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ban/Desktop/fball copies/"/>
    </mc:Choice>
  </mc:AlternateContent>
  <xr:revisionPtr revIDLastSave="0" documentId="8_{405A334B-5CDE-9847-B75B-E17A009F30CC}" xr6:coauthVersionLast="45" xr6:coauthVersionMax="45" xr10:uidLastSave="{00000000-0000-0000-0000-000000000000}"/>
  <bookViews>
    <workbookView xWindow="20" yWindow="460" windowWidth="38380" windowHeight="21140" xr2:uid="{4E6A16BB-4286-1043-8898-F41C52EA6564}"/>
  </bookViews>
  <sheets>
    <sheet name="All" sheetId="30" r:id="rId1"/>
    <sheet name="All Teams" sheetId="24" r:id="rId2"/>
    <sheet name="Joban" sheetId="2" r:id="rId3"/>
    <sheet name="Arsh" sheetId="3" r:id="rId4"/>
    <sheet name="Angad" sheetId="4" r:id="rId5"/>
    <sheet name="Ajay" sheetId="5" r:id="rId6"/>
    <sheet name="Sartaj" sheetId="6" r:id="rId7"/>
    <sheet name="Harvir" sheetId="7" r:id="rId8"/>
    <sheet name="Jatin" sheetId="8" r:id="rId9"/>
    <sheet name="Karnvir" sheetId="9" r:id="rId10"/>
    <sheet name="Harman" sheetId="10" r:id="rId11"/>
    <sheet name="Justin" sheetId="11" r:id="rId12"/>
    <sheet name="Rankings" sheetId="12" r:id="rId13"/>
    <sheet name="Trade Ting" sheetId="13" r:id="rId14"/>
    <sheet name="Bball ref" sheetId="20" r:id="rId15"/>
    <sheet name="Math" sheetId="15" r:id="rId16"/>
    <sheet name="Schedule" sheetId="22" r:id="rId17"/>
  </sheets>
  <definedNames>
    <definedName name="projections.iqy" localSheetId="14">'Bball ref'!$A$1:$P$221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0" l="1"/>
  <c r="B9" i="30"/>
  <c r="B13" i="30"/>
  <c r="B17" i="30"/>
  <c r="B18" i="30"/>
  <c r="B21" i="30"/>
  <c r="B22" i="30"/>
  <c r="B25" i="30"/>
  <c r="B26" i="30"/>
  <c r="A3" i="30"/>
  <c r="A4" i="30"/>
  <c r="A5" i="30"/>
  <c r="F5" i="30" s="1"/>
  <c r="A6" i="30"/>
  <c r="F6" i="30" s="1"/>
  <c r="A7" i="30"/>
  <c r="A8" i="30"/>
  <c r="A9" i="30"/>
  <c r="D9" i="30" s="1"/>
  <c r="A10" i="30"/>
  <c r="D10" i="30" s="1"/>
  <c r="A11" i="30"/>
  <c r="A12" i="30"/>
  <c r="A13" i="30"/>
  <c r="F13" i="30" s="1"/>
  <c r="A14" i="30"/>
  <c r="F14" i="30" s="1"/>
  <c r="A15" i="30"/>
  <c r="A16" i="30"/>
  <c r="A17" i="30"/>
  <c r="D17" i="30" s="1"/>
  <c r="A18" i="30"/>
  <c r="D18" i="30" s="1"/>
  <c r="A19" i="30"/>
  <c r="A20" i="30"/>
  <c r="A21" i="30"/>
  <c r="F21" i="30" s="1"/>
  <c r="A22" i="30"/>
  <c r="F22" i="30" s="1"/>
  <c r="A23" i="30"/>
  <c r="A24" i="30"/>
  <c r="A25" i="30"/>
  <c r="D25" i="30" s="1"/>
  <c r="A26" i="30"/>
  <c r="D26" i="30" s="1"/>
  <c r="A27" i="30"/>
  <c r="A28" i="30"/>
  <c r="A29" i="30"/>
  <c r="F29" i="30" s="1"/>
  <c r="A30" i="30"/>
  <c r="F30" i="30" s="1"/>
  <c r="A31" i="30"/>
  <c r="A32" i="30"/>
  <c r="A33" i="30"/>
  <c r="D33" i="30" s="1"/>
  <c r="A34" i="30"/>
  <c r="D34" i="30" s="1"/>
  <c r="A35" i="30"/>
  <c r="A36" i="30"/>
  <c r="A37" i="30"/>
  <c r="F37" i="30" s="1"/>
  <c r="A38" i="30"/>
  <c r="F38" i="30" s="1"/>
  <c r="A39" i="30"/>
  <c r="A40" i="30"/>
  <c r="A41" i="30"/>
  <c r="D41" i="30" s="1"/>
  <c r="A42" i="30"/>
  <c r="D42" i="30" s="1"/>
  <c r="A43" i="30"/>
  <c r="A44" i="30"/>
  <c r="A45" i="30"/>
  <c r="F45" i="30" s="1"/>
  <c r="A46" i="30"/>
  <c r="F46" i="30" s="1"/>
  <c r="A47" i="30"/>
  <c r="A48" i="30"/>
  <c r="A49" i="30"/>
  <c r="D49" i="30" s="1"/>
  <c r="A50" i="30"/>
  <c r="D50" i="30" s="1"/>
  <c r="A51" i="30"/>
  <c r="A52" i="30"/>
  <c r="A53" i="30"/>
  <c r="F53" i="30" s="1"/>
  <c r="A54" i="30"/>
  <c r="F54" i="30" s="1"/>
  <c r="A55" i="30"/>
  <c r="A56" i="30"/>
  <c r="A57" i="30"/>
  <c r="D57" i="30" s="1"/>
  <c r="A58" i="30"/>
  <c r="D58" i="30" s="1"/>
  <c r="A59" i="30"/>
  <c r="A60" i="30"/>
  <c r="A61" i="30"/>
  <c r="F61" i="30" s="1"/>
  <c r="A62" i="30"/>
  <c r="F62" i="30" s="1"/>
  <c r="A63" i="30"/>
  <c r="A64" i="30"/>
  <c r="A65" i="30"/>
  <c r="D65" i="30" s="1"/>
  <c r="A66" i="30"/>
  <c r="D66" i="30" s="1"/>
  <c r="A67" i="30"/>
  <c r="A68" i="30"/>
  <c r="A69" i="30"/>
  <c r="F69" i="30" s="1"/>
  <c r="A70" i="30"/>
  <c r="F70" i="30" s="1"/>
  <c r="A71" i="30"/>
  <c r="A72" i="30"/>
  <c r="A73" i="30"/>
  <c r="D73" i="30" s="1"/>
  <c r="A74" i="30"/>
  <c r="D74" i="30" s="1"/>
  <c r="A75" i="30"/>
  <c r="A76" i="30"/>
  <c r="A77" i="30"/>
  <c r="F77" i="30" s="1"/>
  <c r="A78" i="30"/>
  <c r="F78" i="30" s="1"/>
  <c r="A79" i="30"/>
  <c r="A80" i="30"/>
  <c r="A81" i="30"/>
  <c r="D81" i="30" s="1"/>
  <c r="A82" i="30"/>
  <c r="D82" i="30" s="1"/>
  <c r="A83" i="30"/>
  <c r="A84" i="30"/>
  <c r="A85" i="30"/>
  <c r="F85" i="30" s="1"/>
  <c r="A86" i="30"/>
  <c r="F86" i="30" s="1"/>
  <c r="A87" i="30"/>
  <c r="E87" i="30" s="1"/>
  <c r="A88" i="30"/>
  <c r="A89" i="30"/>
  <c r="E89" i="30" s="1"/>
  <c r="A90" i="30"/>
  <c r="D90" i="30" s="1"/>
  <c r="A91" i="30"/>
  <c r="A92" i="30"/>
  <c r="A93" i="30"/>
  <c r="F93" i="30" s="1"/>
  <c r="A94" i="30"/>
  <c r="F94" i="30" s="1"/>
  <c r="A95" i="30"/>
  <c r="A96" i="30"/>
  <c r="A97" i="30"/>
  <c r="D97" i="30" s="1"/>
  <c r="A98" i="30"/>
  <c r="D98" i="30" s="1"/>
  <c r="A99" i="30"/>
  <c r="A100" i="30"/>
  <c r="A101" i="30"/>
  <c r="F101" i="30" s="1"/>
  <c r="A102" i="30"/>
  <c r="F102" i="30" s="1"/>
  <c r="A103" i="30"/>
  <c r="A104" i="30"/>
  <c r="A105" i="30"/>
  <c r="D105" i="30" s="1"/>
  <c r="A106" i="30"/>
  <c r="D106" i="30" s="1"/>
  <c r="A107" i="30"/>
  <c r="A108" i="30"/>
  <c r="A109" i="30"/>
  <c r="F109" i="30" s="1"/>
  <c r="A110" i="30"/>
  <c r="F110" i="30" s="1"/>
  <c r="A111" i="30"/>
  <c r="A112" i="30"/>
  <c r="A113" i="30"/>
  <c r="D113" i="30" s="1"/>
  <c r="A114" i="30"/>
  <c r="D114" i="30" s="1"/>
  <c r="A115" i="30"/>
  <c r="A116" i="30"/>
  <c r="A117" i="30"/>
  <c r="F117" i="30" s="1"/>
  <c r="A118" i="30"/>
  <c r="F118" i="30" s="1"/>
  <c r="A119" i="30"/>
  <c r="A120" i="30"/>
  <c r="A121" i="30"/>
  <c r="D121" i="30" s="1"/>
  <c r="A122" i="30"/>
  <c r="D122" i="30" s="1"/>
  <c r="A123" i="30"/>
  <c r="A124" i="30"/>
  <c r="A125" i="30"/>
  <c r="F125" i="30" s="1"/>
  <c r="A126" i="30"/>
  <c r="F126" i="30" s="1"/>
  <c r="A127" i="30"/>
  <c r="A128" i="30"/>
  <c r="A129" i="30"/>
  <c r="D129" i="30" s="1"/>
  <c r="A130" i="30"/>
  <c r="D130" i="30" s="1"/>
  <c r="A131" i="30"/>
  <c r="A132" i="30"/>
  <c r="A133" i="30"/>
  <c r="F133" i="30" s="1"/>
  <c r="A134" i="30"/>
  <c r="F134" i="30" s="1"/>
  <c r="A135" i="30"/>
  <c r="A136" i="30"/>
  <c r="A137" i="30"/>
  <c r="D137" i="30" s="1"/>
  <c r="A138" i="30"/>
  <c r="D138" i="30" s="1"/>
  <c r="A139" i="30"/>
  <c r="A140" i="30"/>
  <c r="A141" i="30"/>
  <c r="F141" i="30" s="1"/>
  <c r="A142" i="30"/>
  <c r="F142" i="30" s="1"/>
  <c r="A143" i="30"/>
  <c r="A144" i="30"/>
  <c r="A145" i="30"/>
  <c r="D145" i="30" s="1"/>
  <c r="A146" i="30"/>
  <c r="D146" i="30" s="1"/>
  <c r="A147" i="30"/>
  <c r="A148" i="30"/>
  <c r="A149" i="30"/>
  <c r="F149" i="30" s="1"/>
  <c r="A150" i="30"/>
  <c r="F150" i="30" s="1"/>
  <c r="A151" i="30"/>
  <c r="A152" i="30"/>
  <c r="A153" i="30"/>
  <c r="D153" i="30" s="1"/>
  <c r="A154" i="30"/>
  <c r="D154" i="30" s="1"/>
  <c r="A155" i="30"/>
  <c r="A156" i="30"/>
  <c r="A157" i="30"/>
  <c r="F157" i="30" s="1"/>
  <c r="A158" i="30"/>
  <c r="F158" i="30" s="1"/>
  <c r="A159" i="30"/>
  <c r="A160" i="30"/>
  <c r="A161" i="30"/>
  <c r="D161" i="30" s="1"/>
  <c r="A162" i="30"/>
  <c r="D162" i="30" s="1"/>
  <c r="A163" i="30"/>
  <c r="A164" i="30"/>
  <c r="A165" i="30"/>
  <c r="F165" i="30" s="1"/>
  <c r="A166" i="30"/>
  <c r="F166" i="30" s="1"/>
  <c r="A167" i="30"/>
  <c r="A168" i="30"/>
  <c r="A169" i="30"/>
  <c r="D169" i="30" s="1"/>
  <c r="A170" i="30"/>
  <c r="D170" i="30" s="1"/>
  <c r="A171" i="30"/>
  <c r="A172" i="30"/>
  <c r="A173" i="30"/>
  <c r="F173" i="30" s="1"/>
  <c r="A174" i="30"/>
  <c r="F174" i="30" s="1"/>
  <c r="A175" i="30"/>
  <c r="A176" i="30"/>
  <c r="A177" i="30"/>
  <c r="K177" i="30" s="1"/>
  <c r="A178" i="30"/>
  <c r="I178" i="30" s="1"/>
  <c r="A179" i="30"/>
  <c r="E179" i="30" s="1"/>
  <c r="A180" i="30"/>
  <c r="A181" i="30"/>
  <c r="G181" i="30" s="1"/>
  <c r="A182" i="30"/>
  <c r="F182" i="30" s="1"/>
  <c r="A183" i="30"/>
  <c r="I183" i="30" s="1"/>
  <c r="A184" i="30"/>
  <c r="A185" i="30"/>
  <c r="K185" i="30" s="1"/>
  <c r="A186" i="30"/>
  <c r="I186" i="30" s="1"/>
  <c r="A187" i="30"/>
  <c r="E187" i="30" s="1"/>
  <c r="A188" i="30"/>
  <c r="A189" i="30"/>
  <c r="G189" i="30" s="1"/>
  <c r="A190" i="30"/>
  <c r="F190" i="30" s="1"/>
  <c r="A191" i="30"/>
  <c r="I191" i="30" s="1"/>
  <c r="A192" i="30"/>
  <c r="A193" i="30"/>
  <c r="K193" i="30" s="1"/>
  <c r="A194" i="30"/>
  <c r="I194" i="30" s="1"/>
  <c r="A195" i="30"/>
  <c r="E195" i="30" s="1"/>
  <c r="A196" i="30"/>
  <c r="A197" i="30"/>
  <c r="G197" i="30" s="1"/>
  <c r="A198" i="30"/>
  <c r="F198" i="30" s="1"/>
  <c r="A199" i="30"/>
  <c r="I199" i="30" s="1"/>
  <c r="A200" i="30"/>
  <c r="A201" i="30"/>
  <c r="K201" i="30" s="1"/>
  <c r="A202" i="30"/>
  <c r="I202" i="30" s="1"/>
  <c r="A203" i="30"/>
  <c r="I203" i="30" s="1"/>
  <c r="A204" i="30"/>
  <c r="A205" i="30"/>
  <c r="G205" i="30" s="1"/>
  <c r="A206" i="30"/>
  <c r="F206" i="30" s="1"/>
  <c r="A207" i="30"/>
  <c r="H207" i="30" s="1"/>
  <c r="A208" i="30"/>
  <c r="A209" i="30"/>
  <c r="K209" i="30" s="1"/>
  <c r="A210" i="30"/>
  <c r="I210" i="30" s="1"/>
  <c r="A211" i="30"/>
  <c r="A212" i="30"/>
  <c r="A213" i="30"/>
  <c r="G213" i="30" s="1"/>
  <c r="A214" i="30"/>
  <c r="J214" i="30" s="1"/>
  <c r="A215" i="30"/>
  <c r="H215" i="30" s="1"/>
  <c r="A2" i="30"/>
  <c r="H2" i="30" s="1"/>
  <c r="P212" i="30" l="1"/>
  <c r="N212" i="30"/>
  <c r="I212" i="30"/>
  <c r="L212" i="30"/>
  <c r="J212" i="30"/>
  <c r="F212" i="30"/>
  <c r="O212" i="30"/>
  <c r="M212" i="30"/>
  <c r="P208" i="30"/>
  <c r="N208" i="30"/>
  <c r="I208" i="30"/>
  <c r="O208" i="30"/>
  <c r="L208" i="30"/>
  <c r="J208" i="30"/>
  <c r="F208" i="30"/>
  <c r="M208" i="30"/>
  <c r="P204" i="30"/>
  <c r="N204" i="30"/>
  <c r="I204" i="30"/>
  <c r="L204" i="30"/>
  <c r="J204" i="30"/>
  <c r="F204" i="30"/>
  <c r="O204" i="30"/>
  <c r="M204" i="30"/>
  <c r="P200" i="30"/>
  <c r="N200" i="30"/>
  <c r="I200" i="30"/>
  <c r="O200" i="30"/>
  <c r="L200" i="30"/>
  <c r="J200" i="30"/>
  <c r="F200" i="30"/>
  <c r="M200" i="30"/>
  <c r="P196" i="30"/>
  <c r="N196" i="30"/>
  <c r="I196" i="30"/>
  <c r="L196" i="30"/>
  <c r="J196" i="30"/>
  <c r="F196" i="30"/>
  <c r="O196" i="30"/>
  <c r="M196" i="30"/>
  <c r="P192" i="30"/>
  <c r="N192" i="30"/>
  <c r="I192" i="30"/>
  <c r="O192" i="30"/>
  <c r="L192" i="30"/>
  <c r="J192" i="30"/>
  <c r="F192" i="30"/>
  <c r="M192" i="30"/>
  <c r="P188" i="30"/>
  <c r="N188" i="30"/>
  <c r="I188" i="30"/>
  <c r="L188" i="30"/>
  <c r="J188" i="30"/>
  <c r="F188" i="30"/>
  <c r="O188" i="30"/>
  <c r="M188" i="30"/>
  <c r="P184" i="30"/>
  <c r="N184" i="30"/>
  <c r="I184" i="30"/>
  <c r="O184" i="30"/>
  <c r="L184" i="30"/>
  <c r="J184" i="30"/>
  <c r="F184" i="30"/>
  <c r="M184" i="30"/>
  <c r="P180" i="30"/>
  <c r="N180" i="30"/>
  <c r="I180" i="30"/>
  <c r="M180" i="30"/>
  <c r="L180" i="30"/>
  <c r="J180" i="30"/>
  <c r="F180" i="30"/>
  <c r="O180" i="30"/>
  <c r="P176" i="30"/>
  <c r="N176" i="30"/>
  <c r="I176" i="30"/>
  <c r="O176" i="30"/>
  <c r="L176" i="30"/>
  <c r="J176" i="30"/>
  <c r="F176" i="30"/>
  <c r="G176" i="30"/>
  <c r="K176" i="30"/>
  <c r="M176" i="30"/>
  <c r="H176" i="30"/>
  <c r="P172" i="30"/>
  <c r="N172" i="30"/>
  <c r="I172" i="30"/>
  <c r="M172" i="30"/>
  <c r="L172" i="30"/>
  <c r="J172" i="30"/>
  <c r="F172" i="30"/>
  <c r="G172" i="30"/>
  <c r="K172" i="30"/>
  <c r="O172" i="30"/>
  <c r="H172" i="30"/>
  <c r="P168" i="30"/>
  <c r="N168" i="30"/>
  <c r="I168" i="30"/>
  <c r="O168" i="30"/>
  <c r="L168" i="30"/>
  <c r="J168" i="30"/>
  <c r="F168" i="30"/>
  <c r="G168" i="30"/>
  <c r="K168" i="30"/>
  <c r="M168" i="30"/>
  <c r="H168" i="30"/>
  <c r="P164" i="30"/>
  <c r="N164" i="30"/>
  <c r="I164" i="30"/>
  <c r="M164" i="30"/>
  <c r="L164" i="30"/>
  <c r="J164" i="30"/>
  <c r="F164" i="30"/>
  <c r="G164" i="30"/>
  <c r="K164" i="30"/>
  <c r="O164" i="30"/>
  <c r="H164" i="30"/>
  <c r="P160" i="30"/>
  <c r="N160" i="30"/>
  <c r="I160" i="30"/>
  <c r="O160" i="30"/>
  <c r="L160" i="30"/>
  <c r="J160" i="30"/>
  <c r="F160" i="30"/>
  <c r="G160" i="30"/>
  <c r="K160" i="30"/>
  <c r="M160" i="30"/>
  <c r="H160" i="30"/>
  <c r="P156" i="30"/>
  <c r="N156" i="30"/>
  <c r="I156" i="30"/>
  <c r="M156" i="30"/>
  <c r="L156" i="30"/>
  <c r="J156" i="30"/>
  <c r="F156" i="30"/>
  <c r="G156" i="30"/>
  <c r="K156" i="30"/>
  <c r="O156" i="30"/>
  <c r="H156" i="30"/>
  <c r="P152" i="30"/>
  <c r="N152" i="30"/>
  <c r="I152" i="30"/>
  <c r="O152" i="30"/>
  <c r="L152" i="30"/>
  <c r="J152" i="30"/>
  <c r="F152" i="30"/>
  <c r="G152" i="30"/>
  <c r="K152" i="30"/>
  <c r="M152" i="30"/>
  <c r="H152" i="30"/>
  <c r="P148" i="30"/>
  <c r="N148" i="30"/>
  <c r="I148" i="30"/>
  <c r="M148" i="30"/>
  <c r="L148" i="30"/>
  <c r="J148" i="30"/>
  <c r="F148" i="30"/>
  <c r="G148" i="30"/>
  <c r="K148" i="30"/>
  <c r="O148" i="30"/>
  <c r="H148" i="30"/>
  <c r="P144" i="30"/>
  <c r="N144" i="30"/>
  <c r="I144" i="30"/>
  <c r="O144" i="30"/>
  <c r="L144" i="30"/>
  <c r="J144" i="30"/>
  <c r="F144" i="30"/>
  <c r="G144" i="30"/>
  <c r="K144" i="30"/>
  <c r="M144" i="30"/>
  <c r="H144" i="30"/>
  <c r="P140" i="30"/>
  <c r="N140" i="30"/>
  <c r="I140" i="30"/>
  <c r="M140" i="30"/>
  <c r="L140" i="30"/>
  <c r="J140" i="30"/>
  <c r="F140" i="30"/>
  <c r="G140" i="30"/>
  <c r="K140" i="30"/>
  <c r="O140" i="30"/>
  <c r="H140" i="30"/>
  <c r="P136" i="30"/>
  <c r="N136" i="30"/>
  <c r="I136" i="30"/>
  <c r="O136" i="30"/>
  <c r="L136" i="30"/>
  <c r="J136" i="30"/>
  <c r="F136" i="30"/>
  <c r="G136" i="30"/>
  <c r="K136" i="30"/>
  <c r="M136" i="30"/>
  <c r="H136" i="30"/>
  <c r="P132" i="30"/>
  <c r="N132" i="30"/>
  <c r="I132" i="30"/>
  <c r="M132" i="30"/>
  <c r="L132" i="30"/>
  <c r="J132" i="30"/>
  <c r="F132" i="30"/>
  <c r="G132" i="30"/>
  <c r="K132" i="30"/>
  <c r="O132" i="30"/>
  <c r="H132" i="30"/>
  <c r="P128" i="30"/>
  <c r="N128" i="30"/>
  <c r="I128" i="30"/>
  <c r="O128" i="30"/>
  <c r="L128" i="30"/>
  <c r="J128" i="30"/>
  <c r="F128" i="30"/>
  <c r="G128" i="30"/>
  <c r="K128" i="30"/>
  <c r="M128" i="30"/>
  <c r="H128" i="30"/>
  <c r="P124" i="30"/>
  <c r="N124" i="30"/>
  <c r="I124" i="30"/>
  <c r="M124" i="30"/>
  <c r="L124" i="30"/>
  <c r="J124" i="30"/>
  <c r="F124" i="30"/>
  <c r="G124" i="30"/>
  <c r="K124" i="30"/>
  <c r="O124" i="30"/>
  <c r="H124" i="30"/>
  <c r="P120" i="30"/>
  <c r="N120" i="30"/>
  <c r="I120" i="30"/>
  <c r="O120" i="30"/>
  <c r="L120" i="30"/>
  <c r="J120" i="30"/>
  <c r="F120" i="30"/>
  <c r="G120" i="30"/>
  <c r="K120" i="30"/>
  <c r="M120" i="30"/>
  <c r="H120" i="30"/>
  <c r="P116" i="30"/>
  <c r="N116" i="30"/>
  <c r="I116" i="30"/>
  <c r="M116" i="30"/>
  <c r="L116" i="30"/>
  <c r="J116" i="30"/>
  <c r="F116" i="30"/>
  <c r="G116" i="30"/>
  <c r="K116" i="30"/>
  <c r="O116" i="30"/>
  <c r="H116" i="30"/>
  <c r="P112" i="30"/>
  <c r="N112" i="30"/>
  <c r="O112" i="30"/>
  <c r="I112" i="30"/>
  <c r="L112" i="30"/>
  <c r="J112" i="30"/>
  <c r="F112" i="30"/>
  <c r="G112" i="30"/>
  <c r="K112" i="30"/>
  <c r="M112" i="30"/>
  <c r="H112" i="30"/>
  <c r="P108" i="30"/>
  <c r="N108" i="30"/>
  <c r="O108" i="30"/>
  <c r="I108" i="30"/>
  <c r="M108" i="30"/>
  <c r="L108" i="30"/>
  <c r="J108" i="30"/>
  <c r="F108" i="30"/>
  <c r="G108" i="30"/>
  <c r="K108" i="30"/>
  <c r="H108" i="30"/>
  <c r="P104" i="30"/>
  <c r="N104" i="30"/>
  <c r="O104" i="30"/>
  <c r="I104" i="30"/>
  <c r="L104" i="30"/>
  <c r="J104" i="30"/>
  <c r="F104" i="30"/>
  <c r="G104" i="30"/>
  <c r="K104" i="30"/>
  <c r="M104" i="30"/>
  <c r="H104" i="30"/>
  <c r="P100" i="30"/>
  <c r="N100" i="30"/>
  <c r="O100" i="30"/>
  <c r="I100" i="30"/>
  <c r="M100" i="30"/>
  <c r="L100" i="30"/>
  <c r="J100" i="30"/>
  <c r="F100" i="30"/>
  <c r="G100" i="30"/>
  <c r="K100" i="30"/>
  <c r="H100" i="30"/>
  <c r="P96" i="30"/>
  <c r="N96" i="30"/>
  <c r="O96" i="30"/>
  <c r="I96" i="30"/>
  <c r="L96" i="30"/>
  <c r="J96" i="30"/>
  <c r="F96" i="30"/>
  <c r="G96" i="30"/>
  <c r="K96" i="30"/>
  <c r="M96" i="30"/>
  <c r="H96" i="30"/>
  <c r="P92" i="30"/>
  <c r="N92" i="30"/>
  <c r="O92" i="30"/>
  <c r="I92" i="30"/>
  <c r="M92" i="30"/>
  <c r="L92" i="30"/>
  <c r="J92" i="30"/>
  <c r="F92" i="30"/>
  <c r="G92" i="30"/>
  <c r="K92" i="30"/>
  <c r="H92" i="30"/>
  <c r="P88" i="30"/>
  <c r="N88" i="30"/>
  <c r="O88" i="30"/>
  <c r="I88" i="30"/>
  <c r="L88" i="30"/>
  <c r="J88" i="30"/>
  <c r="F88" i="30"/>
  <c r="G88" i="30"/>
  <c r="K88" i="30"/>
  <c r="M88" i="30"/>
  <c r="H88" i="30"/>
  <c r="P84" i="30"/>
  <c r="N84" i="30"/>
  <c r="O84" i="30"/>
  <c r="I84" i="30"/>
  <c r="M84" i="30"/>
  <c r="L84" i="30"/>
  <c r="J84" i="30"/>
  <c r="F84" i="30"/>
  <c r="G84" i="30"/>
  <c r="K84" i="30"/>
  <c r="H84" i="30"/>
  <c r="P80" i="30"/>
  <c r="N80" i="30"/>
  <c r="O80" i="30"/>
  <c r="I80" i="30"/>
  <c r="L80" i="30"/>
  <c r="J80" i="30"/>
  <c r="F80" i="30"/>
  <c r="G80" i="30"/>
  <c r="K80" i="30"/>
  <c r="M80" i="30"/>
  <c r="H80" i="30"/>
  <c r="P76" i="30"/>
  <c r="N76" i="30"/>
  <c r="O76" i="30"/>
  <c r="I76" i="30"/>
  <c r="M76" i="30"/>
  <c r="L76" i="30"/>
  <c r="J76" i="30"/>
  <c r="F76" i="30"/>
  <c r="G76" i="30"/>
  <c r="K76" i="30"/>
  <c r="H76" i="30"/>
  <c r="P72" i="30"/>
  <c r="N72" i="30"/>
  <c r="O72" i="30"/>
  <c r="I72" i="30"/>
  <c r="L72" i="30"/>
  <c r="J72" i="30"/>
  <c r="F72" i="30"/>
  <c r="G72" i="30"/>
  <c r="K72" i="30"/>
  <c r="M72" i="30"/>
  <c r="H72" i="30"/>
  <c r="P68" i="30"/>
  <c r="N68" i="30"/>
  <c r="O68" i="30"/>
  <c r="I68" i="30"/>
  <c r="M68" i="30"/>
  <c r="L68" i="30"/>
  <c r="J68" i="30"/>
  <c r="F68" i="30"/>
  <c r="G68" i="30"/>
  <c r="K68" i="30"/>
  <c r="H68" i="30"/>
  <c r="P64" i="30"/>
  <c r="N64" i="30"/>
  <c r="O64" i="30"/>
  <c r="I64" i="30"/>
  <c r="L64" i="30"/>
  <c r="J64" i="30"/>
  <c r="F64" i="30"/>
  <c r="G64" i="30"/>
  <c r="K64" i="30"/>
  <c r="M64" i="30"/>
  <c r="H64" i="30"/>
  <c r="P60" i="30"/>
  <c r="N60" i="30"/>
  <c r="O60" i="30"/>
  <c r="I60" i="30"/>
  <c r="M60" i="30"/>
  <c r="L60" i="30"/>
  <c r="J60" i="30"/>
  <c r="F60" i="30"/>
  <c r="G60" i="30"/>
  <c r="K60" i="30"/>
  <c r="H60" i="30"/>
  <c r="P56" i="30"/>
  <c r="N56" i="30"/>
  <c r="O56" i="30"/>
  <c r="I56" i="30"/>
  <c r="L56" i="30"/>
  <c r="J56" i="30"/>
  <c r="F56" i="30"/>
  <c r="G56" i="30"/>
  <c r="K56" i="30"/>
  <c r="M56" i="30"/>
  <c r="H56" i="30"/>
  <c r="P52" i="30"/>
  <c r="N52" i="30"/>
  <c r="O52" i="30"/>
  <c r="I52" i="30"/>
  <c r="M52" i="30"/>
  <c r="L52" i="30"/>
  <c r="J52" i="30"/>
  <c r="F52" i="30"/>
  <c r="G52" i="30"/>
  <c r="K52" i="30"/>
  <c r="H52" i="30"/>
  <c r="P48" i="30"/>
  <c r="N48" i="30"/>
  <c r="O48" i="30"/>
  <c r="I48" i="30"/>
  <c r="L48" i="30"/>
  <c r="J48" i="30"/>
  <c r="F48" i="30"/>
  <c r="G48" i="30"/>
  <c r="K48" i="30"/>
  <c r="M48" i="30"/>
  <c r="H48" i="30"/>
  <c r="P44" i="30"/>
  <c r="N44" i="30"/>
  <c r="O44" i="30"/>
  <c r="I44" i="30"/>
  <c r="M44" i="30"/>
  <c r="L44" i="30"/>
  <c r="J44" i="30"/>
  <c r="F44" i="30"/>
  <c r="G44" i="30"/>
  <c r="K44" i="30"/>
  <c r="H44" i="30"/>
  <c r="P40" i="30"/>
  <c r="N40" i="30"/>
  <c r="O40" i="30"/>
  <c r="I40" i="30"/>
  <c r="L40" i="30"/>
  <c r="J40" i="30"/>
  <c r="F40" i="30"/>
  <c r="G40" i="30"/>
  <c r="K40" i="30"/>
  <c r="M40" i="30"/>
  <c r="H40" i="30"/>
  <c r="P36" i="30"/>
  <c r="N36" i="30"/>
  <c r="O36" i="30"/>
  <c r="I36" i="30"/>
  <c r="M36" i="30"/>
  <c r="L36" i="30"/>
  <c r="J36" i="30"/>
  <c r="F36" i="30"/>
  <c r="G36" i="30"/>
  <c r="K36" i="30"/>
  <c r="H36" i="30"/>
  <c r="P32" i="30"/>
  <c r="N32" i="30"/>
  <c r="O32" i="30"/>
  <c r="I32" i="30"/>
  <c r="L32" i="30"/>
  <c r="J32" i="30"/>
  <c r="F32" i="30"/>
  <c r="G32" i="30"/>
  <c r="K32" i="30"/>
  <c r="M32" i="30"/>
  <c r="H32" i="30"/>
  <c r="P28" i="30"/>
  <c r="N28" i="30"/>
  <c r="O28" i="30"/>
  <c r="I28" i="30"/>
  <c r="M28" i="30"/>
  <c r="L28" i="30"/>
  <c r="J28" i="30"/>
  <c r="F28" i="30"/>
  <c r="G28" i="30"/>
  <c r="K28" i="30"/>
  <c r="H28" i="30"/>
  <c r="P24" i="30"/>
  <c r="N24" i="30"/>
  <c r="O24" i="30"/>
  <c r="I24" i="30"/>
  <c r="L24" i="30"/>
  <c r="J24" i="30"/>
  <c r="F24" i="30"/>
  <c r="G24" i="30"/>
  <c r="K24" i="30"/>
  <c r="M24" i="30"/>
  <c r="H24" i="30"/>
  <c r="P20" i="30"/>
  <c r="N20" i="30"/>
  <c r="O20" i="30"/>
  <c r="I20" i="30"/>
  <c r="M20" i="30"/>
  <c r="L20" i="30"/>
  <c r="J20" i="30"/>
  <c r="F20" i="30"/>
  <c r="G20" i="30"/>
  <c r="K20" i="30"/>
  <c r="H20" i="30"/>
  <c r="P16" i="30"/>
  <c r="N16" i="30"/>
  <c r="O16" i="30"/>
  <c r="I16" i="30"/>
  <c r="L16" i="30"/>
  <c r="J16" i="30"/>
  <c r="F16" i="30"/>
  <c r="G16" i="30"/>
  <c r="K16" i="30"/>
  <c r="M16" i="30"/>
  <c r="H16" i="30"/>
  <c r="P12" i="30"/>
  <c r="N12" i="30"/>
  <c r="O12" i="30"/>
  <c r="I12" i="30"/>
  <c r="M12" i="30"/>
  <c r="L12" i="30"/>
  <c r="J12" i="30"/>
  <c r="F12" i="30"/>
  <c r="G12" i="30"/>
  <c r="K12" i="30"/>
  <c r="H12" i="30"/>
  <c r="P8" i="30"/>
  <c r="N8" i="30"/>
  <c r="O8" i="30"/>
  <c r="I8" i="30"/>
  <c r="L8" i="30"/>
  <c r="J8" i="30"/>
  <c r="F8" i="30"/>
  <c r="G8" i="30"/>
  <c r="K8" i="30"/>
  <c r="M8" i="30"/>
  <c r="H8" i="30"/>
  <c r="P4" i="30"/>
  <c r="N4" i="30"/>
  <c r="O4" i="30"/>
  <c r="I4" i="30"/>
  <c r="M4" i="30"/>
  <c r="L4" i="30"/>
  <c r="J4" i="30"/>
  <c r="F4" i="30"/>
  <c r="G4" i="30"/>
  <c r="K4" i="30"/>
  <c r="H4" i="30"/>
  <c r="B214" i="30"/>
  <c r="B210" i="30"/>
  <c r="B206" i="30"/>
  <c r="B202" i="30"/>
  <c r="B198" i="30"/>
  <c r="B194" i="30"/>
  <c r="B190" i="30"/>
  <c r="B186" i="30"/>
  <c r="B182" i="30"/>
  <c r="B178" i="30"/>
  <c r="B174" i="30"/>
  <c r="B170" i="30"/>
  <c r="B166" i="30"/>
  <c r="B162" i="30"/>
  <c r="B158" i="30"/>
  <c r="B154" i="30"/>
  <c r="B150" i="30"/>
  <c r="B146" i="30"/>
  <c r="B142" i="30"/>
  <c r="B138" i="30"/>
  <c r="B134" i="30"/>
  <c r="B130" i="30"/>
  <c r="B126" i="30"/>
  <c r="B122" i="30"/>
  <c r="B118" i="30"/>
  <c r="B114" i="30"/>
  <c r="B110" i="30"/>
  <c r="B106" i="30"/>
  <c r="B102" i="30"/>
  <c r="B98" i="30"/>
  <c r="B94" i="30"/>
  <c r="B90" i="30"/>
  <c r="B86" i="30"/>
  <c r="B82" i="30"/>
  <c r="B78" i="30"/>
  <c r="B74" i="30"/>
  <c r="B70" i="30"/>
  <c r="B66" i="30"/>
  <c r="B62" i="30"/>
  <c r="B58" i="30"/>
  <c r="B54" i="30"/>
  <c r="B50" i="30"/>
  <c r="B46" i="30"/>
  <c r="B42" i="30"/>
  <c r="B38" i="30"/>
  <c r="B34" i="30"/>
  <c r="B30" i="30"/>
  <c r="C2" i="30"/>
  <c r="C212" i="30"/>
  <c r="C208" i="30"/>
  <c r="C204" i="30"/>
  <c r="C200" i="30"/>
  <c r="C196" i="30"/>
  <c r="C192" i="30"/>
  <c r="C188" i="30"/>
  <c r="C184" i="30"/>
  <c r="C180" i="30"/>
  <c r="C176" i="30"/>
  <c r="C172" i="30"/>
  <c r="C168" i="30"/>
  <c r="C164" i="30"/>
  <c r="C160" i="30"/>
  <c r="C156" i="30"/>
  <c r="C152" i="30"/>
  <c r="C148" i="30"/>
  <c r="C144" i="30"/>
  <c r="C140" i="30"/>
  <c r="C136" i="30"/>
  <c r="C132" i="30"/>
  <c r="C128" i="30"/>
  <c r="C124" i="30"/>
  <c r="C120" i="30"/>
  <c r="C116" i="30"/>
  <c r="C112" i="30"/>
  <c r="C108" i="30"/>
  <c r="C104" i="30"/>
  <c r="C100" i="30"/>
  <c r="C96" i="30"/>
  <c r="C92" i="30"/>
  <c r="C88" i="30"/>
  <c r="C84" i="30"/>
  <c r="C80" i="30"/>
  <c r="C76" i="30"/>
  <c r="C72" i="30"/>
  <c r="C68" i="30"/>
  <c r="C64" i="30"/>
  <c r="C60" i="30"/>
  <c r="C56" i="30"/>
  <c r="C52" i="30"/>
  <c r="C48" i="30"/>
  <c r="C44" i="30"/>
  <c r="C40" i="30"/>
  <c r="C36" i="30"/>
  <c r="C32" i="30"/>
  <c r="C28" i="30"/>
  <c r="C24" i="30"/>
  <c r="C20" i="30"/>
  <c r="C16" i="30"/>
  <c r="C12" i="30"/>
  <c r="C8" i="30"/>
  <c r="C4" i="30"/>
  <c r="D214" i="30"/>
  <c r="D210" i="30"/>
  <c r="D206" i="30"/>
  <c r="D202" i="30"/>
  <c r="D198" i="30"/>
  <c r="D194" i="30"/>
  <c r="D190" i="30"/>
  <c r="D186" i="30"/>
  <c r="D182" i="30"/>
  <c r="D178" i="30"/>
  <c r="D174" i="30"/>
  <c r="D166" i="30"/>
  <c r="D158" i="30"/>
  <c r="D150" i="30"/>
  <c r="D142" i="30"/>
  <c r="D134" i="30"/>
  <c r="D126" i="30"/>
  <c r="D118" i="30"/>
  <c r="D110" i="30"/>
  <c r="D102" i="30"/>
  <c r="D94" i="30"/>
  <c r="D86" i="30"/>
  <c r="D78" i="30"/>
  <c r="D70" i="30"/>
  <c r="D62" i="30"/>
  <c r="D54" i="30"/>
  <c r="D46" i="30"/>
  <c r="D38" i="30"/>
  <c r="D30" i="30"/>
  <c r="D22" i="30"/>
  <c r="D14" i="30"/>
  <c r="D6" i="30"/>
  <c r="E2" i="30"/>
  <c r="E212" i="30"/>
  <c r="E208" i="30"/>
  <c r="E204" i="30"/>
  <c r="E200" i="30"/>
  <c r="E196" i="30"/>
  <c r="E192" i="30"/>
  <c r="E188" i="30"/>
  <c r="E184" i="30"/>
  <c r="E180" i="30"/>
  <c r="E176" i="30"/>
  <c r="E172" i="30"/>
  <c r="E168" i="30"/>
  <c r="E164" i="30"/>
  <c r="E160" i="30"/>
  <c r="E156" i="30"/>
  <c r="E152" i="30"/>
  <c r="E148" i="30"/>
  <c r="E144" i="30"/>
  <c r="E140" i="30"/>
  <c r="E136" i="30"/>
  <c r="E132" i="30"/>
  <c r="E128" i="30"/>
  <c r="E124" i="30"/>
  <c r="E120" i="30"/>
  <c r="E116" i="30"/>
  <c r="E112" i="30"/>
  <c r="E108" i="30"/>
  <c r="E104" i="30"/>
  <c r="E100" i="30"/>
  <c r="E96" i="30"/>
  <c r="E92" i="30"/>
  <c r="E80" i="30"/>
  <c r="E72" i="30"/>
  <c r="E64" i="30"/>
  <c r="E56" i="30"/>
  <c r="E48" i="30"/>
  <c r="E40" i="30"/>
  <c r="E32" i="30"/>
  <c r="E24" i="30"/>
  <c r="E16" i="30"/>
  <c r="E8" i="30"/>
  <c r="F214" i="30"/>
  <c r="I215" i="30"/>
  <c r="K213" i="30"/>
  <c r="H212" i="30"/>
  <c r="J210" i="30"/>
  <c r="G209" i="30"/>
  <c r="I207" i="30"/>
  <c r="K205" i="30"/>
  <c r="H204" i="30"/>
  <c r="J202" i="30"/>
  <c r="G201" i="30"/>
  <c r="K197" i="30"/>
  <c r="H196" i="30"/>
  <c r="J194" i="30"/>
  <c r="G193" i="30"/>
  <c r="K189" i="30"/>
  <c r="H188" i="30"/>
  <c r="J186" i="30"/>
  <c r="G185" i="30"/>
  <c r="K181" i="30"/>
  <c r="H180" i="30"/>
  <c r="J178" i="30"/>
  <c r="Y16" i="13"/>
  <c r="U16" i="13"/>
  <c r="Q16" i="13"/>
  <c r="M16" i="13"/>
  <c r="I16" i="13"/>
  <c r="E16" i="13"/>
  <c r="X16" i="13"/>
  <c r="T16" i="13"/>
  <c r="P16" i="13"/>
  <c r="L16" i="13"/>
  <c r="H16" i="13"/>
  <c r="D16" i="13"/>
  <c r="V16" i="13"/>
  <c r="N16" i="13"/>
  <c r="F16" i="13"/>
  <c r="X15" i="13"/>
  <c r="T15" i="13"/>
  <c r="P15" i="13"/>
  <c r="L15" i="13"/>
  <c r="H15" i="13"/>
  <c r="D15" i="13"/>
  <c r="X14" i="13"/>
  <c r="T14" i="13"/>
  <c r="P14" i="13"/>
  <c r="L14" i="13"/>
  <c r="H14" i="13"/>
  <c r="D14" i="13"/>
  <c r="X13" i="13"/>
  <c r="T13" i="13"/>
  <c r="P13" i="13"/>
  <c r="L13" i="13"/>
  <c r="H13" i="13"/>
  <c r="D13" i="13"/>
  <c r="X12" i="13"/>
  <c r="T12" i="13"/>
  <c r="P12" i="13"/>
  <c r="L12" i="13"/>
  <c r="H12" i="13"/>
  <c r="D12" i="13"/>
  <c r="X11" i="13"/>
  <c r="T11" i="13"/>
  <c r="P11" i="13"/>
  <c r="L11" i="13"/>
  <c r="H11" i="13"/>
  <c r="D11" i="13"/>
  <c r="X10" i="13"/>
  <c r="T10" i="13"/>
  <c r="P10" i="13"/>
  <c r="L10" i="13"/>
  <c r="H10" i="13"/>
  <c r="D10" i="13"/>
  <c r="X9" i="13"/>
  <c r="T9" i="13"/>
  <c r="P9" i="13"/>
  <c r="L9" i="13"/>
  <c r="H9" i="13"/>
  <c r="D9" i="13"/>
  <c r="X8" i="13"/>
  <c r="T8" i="13"/>
  <c r="P8" i="13"/>
  <c r="L8" i="13"/>
  <c r="H8" i="13"/>
  <c r="D8" i="13"/>
  <c r="X7" i="13"/>
  <c r="T7" i="13"/>
  <c r="P7" i="13"/>
  <c r="L7" i="13"/>
  <c r="H7" i="13"/>
  <c r="D7" i="13"/>
  <c r="X6" i="13"/>
  <c r="T6" i="13"/>
  <c r="P6" i="13"/>
  <c r="L6" i="13"/>
  <c r="H6" i="13"/>
  <c r="D6" i="13"/>
  <c r="X5" i="13"/>
  <c r="T5" i="13"/>
  <c r="P5" i="13"/>
  <c r="L5" i="13"/>
  <c r="H5" i="13"/>
  <c r="D5" i="13"/>
  <c r="X4" i="13"/>
  <c r="T4" i="13"/>
  <c r="P4" i="13"/>
  <c r="L4" i="13"/>
  <c r="H4" i="13"/>
  <c r="D4" i="13"/>
  <c r="C20" i="13"/>
  <c r="G20" i="13"/>
  <c r="K20" i="13"/>
  <c r="O20" i="13"/>
  <c r="S20" i="13"/>
  <c r="W20" i="13"/>
  <c r="C21" i="13"/>
  <c r="G21" i="13"/>
  <c r="K21" i="13"/>
  <c r="O21" i="13"/>
  <c r="S21" i="13"/>
  <c r="W21" i="13"/>
  <c r="C22" i="13"/>
  <c r="G22" i="13"/>
  <c r="K22" i="13"/>
  <c r="O22" i="13"/>
  <c r="S22" i="13"/>
  <c r="W22" i="13"/>
  <c r="C23" i="13"/>
  <c r="G23" i="13"/>
  <c r="K23" i="13"/>
  <c r="O23" i="13"/>
  <c r="S23" i="13"/>
  <c r="W23" i="13"/>
  <c r="C24" i="13"/>
  <c r="G24" i="13"/>
  <c r="K24" i="13"/>
  <c r="O24" i="13"/>
  <c r="S24" i="13"/>
  <c r="W24" i="13"/>
  <c r="C25" i="13"/>
  <c r="G25" i="13"/>
  <c r="K25" i="13"/>
  <c r="O25" i="13"/>
  <c r="S25" i="13"/>
  <c r="W25" i="13"/>
  <c r="C26" i="13"/>
  <c r="G26" i="13"/>
  <c r="K26" i="13"/>
  <c r="O26" i="13"/>
  <c r="S26" i="13"/>
  <c r="S16" i="13"/>
  <c r="K16" i="13"/>
  <c r="C16" i="13"/>
  <c r="W15" i="13"/>
  <c r="S15" i="13"/>
  <c r="O15" i="13"/>
  <c r="K15" i="13"/>
  <c r="G15" i="13"/>
  <c r="C15" i="13"/>
  <c r="W14" i="13"/>
  <c r="S14" i="13"/>
  <c r="O14" i="13"/>
  <c r="K14" i="13"/>
  <c r="G14" i="13"/>
  <c r="C14" i="13"/>
  <c r="W13" i="13"/>
  <c r="S13" i="13"/>
  <c r="O13" i="13"/>
  <c r="K13" i="13"/>
  <c r="G13" i="13"/>
  <c r="C13" i="13"/>
  <c r="W12" i="13"/>
  <c r="S12" i="13"/>
  <c r="O12" i="13"/>
  <c r="K12" i="13"/>
  <c r="G12" i="13"/>
  <c r="C12" i="13"/>
  <c r="W11" i="13"/>
  <c r="S11" i="13"/>
  <c r="O11" i="13"/>
  <c r="K11" i="13"/>
  <c r="G11" i="13"/>
  <c r="C11" i="13"/>
  <c r="W10" i="13"/>
  <c r="S10" i="13"/>
  <c r="O10" i="13"/>
  <c r="K10" i="13"/>
  <c r="G10" i="13"/>
  <c r="C10" i="13"/>
  <c r="W9" i="13"/>
  <c r="S9" i="13"/>
  <c r="O9" i="13"/>
  <c r="K9" i="13"/>
  <c r="G9" i="13"/>
  <c r="C9" i="13"/>
  <c r="W8" i="13"/>
  <c r="S8" i="13"/>
  <c r="O8" i="13"/>
  <c r="K8" i="13"/>
  <c r="G8" i="13"/>
  <c r="C8" i="13"/>
  <c r="W7" i="13"/>
  <c r="S7" i="13"/>
  <c r="O7" i="13"/>
  <c r="K7" i="13"/>
  <c r="G7" i="13"/>
  <c r="C7" i="13"/>
  <c r="W6" i="13"/>
  <c r="S6" i="13"/>
  <c r="O6" i="13"/>
  <c r="K6" i="13"/>
  <c r="G6" i="13"/>
  <c r="C6" i="13"/>
  <c r="W5" i="13"/>
  <c r="S5" i="13"/>
  <c r="O5" i="13"/>
  <c r="K5" i="13"/>
  <c r="G5" i="13"/>
  <c r="C5" i="13"/>
  <c r="W4" i="13"/>
  <c r="S4" i="13"/>
  <c r="O4" i="13"/>
  <c r="K4" i="13"/>
  <c r="G4" i="13"/>
  <c r="C4" i="13"/>
  <c r="D20" i="13"/>
  <c r="H20" i="13"/>
  <c r="L20" i="13"/>
  <c r="P20" i="13"/>
  <c r="T20" i="13"/>
  <c r="X20" i="13"/>
  <c r="D21" i="13"/>
  <c r="H21" i="13"/>
  <c r="L21" i="13"/>
  <c r="P21" i="13"/>
  <c r="T21" i="13"/>
  <c r="X21" i="13"/>
  <c r="D22" i="13"/>
  <c r="H22" i="13"/>
  <c r="L22" i="13"/>
  <c r="P22" i="13"/>
  <c r="T22" i="13"/>
  <c r="X22" i="13"/>
  <c r="D23" i="13"/>
  <c r="H23" i="13"/>
  <c r="L23" i="13"/>
  <c r="P23" i="13"/>
  <c r="T23" i="13"/>
  <c r="X23" i="13"/>
  <c r="D24" i="13"/>
  <c r="H24" i="13"/>
  <c r="L24" i="13"/>
  <c r="P24" i="13"/>
  <c r="T24" i="13"/>
  <c r="X24" i="13"/>
  <c r="D25" i="13"/>
  <c r="H25" i="13"/>
  <c r="L25" i="13"/>
  <c r="P25" i="13"/>
  <c r="T25" i="13"/>
  <c r="X25" i="13"/>
  <c r="D26" i="13"/>
  <c r="H26" i="13"/>
  <c r="L26" i="13"/>
  <c r="P26" i="13"/>
  <c r="T26" i="13"/>
  <c r="R16" i="13"/>
  <c r="J16" i="13"/>
  <c r="B16" i="13"/>
  <c r="V15" i="13"/>
  <c r="R15" i="13"/>
  <c r="N15" i="13"/>
  <c r="J15" i="13"/>
  <c r="F15" i="13"/>
  <c r="B15" i="13"/>
  <c r="V14" i="13"/>
  <c r="R14" i="13"/>
  <c r="N14" i="13"/>
  <c r="J14" i="13"/>
  <c r="F14" i="13"/>
  <c r="B14" i="13"/>
  <c r="V13" i="13"/>
  <c r="R13" i="13"/>
  <c r="N13" i="13"/>
  <c r="J13" i="13"/>
  <c r="F13" i="13"/>
  <c r="B13" i="13"/>
  <c r="V12" i="13"/>
  <c r="R12" i="13"/>
  <c r="N12" i="13"/>
  <c r="J12" i="13"/>
  <c r="F12" i="13"/>
  <c r="B12" i="13"/>
  <c r="V11" i="13"/>
  <c r="R11" i="13"/>
  <c r="N11" i="13"/>
  <c r="J11" i="13"/>
  <c r="F11" i="13"/>
  <c r="B11" i="13"/>
  <c r="V10" i="13"/>
  <c r="R10" i="13"/>
  <c r="N10" i="13"/>
  <c r="J10" i="13"/>
  <c r="F10" i="13"/>
  <c r="B10" i="13"/>
  <c r="V9" i="13"/>
  <c r="R9" i="13"/>
  <c r="N9" i="13"/>
  <c r="J9" i="13"/>
  <c r="F9" i="13"/>
  <c r="B9" i="13"/>
  <c r="V8" i="13"/>
  <c r="R8" i="13"/>
  <c r="N8" i="13"/>
  <c r="J8" i="13"/>
  <c r="F8" i="13"/>
  <c r="B8" i="13"/>
  <c r="V7" i="13"/>
  <c r="R7" i="13"/>
  <c r="N7" i="13"/>
  <c r="J7" i="13"/>
  <c r="F7" i="13"/>
  <c r="B7" i="13"/>
  <c r="V6" i="13"/>
  <c r="R6" i="13"/>
  <c r="N6" i="13"/>
  <c r="J6" i="13"/>
  <c r="F6" i="13"/>
  <c r="B6" i="13"/>
  <c r="V5" i="13"/>
  <c r="R5" i="13"/>
  <c r="N5" i="13"/>
  <c r="J5" i="13"/>
  <c r="F5" i="13"/>
  <c r="B5" i="13"/>
  <c r="V4" i="13"/>
  <c r="R4" i="13"/>
  <c r="N4" i="13"/>
  <c r="W16" i="13"/>
  <c r="O16" i="13"/>
  <c r="G16" i="13"/>
  <c r="Y15" i="13"/>
  <c r="U15" i="13"/>
  <c r="Q15" i="13"/>
  <c r="M15" i="13"/>
  <c r="I15" i="13"/>
  <c r="E15" i="13"/>
  <c r="Y14" i="13"/>
  <c r="U14" i="13"/>
  <c r="Q14" i="13"/>
  <c r="M14" i="13"/>
  <c r="I14" i="13"/>
  <c r="E14" i="13"/>
  <c r="Y13" i="13"/>
  <c r="U13" i="13"/>
  <c r="Q13" i="13"/>
  <c r="M13" i="13"/>
  <c r="I13" i="13"/>
  <c r="E13" i="13"/>
  <c r="Y12" i="13"/>
  <c r="U12" i="13"/>
  <c r="Q12" i="13"/>
  <c r="M12" i="13"/>
  <c r="I12" i="13"/>
  <c r="E12" i="13"/>
  <c r="Y11" i="13"/>
  <c r="U11" i="13"/>
  <c r="Q11" i="13"/>
  <c r="M11" i="13"/>
  <c r="I11" i="13"/>
  <c r="E11" i="13"/>
  <c r="Y10" i="13"/>
  <c r="U10" i="13"/>
  <c r="Q10" i="13"/>
  <c r="M10" i="13"/>
  <c r="I10" i="13"/>
  <c r="E10" i="13"/>
  <c r="Y9" i="13"/>
  <c r="U9" i="13"/>
  <c r="Q9" i="13"/>
  <c r="M9" i="13"/>
  <c r="I9" i="13"/>
  <c r="E9" i="13"/>
  <c r="Y8" i="13"/>
  <c r="U8" i="13"/>
  <c r="Q8" i="13"/>
  <c r="M8" i="13"/>
  <c r="I8" i="13"/>
  <c r="E8" i="13"/>
  <c r="Y7" i="13"/>
  <c r="U7" i="13"/>
  <c r="Q7" i="13"/>
  <c r="M7" i="13"/>
  <c r="I7" i="13"/>
  <c r="E7" i="13"/>
  <c r="Y6" i="13"/>
  <c r="U6" i="13"/>
  <c r="Q6" i="13"/>
  <c r="M6" i="13"/>
  <c r="I6" i="13"/>
  <c r="E6" i="13"/>
  <c r="Y5" i="13"/>
  <c r="U5" i="13"/>
  <c r="Q5" i="13"/>
  <c r="M5" i="13"/>
  <c r="I5" i="13"/>
  <c r="E5" i="13"/>
  <c r="Y4" i="13"/>
  <c r="U4" i="13"/>
  <c r="Q4" i="13"/>
  <c r="M4" i="13"/>
  <c r="J4" i="13"/>
  <c r="B4" i="13"/>
  <c r="I20" i="13"/>
  <c r="Q20" i="13"/>
  <c r="Y20" i="13"/>
  <c r="I21" i="13"/>
  <c r="Q21" i="13"/>
  <c r="Y21" i="13"/>
  <c r="I22" i="13"/>
  <c r="Q22" i="13"/>
  <c r="Y22" i="13"/>
  <c r="I23" i="13"/>
  <c r="Q23" i="13"/>
  <c r="Y23" i="13"/>
  <c r="I24" i="13"/>
  <c r="Q24" i="13"/>
  <c r="Y24" i="13"/>
  <c r="I25" i="13"/>
  <c r="Q25" i="13"/>
  <c r="Y25" i="13"/>
  <c r="I26" i="13"/>
  <c r="Q26" i="13"/>
  <c r="W26" i="13"/>
  <c r="C27" i="13"/>
  <c r="G27" i="13"/>
  <c r="K27" i="13"/>
  <c r="O27" i="13"/>
  <c r="S27" i="13"/>
  <c r="W27" i="13"/>
  <c r="C28" i="13"/>
  <c r="G28" i="13"/>
  <c r="K28" i="13"/>
  <c r="O28" i="13"/>
  <c r="S28" i="13"/>
  <c r="W28" i="13"/>
  <c r="C29" i="13"/>
  <c r="G29" i="13"/>
  <c r="K29" i="13"/>
  <c r="O29" i="13"/>
  <c r="S29" i="13"/>
  <c r="W29" i="13"/>
  <c r="C30" i="13"/>
  <c r="G30" i="13"/>
  <c r="K30" i="13"/>
  <c r="O30" i="13"/>
  <c r="S30" i="13"/>
  <c r="W30" i="13"/>
  <c r="C31" i="13"/>
  <c r="G31" i="13"/>
  <c r="K31" i="13"/>
  <c r="O31" i="13"/>
  <c r="S31" i="13"/>
  <c r="W31" i="13"/>
  <c r="B19" i="13"/>
  <c r="P13" i="11"/>
  <c r="L13" i="11"/>
  <c r="H13" i="11"/>
  <c r="N12" i="11"/>
  <c r="J12" i="11"/>
  <c r="F12" i="11"/>
  <c r="N11" i="11"/>
  <c r="J11" i="11"/>
  <c r="F11" i="11"/>
  <c r="F7" i="11"/>
  <c r="B7" i="11"/>
  <c r="F5" i="11"/>
  <c r="V3" i="11"/>
  <c r="R3" i="11"/>
  <c r="B3" i="11"/>
  <c r="N14" i="10"/>
  <c r="J14" i="10"/>
  <c r="F14" i="10"/>
  <c r="P13" i="10"/>
  <c r="L13" i="10"/>
  <c r="H13" i="10"/>
  <c r="X10" i="10"/>
  <c r="T10" i="10"/>
  <c r="D9" i="10"/>
  <c r="B6" i="10"/>
  <c r="P5" i="10"/>
  <c r="L5" i="10"/>
  <c r="H5" i="10"/>
  <c r="X4" i="10"/>
  <c r="T4" i="10"/>
  <c r="I4" i="13"/>
  <c r="B20" i="13"/>
  <c r="J20" i="13"/>
  <c r="R20" i="13"/>
  <c r="B21" i="13"/>
  <c r="J21" i="13"/>
  <c r="R21" i="13"/>
  <c r="B22" i="13"/>
  <c r="J22" i="13"/>
  <c r="R22" i="13"/>
  <c r="B23" i="13"/>
  <c r="J23" i="13"/>
  <c r="R23" i="13"/>
  <c r="B24" i="13"/>
  <c r="J24" i="13"/>
  <c r="R24" i="13"/>
  <c r="B25" i="13"/>
  <c r="J25" i="13"/>
  <c r="R25" i="13"/>
  <c r="B26" i="13"/>
  <c r="J26" i="13"/>
  <c r="R26" i="13"/>
  <c r="X26" i="13"/>
  <c r="D27" i="13"/>
  <c r="H27" i="13"/>
  <c r="L27" i="13"/>
  <c r="P27" i="13"/>
  <c r="T27" i="13"/>
  <c r="X27" i="13"/>
  <c r="D28" i="13"/>
  <c r="H28" i="13"/>
  <c r="L28" i="13"/>
  <c r="P28" i="13"/>
  <c r="T28" i="13"/>
  <c r="X28" i="13"/>
  <c r="D29" i="13"/>
  <c r="H29" i="13"/>
  <c r="L29" i="13"/>
  <c r="P29" i="13"/>
  <c r="T29" i="13"/>
  <c r="X29" i="13"/>
  <c r="D30" i="13"/>
  <c r="H30" i="13"/>
  <c r="L30" i="13"/>
  <c r="P30" i="13"/>
  <c r="T30" i="13"/>
  <c r="X30" i="13"/>
  <c r="D31" i="13"/>
  <c r="H31" i="13"/>
  <c r="L31" i="13"/>
  <c r="P31" i="13"/>
  <c r="T31" i="13"/>
  <c r="X31" i="13"/>
  <c r="O13" i="11"/>
  <c r="K13" i="11"/>
  <c r="G13" i="11"/>
  <c r="C13" i="11"/>
  <c r="M12" i="11"/>
  <c r="I12" i="11"/>
  <c r="M11" i="11"/>
  <c r="I11" i="11"/>
  <c r="E11" i="11"/>
  <c r="Y3" i="11"/>
  <c r="U3" i="11"/>
  <c r="Q3" i="11"/>
  <c r="M14" i="10"/>
  <c r="I14" i="10"/>
  <c r="E14" i="10"/>
  <c r="O13" i="10"/>
  <c r="K13" i="10"/>
  <c r="G13" i="10"/>
  <c r="C13" i="10"/>
  <c r="W10" i="10"/>
  <c r="S10" i="10"/>
  <c r="C10" i="10"/>
  <c r="O5" i="10"/>
  <c r="K5" i="10"/>
  <c r="G5" i="10"/>
  <c r="C5" i="10"/>
  <c r="W4" i="10"/>
  <c r="S4" i="10"/>
  <c r="C4" i="10"/>
  <c r="F4" i="13"/>
  <c r="E20" i="13"/>
  <c r="M20" i="13"/>
  <c r="U20" i="13"/>
  <c r="E21" i="13"/>
  <c r="M21" i="13"/>
  <c r="U21" i="13"/>
  <c r="E22" i="13"/>
  <c r="M22" i="13"/>
  <c r="U22" i="13"/>
  <c r="E23" i="13"/>
  <c r="M23" i="13"/>
  <c r="U23" i="13"/>
  <c r="E24" i="13"/>
  <c r="M24" i="13"/>
  <c r="U24" i="13"/>
  <c r="E25" i="13"/>
  <c r="M25" i="13"/>
  <c r="U25" i="13"/>
  <c r="E26" i="13"/>
  <c r="M26" i="13"/>
  <c r="U26" i="13"/>
  <c r="Y26" i="13"/>
  <c r="E27" i="13"/>
  <c r="I27" i="13"/>
  <c r="M27" i="13"/>
  <c r="Q27" i="13"/>
  <c r="U27" i="13"/>
  <c r="Y27" i="13"/>
  <c r="E28" i="13"/>
  <c r="I28" i="13"/>
  <c r="M28" i="13"/>
  <c r="Q28" i="13"/>
  <c r="U28" i="13"/>
  <c r="Y28" i="13"/>
  <c r="E29" i="13"/>
  <c r="I29" i="13"/>
  <c r="M29" i="13"/>
  <c r="Q29" i="13"/>
  <c r="U29" i="13"/>
  <c r="Y29" i="13"/>
  <c r="E30" i="13"/>
  <c r="I30" i="13"/>
  <c r="M30" i="13"/>
  <c r="Q30" i="13"/>
  <c r="U30" i="13"/>
  <c r="Y30" i="13"/>
  <c r="E31" i="13"/>
  <c r="I31" i="13"/>
  <c r="M31" i="13"/>
  <c r="Q31" i="13"/>
  <c r="U31" i="13"/>
  <c r="Y31" i="13"/>
  <c r="D19" i="13"/>
  <c r="N13" i="11"/>
  <c r="J13" i="11"/>
  <c r="F13" i="11"/>
  <c r="P12" i="11"/>
  <c r="L12" i="11"/>
  <c r="H12" i="11"/>
  <c r="P11" i="11"/>
  <c r="L11" i="11"/>
  <c r="H11" i="11"/>
  <c r="F10" i="11"/>
  <c r="D7" i="11"/>
  <c r="F6" i="11"/>
  <c r="X3" i="11"/>
  <c r="T3" i="11"/>
  <c r="F2" i="11"/>
  <c r="B2" i="11"/>
  <c r="P14" i="10"/>
  <c r="L14" i="10"/>
  <c r="H14" i="10"/>
  <c r="N13" i="10"/>
  <c r="J13" i="10"/>
  <c r="F13" i="10"/>
  <c r="V10" i="10"/>
  <c r="R10" i="10"/>
  <c r="B10" i="10"/>
  <c r="F9" i="10"/>
  <c r="B9" i="10"/>
  <c r="E4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B27" i="13"/>
  <c r="F27" i="13"/>
  <c r="J27" i="13"/>
  <c r="N27" i="13"/>
  <c r="R27" i="13"/>
  <c r="V27" i="13"/>
  <c r="B28" i="13"/>
  <c r="F28" i="13"/>
  <c r="J28" i="13"/>
  <c r="N28" i="13"/>
  <c r="R28" i="13"/>
  <c r="V28" i="13"/>
  <c r="B29" i="13"/>
  <c r="F29" i="13"/>
  <c r="J29" i="13"/>
  <c r="N29" i="13"/>
  <c r="R29" i="13"/>
  <c r="V29" i="13"/>
  <c r="B30" i="13"/>
  <c r="F30" i="13"/>
  <c r="J30" i="13"/>
  <c r="N30" i="13"/>
  <c r="R30" i="13"/>
  <c r="V30" i="13"/>
  <c r="B31" i="13"/>
  <c r="F31" i="13"/>
  <c r="J31" i="13"/>
  <c r="N31" i="13"/>
  <c r="R31" i="13"/>
  <c r="V31" i="13"/>
  <c r="M13" i="11"/>
  <c r="I13" i="11"/>
  <c r="E13" i="11"/>
  <c r="O12" i="11"/>
  <c r="K12" i="11"/>
  <c r="G12" i="11"/>
  <c r="C12" i="11"/>
  <c r="O11" i="11"/>
  <c r="K11" i="11"/>
  <c r="G11" i="11"/>
  <c r="C11" i="11"/>
  <c r="W3" i="11"/>
  <c r="S3" i="11"/>
  <c r="C3" i="11"/>
  <c r="O14" i="10"/>
  <c r="K14" i="10"/>
  <c r="G14" i="10"/>
  <c r="C14" i="10"/>
  <c r="M13" i="10"/>
  <c r="I13" i="10"/>
  <c r="E13" i="10"/>
  <c r="Y10" i="10"/>
  <c r="U10" i="10"/>
  <c r="Q10" i="10"/>
  <c r="N5" i="10"/>
  <c r="F5" i="10"/>
  <c r="V4" i="10"/>
  <c r="F3" i="10"/>
  <c r="O14" i="9"/>
  <c r="K14" i="9"/>
  <c r="G14" i="9"/>
  <c r="C14" i="9"/>
  <c r="K13" i="9"/>
  <c r="M9" i="9"/>
  <c r="I9" i="9"/>
  <c r="E9" i="9"/>
  <c r="M8" i="9"/>
  <c r="I8" i="9"/>
  <c r="E8" i="9"/>
  <c r="M14" i="8"/>
  <c r="I14" i="8"/>
  <c r="E14" i="8"/>
  <c r="O12" i="8"/>
  <c r="K12" i="8"/>
  <c r="G12" i="8"/>
  <c r="C12" i="8"/>
  <c r="W11" i="8"/>
  <c r="S11" i="8"/>
  <c r="C11" i="8"/>
  <c r="W5" i="8"/>
  <c r="S5" i="8"/>
  <c r="C5" i="8"/>
  <c r="W13" i="7"/>
  <c r="S13" i="7"/>
  <c r="C13" i="7"/>
  <c r="O10" i="7"/>
  <c r="K10" i="7"/>
  <c r="G10" i="7"/>
  <c r="C10" i="7"/>
  <c r="Y8" i="7"/>
  <c r="U8" i="7"/>
  <c r="M5" i="10"/>
  <c r="U4" i="10"/>
  <c r="N14" i="9"/>
  <c r="J14" i="9"/>
  <c r="F14" i="9"/>
  <c r="D10" i="9"/>
  <c r="P9" i="9"/>
  <c r="L9" i="9"/>
  <c r="H9" i="9"/>
  <c r="P8" i="9"/>
  <c r="L8" i="9"/>
  <c r="H8" i="9"/>
  <c r="F6" i="9"/>
  <c r="D5" i="9"/>
  <c r="F4" i="9"/>
  <c r="B4" i="9"/>
  <c r="D3" i="9"/>
  <c r="F2" i="9"/>
  <c r="B2" i="9"/>
  <c r="P14" i="8"/>
  <c r="L14" i="8"/>
  <c r="H14" i="8"/>
  <c r="B13" i="8"/>
  <c r="N12" i="8"/>
  <c r="J12" i="8"/>
  <c r="F12" i="8"/>
  <c r="V11" i="8"/>
  <c r="R11" i="8"/>
  <c r="B11" i="8"/>
  <c r="D8" i="8"/>
  <c r="B7" i="8"/>
  <c r="F6" i="8"/>
  <c r="B6" i="8"/>
  <c r="V5" i="8"/>
  <c r="R5" i="8"/>
  <c r="B5" i="8"/>
  <c r="D3" i="8"/>
  <c r="V13" i="7"/>
  <c r="R13" i="7"/>
  <c r="B13" i="7"/>
  <c r="D11" i="7"/>
  <c r="N10" i="7"/>
  <c r="J10" i="7"/>
  <c r="F10" i="7"/>
  <c r="D9" i="7"/>
  <c r="X8" i="7"/>
  <c r="T8" i="7"/>
  <c r="D6" i="10"/>
  <c r="J5" i="10"/>
  <c r="R4" i="10"/>
  <c r="B4" i="10"/>
  <c r="B3" i="10"/>
  <c r="M14" i="9"/>
  <c r="I14" i="9"/>
  <c r="O9" i="9"/>
  <c r="K9" i="9"/>
  <c r="G9" i="9"/>
  <c r="C9" i="9"/>
  <c r="O8" i="9"/>
  <c r="K8" i="9"/>
  <c r="G8" i="9"/>
  <c r="C8" i="9"/>
  <c r="O14" i="8"/>
  <c r="K14" i="8"/>
  <c r="G14" i="8"/>
  <c r="C14" i="8"/>
  <c r="M12" i="8"/>
  <c r="I12" i="8"/>
  <c r="E12" i="8"/>
  <c r="Y11" i="8"/>
  <c r="U11" i="8"/>
  <c r="Q11" i="8"/>
  <c r="Y5" i="8"/>
  <c r="U5" i="8"/>
  <c r="Q5" i="8"/>
  <c r="I5" i="10"/>
  <c r="Y4" i="10"/>
  <c r="Q4" i="10"/>
  <c r="P14" i="9"/>
  <c r="L14" i="9"/>
  <c r="H14" i="9"/>
  <c r="D12" i="9"/>
  <c r="N9" i="9"/>
  <c r="J9" i="9"/>
  <c r="F9" i="9"/>
  <c r="N8" i="9"/>
  <c r="J8" i="9"/>
  <c r="F8" i="9"/>
  <c r="F7" i="9"/>
  <c r="B5" i="9"/>
  <c r="D4" i="9"/>
  <c r="B3" i="9"/>
  <c r="D2" i="9"/>
  <c r="N14" i="8"/>
  <c r="J14" i="8"/>
  <c r="F14" i="8"/>
  <c r="D13" i="8"/>
  <c r="P12" i="8"/>
  <c r="L12" i="8"/>
  <c r="H12" i="8"/>
  <c r="X11" i="8"/>
  <c r="T11" i="8"/>
  <c r="F10" i="8"/>
  <c r="B8" i="8"/>
  <c r="D7" i="8"/>
  <c r="D6" i="8"/>
  <c r="X5" i="8"/>
  <c r="T5" i="8"/>
  <c r="F3" i="8"/>
  <c r="B3" i="8"/>
  <c r="F2" i="8"/>
  <c r="B2" i="8"/>
  <c r="T13" i="7"/>
  <c r="B11" i="7"/>
  <c r="P10" i="7"/>
  <c r="H10" i="7"/>
  <c r="F9" i="7"/>
  <c r="V8" i="7"/>
  <c r="P7" i="7"/>
  <c r="L7" i="7"/>
  <c r="H7" i="7"/>
  <c r="D5" i="7"/>
  <c r="P4" i="7"/>
  <c r="L4" i="7"/>
  <c r="H4" i="7"/>
  <c r="D3" i="7"/>
  <c r="D14" i="6"/>
  <c r="D13" i="6"/>
  <c r="F11" i="6"/>
  <c r="B11" i="6"/>
  <c r="D10" i="6"/>
  <c r="F9" i="6"/>
  <c r="B9" i="6"/>
  <c r="D8" i="6"/>
  <c r="X7" i="6"/>
  <c r="T7" i="6"/>
  <c r="D5" i="6"/>
  <c r="D3" i="6"/>
  <c r="D2" i="6"/>
  <c r="F13" i="5"/>
  <c r="B13" i="5"/>
  <c r="B12" i="5"/>
  <c r="P11" i="5"/>
  <c r="L11" i="5"/>
  <c r="H11" i="5"/>
  <c r="P9" i="5"/>
  <c r="L9" i="5"/>
  <c r="H9" i="5"/>
  <c r="N8" i="5"/>
  <c r="J8" i="5"/>
  <c r="F8" i="5"/>
  <c r="D7" i="5"/>
  <c r="N6" i="5"/>
  <c r="J6" i="5"/>
  <c r="F6" i="5"/>
  <c r="N5" i="5"/>
  <c r="J5" i="5"/>
  <c r="F5" i="5"/>
  <c r="P4" i="5"/>
  <c r="L4" i="5"/>
  <c r="H4" i="5"/>
  <c r="N3" i="5"/>
  <c r="J3" i="5"/>
  <c r="F3" i="5"/>
  <c r="F14" i="4"/>
  <c r="D13" i="4"/>
  <c r="P11" i="4"/>
  <c r="L11" i="4"/>
  <c r="H11" i="4"/>
  <c r="D10" i="4"/>
  <c r="X9" i="4"/>
  <c r="T9" i="4"/>
  <c r="D7" i="4"/>
  <c r="F6" i="4"/>
  <c r="V5" i="4"/>
  <c r="R5" i="4"/>
  <c r="B5" i="4"/>
  <c r="D4" i="4"/>
  <c r="D3" i="4"/>
  <c r="P2" i="4"/>
  <c r="L2" i="4"/>
  <c r="H2" i="4"/>
  <c r="D13" i="3"/>
  <c r="N11" i="3"/>
  <c r="J11" i="3"/>
  <c r="F11" i="3"/>
  <c r="P10" i="3"/>
  <c r="L10" i="3"/>
  <c r="H10" i="3"/>
  <c r="D9" i="3"/>
  <c r="N8" i="3"/>
  <c r="J8" i="3"/>
  <c r="F8" i="3"/>
  <c r="P7" i="3"/>
  <c r="L7" i="3"/>
  <c r="H7" i="3"/>
  <c r="D6" i="3"/>
  <c r="P5" i="3"/>
  <c r="L5" i="3"/>
  <c r="N4" i="3"/>
  <c r="J4" i="3"/>
  <c r="F4" i="3"/>
  <c r="Y13" i="7"/>
  <c r="Q13" i="7"/>
  <c r="M10" i="7"/>
  <c r="E10" i="7"/>
  <c r="S8" i="7"/>
  <c r="C8" i="7"/>
  <c r="O7" i="7"/>
  <c r="K7" i="7"/>
  <c r="G7" i="7"/>
  <c r="C7" i="7"/>
  <c r="O4" i="7"/>
  <c r="K4" i="7"/>
  <c r="G4" i="7"/>
  <c r="C4" i="7"/>
  <c r="W7" i="6"/>
  <c r="S7" i="6"/>
  <c r="C7" i="6"/>
  <c r="O11" i="5"/>
  <c r="K11" i="5"/>
  <c r="G11" i="5"/>
  <c r="C11" i="5"/>
  <c r="O9" i="5"/>
  <c r="K9" i="5"/>
  <c r="G9" i="5"/>
  <c r="C9" i="5"/>
  <c r="M8" i="5"/>
  <c r="I8" i="5"/>
  <c r="E8" i="5"/>
  <c r="M6" i="5"/>
  <c r="I6" i="5"/>
  <c r="E6" i="5"/>
  <c r="M5" i="5"/>
  <c r="I5" i="5"/>
  <c r="E5" i="5"/>
  <c r="O4" i="5"/>
  <c r="K4" i="5"/>
  <c r="G4" i="5"/>
  <c r="C4" i="5"/>
  <c r="M3" i="5"/>
  <c r="I3" i="5"/>
  <c r="E3" i="5"/>
  <c r="O11" i="4"/>
  <c r="K11" i="4"/>
  <c r="G11" i="4"/>
  <c r="C11" i="4"/>
  <c r="W9" i="4"/>
  <c r="S9" i="4"/>
  <c r="C9" i="4"/>
  <c r="Y5" i="4"/>
  <c r="U5" i="4"/>
  <c r="Q5" i="4"/>
  <c r="O2" i="4"/>
  <c r="K2" i="4"/>
  <c r="G2" i="4"/>
  <c r="C2" i="4"/>
  <c r="M11" i="3"/>
  <c r="I11" i="3"/>
  <c r="E11" i="3"/>
  <c r="O10" i="3"/>
  <c r="K10" i="3"/>
  <c r="G10" i="3"/>
  <c r="C10" i="3"/>
  <c r="M8" i="3"/>
  <c r="I8" i="3"/>
  <c r="O7" i="3"/>
  <c r="K7" i="3"/>
  <c r="G7" i="3"/>
  <c r="C7" i="3"/>
  <c r="O5" i="3"/>
  <c r="C5" i="3"/>
  <c r="M4" i="3"/>
  <c r="I4" i="3"/>
  <c r="E4" i="3"/>
  <c r="X13" i="7"/>
  <c r="L10" i="7"/>
  <c r="B9" i="7"/>
  <c r="R8" i="7"/>
  <c r="B8" i="7"/>
  <c r="N7" i="7"/>
  <c r="J7" i="7"/>
  <c r="F7" i="7"/>
  <c r="B5" i="7"/>
  <c r="N4" i="7"/>
  <c r="J4" i="7"/>
  <c r="F4" i="7"/>
  <c r="F3" i="7"/>
  <c r="F13" i="6"/>
  <c r="B13" i="6"/>
  <c r="D11" i="6"/>
  <c r="B10" i="6"/>
  <c r="D9" i="6"/>
  <c r="V7" i="6"/>
  <c r="R7" i="6"/>
  <c r="B7" i="6"/>
  <c r="B5" i="6"/>
  <c r="B3" i="6"/>
  <c r="F2" i="6"/>
  <c r="D13" i="5"/>
  <c r="D12" i="5"/>
  <c r="N11" i="5"/>
  <c r="J11" i="5"/>
  <c r="F11" i="5"/>
  <c r="D10" i="5"/>
  <c r="N9" i="5"/>
  <c r="J9" i="5"/>
  <c r="F9" i="5"/>
  <c r="P8" i="5"/>
  <c r="L8" i="5"/>
  <c r="H8" i="5"/>
  <c r="F7" i="5"/>
  <c r="B7" i="5"/>
  <c r="P6" i="5"/>
  <c r="L6" i="5"/>
  <c r="H6" i="5"/>
  <c r="P5" i="5"/>
  <c r="L5" i="5"/>
  <c r="H5" i="5"/>
  <c r="N4" i="5"/>
  <c r="J4" i="5"/>
  <c r="F4" i="5"/>
  <c r="P3" i="5"/>
  <c r="L3" i="5"/>
  <c r="H3" i="5"/>
  <c r="B13" i="4"/>
  <c r="N11" i="4"/>
  <c r="J11" i="4"/>
  <c r="F11" i="4"/>
  <c r="B10" i="4"/>
  <c r="V9" i="4"/>
  <c r="R9" i="4"/>
  <c r="B9" i="4"/>
  <c r="D8" i="4"/>
  <c r="F7" i="4"/>
  <c r="B7" i="4"/>
  <c r="X5" i="4"/>
  <c r="T5" i="4"/>
  <c r="B3" i="4"/>
  <c r="N2" i="4"/>
  <c r="J2" i="4"/>
  <c r="F2" i="4"/>
  <c r="F14" i="3"/>
  <c r="F12" i="3"/>
  <c r="P11" i="3"/>
  <c r="L11" i="3"/>
  <c r="H11" i="3"/>
  <c r="N10" i="3"/>
  <c r="J10" i="3"/>
  <c r="F10" i="3"/>
  <c r="U13" i="7"/>
  <c r="E12" i="7"/>
  <c r="I10" i="7"/>
  <c r="W8" i="7"/>
  <c r="Q8" i="7"/>
  <c r="M7" i="7"/>
  <c r="I7" i="7"/>
  <c r="E7" i="7"/>
  <c r="M4" i="7"/>
  <c r="I4" i="7"/>
  <c r="Y7" i="6"/>
  <c r="U7" i="6"/>
  <c r="Q7" i="6"/>
  <c r="M11" i="5"/>
  <c r="I11" i="5"/>
  <c r="M9" i="5"/>
  <c r="I9" i="5"/>
  <c r="O8" i="5"/>
  <c r="K8" i="5"/>
  <c r="G8" i="5"/>
  <c r="C8" i="5"/>
  <c r="O6" i="5"/>
  <c r="K6" i="5"/>
  <c r="G6" i="5"/>
  <c r="C6" i="5"/>
  <c r="O5" i="5"/>
  <c r="K5" i="5"/>
  <c r="G5" i="5"/>
  <c r="C5" i="5"/>
  <c r="M4" i="5"/>
  <c r="I4" i="5"/>
  <c r="O3" i="5"/>
  <c r="K3" i="5"/>
  <c r="G3" i="5"/>
  <c r="C3" i="5"/>
  <c r="M11" i="4"/>
  <c r="I11" i="4"/>
  <c r="E11" i="4"/>
  <c r="Y9" i="4"/>
  <c r="U9" i="4"/>
  <c r="Q9" i="4"/>
  <c r="W5" i="4"/>
  <c r="S5" i="4"/>
  <c r="C5" i="4"/>
  <c r="M2" i="4"/>
  <c r="I2" i="4"/>
  <c r="O11" i="3"/>
  <c r="K11" i="3"/>
  <c r="G11" i="3"/>
  <c r="C11" i="3"/>
  <c r="M10" i="3"/>
  <c r="B9" i="3"/>
  <c r="P8" i="3"/>
  <c r="H8" i="3"/>
  <c r="N7" i="3"/>
  <c r="F7" i="3"/>
  <c r="F6" i="3"/>
  <c r="N5" i="3"/>
  <c r="F5" i="3"/>
  <c r="L4" i="3"/>
  <c r="B3" i="3"/>
  <c r="N2" i="3"/>
  <c r="J2" i="3"/>
  <c r="F2" i="3"/>
  <c r="I3" i="2"/>
  <c r="M3" i="2"/>
  <c r="E4" i="2"/>
  <c r="C7" i="2"/>
  <c r="G7" i="2"/>
  <c r="K7" i="2"/>
  <c r="O7" i="2"/>
  <c r="E9" i="2"/>
  <c r="I9" i="2"/>
  <c r="M9" i="2"/>
  <c r="C14" i="2"/>
  <c r="G14" i="2"/>
  <c r="K14" i="2"/>
  <c r="O14" i="2"/>
  <c r="P2" i="30"/>
  <c r="N2" i="30"/>
  <c r="I10" i="3"/>
  <c r="O8" i="3"/>
  <c r="G8" i="3"/>
  <c r="M7" i="3"/>
  <c r="M5" i="3"/>
  <c r="E5" i="3"/>
  <c r="K4" i="3"/>
  <c r="C4" i="3"/>
  <c r="M2" i="3"/>
  <c r="I2" i="3"/>
  <c r="E2" i="3"/>
  <c r="F3" i="2"/>
  <c r="J3" i="2"/>
  <c r="N3" i="2"/>
  <c r="N4" i="2"/>
  <c r="B5" i="2"/>
  <c r="H7" i="2"/>
  <c r="L7" i="2"/>
  <c r="P7" i="2"/>
  <c r="B8" i="2"/>
  <c r="F9" i="2"/>
  <c r="J9" i="2"/>
  <c r="N9" i="2"/>
  <c r="F13" i="2"/>
  <c r="H14" i="2"/>
  <c r="L14" i="2"/>
  <c r="P14" i="2"/>
  <c r="L8" i="3"/>
  <c r="J7" i="3"/>
  <c r="B6" i="3"/>
  <c r="J5" i="3"/>
  <c r="P4" i="3"/>
  <c r="H4" i="3"/>
  <c r="D3" i="3"/>
  <c r="P2" i="3"/>
  <c r="L2" i="3"/>
  <c r="H2" i="3"/>
  <c r="C3" i="2"/>
  <c r="G3" i="2"/>
  <c r="K3" i="2"/>
  <c r="O3" i="2"/>
  <c r="C4" i="2"/>
  <c r="E7" i="2"/>
  <c r="I7" i="2"/>
  <c r="M7" i="2"/>
  <c r="C9" i="2"/>
  <c r="G9" i="2"/>
  <c r="K9" i="2"/>
  <c r="O9" i="2"/>
  <c r="F11" i="2"/>
  <c r="E14" i="2"/>
  <c r="I14" i="2"/>
  <c r="M14" i="2"/>
  <c r="D2" i="2"/>
  <c r="K8" i="3"/>
  <c r="C8" i="3"/>
  <c r="I7" i="3"/>
  <c r="I5" i="3"/>
  <c r="O4" i="3"/>
  <c r="G4" i="3"/>
  <c r="O2" i="3"/>
  <c r="K2" i="3"/>
  <c r="G2" i="3"/>
  <c r="C2" i="3"/>
  <c r="H3" i="2"/>
  <c r="L3" i="2"/>
  <c r="P3" i="2"/>
  <c r="H4" i="2"/>
  <c r="P4" i="2"/>
  <c r="D5" i="2"/>
  <c r="F7" i="2"/>
  <c r="J7" i="2"/>
  <c r="N7" i="2"/>
  <c r="D8" i="2"/>
  <c r="H9" i="2"/>
  <c r="L9" i="2"/>
  <c r="P9" i="2"/>
  <c r="F14" i="2"/>
  <c r="J14" i="2"/>
  <c r="N14" i="2"/>
  <c r="I2" i="30"/>
  <c r="O2" i="30"/>
  <c r="L2" i="30"/>
  <c r="L4" i="2" s="1"/>
  <c r="J2" i="30"/>
  <c r="F2" i="30"/>
  <c r="M2" i="30"/>
  <c r="O211" i="30"/>
  <c r="P211" i="30"/>
  <c r="L211" i="30"/>
  <c r="J211" i="30"/>
  <c r="F211" i="30"/>
  <c r="G211" i="30"/>
  <c r="K211" i="30"/>
  <c r="N211" i="30"/>
  <c r="M211" i="30"/>
  <c r="O199" i="30"/>
  <c r="P199" i="30"/>
  <c r="N199" i="30"/>
  <c r="L199" i="30"/>
  <c r="J199" i="30"/>
  <c r="F199" i="30"/>
  <c r="G199" i="30"/>
  <c r="K199" i="30"/>
  <c r="M199" i="30"/>
  <c r="O191" i="30"/>
  <c r="P191" i="30"/>
  <c r="N191" i="30"/>
  <c r="L191" i="30"/>
  <c r="J191" i="30"/>
  <c r="F191" i="30"/>
  <c r="G191" i="30"/>
  <c r="K191" i="30"/>
  <c r="M191" i="30"/>
  <c r="X183" i="30"/>
  <c r="Q183" i="30"/>
  <c r="U183" i="30"/>
  <c r="R183" i="30"/>
  <c r="V183" i="30"/>
  <c r="T183" i="30"/>
  <c r="W183" i="30"/>
  <c r="Y183" i="30"/>
  <c r="S183" i="30"/>
  <c r="O183" i="30"/>
  <c r="M183" i="30"/>
  <c r="P183" i="30"/>
  <c r="N183" i="30"/>
  <c r="L183" i="30"/>
  <c r="J183" i="30"/>
  <c r="F183" i="30"/>
  <c r="G183" i="30"/>
  <c r="K183" i="30"/>
  <c r="O175" i="30"/>
  <c r="M175" i="30"/>
  <c r="P175" i="30"/>
  <c r="N175" i="30"/>
  <c r="L175" i="30"/>
  <c r="J175" i="30"/>
  <c r="F175" i="30"/>
  <c r="G175" i="30"/>
  <c r="K175" i="30"/>
  <c r="H175" i="30"/>
  <c r="I175" i="30"/>
  <c r="O171" i="30"/>
  <c r="M171" i="30"/>
  <c r="P171" i="30"/>
  <c r="L171" i="30"/>
  <c r="J171" i="30"/>
  <c r="F171" i="30"/>
  <c r="G171" i="30"/>
  <c r="K171" i="30"/>
  <c r="N171" i="30"/>
  <c r="H171" i="30"/>
  <c r="I171" i="30"/>
  <c r="O167" i="30"/>
  <c r="O12" i="4" s="1"/>
  <c r="M167" i="30"/>
  <c r="M12" i="4" s="1"/>
  <c r="P167" i="30"/>
  <c r="P12" i="4" s="1"/>
  <c r="N167" i="30"/>
  <c r="N12" i="4" s="1"/>
  <c r="L167" i="30"/>
  <c r="L12" i="4" s="1"/>
  <c r="J167" i="30"/>
  <c r="J12" i="4" s="1"/>
  <c r="F167" i="30"/>
  <c r="F12" i="4" s="1"/>
  <c r="G167" i="30"/>
  <c r="G12" i="4" s="1"/>
  <c r="K167" i="30"/>
  <c r="H167" i="30"/>
  <c r="I167" i="30"/>
  <c r="I12" i="4" s="1"/>
  <c r="O163" i="30"/>
  <c r="M163" i="30"/>
  <c r="P163" i="30"/>
  <c r="L163" i="30"/>
  <c r="J163" i="30"/>
  <c r="F163" i="30"/>
  <c r="G163" i="30"/>
  <c r="K163" i="30"/>
  <c r="N163" i="30"/>
  <c r="H163" i="30"/>
  <c r="I163" i="30"/>
  <c r="O159" i="30"/>
  <c r="M159" i="30"/>
  <c r="P159" i="30"/>
  <c r="N159" i="30"/>
  <c r="L159" i="30"/>
  <c r="J159" i="30"/>
  <c r="F159" i="30"/>
  <c r="G159" i="30"/>
  <c r="K159" i="30"/>
  <c r="H159" i="30"/>
  <c r="I159" i="30"/>
  <c r="X155" i="30"/>
  <c r="R155" i="30"/>
  <c r="V155" i="30"/>
  <c r="S155" i="30"/>
  <c r="W155" i="30"/>
  <c r="T155" i="30"/>
  <c r="Y155" i="30"/>
  <c r="Q155" i="30"/>
  <c r="U155" i="30"/>
  <c r="O155" i="30"/>
  <c r="M155" i="30"/>
  <c r="P155" i="30"/>
  <c r="L155" i="30"/>
  <c r="J155" i="30"/>
  <c r="F155" i="30"/>
  <c r="G155" i="30"/>
  <c r="K155" i="30"/>
  <c r="N155" i="30"/>
  <c r="H155" i="30"/>
  <c r="I155" i="30"/>
  <c r="O151" i="30"/>
  <c r="M151" i="30"/>
  <c r="P151" i="30"/>
  <c r="N151" i="30"/>
  <c r="L151" i="30"/>
  <c r="J151" i="30"/>
  <c r="F151" i="30"/>
  <c r="G151" i="30"/>
  <c r="K151" i="30"/>
  <c r="H151" i="30"/>
  <c r="I151" i="30"/>
  <c r="O147" i="30"/>
  <c r="O12" i="6" s="1"/>
  <c r="M147" i="30"/>
  <c r="M12" i="6" s="1"/>
  <c r="P147" i="30"/>
  <c r="P12" i="6" s="1"/>
  <c r="L147" i="30"/>
  <c r="L12" i="6" s="1"/>
  <c r="J147" i="30"/>
  <c r="J12" i="6" s="1"/>
  <c r="F147" i="30"/>
  <c r="F12" i="6" s="1"/>
  <c r="G147" i="30"/>
  <c r="G12" i="6" s="1"/>
  <c r="K147" i="30"/>
  <c r="N147" i="30"/>
  <c r="N12" i="6" s="1"/>
  <c r="H147" i="30"/>
  <c r="H12" i="6" s="1"/>
  <c r="I147" i="30"/>
  <c r="I12" i="6" s="1"/>
  <c r="O143" i="30"/>
  <c r="O11" i="10" s="1"/>
  <c r="M143" i="30"/>
  <c r="M11" i="10" s="1"/>
  <c r="P143" i="30"/>
  <c r="P11" i="10" s="1"/>
  <c r="N143" i="30"/>
  <c r="N11" i="10" s="1"/>
  <c r="L143" i="30"/>
  <c r="L11" i="10" s="1"/>
  <c r="J143" i="30"/>
  <c r="J11" i="10" s="1"/>
  <c r="F143" i="30"/>
  <c r="F11" i="10" s="1"/>
  <c r="G143" i="30"/>
  <c r="G11" i="10" s="1"/>
  <c r="K143" i="30"/>
  <c r="K11" i="10" s="1"/>
  <c r="H143" i="30"/>
  <c r="H11" i="10" s="1"/>
  <c r="I143" i="30"/>
  <c r="I11" i="10" s="1"/>
  <c r="O139" i="30"/>
  <c r="M139" i="30"/>
  <c r="P139" i="30"/>
  <c r="L139" i="30"/>
  <c r="J139" i="30"/>
  <c r="F139" i="30"/>
  <c r="G139" i="30"/>
  <c r="K139" i="30"/>
  <c r="N139" i="30"/>
  <c r="H139" i="30"/>
  <c r="I139" i="30"/>
  <c r="O135" i="30"/>
  <c r="O4" i="11" s="1"/>
  <c r="M135" i="30"/>
  <c r="M4" i="11" s="1"/>
  <c r="P135" i="30"/>
  <c r="P4" i="11" s="1"/>
  <c r="N135" i="30"/>
  <c r="N4" i="11" s="1"/>
  <c r="L135" i="30"/>
  <c r="L4" i="11" s="1"/>
  <c r="J135" i="30"/>
  <c r="J4" i="11" s="1"/>
  <c r="F135" i="30"/>
  <c r="F4" i="11" s="1"/>
  <c r="G135" i="30"/>
  <c r="G4" i="11" s="1"/>
  <c r="K135" i="30"/>
  <c r="K4" i="11" s="1"/>
  <c r="H135" i="30"/>
  <c r="H4" i="11" s="1"/>
  <c r="I135" i="30"/>
  <c r="I4" i="11" s="1"/>
  <c r="O131" i="30"/>
  <c r="M131" i="30"/>
  <c r="P131" i="30"/>
  <c r="L131" i="30"/>
  <c r="J131" i="30"/>
  <c r="F131" i="30"/>
  <c r="G131" i="30"/>
  <c r="K131" i="30"/>
  <c r="N131" i="30"/>
  <c r="H131" i="30"/>
  <c r="I131" i="30"/>
  <c r="X127" i="30"/>
  <c r="T127" i="30"/>
  <c r="Y127" i="30"/>
  <c r="Q127" i="30"/>
  <c r="U127" i="30"/>
  <c r="R127" i="30"/>
  <c r="V127" i="30"/>
  <c r="S127" i="30"/>
  <c r="W127" i="30"/>
  <c r="O127" i="30"/>
  <c r="M127" i="30"/>
  <c r="P127" i="30"/>
  <c r="N127" i="30"/>
  <c r="L127" i="30"/>
  <c r="J127" i="30"/>
  <c r="F127" i="30"/>
  <c r="G127" i="30"/>
  <c r="K127" i="30"/>
  <c r="H127" i="30"/>
  <c r="I127" i="30"/>
  <c r="O123" i="30"/>
  <c r="O7" i="10" s="1"/>
  <c r="M123" i="30"/>
  <c r="M7" i="10" s="1"/>
  <c r="P123" i="30"/>
  <c r="P7" i="10" s="1"/>
  <c r="L123" i="30"/>
  <c r="L7" i="10" s="1"/>
  <c r="J123" i="30"/>
  <c r="J7" i="10" s="1"/>
  <c r="F123" i="30"/>
  <c r="F7" i="10" s="1"/>
  <c r="G123" i="30"/>
  <c r="G7" i="10" s="1"/>
  <c r="K123" i="30"/>
  <c r="K7" i="10" s="1"/>
  <c r="N123" i="30"/>
  <c r="N7" i="10" s="1"/>
  <c r="H123" i="30"/>
  <c r="H7" i="10" s="1"/>
  <c r="I123" i="30"/>
  <c r="I7" i="10" s="1"/>
  <c r="O119" i="30"/>
  <c r="O4" i="6" s="1"/>
  <c r="M119" i="30"/>
  <c r="M4" i="6" s="1"/>
  <c r="P119" i="30"/>
  <c r="P4" i="6" s="1"/>
  <c r="N119" i="30"/>
  <c r="N4" i="6" s="1"/>
  <c r="L119" i="30"/>
  <c r="L4" i="6" s="1"/>
  <c r="J119" i="30"/>
  <c r="J4" i="6" s="1"/>
  <c r="F119" i="30"/>
  <c r="F4" i="6" s="1"/>
  <c r="G119" i="30"/>
  <c r="G4" i="6" s="1"/>
  <c r="K119" i="30"/>
  <c r="H119" i="30"/>
  <c r="I119" i="30"/>
  <c r="I4" i="6" s="1"/>
  <c r="O115" i="30"/>
  <c r="M115" i="30"/>
  <c r="P115" i="30"/>
  <c r="L115" i="30"/>
  <c r="J115" i="30"/>
  <c r="F115" i="30"/>
  <c r="G115" i="30"/>
  <c r="K115" i="30"/>
  <c r="N115" i="30"/>
  <c r="H115" i="30"/>
  <c r="I115" i="30"/>
  <c r="O111" i="30"/>
  <c r="O14" i="5" s="1"/>
  <c r="M111" i="30"/>
  <c r="M14" i="5" s="1"/>
  <c r="P111" i="30"/>
  <c r="P14" i="5" s="1"/>
  <c r="N111" i="30"/>
  <c r="N14" i="5" s="1"/>
  <c r="L111" i="30"/>
  <c r="J111" i="30"/>
  <c r="F111" i="30"/>
  <c r="F14" i="5" s="1"/>
  <c r="G111" i="30"/>
  <c r="G14" i="5" s="1"/>
  <c r="K111" i="30"/>
  <c r="K14" i="5" s="1"/>
  <c r="H111" i="30"/>
  <c r="H14" i="5" s="1"/>
  <c r="I111" i="30"/>
  <c r="O107" i="30"/>
  <c r="M107" i="30"/>
  <c r="P107" i="30"/>
  <c r="L107" i="30"/>
  <c r="J107" i="30"/>
  <c r="F107" i="30"/>
  <c r="G107" i="30"/>
  <c r="K107" i="30"/>
  <c r="N107" i="30"/>
  <c r="H107" i="30"/>
  <c r="I107" i="30"/>
  <c r="O103" i="30"/>
  <c r="M103" i="30"/>
  <c r="P103" i="30"/>
  <c r="N103" i="30"/>
  <c r="L103" i="30"/>
  <c r="J103" i="30"/>
  <c r="F103" i="30"/>
  <c r="G103" i="30"/>
  <c r="K103" i="30"/>
  <c r="H103" i="30"/>
  <c r="I103" i="30"/>
  <c r="X99" i="30"/>
  <c r="Q99" i="30"/>
  <c r="U99" i="30"/>
  <c r="R99" i="30"/>
  <c r="V99" i="30"/>
  <c r="S99" i="30"/>
  <c r="W99" i="30"/>
  <c r="T99" i="30"/>
  <c r="Y99" i="30"/>
  <c r="O99" i="30"/>
  <c r="M99" i="30"/>
  <c r="P99" i="30"/>
  <c r="L99" i="30"/>
  <c r="J99" i="30"/>
  <c r="F99" i="30"/>
  <c r="G99" i="30"/>
  <c r="K99" i="30"/>
  <c r="N99" i="30"/>
  <c r="H99" i="30"/>
  <c r="I99" i="30"/>
  <c r="O95" i="30"/>
  <c r="O14" i="11" s="1"/>
  <c r="M95" i="30"/>
  <c r="M14" i="11" s="1"/>
  <c r="P95" i="30"/>
  <c r="P14" i="11" s="1"/>
  <c r="N95" i="30"/>
  <c r="N14" i="11" s="1"/>
  <c r="L95" i="30"/>
  <c r="L14" i="11" s="1"/>
  <c r="J95" i="30"/>
  <c r="J14" i="11" s="1"/>
  <c r="F95" i="30"/>
  <c r="F14" i="11" s="1"/>
  <c r="G95" i="30"/>
  <c r="G14" i="11" s="1"/>
  <c r="K95" i="30"/>
  <c r="K14" i="11" s="1"/>
  <c r="H95" i="30"/>
  <c r="H14" i="11" s="1"/>
  <c r="I95" i="30"/>
  <c r="I14" i="11" s="1"/>
  <c r="O91" i="30"/>
  <c r="O8" i="10" s="1"/>
  <c r="M91" i="30"/>
  <c r="M8" i="10" s="1"/>
  <c r="P91" i="30"/>
  <c r="P8" i="10" s="1"/>
  <c r="L91" i="30"/>
  <c r="L8" i="10" s="1"/>
  <c r="J91" i="30"/>
  <c r="J8" i="10" s="1"/>
  <c r="F91" i="30"/>
  <c r="F8" i="10" s="1"/>
  <c r="G91" i="30"/>
  <c r="G8" i="10" s="1"/>
  <c r="K91" i="30"/>
  <c r="K8" i="10" s="1"/>
  <c r="N91" i="30"/>
  <c r="N8" i="10" s="1"/>
  <c r="H91" i="30"/>
  <c r="H8" i="10" s="1"/>
  <c r="I91" i="30"/>
  <c r="I8" i="10" s="1"/>
  <c r="O87" i="30"/>
  <c r="O12" i="7" s="1"/>
  <c r="M87" i="30"/>
  <c r="M12" i="7" s="1"/>
  <c r="P87" i="30"/>
  <c r="P12" i="7" s="1"/>
  <c r="N87" i="30"/>
  <c r="N12" i="7" s="1"/>
  <c r="L87" i="30"/>
  <c r="L12" i="7" s="1"/>
  <c r="J87" i="30"/>
  <c r="J12" i="7" s="1"/>
  <c r="F87" i="30"/>
  <c r="F12" i="7" s="1"/>
  <c r="G87" i="30"/>
  <c r="G12" i="7" s="1"/>
  <c r="K87" i="30"/>
  <c r="K12" i="7" s="1"/>
  <c r="H87" i="30"/>
  <c r="I87" i="30"/>
  <c r="I12" i="7" s="1"/>
  <c r="O83" i="30"/>
  <c r="M83" i="30"/>
  <c r="P83" i="30"/>
  <c r="L83" i="30"/>
  <c r="J83" i="30"/>
  <c r="F83" i="30"/>
  <c r="G83" i="30"/>
  <c r="K83" i="30"/>
  <c r="N83" i="30"/>
  <c r="H83" i="30"/>
  <c r="I83" i="30"/>
  <c r="O79" i="30"/>
  <c r="O12" i="10" s="1"/>
  <c r="M79" i="30"/>
  <c r="M12" i="10" s="1"/>
  <c r="P79" i="30"/>
  <c r="P12" i="10" s="1"/>
  <c r="N79" i="30"/>
  <c r="N12" i="10" s="1"/>
  <c r="L79" i="30"/>
  <c r="L12" i="10" s="1"/>
  <c r="J79" i="30"/>
  <c r="J12" i="10" s="1"/>
  <c r="F79" i="30"/>
  <c r="F12" i="10" s="1"/>
  <c r="G79" i="30"/>
  <c r="G12" i="10" s="1"/>
  <c r="K79" i="30"/>
  <c r="K12" i="10" s="1"/>
  <c r="H79" i="30"/>
  <c r="H12" i="10" s="1"/>
  <c r="I79" i="30"/>
  <c r="I12" i="10" s="1"/>
  <c r="O75" i="30"/>
  <c r="O6" i="6" s="1"/>
  <c r="M75" i="30"/>
  <c r="M6" i="6" s="1"/>
  <c r="P75" i="30"/>
  <c r="P6" i="6" s="1"/>
  <c r="L75" i="30"/>
  <c r="L6" i="6" s="1"/>
  <c r="J75" i="30"/>
  <c r="F75" i="30"/>
  <c r="F6" i="6" s="1"/>
  <c r="G75" i="30"/>
  <c r="G6" i="6" s="1"/>
  <c r="K75" i="30"/>
  <c r="K6" i="6" s="1"/>
  <c r="N75" i="30"/>
  <c r="N6" i="6" s="1"/>
  <c r="H75" i="30"/>
  <c r="H6" i="6" s="1"/>
  <c r="I75" i="30"/>
  <c r="I6" i="6" s="1"/>
  <c r="X71" i="30"/>
  <c r="T71" i="30"/>
  <c r="Y71" i="30"/>
  <c r="Q71" i="30"/>
  <c r="U71" i="30"/>
  <c r="R71" i="30"/>
  <c r="V71" i="30"/>
  <c r="S71" i="30"/>
  <c r="W71" i="30"/>
  <c r="O71" i="30"/>
  <c r="M71" i="30"/>
  <c r="P71" i="30"/>
  <c r="N71" i="30"/>
  <c r="L71" i="30"/>
  <c r="J71" i="30"/>
  <c r="F71" i="30"/>
  <c r="G71" i="30"/>
  <c r="K71" i="30"/>
  <c r="H71" i="30"/>
  <c r="I71" i="30"/>
  <c r="O67" i="30"/>
  <c r="M67" i="30"/>
  <c r="P67" i="30"/>
  <c r="L67" i="30"/>
  <c r="J67" i="30"/>
  <c r="F67" i="30"/>
  <c r="G67" i="30"/>
  <c r="K67" i="30"/>
  <c r="N67" i="30"/>
  <c r="H67" i="30"/>
  <c r="I67" i="30"/>
  <c r="O63" i="30"/>
  <c r="O14" i="7" s="1"/>
  <c r="M63" i="30"/>
  <c r="M14" i="7" s="1"/>
  <c r="P63" i="30"/>
  <c r="P14" i="7" s="1"/>
  <c r="N63" i="30"/>
  <c r="N14" i="7" s="1"/>
  <c r="L63" i="30"/>
  <c r="J63" i="30"/>
  <c r="J14" i="7" s="1"/>
  <c r="F63" i="30"/>
  <c r="F14" i="7" s="1"/>
  <c r="G63" i="30"/>
  <c r="G14" i="7" s="1"/>
  <c r="K63" i="30"/>
  <c r="K14" i="7" s="1"/>
  <c r="H63" i="30"/>
  <c r="I63" i="30"/>
  <c r="I14" i="7" s="1"/>
  <c r="O59" i="30"/>
  <c r="M59" i="30"/>
  <c r="P59" i="30"/>
  <c r="L59" i="30"/>
  <c r="J59" i="30"/>
  <c r="F59" i="30"/>
  <c r="G59" i="30"/>
  <c r="K59" i="30"/>
  <c r="N59" i="30"/>
  <c r="H59" i="30"/>
  <c r="I59" i="30"/>
  <c r="O55" i="30"/>
  <c r="M55" i="30"/>
  <c r="P55" i="30"/>
  <c r="N55" i="30"/>
  <c r="L55" i="30"/>
  <c r="J55" i="30"/>
  <c r="F55" i="30"/>
  <c r="G55" i="30"/>
  <c r="K55" i="30"/>
  <c r="H55" i="30"/>
  <c r="I55" i="30"/>
  <c r="O51" i="30"/>
  <c r="O6" i="2" s="1"/>
  <c r="M51" i="30"/>
  <c r="M6" i="2" s="1"/>
  <c r="P51" i="30"/>
  <c r="P6" i="2" s="1"/>
  <c r="L51" i="30"/>
  <c r="L6" i="2" s="1"/>
  <c r="J51" i="30"/>
  <c r="J6" i="2" s="1"/>
  <c r="F51" i="30"/>
  <c r="F6" i="2" s="1"/>
  <c r="G51" i="30"/>
  <c r="G6" i="2" s="1"/>
  <c r="K51" i="30"/>
  <c r="K6" i="2" s="1"/>
  <c r="N51" i="30"/>
  <c r="N6" i="2" s="1"/>
  <c r="H51" i="30"/>
  <c r="I51" i="30"/>
  <c r="I6" i="2" s="1"/>
  <c r="O47" i="30"/>
  <c r="O8" i="11" s="1"/>
  <c r="M47" i="30"/>
  <c r="M8" i="11" s="1"/>
  <c r="P47" i="30"/>
  <c r="P8" i="11" s="1"/>
  <c r="N47" i="30"/>
  <c r="N8" i="11" s="1"/>
  <c r="L47" i="30"/>
  <c r="L8" i="11" s="1"/>
  <c r="J47" i="30"/>
  <c r="J8" i="11" s="1"/>
  <c r="F47" i="30"/>
  <c r="F8" i="11" s="1"/>
  <c r="G47" i="30"/>
  <c r="G8" i="11" s="1"/>
  <c r="K47" i="30"/>
  <c r="K8" i="11" s="1"/>
  <c r="H47" i="30"/>
  <c r="H8" i="11" s="1"/>
  <c r="I47" i="30"/>
  <c r="I8" i="11" s="1"/>
  <c r="X43" i="30"/>
  <c r="R43" i="30"/>
  <c r="V43" i="30"/>
  <c r="S43" i="30"/>
  <c r="W43" i="30"/>
  <c r="T43" i="30"/>
  <c r="U43" i="30"/>
  <c r="Y43" i="30"/>
  <c r="Q43" i="30"/>
  <c r="O43" i="30"/>
  <c r="M43" i="30"/>
  <c r="P43" i="30"/>
  <c r="L43" i="30"/>
  <c r="J43" i="30"/>
  <c r="F43" i="30"/>
  <c r="G43" i="30"/>
  <c r="K43" i="30"/>
  <c r="N43" i="30"/>
  <c r="H43" i="30"/>
  <c r="I43" i="30"/>
  <c r="O39" i="30"/>
  <c r="O11" i="9" s="1"/>
  <c r="M39" i="30"/>
  <c r="M11" i="9" s="1"/>
  <c r="P39" i="30"/>
  <c r="P11" i="9" s="1"/>
  <c r="N39" i="30"/>
  <c r="N11" i="9" s="1"/>
  <c r="L39" i="30"/>
  <c r="L11" i="9" s="1"/>
  <c r="J39" i="30"/>
  <c r="F39" i="30"/>
  <c r="F11" i="9" s="1"/>
  <c r="G39" i="30"/>
  <c r="G11" i="9" s="1"/>
  <c r="K39" i="30"/>
  <c r="K11" i="9" s="1"/>
  <c r="H39" i="30"/>
  <c r="H11" i="9" s="1"/>
  <c r="I39" i="30"/>
  <c r="I11" i="9" s="1"/>
  <c r="O35" i="30"/>
  <c r="O10" i="2" s="1"/>
  <c r="M35" i="30"/>
  <c r="M10" i="2" s="1"/>
  <c r="P35" i="30"/>
  <c r="P10" i="2" s="1"/>
  <c r="L35" i="30"/>
  <c r="L10" i="2" s="1"/>
  <c r="J35" i="30"/>
  <c r="F35" i="30"/>
  <c r="F10" i="2" s="1"/>
  <c r="G35" i="30"/>
  <c r="G10" i="2" s="1"/>
  <c r="K35" i="30"/>
  <c r="N35" i="30"/>
  <c r="N10" i="2" s="1"/>
  <c r="H35" i="30"/>
  <c r="I35" i="30"/>
  <c r="I10" i="2" s="1"/>
  <c r="O31" i="30"/>
  <c r="O9" i="11" s="1"/>
  <c r="M31" i="30"/>
  <c r="M9" i="11" s="1"/>
  <c r="P31" i="30"/>
  <c r="P9" i="11" s="1"/>
  <c r="N31" i="30"/>
  <c r="N9" i="11" s="1"/>
  <c r="L31" i="30"/>
  <c r="L9" i="11" s="1"/>
  <c r="J31" i="30"/>
  <c r="J9" i="11" s="1"/>
  <c r="F31" i="30"/>
  <c r="F9" i="11" s="1"/>
  <c r="G31" i="30"/>
  <c r="G9" i="11" s="1"/>
  <c r="K31" i="30"/>
  <c r="K9" i="11" s="1"/>
  <c r="H31" i="30"/>
  <c r="H9" i="11" s="1"/>
  <c r="I31" i="30"/>
  <c r="I9" i="11" s="1"/>
  <c r="O27" i="30"/>
  <c r="O12" i="2" s="1"/>
  <c r="M27" i="30"/>
  <c r="M12" i="2" s="1"/>
  <c r="P27" i="30"/>
  <c r="P12" i="2" s="1"/>
  <c r="L27" i="30"/>
  <c r="J27" i="30"/>
  <c r="J12" i="2" s="1"/>
  <c r="F27" i="30"/>
  <c r="F12" i="2" s="1"/>
  <c r="G27" i="30"/>
  <c r="G12" i="2" s="1"/>
  <c r="K27" i="30"/>
  <c r="N27" i="30"/>
  <c r="N12" i="2" s="1"/>
  <c r="H27" i="30"/>
  <c r="H12" i="2" s="1"/>
  <c r="I27" i="30"/>
  <c r="O23" i="30"/>
  <c r="O2" i="5" s="1"/>
  <c r="M23" i="30"/>
  <c r="M2" i="5" s="1"/>
  <c r="P23" i="30"/>
  <c r="P2" i="5" s="1"/>
  <c r="N23" i="30"/>
  <c r="N2" i="5" s="1"/>
  <c r="L23" i="30"/>
  <c r="L2" i="5" s="1"/>
  <c r="J23" i="30"/>
  <c r="F23" i="30"/>
  <c r="F2" i="5" s="1"/>
  <c r="G23" i="30"/>
  <c r="G2" i="5" s="1"/>
  <c r="K23" i="30"/>
  <c r="H23" i="30"/>
  <c r="H2" i="5" s="1"/>
  <c r="I23" i="30"/>
  <c r="I2" i="5" s="1"/>
  <c r="O19" i="30"/>
  <c r="O6" i="7" s="1"/>
  <c r="M19" i="30"/>
  <c r="M6" i="7" s="1"/>
  <c r="P19" i="30"/>
  <c r="P6" i="7" s="1"/>
  <c r="L19" i="30"/>
  <c r="L6" i="7" s="1"/>
  <c r="J19" i="30"/>
  <c r="J6" i="7" s="1"/>
  <c r="F19" i="30"/>
  <c r="F6" i="7" s="1"/>
  <c r="G19" i="30"/>
  <c r="G6" i="7" s="1"/>
  <c r="K19" i="30"/>
  <c r="N19" i="30"/>
  <c r="N6" i="7" s="1"/>
  <c r="H19" i="30"/>
  <c r="H6" i="7" s="1"/>
  <c r="I19" i="30"/>
  <c r="I6" i="7" s="1"/>
  <c r="X15" i="30"/>
  <c r="S15" i="30"/>
  <c r="W15" i="30"/>
  <c r="T15" i="30"/>
  <c r="Y15" i="30"/>
  <c r="R15" i="30"/>
  <c r="U15" i="30"/>
  <c r="V15" i="30"/>
  <c r="Q15" i="30"/>
  <c r="O15" i="30"/>
  <c r="M15" i="30"/>
  <c r="P15" i="30"/>
  <c r="N15" i="30"/>
  <c r="L15" i="30"/>
  <c r="J15" i="30"/>
  <c r="F15" i="30"/>
  <c r="G15" i="30"/>
  <c r="K15" i="30"/>
  <c r="H15" i="30"/>
  <c r="I15" i="30"/>
  <c r="O11" i="30"/>
  <c r="O2" i="10" s="1"/>
  <c r="M11" i="30"/>
  <c r="M2" i="10" s="1"/>
  <c r="P11" i="30"/>
  <c r="P2" i="10" s="1"/>
  <c r="L11" i="30"/>
  <c r="L2" i="10" s="1"/>
  <c r="J11" i="30"/>
  <c r="J2" i="10" s="1"/>
  <c r="F11" i="30"/>
  <c r="F2" i="10" s="1"/>
  <c r="G11" i="30"/>
  <c r="G2" i="10" s="1"/>
  <c r="K11" i="30"/>
  <c r="K2" i="10" s="1"/>
  <c r="N11" i="30"/>
  <c r="N2" i="10" s="1"/>
  <c r="H11" i="30"/>
  <c r="H2" i="10" s="1"/>
  <c r="I11" i="30"/>
  <c r="I2" i="10" s="1"/>
  <c r="O7" i="30"/>
  <c r="O4" i="8" s="1"/>
  <c r="M7" i="30"/>
  <c r="M4" i="8" s="1"/>
  <c r="P7" i="30"/>
  <c r="P4" i="8" s="1"/>
  <c r="N7" i="30"/>
  <c r="N4" i="8" s="1"/>
  <c r="L7" i="30"/>
  <c r="L4" i="8" s="1"/>
  <c r="J7" i="30"/>
  <c r="J4" i="8" s="1"/>
  <c r="F7" i="30"/>
  <c r="F4" i="8" s="1"/>
  <c r="G7" i="30"/>
  <c r="G4" i="8" s="1"/>
  <c r="K7" i="30"/>
  <c r="K4" i="8" s="1"/>
  <c r="H7" i="30"/>
  <c r="H4" i="8" s="1"/>
  <c r="I7" i="30"/>
  <c r="I4" i="8" s="1"/>
  <c r="O3" i="30"/>
  <c r="O2" i="7" s="1"/>
  <c r="M3" i="30"/>
  <c r="P3" i="30"/>
  <c r="L3" i="30"/>
  <c r="I3" i="30"/>
  <c r="F3" i="30"/>
  <c r="J3" i="30"/>
  <c r="N3" i="30"/>
  <c r="N2" i="7" s="1"/>
  <c r="B213" i="30"/>
  <c r="B209" i="30"/>
  <c r="B205" i="30"/>
  <c r="B201" i="30"/>
  <c r="B197" i="30"/>
  <c r="B193" i="30"/>
  <c r="B189" i="30"/>
  <c r="B185" i="30"/>
  <c r="B181" i="30"/>
  <c r="B177" i="30"/>
  <c r="B13" i="9" s="1"/>
  <c r="B173" i="30"/>
  <c r="B12" i="3" s="1"/>
  <c r="B169" i="30"/>
  <c r="B165" i="30"/>
  <c r="B10" i="8" s="1"/>
  <c r="B161" i="30"/>
  <c r="B157" i="30"/>
  <c r="B153" i="30"/>
  <c r="B149" i="30"/>
  <c r="B6" i="4" s="1"/>
  <c r="B145" i="30"/>
  <c r="B141" i="30"/>
  <c r="B137" i="30"/>
  <c r="B4" i="4" s="1"/>
  <c r="B133" i="30"/>
  <c r="B5" i="11" s="1"/>
  <c r="B129" i="30"/>
  <c r="B125" i="30"/>
  <c r="B121" i="30"/>
  <c r="B117" i="30"/>
  <c r="B113" i="30"/>
  <c r="B109" i="30"/>
  <c r="B7" i="9" s="1"/>
  <c r="B105" i="30"/>
  <c r="B8" i="6" s="1"/>
  <c r="B101" i="30"/>
  <c r="B14" i="3" s="1"/>
  <c r="B97" i="30"/>
  <c r="B8" i="4" s="1"/>
  <c r="B93" i="30"/>
  <c r="B89" i="30"/>
  <c r="B85" i="30"/>
  <c r="B81" i="30"/>
  <c r="B77" i="30"/>
  <c r="B13" i="2" s="1"/>
  <c r="B73" i="30"/>
  <c r="B10" i="9" s="1"/>
  <c r="B69" i="30"/>
  <c r="B14" i="4" s="1"/>
  <c r="B65" i="30"/>
  <c r="B10" i="5" s="1"/>
  <c r="B61" i="30"/>
  <c r="B6" i="11" s="1"/>
  <c r="B57" i="30"/>
  <c r="B53" i="30"/>
  <c r="B6" i="9" s="1"/>
  <c r="B49" i="30"/>
  <c r="B14" i="6" s="1"/>
  <c r="B45" i="30"/>
  <c r="B10" i="11" s="1"/>
  <c r="B41" i="30"/>
  <c r="B13" i="3" s="1"/>
  <c r="B37" i="30"/>
  <c r="B11" i="2" s="1"/>
  <c r="B33" i="30"/>
  <c r="B2" i="2" s="1"/>
  <c r="B29" i="30"/>
  <c r="B12" i="30"/>
  <c r="B2" i="4" s="1"/>
  <c r="B8" i="30"/>
  <c r="B11" i="3" s="1"/>
  <c r="B4" i="30"/>
  <c r="B3" i="2" s="1"/>
  <c r="C215" i="30"/>
  <c r="C211" i="30"/>
  <c r="C207" i="30"/>
  <c r="C203" i="30"/>
  <c r="C199" i="30"/>
  <c r="C195" i="30"/>
  <c r="C191" i="30"/>
  <c r="C187" i="30"/>
  <c r="C183" i="30"/>
  <c r="C179" i="30"/>
  <c r="C175" i="30"/>
  <c r="C171" i="30"/>
  <c r="C167" i="30"/>
  <c r="C12" i="4" s="1"/>
  <c r="C163" i="30"/>
  <c r="C159" i="30"/>
  <c r="C155" i="30"/>
  <c r="C151" i="30"/>
  <c r="C147" i="30"/>
  <c r="C12" i="6" s="1"/>
  <c r="C143" i="30"/>
  <c r="C11" i="10" s="1"/>
  <c r="C139" i="30"/>
  <c r="C135" i="30"/>
  <c r="C4" i="11" s="1"/>
  <c r="C131" i="30"/>
  <c r="C127" i="30"/>
  <c r="C123" i="30"/>
  <c r="C7" i="10" s="1"/>
  <c r="C119" i="30"/>
  <c r="C4" i="6" s="1"/>
  <c r="C115" i="30"/>
  <c r="C111" i="30"/>
  <c r="C14" i="5" s="1"/>
  <c r="C107" i="30"/>
  <c r="C103" i="30"/>
  <c r="C99" i="30"/>
  <c r="C95" i="30"/>
  <c r="C14" i="11" s="1"/>
  <c r="C91" i="30"/>
  <c r="C8" i="10" s="1"/>
  <c r="C87" i="30"/>
  <c r="C12" i="7" s="1"/>
  <c r="C83" i="30"/>
  <c r="C79" i="30"/>
  <c r="C12" i="10" s="1"/>
  <c r="C75" i="30"/>
  <c r="C6" i="6" s="1"/>
  <c r="C71" i="30"/>
  <c r="C67" i="30"/>
  <c r="C63" i="30"/>
  <c r="C14" i="7" s="1"/>
  <c r="C59" i="30"/>
  <c r="C9" i="8" s="1"/>
  <c r="C55" i="30"/>
  <c r="C51" i="30"/>
  <c r="C6" i="2" s="1"/>
  <c r="C47" i="30"/>
  <c r="C8" i="11" s="1"/>
  <c r="C43" i="30"/>
  <c r="C39" i="30"/>
  <c r="C11" i="9" s="1"/>
  <c r="C35" i="30"/>
  <c r="C10" i="2" s="1"/>
  <c r="C31" i="30"/>
  <c r="C9" i="11" s="1"/>
  <c r="C27" i="30"/>
  <c r="C12" i="2" s="1"/>
  <c r="C23" i="30"/>
  <c r="C2" i="5" s="1"/>
  <c r="C19" i="30"/>
  <c r="C6" i="7" s="1"/>
  <c r="C15" i="30"/>
  <c r="C11" i="30"/>
  <c r="C2" i="10" s="1"/>
  <c r="C7" i="30"/>
  <c r="C4" i="8" s="1"/>
  <c r="C3" i="30"/>
  <c r="C2" i="7" s="1"/>
  <c r="D213" i="30"/>
  <c r="D209" i="30"/>
  <c r="D205" i="30"/>
  <c r="D201" i="30"/>
  <c r="D197" i="30"/>
  <c r="D193" i="30"/>
  <c r="D189" i="30"/>
  <c r="D185" i="30"/>
  <c r="D181" i="30"/>
  <c r="D177" i="30"/>
  <c r="D13" i="9" s="1"/>
  <c r="D173" i="30"/>
  <c r="D12" i="3" s="1"/>
  <c r="D165" i="30"/>
  <c r="D10" i="8" s="1"/>
  <c r="D157" i="30"/>
  <c r="D149" i="30"/>
  <c r="D6" i="4" s="1"/>
  <c r="D141" i="30"/>
  <c r="D133" i="30"/>
  <c r="D5" i="11" s="1"/>
  <c r="D125" i="30"/>
  <c r="D117" i="30"/>
  <c r="D109" i="30"/>
  <c r="D7" i="9" s="1"/>
  <c r="D101" i="30"/>
  <c r="D14" i="3" s="1"/>
  <c r="D93" i="30"/>
  <c r="D89" i="30"/>
  <c r="D85" i="30"/>
  <c r="D77" i="30"/>
  <c r="D13" i="2" s="1"/>
  <c r="D69" i="30"/>
  <c r="D14" i="4" s="1"/>
  <c r="D61" i="30"/>
  <c r="D6" i="11" s="1"/>
  <c r="D53" i="30"/>
  <c r="D6" i="9" s="1"/>
  <c r="D45" i="30"/>
  <c r="D10" i="11" s="1"/>
  <c r="D37" i="30"/>
  <c r="D11" i="2" s="1"/>
  <c r="D29" i="30"/>
  <c r="D21" i="30"/>
  <c r="D2" i="11" s="1"/>
  <c r="D13" i="30"/>
  <c r="D3" i="10" s="1"/>
  <c r="D5" i="30"/>
  <c r="D2" i="8" s="1"/>
  <c r="E215" i="30"/>
  <c r="E211" i="30"/>
  <c r="E207" i="30"/>
  <c r="E203" i="30"/>
  <c r="E199" i="30"/>
  <c r="E191" i="30"/>
  <c r="E183" i="30"/>
  <c r="E175" i="30"/>
  <c r="E171" i="30"/>
  <c r="E167" i="30"/>
  <c r="E163" i="30"/>
  <c r="E159" i="30"/>
  <c r="E155" i="30"/>
  <c r="E151" i="30"/>
  <c r="E147" i="30"/>
  <c r="E12" i="6" s="1"/>
  <c r="E143" i="30"/>
  <c r="E11" i="10" s="1"/>
  <c r="E139" i="30"/>
  <c r="E135" i="30"/>
  <c r="E4" i="11" s="1"/>
  <c r="E131" i="30"/>
  <c r="E127" i="30"/>
  <c r="E123" i="30"/>
  <c r="E7" i="10" s="1"/>
  <c r="E119" i="30"/>
  <c r="E115" i="30"/>
  <c r="E111" i="30"/>
  <c r="E14" i="5" s="1"/>
  <c r="E107" i="30"/>
  <c r="E103" i="30"/>
  <c r="E99" i="30"/>
  <c r="E95" i="30"/>
  <c r="E14" i="11" s="1"/>
  <c r="E91" i="30"/>
  <c r="E8" i="10" s="1"/>
  <c r="E85" i="30"/>
  <c r="E79" i="30"/>
  <c r="E12" i="10" s="1"/>
  <c r="E71" i="30"/>
  <c r="E63" i="30"/>
  <c r="E14" i="7" s="1"/>
  <c r="E55" i="30"/>
  <c r="E47" i="30"/>
  <c r="E8" i="11" s="1"/>
  <c r="E39" i="30"/>
  <c r="E11" i="9" s="1"/>
  <c r="E31" i="30"/>
  <c r="E9" i="11" s="1"/>
  <c r="E23" i="30"/>
  <c r="E2" i="5" s="1"/>
  <c r="E15" i="30"/>
  <c r="E7" i="30"/>
  <c r="E4" i="8" s="1"/>
  <c r="F213" i="30"/>
  <c r="F205" i="30"/>
  <c r="F197" i="30"/>
  <c r="F189" i="30"/>
  <c r="F181" i="30"/>
  <c r="K3" i="30"/>
  <c r="J213" i="30"/>
  <c r="G212" i="30"/>
  <c r="K208" i="30"/>
  <c r="J205" i="30"/>
  <c r="G204" i="30"/>
  <c r="K200" i="30"/>
  <c r="K5" i="3" s="1"/>
  <c r="H199" i="30"/>
  <c r="J197" i="30"/>
  <c r="G196" i="30"/>
  <c r="K192" i="30"/>
  <c r="H191" i="30"/>
  <c r="J189" i="30"/>
  <c r="G188" i="30"/>
  <c r="K184" i="30"/>
  <c r="H183" i="30"/>
  <c r="J181" i="30"/>
  <c r="G180" i="30"/>
  <c r="O215" i="30"/>
  <c r="P215" i="30"/>
  <c r="N215" i="30"/>
  <c r="L215" i="30"/>
  <c r="J215" i="30"/>
  <c r="F215" i="30"/>
  <c r="G215" i="30"/>
  <c r="K215" i="30"/>
  <c r="M215" i="30"/>
  <c r="O207" i="30"/>
  <c r="P207" i="30"/>
  <c r="N207" i="30"/>
  <c r="L207" i="30"/>
  <c r="J207" i="30"/>
  <c r="F207" i="30"/>
  <c r="G207" i="30"/>
  <c r="K207" i="30"/>
  <c r="M207" i="30"/>
  <c r="O195" i="30"/>
  <c r="P195" i="30"/>
  <c r="L195" i="30"/>
  <c r="J195" i="30"/>
  <c r="F195" i="30"/>
  <c r="G195" i="30"/>
  <c r="K195" i="30"/>
  <c r="N195" i="30"/>
  <c r="M195" i="30"/>
  <c r="O187" i="30"/>
  <c r="P187" i="30"/>
  <c r="L187" i="30"/>
  <c r="J187" i="30"/>
  <c r="F187" i="30"/>
  <c r="G187" i="30"/>
  <c r="K187" i="30"/>
  <c r="N187" i="30"/>
  <c r="M187" i="30"/>
  <c r="O179" i="30"/>
  <c r="M179" i="30"/>
  <c r="P179" i="30"/>
  <c r="L179" i="30"/>
  <c r="J179" i="30"/>
  <c r="F179" i="30"/>
  <c r="G179" i="30"/>
  <c r="K179" i="30"/>
  <c r="N179" i="30"/>
  <c r="O210" i="30"/>
  <c r="P210" i="30"/>
  <c r="G210" i="30"/>
  <c r="K210" i="30"/>
  <c r="N210" i="30"/>
  <c r="M210" i="30"/>
  <c r="H210" i="30"/>
  <c r="L210" i="30"/>
  <c r="O206" i="30"/>
  <c r="O13" i="6" s="1"/>
  <c r="P206" i="30"/>
  <c r="P13" i="6" s="1"/>
  <c r="G206" i="30"/>
  <c r="G13" i="6" s="1"/>
  <c r="K206" i="30"/>
  <c r="M206" i="30"/>
  <c r="M13" i="6" s="1"/>
  <c r="H206" i="30"/>
  <c r="N206" i="30"/>
  <c r="N13" i="6" s="1"/>
  <c r="L206" i="30"/>
  <c r="L13" i="6" s="1"/>
  <c r="O202" i="30"/>
  <c r="P202" i="30"/>
  <c r="G202" i="30"/>
  <c r="K202" i="30"/>
  <c r="N202" i="30"/>
  <c r="M202" i="30"/>
  <c r="H202" i="30"/>
  <c r="L202" i="30"/>
  <c r="O198" i="30"/>
  <c r="O7" i="11" s="1"/>
  <c r="P198" i="30"/>
  <c r="P7" i="11" s="1"/>
  <c r="G198" i="30"/>
  <c r="G7" i="11" s="1"/>
  <c r="K198" i="30"/>
  <c r="K7" i="11" s="1"/>
  <c r="M198" i="30"/>
  <c r="M7" i="11" s="1"/>
  <c r="H198" i="30"/>
  <c r="H7" i="11" s="1"/>
  <c r="N198" i="30"/>
  <c r="N7" i="11" s="1"/>
  <c r="L198" i="30"/>
  <c r="L7" i="11" s="1"/>
  <c r="O194" i="30"/>
  <c r="P194" i="30"/>
  <c r="G194" i="30"/>
  <c r="K194" i="30"/>
  <c r="N194" i="30"/>
  <c r="M194" i="30"/>
  <c r="H194" i="30"/>
  <c r="L194" i="30"/>
  <c r="O190" i="30"/>
  <c r="P190" i="30"/>
  <c r="G190" i="30"/>
  <c r="K190" i="30"/>
  <c r="M190" i="30"/>
  <c r="H190" i="30"/>
  <c r="N190" i="30"/>
  <c r="L190" i="30"/>
  <c r="O186" i="30"/>
  <c r="P186" i="30"/>
  <c r="G186" i="30"/>
  <c r="K186" i="30"/>
  <c r="N186" i="30"/>
  <c r="M186" i="30"/>
  <c r="H186" i="30"/>
  <c r="L186" i="30"/>
  <c r="O182" i="30"/>
  <c r="M182" i="30"/>
  <c r="P182" i="30"/>
  <c r="G182" i="30"/>
  <c r="K182" i="30"/>
  <c r="H182" i="30"/>
  <c r="N182" i="30"/>
  <c r="L182" i="30"/>
  <c r="O178" i="30"/>
  <c r="M178" i="30"/>
  <c r="P178" i="30"/>
  <c r="G178" i="30"/>
  <c r="K178" i="30"/>
  <c r="N178" i="30"/>
  <c r="H178" i="30"/>
  <c r="L178" i="30"/>
  <c r="O174" i="30"/>
  <c r="M174" i="30"/>
  <c r="P174" i="30"/>
  <c r="G174" i="30"/>
  <c r="K174" i="30"/>
  <c r="H174" i="30"/>
  <c r="I174" i="30"/>
  <c r="N174" i="30"/>
  <c r="L174" i="30"/>
  <c r="J174" i="30"/>
  <c r="O170" i="30"/>
  <c r="M170" i="30"/>
  <c r="P170" i="30"/>
  <c r="G170" i="30"/>
  <c r="K170" i="30"/>
  <c r="N170" i="30"/>
  <c r="H170" i="30"/>
  <c r="I170" i="30"/>
  <c r="L170" i="30"/>
  <c r="J170" i="30"/>
  <c r="O166" i="30"/>
  <c r="M166" i="30"/>
  <c r="P166" i="30"/>
  <c r="G166" i="30"/>
  <c r="K166" i="30"/>
  <c r="H166" i="30"/>
  <c r="I166" i="30"/>
  <c r="N166" i="30"/>
  <c r="L166" i="30"/>
  <c r="J166" i="30"/>
  <c r="O162" i="30"/>
  <c r="M162" i="30"/>
  <c r="P162" i="30"/>
  <c r="G162" i="30"/>
  <c r="K162" i="30"/>
  <c r="N162" i="30"/>
  <c r="H162" i="30"/>
  <c r="I162" i="30"/>
  <c r="L162" i="30"/>
  <c r="J162" i="30"/>
  <c r="O158" i="30"/>
  <c r="M158" i="30"/>
  <c r="P158" i="30"/>
  <c r="G158" i="30"/>
  <c r="K158" i="30"/>
  <c r="H158" i="30"/>
  <c r="I158" i="30"/>
  <c r="N158" i="30"/>
  <c r="L158" i="30"/>
  <c r="J158" i="30"/>
  <c r="O154" i="30"/>
  <c r="O10" i="4" s="1"/>
  <c r="M154" i="30"/>
  <c r="M10" i="4" s="1"/>
  <c r="P154" i="30"/>
  <c r="P10" i="4" s="1"/>
  <c r="G154" i="30"/>
  <c r="G10" i="4" s="1"/>
  <c r="K154" i="30"/>
  <c r="K10" i="4" s="1"/>
  <c r="N154" i="30"/>
  <c r="N10" i="4" s="1"/>
  <c r="H154" i="30"/>
  <c r="H10" i="4" s="1"/>
  <c r="I154" i="30"/>
  <c r="I10" i="4" s="1"/>
  <c r="L154" i="30"/>
  <c r="L10" i="4" s="1"/>
  <c r="J154" i="30"/>
  <c r="J10" i="4" s="1"/>
  <c r="O150" i="30"/>
  <c r="M150" i="30"/>
  <c r="P150" i="30"/>
  <c r="G150" i="30"/>
  <c r="K150" i="30"/>
  <c r="H150" i="30"/>
  <c r="I150" i="30"/>
  <c r="N150" i="30"/>
  <c r="L150" i="30"/>
  <c r="J150" i="30"/>
  <c r="O146" i="30"/>
  <c r="O5" i="2" s="1"/>
  <c r="M146" i="30"/>
  <c r="M5" i="2" s="1"/>
  <c r="P146" i="30"/>
  <c r="P5" i="2" s="1"/>
  <c r="G146" i="30"/>
  <c r="G5" i="2" s="1"/>
  <c r="K146" i="30"/>
  <c r="K5" i="2" s="1"/>
  <c r="N146" i="30"/>
  <c r="N5" i="2" s="1"/>
  <c r="H146" i="30"/>
  <c r="H5" i="2" s="1"/>
  <c r="I146" i="30"/>
  <c r="L146" i="30"/>
  <c r="J146" i="30"/>
  <c r="J5" i="2" s="1"/>
  <c r="O142" i="30"/>
  <c r="O9" i="10" s="1"/>
  <c r="M142" i="30"/>
  <c r="M9" i="10" s="1"/>
  <c r="P142" i="30"/>
  <c r="P9" i="10" s="1"/>
  <c r="G142" i="30"/>
  <c r="G9" i="10" s="1"/>
  <c r="K142" i="30"/>
  <c r="K9" i="10" s="1"/>
  <c r="H142" i="30"/>
  <c r="H9" i="10" s="1"/>
  <c r="I142" i="30"/>
  <c r="I9" i="10" s="1"/>
  <c r="N142" i="30"/>
  <c r="N9" i="10" s="1"/>
  <c r="L142" i="30"/>
  <c r="L9" i="10" s="1"/>
  <c r="J142" i="30"/>
  <c r="J9" i="10" s="1"/>
  <c r="O138" i="30"/>
  <c r="O3" i="3" s="1"/>
  <c r="M138" i="30"/>
  <c r="M3" i="3" s="1"/>
  <c r="P138" i="30"/>
  <c r="P3" i="3" s="1"/>
  <c r="G138" i="30"/>
  <c r="G3" i="3" s="1"/>
  <c r="K138" i="30"/>
  <c r="K3" i="3" s="1"/>
  <c r="N138" i="30"/>
  <c r="N3" i="3" s="1"/>
  <c r="H138" i="30"/>
  <c r="I138" i="30"/>
  <c r="I3" i="3" s="1"/>
  <c r="L138" i="30"/>
  <c r="L3" i="3" s="1"/>
  <c r="J138" i="30"/>
  <c r="J3" i="3" s="1"/>
  <c r="O134" i="30"/>
  <c r="O13" i="5" s="1"/>
  <c r="M134" i="30"/>
  <c r="M13" i="5" s="1"/>
  <c r="P134" i="30"/>
  <c r="P13" i="5" s="1"/>
  <c r="G134" i="30"/>
  <c r="G13" i="5" s="1"/>
  <c r="K134" i="30"/>
  <c r="K13" i="5" s="1"/>
  <c r="H134" i="30"/>
  <c r="H13" i="5" s="1"/>
  <c r="I134" i="30"/>
  <c r="I13" i="5" s="1"/>
  <c r="N134" i="30"/>
  <c r="N13" i="5" s="1"/>
  <c r="L134" i="30"/>
  <c r="J134" i="30"/>
  <c r="J13" i="5" s="1"/>
  <c r="O130" i="30"/>
  <c r="M130" i="30"/>
  <c r="P130" i="30"/>
  <c r="G130" i="30"/>
  <c r="K130" i="30"/>
  <c r="N130" i="30"/>
  <c r="H130" i="30"/>
  <c r="I130" i="30"/>
  <c r="L130" i="30"/>
  <c r="J130" i="30"/>
  <c r="O126" i="30"/>
  <c r="M126" i="30"/>
  <c r="P126" i="30"/>
  <c r="G126" i="30"/>
  <c r="K126" i="30"/>
  <c r="H126" i="30"/>
  <c r="I126" i="30"/>
  <c r="N126" i="30"/>
  <c r="L126" i="30"/>
  <c r="J126" i="30"/>
  <c r="O122" i="30"/>
  <c r="O11" i="7" s="1"/>
  <c r="M122" i="30"/>
  <c r="M11" i="7" s="1"/>
  <c r="P122" i="30"/>
  <c r="P11" i="7" s="1"/>
  <c r="G122" i="30"/>
  <c r="G11" i="7" s="1"/>
  <c r="K122" i="30"/>
  <c r="K11" i="7" s="1"/>
  <c r="N122" i="30"/>
  <c r="N11" i="7" s="1"/>
  <c r="H122" i="30"/>
  <c r="H11" i="7" s="1"/>
  <c r="I122" i="30"/>
  <c r="I11" i="7" s="1"/>
  <c r="L122" i="30"/>
  <c r="L11" i="7" s="1"/>
  <c r="J122" i="30"/>
  <c r="J11" i="7" s="1"/>
  <c r="O118" i="30"/>
  <c r="M118" i="30"/>
  <c r="P118" i="30"/>
  <c r="G118" i="30"/>
  <c r="K118" i="30"/>
  <c r="H118" i="30"/>
  <c r="I118" i="30"/>
  <c r="N118" i="30"/>
  <c r="L118" i="30"/>
  <c r="J118" i="30"/>
  <c r="O114" i="30"/>
  <c r="O9" i="3" s="1"/>
  <c r="M114" i="30"/>
  <c r="M9" i="3" s="1"/>
  <c r="P114" i="30"/>
  <c r="P9" i="3" s="1"/>
  <c r="G114" i="30"/>
  <c r="K114" i="30"/>
  <c r="K9" i="3" s="1"/>
  <c r="N114" i="30"/>
  <c r="N9" i="3" s="1"/>
  <c r="H114" i="30"/>
  <c r="H9" i="3" s="1"/>
  <c r="I114" i="30"/>
  <c r="L114" i="30"/>
  <c r="L9" i="3" s="1"/>
  <c r="J114" i="30"/>
  <c r="J9" i="3" s="1"/>
  <c r="O110" i="30"/>
  <c r="M110" i="30"/>
  <c r="P110" i="30"/>
  <c r="G110" i="30"/>
  <c r="K110" i="30"/>
  <c r="H110" i="30"/>
  <c r="I110" i="30"/>
  <c r="N110" i="30"/>
  <c r="L110" i="30"/>
  <c r="J110" i="30"/>
  <c r="O106" i="30"/>
  <c r="O7" i="8" s="1"/>
  <c r="M106" i="30"/>
  <c r="M7" i="8" s="1"/>
  <c r="P106" i="30"/>
  <c r="P7" i="8" s="1"/>
  <c r="G106" i="30"/>
  <c r="G7" i="8" s="1"/>
  <c r="K106" i="30"/>
  <c r="K7" i="8" s="1"/>
  <c r="N106" i="30"/>
  <c r="N7" i="8" s="1"/>
  <c r="H106" i="30"/>
  <c r="H7" i="8" s="1"/>
  <c r="I106" i="30"/>
  <c r="I7" i="8" s="1"/>
  <c r="L106" i="30"/>
  <c r="L7" i="8" s="1"/>
  <c r="J106" i="30"/>
  <c r="J7" i="8" s="1"/>
  <c r="O102" i="30"/>
  <c r="O6" i="3" s="1"/>
  <c r="M102" i="30"/>
  <c r="M6" i="3" s="1"/>
  <c r="P102" i="30"/>
  <c r="P6" i="3" s="1"/>
  <c r="G102" i="30"/>
  <c r="K102" i="30"/>
  <c r="K6" i="3" s="1"/>
  <c r="H102" i="30"/>
  <c r="H6" i="3" s="1"/>
  <c r="I102" i="30"/>
  <c r="I6" i="3" s="1"/>
  <c r="N102" i="30"/>
  <c r="N6" i="3" s="1"/>
  <c r="L102" i="30"/>
  <c r="L6" i="3" s="1"/>
  <c r="J102" i="30"/>
  <c r="J6" i="3" s="1"/>
  <c r="O98" i="30"/>
  <c r="O10" i="6" s="1"/>
  <c r="M98" i="30"/>
  <c r="M10" i="6" s="1"/>
  <c r="P98" i="30"/>
  <c r="P10" i="6" s="1"/>
  <c r="G98" i="30"/>
  <c r="G10" i="6" s="1"/>
  <c r="K98" i="30"/>
  <c r="K10" i="6" s="1"/>
  <c r="N98" i="30"/>
  <c r="N10" i="6" s="1"/>
  <c r="H98" i="30"/>
  <c r="H10" i="6" s="1"/>
  <c r="I98" i="30"/>
  <c r="L98" i="30"/>
  <c r="L10" i="6" s="1"/>
  <c r="J98" i="30"/>
  <c r="J10" i="6" s="1"/>
  <c r="O94" i="30"/>
  <c r="O3" i="8" s="1"/>
  <c r="M94" i="30"/>
  <c r="M3" i="8" s="1"/>
  <c r="P94" i="30"/>
  <c r="P3" i="8" s="1"/>
  <c r="G94" i="30"/>
  <c r="G3" i="8" s="1"/>
  <c r="K94" i="30"/>
  <c r="K3" i="8" s="1"/>
  <c r="H94" i="30"/>
  <c r="H3" i="8" s="1"/>
  <c r="I94" i="30"/>
  <c r="I3" i="8" s="1"/>
  <c r="N94" i="30"/>
  <c r="N3" i="8" s="1"/>
  <c r="L94" i="30"/>
  <c r="L3" i="8" s="1"/>
  <c r="J94" i="30"/>
  <c r="J3" i="8" s="1"/>
  <c r="O90" i="30"/>
  <c r="O13" i="4" s="1"/>
  <c r="M90" i="30"/>
  <c r="M13" i="4" s="1"/>
  <c r="P90" i="30"/>
  <c r="P13" i="4" s="1"/>
  <c r="G90" i="30"/>
  <c r="K90" i="30"/>
  <c r="K13" i="4" s="1"/>
  <c r="N90" i="30"/>
  <c r="N13" i="4" s="1"/>
  <c r="H90" i="30"/>
  <c r="H13" i="4" s="1"/>
  <c r="E90" i="30"/>
  <c r="E13" i="4" s="1"/>
  <c r="I90" i="30"/>
  <c r="I13" i="4" s="1"/>
  <c r="L90" i="30"/>
  <c r="L13" i="4" s="1"/>
  <c r="J90" i="30"/>
  <c r="O86" i="30"/>
  <c r="O7" i="4" s="1"/>
  <c r="M86" i="30"/>
  <c r="M7" i="4" s="1"/>
  <c r="P86" i="30"/>
  <c r="P7" i="4" s="1"/>
  <c r="G86" i="30"/>
  <c r="G7" i="4" s="1"/>
  <c r="K86" i="30"/>
  <c r="K7" i="4" s="1"/>
  <c r="H86" i="30"/>
  <c r="H7" i="4" s="1"/>
  <c r="E86" i="30"/>
  <c r="I86" i="30"/>
  <c r="I7" i="4" s="1"/>
  <c r="N86" i="30"/>
  <c r="N7" i="4" s="1"/>
  <c r="L86" i="30"/>
  <c r="L7" i="4" s="1"/>
  <c r="J86" i="30"/>
  <c r="J7" i="4" s="1"/>
  <c r="O82" i="30"/>
  <c r="O6" i="10" s="1"/>
  <c r="M82" i="30"/>
  <c r="M6" i="10" s="1"/>
  <c r="P82" i="30"/>
  <c r="P6" i="10" s="1"/>
  <c r="G82" i="30"/>
  <c r="G6" i="10" s="1"/>
  <c r="K82" i="30"/>
  <c r="K6" i="10" s="1"/>
  <c r="N82" i="30"/>
  <c r="N6" i="10" s="1"/>
  <c r="H82" i="30"/>
  <c r="H6" i="10" s="1"/>
  <c r="E82" i="30"/>
  <c r="E6" i="10" s="1"/>
  <c r="I82" i="30"/>
  <c r="I6" i="10" s="1"/>
  <c r="L82" i="30"/>
  <c r="L6" i="10" s="1"/>
  <c r="J82" i="30"/>
  <c r="J6" i="10" s="1"/>
  <c r="O78" i="30"/>
  <c r="O9" i="6" s="1"/>
  <c r="M78" i="30"/>
  <c r="M9" i="6" s="1"/>
  <c r="P78" i="30"/>
  <c r="P9" i="6" s="1"/>
  <c r="G78" i="30"/>
  <c r="G9" i="6" s="1"/>
  <c r="K78" i="30"/>
  <c r="K9" i="6" s="1"/>
  <c r="H78" i="30"/>
  <c r="H9" i="6" s="1"/>
  <c r="E78" i="30"/>
  <c r="E9" i="6" s="1"/>
  <c r="I78" i="30"/>
  <c r="I9" i="6" s="1"/>
  <c r="N78" i="30"/>
  <c r="N9" i="6" s="1"/>
  <c r="L78" i="30"/>
  <c r="J78" i="30"/>
  <c r="J9" i="6" s="1"/>
  <c r="O74" i="30"/>
  <c r="O13" i="8" s="1"/>
  <c r="M74" i="30"/>
  <c r="M13" i="8" s="1"/>
  <c r="P74" i="30"/>
  <c r="P13" i="8" s="1"/>
  <c r="G74" i="30"/>
  <c r="G13" i="8" s="1"/>
  <c r="K74" i="30"/>
  <c r="K13" i="8" s="1"/>
  <c r="N74" i="30"/>
  <c r="N13" i="8" s="1"/>
  <c r="H74" i="30"/>
  <c r="H13" i="8" s="1"/>
  <c r="E74" i="30"/>
  <c r="E13" i="8" s="1"/>
  <c r="I74" i="30"/>
  <c r="I13" i="8" s="1"/>
  <c r="L74" i="30"/>
  <c r="L13" i="8" s="1"/>
  <c r="J74" i="30"/>
  <c r="J13" i="8" s="1"/>
  <c r="O70" i="30"/>
  <c r="O6" i="8" s="1"/>
  <c r="M70" i="30"/>
  <c r="M6" i="8" s="1"/>
  <c r="P70" i="30"/>
  <c r="P6" i="8" s="1"/>
  <c r="G70" i="30"/>
  <c r="G6" i="8" s="1"/>
  <c r="K70" i="30"/>
  <c r="K6" i="8" s="1"/>
  <c r="H70" i="30"/>
  <c r="H6" i="8" s="1"/>
  <c r="E70" i="30"/>
  <c r="E6" i="8" s="1"/>
  <c r="I70" i="30"/>
  <c r="I6" i="8" s="1"/>
  <c r="N70" i="30"/>
  <c r="N6" i="8" s="1"/>
  <c r="L70" i="30"/>
  <c r="L6" i="8" s="1"/>
  <c r="J70" i="30"/>
  <c r="J6" i="8" s="1"/>
  <c r="O66" i="30"/>
  <c r="O3" i="9" s="1"/>
  <c r="M66" i="30"/>
  <c r="M3" i="9" s="1"/>
  <c r="P66" i="30"/>
  <c r="P3" i="9" s="1"/>
  <c r="G66" i="30"/>
  <c r="G3" i="9" s="1"/>
  <c r="K66" i="30"/>
  <c r="K3" i="9" s="1"/>
  <c r="N66" i="30"/>
  <c r="N3" i="9" s="1"/>
  <c r="H66" i="30"/>
  <c r="H3" i="9" s="1"/>
  <c r="E66" i="30"/>
  <c r="E3" i="9" s="1"/>
  <c r="I66" i="30"/>
  <c r="I3" i="9" s="1"/>
  <c r="L66" i="30"/>
  <c r="L3" i="9" s="1"/>
  <c r="J66" i="30"/>
  <c r="J3" i="9" s="1"/>
  <c r="O62" i="30"/>
  <c r="O9" i="7" s="1"/>
  <c r="M62" i="30"/>
  <c r="M9" i="7" s="1"/>
  <c r="P62" i="30"/>
  <c r="P9" i="7" s="1"/>
  <c r="G62" i="30"/>
  <c r="G9" i="7" s="1"/>
  <c r="K62" i="30"/>
  <c r="K9" i="7" s="1"/>
  <c r="H62" i="30"/>
  <c r="H9" i="7" s="1"/>
  <c r="E62" i="30"/>
  <c r="E9" i="7" s="1"/>
  <c r="I62" i="30"/>
  <c r="I9" i="7" s="1"/>
  <c r="N62" i="30"/>
  <c r="N9" i="7" s="1"/>
  <c r="L62" i="30"/>
  <c r="L9" i="7" s="1"/>
  <c r="J62" i="30"/>
  <c r="J9" i="7" s="1"/>
  <c r="O58" i="30"/>
  <c r="M58" i="30"/>
  <c r="P58" i="30"/>
  <c r="G58" i="30"/>
  <c r="K58" i="30"/>
  <c r="N58" i="30"/>
  <c r="H58" i="30"/>
  <c r="E58" i="30"/>
  <c r="I58" i="30"/>
  <c r="L58" i="30"/>
  <c r="J58" i="30"/>
  <c r="O54" i="30"/>
  <c r="M54" i="30"/>
  <c r="P54" i="30"/>
  <c r="G54" i="30"/>
  <c r="K54" i="30"/>
  <c r="H54" i="30"/>
  <c r="E54" i="30"/>
  <c r="I54" i="30"/>
  <c r="N54" i="30"/>
  <c r="L54" i="30"/>
  <c r="J54" i="30"/>
  <c r="O50" i="30"/>
  <c r="O8" i="8" s="1"/>
  <c r="M50" i="30"/>
  <c r="M8" i="8" s="1"/>
  <c r="P50" i="30"/>
  <c r="P8" i="8" s="1"/>
  <c r="G50" i="30"/>
  <c r="G8" i="8" s="1"/>
  <c r="K50" i="30"/>
  <c r="K8" i="8" s="1"/>
  <c r="N50" i="30"/>
  <c r="N8" i="8" s="1"/>
  <c r="H50" i="30"/>
  <c r="H8" i="8" s="1"/>
  <c r="E50" i="30"/>
  <c r="E8" i="8" s="1"/>
  <c r="I50" i="30"/>
  <c r="I8" i="8" s="1"/>
  <c r="L50" i="30"/>
  <c r="L8" i="8" s="1"/>
  <c r="J50" i="30"/>
  <c r="J8" i="8" s="1"/>
  <c r="O46" i="30"/>
  <c r="O7" i="5" s="1"/>
  <c r="M46" i="30"/>
  <c r="M7" i="5" s="1"/>
  <c r="P46" i="30"/>
  <c r="P7" i="5" s="1"/>
  <c r="G46" i="30"/>
  <c r="K46" i="30"/>
  <c r="K7" i="5" s="1"/>
  <c r="H46" i="30"/>
  <c r="H7" i="5" s="1"/>
  <c r="E46" i="30"/>
  <c r="I46" i="30"/>
  <c r="I7" i="5" s="1"/>
  <c r="N46" i="30"/>
  <c r="N7" i="5" s="1"/>
  <c r="L46" i="30"/>
  <c r="L7" i="5" s="1"/>
  <c r="J46" i="30"/>
  <c r="J7" i="5" s="1"/>
  <c r="O42" i="30"/>
  <c r="O8" i="2" s="1"/>
  <c r="M42" i="30"/>
  <c r="M8" i="2" s="1"/>
  <c r="P42" i="30"/>
  <c r="P8" i="2" s="1"/>
  <c r="G42" i="30"/>
  <c r="G8" i="2" s="1"/>
  <c r="K42" i="30"/>
  <c r="K8" i="2" s="1"/>
  <c r="N42" i="30"/>
  <c r="N8" i="2" s="1"/>
  <c r="H42" i="30"/>
  <c r="H8" i="2" s="1"/>
  <c r="E42" i="30"/>
  <c r="E8" i="2" s="1"/>
  <c r="I42" i="30"/>
  <c r="L42" i="30"/>
  <c r="L8" i="2" s="1"/>
  <c r="J42" i="30"/>
  <c r="J8" i="2" s="1"/>
  <c r="O38" i="30"/>
  <c r="O4" i="9" s="1"/>
  <c r="M38" i="30"/>
  <c r="M4" i="9" s="1"/>
  <c r="P38" i="30"/>
  <c r="P4" i="9" s="1"/>
  <c r="G38" i="30"/>
  <c r="G4" i="9" s="1"/>
  <c r="K38" i="30"/>
  <c r="K4" i="9" s="1"/>
  <c r="H38" i="30"/>
  <c r="H4" i="9" s="1"/>
  <c r="E38" i="30"/>
  <c r="E4" i="9" s="1"/>
  <c r="I38" i="30"/>
  <c r="I4" i="9" s="1"/>
  <c r="N38" i="30"/>
  <c r="N4" i="9" s="1"/>
  <c r="L38" i="30"/>
  <c r="J38" i="30"/>
  <c r="J4" i="9" s="1"/>
  <c r="O34" i="30"/>
  <c r="O5" i="7" s="1"/>
  <c r="M34" i="30"/>
  <c r="M5" i="7" s="1"/>
  <c r="P34" i="30"/>
  <c r="P5" i="7" s="1"/>
  <c r="G34" i="30"/>
  <c r="G5" i="7" s="1"/>
  <c r="K34" i="30"/>
  <c r="K5" i="7" s="1"/>
  <c r="N34" i="30"/>
  <c r="N5" i="7" s="1"/>
  <c r="H34" i="30"/>
  <c r="H5" i="7" s="1"/>
  <c r="E34" i="30"/>
  <c r="E5" i="7" s="1"/>
  <c r="I34" i="30"/>
  <c r="I5" i="7" s="1"/>
  <c r="L34" i="30"/>
  <c r="L5" i="7" s="1"/>
  <c r="J34" i="30"/>
  <c r="O30" i="30"/>
  <c r="O2" i="9" s="1"/>
  <c r="M30" i="30"/>
  <c r="M2" i="9" s="1"/>
  <c r="P30" i="30"/>
  <c r="P2" i="9" s="1"/>
  <c r="G30" i="30"/>
  <c r="G2" i="9" s="1"/>
  <c r="K30" i="30"/>
  <c r="K2" i="9" s="1"/>
  <c r="H30" i="30"/>
  <c r="H2" i="9" s="1"/>
  <c r="E30" i="30"/>
  <c r="I30" i="30"/>
  <c r="I2" i="9" s="1"/>
  <c r="N30" i="30"/>
  <c r="N2" i="9" s="1"/>
  <c r="L30" i="30"/>
  <c r="L2" i="9" s="1"/>
  <c r="J30" i="30"/>
  <c r="J2" i="9" s="1"/>
  <c r="O26" i="30"/>
  <c r="O5" i="6" s="1"/>
  <c r="M26" i="30"/>
  <c r="M5" i="6" s="1"/>
  <c r="P26" i="30"/>
  <c r="P5" i="6" s="1"/>
  <c r="G26" i="30"/>
  <c r="K26" i="30"/>
  <c r="K5" i="6" s="1"/>
  <c r="N26" i="30"/>
  <c r="N5" i="6" s="1"/>
  <c r="H26" i="30"/>
  <c r="H5" i="6" s="1"/>
  <c r="E26" i="30"/>
  <c r="I26" i="30"/>
  <c r="I5" i="6" s="1"/>
  <c r="L26" i="30"/>
  <c r="L5" i="6" s="1"/>
  <c r="J26" i="30"/>
  <c r="O22" i="30"/>
  <c r="O11" i="6" s="1"/>
  <c r="M22" i="30"/>
  <c r="M11" i="6" s="1"/>
  <c r="P22" i="30"/>
  <c r="P11" i="6" s="1"/>
  <c r="G22" i="30"/>
  <c r="K22" i="30"/>
  <c r="K11" i="6" s="1"/>
  <c r="H22" i="30"/>
  <c r="H11" i="6" s="1"/>
  <c r="E22" i="30"/>
  <c r="E11" i="6" s="1"/>
  <c r="I22" i="30"/>
  <c r="I11" i="6" s="1"/>
  <c r="N22" i="30"/>
  <c r="N11" i="6" s="1"/>
  <c r="L22" i="30"/>
  <c r="L11" i="6" s="1"/>
  <c r="J22" i="30"/>
  <c r="J11" i="6" s="1"/>
  <c r="O18" i="30"/>
  <c r="O5" i="9" s="1"/>
  <c r="M18" i="30"/>
  <c r="M5" i="9" s="1"/>
  <c r="P18" i="30"/>
  <c r="P5" i="9" s="1"/>
  <c r="G18" i="30"/>
  <c r="K18" i="30"/>
  <c r="K5" i="9" s="1"/>
  <c r="N18" i="30"/>
  <c r="N5" i="9" s="1"/>
  <c r="H18" i="30"/>
  <c r="H5" i="9" s="1"/>
  <c r="E18" i="30"/>
  <c r="I18" i="30"/>
  <c r="I5" i="9" s="1"/>
  <c r="L18" i="30"/>
  <c r="L5" i="9" s="1"/>
  <c r="J18" i="30"/>
  <c r="J5" i="9" s="1"/>
  <c r="O14" i="30"/>
  <c r="O3" i="7" s="1"/>
  <c r="M14" i="30"/>
  <c r="M3" i="7" s="1"/>
  <c r="P14" i="30"/>
  <c r="P3" i="7" s="1"/>
  <c r="G14" i="30"/>
  <c r="K14" i="30"/>
  <c r="K3" i="7" s="1"/>
  <c r="H14" i="30"/>
  <c r="H3" i="7" s="1"/>
  <c r="E14" i="30"/>
  <c r="E3" i="7" s="1"/>
  <c r="I14" i="30"/>
  <c r="N14" i="30"/>
  <c r="N3" i="7" s="1"/>
  <c r="L14" i="30"/>
  <c r="L3" i="7" s="1"/>
  <c r="J14" i="30"/>
  <c r="O10" i="30"/>
  <c r="O12" i="9" s="1"/>
  <c r="M10" i="30"/>
  <c r="M12" i="9" s="1"/>
  <c r="P10" i="30"/>
  <c r="P12" i="9" s="1"/>
  <c r="G10" i="30"/>
  <c r="K10" i="30"/>
  <c r="K12" i="9" s="1"/>
  <c r="N10" i="30"/>
  <c r="N12" i="9" s="1"/>
  <c r="H10" i="30"/>
  <c r="E10" i="30"/>
  <c r="E12" i="9" s="1"/>
  <c r="I10" i="30"/>
  <c r="I12" i="9" s="1"/>
  <c r="L10" i="30"/>
  <c r="L12" i="9" s="1"/>
  <c r="J10" i="30"/>
  <c r="J12" i="9" s="1"/>
  <c r="O6" i="30"/>
  <c r="O2" i="6" s="1"/>
  <c r="M6" i="30"/>
  <c r="M2" i="6" s="1"/>
  <c r="P6" i="30"/>
  <c r="P2" i="6" s="1"/>
  <c r="G6" i="30"/>
  <c r="K6" i="30"/>
  <c r="K2" i="6" s="1"/>
  <c r="H6" i="30"/>
  <c r="H2" i="6" s="1"/>
  <c r="E6" i="30"/>
  <c r="E2" i="6" s="1"/>
  <c r="I6" i="30"/>
  <c r="N6" i="30"/>
  <c r="N2" i="6" s="1"/>
  <c r="L6" i="30"/>
  <c r="L2" i="6" s="1"/>
  <c r="J6" i="30"/>
  <c r="B15" i="30"/>
  <c r="B212" i="30"/>
  <c r="B208" i="30"/>
  <c r="B204" i="30"/>
  <c r="B200" i="30"/>
  <c r="B5" i="3" s="1"/>
  <c r="B196" i="30"/>
  <c r="B192" i="30"/>
  <c r="B188" i="30"/>
  <c r="B184" i="30"/>
  <c r="B180" i="30"/>
  <c r="B176" i="30"/>
  <c r="B172" i="30"/>
  <c r="B168" i="30"/>
  <c r="B2" i="3" s="1"/>
  <c r="B164" i="30"/>
  <c r="B7" i="7" s="1"/>
  <c r="B160" i="30"/>
  <c r="B14" i="8" s="1"/>
  <c r="B156" i="30"/>
  <c r="B152" i="30"/>
  <c r="B148" i="30"/>
  <c r="B144" i="30"/>
  <c r="B9" i="2" s="1"/>
  <c r="B140" i="30"/>
  <c r="B136" i="30"/>
  <c r="B132" i="30"/>
  <c r="B11" i="11" s="1"/>
  <c r="B128" i="30"/>
  <c r="B13" i="11" s="1"/>
  <c r="B124" i="30"/>
  <c r="B11" i="4" s="1"/>
  <c r="B120" i="30"/>
  <c r="B14" i="2" s="1"/>
  <c r="B116" i="30"/>
  <c r="B8" i="9" s="1"/>
  <c r="B112" i="30"/>
  <c r="B108" i="30"/>
  <c r="B104" i="30"/>
  <c r="B10" i="7" s="1"/>
  <c r="B100" i="30"/>
  <c r="B13" i="10" s="1"/>
  <c r="B96" i="30"/>
  <c r="B12" i="8" s="1"/>
  <c r="B92" i="30"/>
  <c r="B8" i="5" s="1"/>
  <c r="B88" i="30"/>
  <c r="B8" i="3" s="1"/>
  <c r="B84" i="30"/>
  <c r="B12" i="11" s="1"/>
  <c r="B80" i="30"/>
  <c r="B76" i="30"/>
  <c r="B5" i="10" s="1"/>
  <c r="B72" i="30"/>
  <c r="B9" i="9" s="1"/>
  <c r="B68" i="30"/>
  <c r="B9" i="5" s="1"/>
  <c r="B64" i="30"/>
  <c r="B14" i="10" s="1"/>
  <c r="B60" i="30"/>
  <c r="B10" i="3" s="1"/>
  <c r="B56" i="30"/>
  <c r="B6" i="5" s="1"/>
  <c r="B52" i="30"/>
  <c r="B4" i="5" s="1"/>
  <c r="B48" i="30"/>
  <c r="B5" i="5" s="1"/>
  <c r="B44" i="30"/>
  <c r="B14" i="9" s="1"/>
  <c r="B40" i="30"/>
  <c r="B36" i="30"/>
  <c r="B4" i="7" s="1"/>
  <c r="B32" i="30"/>
  <c r="B7" i="2" s="1"/>
  <c r="B28" i="30"/>
  <c r="B11" i="5" s="1"/>
  <c r="B24" i="30"/>
  <c r="B4" i="3" s="1"/>
  <c r="B20" i="30"/>
  <c r="B7" i="3" s="1"/>
  <c r="B16" i="30"/>
  <c r="B3" i="5" s="1"/>
  <c r="B11" i="30"/>
  <c r="B2" i="10" s="1"/>
  <c r="B7" i="30"/>
  <c r="B4" i="8" s="1"/>
  <c r="B3" i="30"/>
  <c r="B2" i="7" s="1"/>
  <c r="C214" i="30"/>
  <c r="C210" i="30"/>
  <c r="C206" i="30"/>
  <c r="C13" i="6" s="1"/>
  <c r="C202" i="30"/>
  <c r="C198" i="30"/>
  <c r="C7" i="11" s="1"/>
  <c r="C194" i="30"/>
  <c r="C190" i="30"/>
  <c r="C186" i="30"/>
  <c r="C182" i="30"/>
  <c r="C178" i="30"/>
  <c r="C174" i="30"/>
  <c r="C170" i="30"/>
  <c r="C166" i="30"/>
  <c r="C162" i="30"/>
  <c r="C158" i="30"/>
  <c r="C154" i="30"/>
  <c r="C10" i="4" s="1"/>
  <c r="C150" i="30"/>
  <c r="C146" i="30"/>
  <c r="C5" i="2" s="1"/>
  <c r="C142" i="30"/>
  <c r="C9" i="10" s="1"/>
  <c r="C138" i="30"/>
  <c r="C3" i="3" s="1"/>
  <c r="C134" i="30"/>
  <c r="C13" i="5" s="1"/>
  <c r="C130" i="30"/>
  <c r="C126" i="30"/>
  <c r="C122" i="30"/>
  <c r="C11" i="7" s="1"/>
  <c r="C118" i="30"/>
  <c r="C114" i="30"/>
  <c r="C9" i="3" s="1"/>
  <c r="C110" i="30"/>
  <c r="C106" i="30"/>
  <c r="C7" i="8" s="1"/>
  <c r="C102" i="30"/>
  <c r="C6" i="3" s="1"/>
  <c r="C98" i="30"/>
  <c r="C10" i="6" s="1"/>
  <c r="C94" i="30"/>
  <c r="C3" i="8" s="1"/>
  <c r="C90" i="30"/>
  <c r="C13" i="4" s="1"/>
  <c r="C86" i="30"/>
  <c r="C7" i="4" s="1"/>
  <c r="C82" i="30"/>
  <c r="C6" i="10" s="1"/>
  <c r="C78" i="30"/>
  <c r="C9" i="6" s="1"/>
  <c r="C74" i="30"/>
  <c r="C13" i="8" s="1"/>
  <c r="C70" i="30"/>
  <c r="C6" i="8" s="1"/>
  <c r="C66" i="30"/>
  <c r="C3" i="9" s="1"/>
  <c r="C62" i="30"/>
  <c r="C9" i="7" s="1"/>
  <c r="C58" i="30"/>
  <c r="C54" i="30"/>
  <c r="C50" i="30"/>
  <c r="C8" i="8" s="1"/>
  <c r="C46" i="30"/>
  <c r="C7" i="5" s="1"/>
  <c r="C42" i="30"/>
  <c r="C8" i="2" s="1"/>
  <c r="C38" i="30"/>
  <c r="C4" i="9" s="1"/>
  <c r="C34" i="30"/>
  <c r="C5" i="7" s="1"/>
  <c r="C30" i="30"/>
  <c r="C2" i="9" s="1"/>
  <c r="C26" i="30"/>
  <c r="C5" i="6" s="1"/>
  <c r="C22" i="30"/>
  <c r="C11" i="6" s="1"/>
  <c r="C18" i="30"/>
  <c r="C5" i="9" s="1"/>
  <c r="C14" i="30"/>
  <c r="C3" i="7" s="1"/>
  <c r="C10" i="30"/>
  <c r="C12" i="9" s="1"/>
  <c r="C6" i="30"/>
  <c r="C2" i="6" s="1"/>
  <c r="D2" i="30"/>
  <c r="D4" i="2" s="1"/>
  <c r="D212" i="30"/>
  <c r="D208" i="30"/>
  <c r="D204" i="30"/>
  <c r="D200" i="30"/>
  <c r="D196" i="30"/>
  <c r="D192" i="30"/>
  <c r="D188" i="30"/>
  <c r="D184" i="30"/>
  <c r="D180" i="30"/>
  <c r="D176" i="30"/>
  <c r="D172" i="30"/>
  <c r="D168" i="30"/>
  <c r="D164" i="30"/>
  <c r="D160" i="30"/>
  <c r="D156" i="30"/>
  <c r="D152" i="30"/>
  <c r="D148" i="30"/>
  <c r="D144" i="30"/>
  <c r="D9" i="2" s="1"/>
  <c r="D140" i="30"/>
  <c r="D136" i="30"/>
  <c r="D132" i="30"/>
  <c r="D128" i="30"/>
  <c r="D124" i="30"/>
  <c r="D120" i="30"/>
  <c r="D14" i="2" s="1"/>
  <c r="D116" i="30"/>
  <c r="D112" i="30"/>
  <c r="D108" i="30"/>
  <c r="D104" i="30"/>
  <c r="D100" i="30"/>
  <c r="D96" i="30"/>
  <c r="D92" i="30"/>
  <c r="D8" i="5" s="1"/>
  <c r="D88" i="30"/>
  <c r="D84" i="30"/>
  <c r="D80" i="30"/>
  <c r="D76" i="30"/>
  <c r="D72" i="30"/>
  <c r="D68" i="30"/>
  <c r="D64" i="30"/>
  <c r="D60" i="30"/>
  <c r="D10" i="3" s="1"/>
  <c r="D56" i="30"/>
  <c r="D52" i="30"/>
  <c r="D48" i="30"/>
  <c r="D44" i="30"/>
  <c r="D40" i="30"/>
  <c r="D36" i="30"/>
  <c r="D32" i="30"/>
  <c r="D28" i="30"/>
  <c r="D24" i="30"/>
  <c r="D20" i="30"/>
  <c r="D16" i="30"/>
  <c r="D3" i="5" s="1"/>
  <c r="D12" i="30"/>
  <c r="D2" i="4" s="1"/>
  <c r="D8" i="30"/>
  <c r="D4" i="30"/>
  <c r="E214" i="30"/>
  <c r="E210" i="30"/>
  <c r="E206" i="30"/>
  <c r="E202" i="30"/>
  <c r="E198" i="30"/>
  <c r="E7" i="11" s="1"/>
  <c r="E194" i="30"/>
  <c r="E190" i="30"/>
  <c r="E186" i="30"/>
  <c r="E182" i="30"/>
  <c r="E178" i="30"/>
  <c r="E174" i="30"/>
  <c r="E170" i="30"/>
  <c r="E166" i="30"/>
  <c r="E162" i="30"/>
  <c r="E158" i="30"/>
  <c r="E154" i="30"/>
  <c r="E150" i="30"/>
  <c r="E146" i="30"/>
  <c r="E5" i="2" s="1"/>
  <c r="E142" i="30"/>
  <c r="E138" i="30"/>
  <c r="E134" i="30"/>
  <c r="E13" i="5" s="1"/>
  <c r="E130" i="30"/>
  <c r="E126" i="30"/>
  <c r="E122" i="30"/>
  <c r="E118" i="30"/>
  <c r="E114" i="30"/>
  <c r="E110" i="30"/>
  <c r="E106" i="30"/>
  <c r="E102" i="30"/>
  <c r="E98" i="30"/>
  <c r="E94" i="30"/>
  <c r="E84" i="30"/>
  <c r="E76" i="30"/>
  <c r="E68" i="30"/>
  <c r="E9" i="5" s="1"/>
  <c r="E60" i="30"/>
  <c r="E52" i="30"/>
  <c r="E44" i="30"/>
  <c r="E36" i="30"/>
  <c r="E4" i="7" s="1"/>
  <c r="E28" i="30"/>
  <c r="E20" i="30"/>
  <c r="E12" i="30"/>
  <c r="E4" i="30"/>
  <c r="F210" i="30"/>
  <c r="F202" i="30"/>
  <c r="F194" i="30"/>
  <c r="F186" i="30"/>
  <c r="F178" i="30"/>
  <c r="F170" i="30"/>
  <c r="F162" i="30"/>
  <c r="F154" i="30"/>
  <c r="F10" i="4" s="1"/>
  <c r="F146" i="30"/>
  <c r="F138" i="30"/>
  <c r="F130" i="30"/>
  <c r="F122" i="30"/>
  <c r="F11" i="7" s="1"/>
  <c r="F114" i="30"/>
  <c r="F106" i="30"/>
  <c r="F98" i="30"/>
  <c r="F10" i="6" s="1"/>
  <c r="F90" i="30"/>
  <c r="F82" i="30"/>
  <c r="F74" i="30"/>
  <c r="F66" i="30"/>
  <c r="F58" i="30"/>
  <c r="F50" i="30"/>
  <c r="F42" i="30"/>
  <c r="F34" i="30"/>
  <c r="F5" i="7" s="1"/>
  <c r="F26" i="30"/>
  <c r="F5" i="6" s="1"/>
  <c r="F18" i="30"/>
  <c r="F5" i="9" s="1"/>
  <c r="F10" i="30"/>
  <c r="F12" i="9" s="1"/>
  <c r="G2" i="30"/>
  <c r="G4" i="2" s="1"/>
  <c r="H3" i="30"/>
  <c r="I211" i="30"/>
  <c r="H208" i="30"/>
  <c r="J206" i="30"/>
  <c r="J13" i="6" s="1"/>
  <c r="H200" i="30"/>
  <c r="J198" i="30"/>
  <c r="I195" i="30"/>
  <c r="H192" i="30"/>
  <c r="J190" i="30"/>
  <c r="I187" i="30"/>
  <c r="H184" i="30"/>
  <c r="J182" i="30"/>
  <c r="I179" i="30"/>
  <c r="O203" i="30"/>
  <c r="P203" i="30"/>
  <c r="L203" i="30"/>
  <c r="J203" i="30"/>
  <c r="F203" i="30"/>
  <c r="G203" i="30"/>
  <c r="K203" i="30"/>
  <c r="N203" i="30"/>
  <c r="M203" i="30"/>
  <c r="O214" i="30"/>
  <c r="P214" i="30"/>
  <c r="G214" i="30"/>
  <c r="K214" i="30"/>
  <c r="M214" i="30"/>
  <c r="H214" i="30"/>
  <c r="N214" i="30"/>
  <c r="L214" i="30"/>
  <c r="P213" i="30"/>
  <c r="N213" i="30"/>
  <c r="O213" i="30"/>
  <c r="M213" i="30"/>
  <c r="H213" i="30"/>
  <c r="I213" i="30"/>
  <c r="L213" i="30"/>
  <c r="P209" i="30"/>
  <c r="N209" i="30"/>
  <c r="M209" i="30"/>
  <c r="H209" i="30"/>
  <c r="I209" i="30"/>
  <c r="O209" i="30"/>
  <c r="L209" i="30"/>
  <c r="P205" i="30"/>
  <c r="N205" i="30"/>
  <c r="O205" i="30"/>
  <c r="M205" i="30"/>
  <c r="H205" i="30"/>
  <c r="I205" i="30"/>
  <c r="L205" i="30"/>
  <c r="P201" i="30"/>
  <c r="N201" i="30"/>
  <c r="M201" i="30"/>
  <c r="H201" i="30"/>
  <c r="I201" i="30"/>
  <c r="O201" i="30"/>
  <c r="L201" i="30"/>
  <c r="X197" i="30"/>
  <c r="Q197" i="30"/>
  <c r="U197" i="30"/>
  <c r="R197" i="30"/>
  <c r="V197" i="30"/>
  <c r="T197" i="30"/>
  <c r="W197" i="30"/>
  <c r="Y197" i="30"/>
  <c r="S197" i="30"/>
  <c r="P197" i="30"/>
  <c r="N197" i="30"/>
  <c r="O197" i="30"/>
  <c r="M197" i="30"/>
  <c r="H197" i="30"/>
  <c r="I197" i="30"/>
  <c r="L197" i="30"/>
  <c r="P193" i="30"/>
  <c r="N193" i="30"/>
  <c r="M193" i="30"/>
  <c r="H193" i="30"/>
  <c r="I193" i="30"/>
  <c r="O193" i="30"/>
  <c r="L193" i="30"/>
  <c r="P189" i="30"/>
  <c r="N189" i="30"/>
  <c r="O189" i="30"/>
  <c r="M189" i="30"/>
  <c r="H189" i="30"/>
  <c r="I189" i="30"/>
  <c r="L189" i="30"/>
  <c r="P185" i="30"/>
  <c r="N185" i="30"/>
  <c r="M185" i="30"/>
  <c r="H185" i="30"/>
  <c r="I185" i="30"/>
  <c r="O185" i="30"/>
  <c r="L185" i="30"/>
  <c r="P181" i="30"/>
  <c r="N181" i="30"/>
  <c r="O181" i="30"/>
  <c r="H181" i="30"/>
  <c r="I181" i="30"/>
  <c r="M181" i="30"/>
  <c r="L181" i="30"/>
  <c r="P177" i="30"/>
  <c r="P13" i="9" s="1"/>
  <c r="N177" i="30"/>
  <c r="N13" i="9" s="1"/>
  <c r="M177" i="30"/>
  <c r="M13" i="9" s="1"/>
  <c r="H177" i="30"/>
  <c r="H13" i="9" s="1"/>
  <c r="I177" i="30"/>
  <c r="O177" i="30"/>
  <c r="O13" i="9" s="1"/>
  <c r="L177" i="30"/>
  <c r="G177" i="30"/>
  <c r="G13" i="9" s="1"/>
  <c r="P173" i="30"/>
  <c r="P12" i="3" s="1"/>
  <c r="N173" i="30"/>
  <c r="N12" i="3" s="1"/>
  <c r="O173" i="30"/>
  <c r="O12" i="3" s="1"/>
  <c r="H173" i="30"/>
  <c r="I173" i="30"/>
  <c r="I12" i="3" s="1"/>
  <c r="M173" i="30"/>
  <c r="M12" i="3" s="1"/>
  <c r="L173" i="30"/>
  <c r="J173" i="30"/>
  <c r="G173" i="30"/>
  <c r="G12" i="3" s="1"/>
  <c r="K173" i="30"/>
  <c r="K12" i="3" s="1"/>
  <c r="X169" i="30"/>
  <c r="R169" i="30"/>
  <c r="V169" i="30"/>
  <c r="S169" i="30"/>
  <c r="W169" i="30"/>
  <c r="U169" i="30"/>
  <c r="Y169" i="30"/>
  <c r="Q169" i="30"/>
  <c r="T169" i="30"/>
  <c r="P169" i="30"/>
  <c r="N169" i="30"/>
  <c r="M169" i="30"/>
  <c r="H169" i="30"/>
  <c r="I169" i="30"/>
  <c r="O169" i="30"/>
  <c r="L169" i="30"/>
  <c r="J169" i="30"/>
  <c r="G169" i="30"/>
  <c r="K169" i="30"/>
  <c r="P165" i="30"/>
  <c r="P10" i="8" s="1"/>
  <c r="N165" i="30"/>
  <c r="N10" i="8" s="1"/>
  <c r="O165" i="30"/>
  <c r="O10" i="8" s="1"/>
  <c r="H165" i="30"/>
  <c r="H10" i="8" s="1"/>
  <c r="I165" i="30"/>
  <c r="I10" i="8" s="1"/>
  <c r="M165" i="30"/>
  <c r="M10" i="8" s="1"/>
  <c r="L165" i="30"/>
  <c r="L10" i="8" s="1"/>
  <c r="J165" i="30"/>
  <c r="G165" i="30"/>
  <c r="K165" i="30"/>
  <c r="P161" i="30"/>
  <c r="N161" i="30"/>
  <c r="M161" i="30"/>
  <c r="H161" i="30"/>
  <c r="I161" i="30"/>
  <c r="O161" i="30"/>
  <c r="L161" i="30"/>
  <c r="J161" i="30"/>
  <c r="G161" i="30"/>
  <c r="K161" i="30"/>
  <c r="P157" i="30"/>
  <c r="N157" i="30"/>
  <c r="O157" i="30"/>
  <c r="H157" i="30"/>
  <c r="I157" i="30"/>
  <c r="M157" i="30"/>
  <c r="L157" i="30"/>
  <c r="J157" i="30"/>
  <c r="G157" i="30"/>
  <c r="K157" i="30"/>
  <c r="P153" i="30"/>
  <c r="N153" i="30"/>
  <c r="M153" i="30"/>
  <c r="H153" i="30"/>
  <c r="I153" i="30"/>
  <c r="O153" i="30"/>
  <c r="L153" i="30"/>
  <c r="J153" i="30"/>
  <c r="G153" i="30"/>
  <c r="K153" i="30"/>
  <c r="P149" i="30"/>
  <c r="P6" i="4" s="1"/>
  <c r="N149" i="30"/>
  <c r="N6" i="4" s="1"/>
  <c r="O149" i="30"/>
  <c r="O6" i="4" s="1"/>
  <c r="H149" i="30"/>
  <c r="H6" i="4" s="1"/>
  <c r="I149" i="30"/>
  <c r="M149" i="30"/>
  <c r="M6" i="4" s="1"/>
  <c r="L149" i="30"/>
  <c r="L6" i="4" s="1"/>
  <c r="J149" i="30"/>
  <c r="J6" i="4" s="1"/>
  <c r="G149" i="30"/>
  <c r="G6" i="4" s="1"/>
  <c r="K149" i="30"/>
  <c r="P145" i="30"/>
  <c r="N145" i="30"/>
  <c r="M145" i="30"/>
  <c r="H145" i="30"/>
  <c r="I145" i="30"/>
  <c r="O145" i="30"/>
  <c r="L145" i="30"/>
  <c r="J145" i="30"/>
  <c r="G145" i="30"/>
  <c r="K145" i="30"/>
  <c r="X141" i="30"/>
  <c r="R141" i="30"/>
  <c r="V141" i="30"/>
  <c r="S141" i="30"/>
  <c r="Y141" i="30"/>
  <c r="T141" i="30"/>
  <c r="U141" i="30"/>
  <c r="Q141" i="30"/>
  <c r="W141" i="30"/>
  <c r="P141" i="30"/>
  <c r="N141" i="30"/>
  <c r="O141" i="30"/>
  <c r="H141" i="30"/>
  <c r="I141" i="30"/>
  <c r="M141" i="30"/>
  <c r="L141" i="30"/>
  <c r="J141" i="30"/>
  <c r="G141" i="30"/>
  <c r="K141" i="30"/>
  <c r="P137" i="30"/>
  <c r="P4" i="4" s="1"/>
  <c r="N137" i="30"/>
  <c r="N4" i="4" s="1"/>
  <c r="M137" i="30"/>
  <c r="M4" i="4" s="1"/>
  <c r="H137" i="30"/>
  <c r="H4" i="4" s="1"/>
  <c r="I137" i="30"/>
  <c r="O137" i="30"/>
  <c r="O4" i="4" s="1"/>
  <c r="L137" i="30"/>
  <c r="L4" i="4" s="1"/>
  <c r="J137" i="30"/>
  <c r="G137" i="30"/>
  <c r="G4" i="4" s="1"/>
  <c r="K137" i="30"/>
  <c r="P133" i="30"/>
  <c r="P5" i="11" s="1"/>
  <c r="N133" i="30"/>
  <c r="N5" i="11" s="1"/>
  <c r="O133" i="30"/>
  <c r="O5" i="11" s="1"/>
  <c r="H133" i="30"/>
  <c r="H5" i="11" s="1"/>
  <c r="I133" i="30"/>
  <c r="I5" i="11" s="1"/>
  <c r="M133" i="30"/>
  <c r="M5" i="11" s="1"/>
  <c r="L133" i="30"/>
  <c r="L5" i="11" s="1"/>
  <c r="J133" i="30"/>
  <c r="J5" i="11" s="1"/>
  <c r="G133" i="30"/>
  <c r="G5" i="11" s="1"/>
  <c r="K133" i="30"/>
  <c r="P129" i="30"/>
  <c r="N129" i="30"/>
  <c r="M129" i="30"/>
  <c r="H129" i="30"/>
  <c r="I129" i="30"/>
  <c r="O129" i="30"/>
  <c r="L129" i="30"/>
  <c r="J129" i="30"/>
  <c r="G129" i="30"/>
  <c r="K129" i="30"/>
  <c r="P125" i="30"/>
  <c r="N125" i="30"/>
  <c r="O125" i="30"/>
  <c r="H125" i="30"/>
  <c r="I125" i="30"/>
  <c r="M125" i="30"/>
  <c r="L125" i="30"/>
  <c r="J125" i="30"/>
  <c r="G125" i="30"/>
  <c r="K125" i="30"/>
  <c r="P121" i="30"/>
  <c r="N121" i="30"/>
  <c r="M121" i="30"/>
  <c r="H121" i="30"/>
  <c r="I121" i="30"/>
  <c r="O121" i="30"/>
  <c r="L121" i="30"/>
  <c r="J121" i="30"/>
  <c r="G121" i="30"/>
  <c r="K121" i="30"/>
  <c r="P117" i="30"/>
  <c r="N117" i="30"/>
  <c r="O117" i="30"/>
  <c r="H117" i="30"/>
  <c r="I117" i="30"/>
  <c r="M117" i="30"/>
  <c r="L117" i="30"/>
  <c r="J117" i="30"/>
  <c r="G117" i="30"/>
  <c r="K117" i="30"/>
  <c r="X113" i="30"/>
  <c r="Q113" i="30"/>
  <c r="U113" i="30"/>
  <c r="R113" i="30"/>
  <c r="V113" i="30"/>
  <c r="S113" i="30"/>
  <c r="W113" i="30"/>
  <c r="T113" i="30"/>
  <c r="Y113" i="30"/>
  <c r="P113" i="30"/>
  <c r="N113" i="30"/>
  <c r="M113" i="30"/>
  <c r="H113" i="30"/>
  <c r="I113" i="30"/>
  <c r="O113" i="30"/>
  <c r="L113" i="30"/>
  <c r="J113" i="30"/>
  <c r="G113" i="30"/>
  <c r="K113" i="30"/>
  <c r="P109" i="30"/>
  <c r="P7" i="9" s="1"/>
  <c r="N109" i="30"/>
  <c r="N7" i="9" s="1"/>
  <c r="H109" i="30"/>
  <c r="O109" i="30"/>
  <c r="O7" i="9" s="1"/>
  <c r="I109" i="30"/>
  <c r="I7" i="9" s="1"/>
  <c r="M109" i="30"/>
  <c r="M7" i="9" s="1"/>
  <c r="L109" i="30"/>
  <c r="L7" i="9" s="1"/>
  <c r="J109" i="30"/>
  <c r="G109" i="30"/>
  <c r="G7" i="9" s="1"/>
  <c r="K109" i="30"/>
  <c r="K7" i="9" s="1"/>
  <c r="P105" i="30"/>
  <c r="P8" i="6" s="1"/>
  <c r="N105" i="30"/>
  <c r="N8" i="6" s="1"/>
  <c r="O105" i="30"/>
  <c r="O8" i="6" s="1"/>
  <c r="M105" i="30"/>
  <c r="M8" i="6" s="1"/>
  <c r="H105" i="30"/>
  <c r="H8" i="6" s="1"/>
  <c r="I105" i="30"/>
  <c r="I8" i="6" s="1"/>
  <c r="L105" i="30"/>
  <c r="L8" i="6" s="1"/>
  <c r="J105" i="30"/>
  <c r="J8" i="6" s="1"/>
  <c r="G105" i="30"/>
  <c r="G8" i="6" s="1"/>
  <c r="K105" i="30"/>
  <c r="K8" i="6" s="1"/>
  <c r="P101" i="30"/>
  <c r="P14" i="3" s="1"/>
  <c r="N101" i="30"/>
  <c r="N14" i="3" s="1"/>
  <c r="O101" i="30"/>
  <c r="O14" i="3" s="1"/>
  <c r="H101" i="30"/>
  <c r="H14" i="3" s="1"/>
  <c r="I101" i="30"/>
  <c r="I14" i="3" s="1"/>
  <c r="M101" i="30"/>
  <c r="M14" i="3" s="1"/>
  <c r="L101" i="30"/>
  <c r="L14" i="3" s="1"/>
  <c r="J101" i="30"/>
  <c r="J14" i="3" s="1"/>
  <c r="G101" i="30"/>
  <c r="G14" i="3" s="1"/>
  <c r="K101" i="30"/>
  <c r="K14" i="3" s="1"/>
  <c r="P97" i="30"/>
  <c r="P8" i="4" s="1"/>
  <c r="N97" i="30"/>
  <c r="N8" i="4" s="1"/>
  <c r="O97" i="30"/>
  <c r="O8" i="4" s="1"/>
  <c r="M97" i="30"/>
  <c r="M8" i="4" s="1"/>
  <c r="H97" i="30"/>
  <c r="H8" i="4" s="1"/>
  <c r="I97" i="30"/>
  <c r="I8" i="4" s="1"/>
  <c r="L97" i="30"/>
  <c r="L8" i="4" s="1"/>
  <c r="J97" i="30"/>
  <c r="J8" i="4" s="1"/>
  <c r="G97" i="30"/>
  <c r="G8" i="4" s="1"/>
  <c r="K97" i="30"/>
  <c r="K8" i="4" s="1"/>
  <c r="P93" i="30"/>
  <c r="N93" i="30"/>
  <c r="O93" i="30"/>
  <c r="H93" i="30"/>
  <c r="I93" i="30"/>
  <c r="M93" i="30"/>
  <c r="L93" i="30"/>
  <c r="J93" i="30"/>
  <c r="G93" i="30"/>
  <c r="K93" i="30"/>
  <c r="P89" i="30"/>
  <c r="N89" i="30"/>
  <c r="O89" i="30"/>
  <c r="M89" i="30"/>
  <c r="H89" i="30"/>
  <c r="I89" i="30"/>
  <c r="L89" i="30"/>
  <c r="J89" i="30"/>
  <c r="G89" i="30"/>
  <c r="K89" i="30"/>
  <c r="X85" i="30"/>
  <c r="T85" i="30"/>
  <c r="Y85" i="30"/>
  <c r="S85" i="30"/>
  <c r="U85" i="30"/>
  <c r="Q85" i="30"/>
  <c r="V85" i="30"/>
  <c r="R85" i="30"/>
  <c r="W85" i="30"/>
  <c r="P85" i="30"/>
  <c r="N85" i="30"/>
  <c r="O85" i="30"/>
  <c r="H85" i="30"/>
  <c r="I85" i="30"/>
  <c r="M85" i="30"/>
  <c r="L85" i="30"/>
  <c r="J85" i="30"/>
  <c r="G85" i="30"/>
  <c r="K85" i="30"/>
  <c r="P81" i="30"/>
  <c r="N81" i="30"/>
  <c r="O81" i="30"/>
  <c r="M81" i="30"/>
  <c r="H81" i="30"/>
  <c r="E81" i="30"/>
  <c r="I81" i="30"/>
  <c r="L81" i="30"/>
  <c r="J81" i="30"/>
  <c r="G81" i="30"/>
  <c r="K81" i="30"/>
  <c r="P77" i="30"/>
  <c r="P13" i="2" s="1"/>
  <c r="N77" i="30"/>
  <c r="N13" i="2" s="1"/>
  <c r="O77" i="30"/>
  <c r="O13" i="2" s="1"/>
  <c r="H77" i="30"/>
  <c r="H13" i="2" s="1"/>
  <c r="E77" i="30"/>
  <c r="E13" i="2" s="1"/>
  <c r="I77" i="30"/>
  <c r="I13" i="2" s="1"/>
  <c r="M77" i="30"/>
  <c r="M13" i="2" s="1"/>
  <c r="L77" i="30"/>
  <c r="L13" i="2" s="1"/>
  <c r="J77" i="30"/>
  <c r="J13" i="2" s="1"/>
  <c r="G77" i="30"/>
  <c r="G13" i="2" s="1"/>
  <c r="K77" i="30"/>
  <c r="K13" i="2" s="1"/>
  <c r="P73" i="30"/>
  <c r="P10" i="9" s="1"/>
  <c r="N73" i="30"/>
  <c r="N10" i="9" s="1"/>
  <c r="O73" i="30"/>
  <c r="O10" i="9" s="1"/>
  <c r="M73" i="30"/>
  <c r="M10" i="9" s="1"/>
  <c r="H73" i="30"/>
  <c r="H10" i="9" s="1"/>
  <c r="E73" i="30"/>
  <c r="E10" i="9" s="1"/>
  <c r="I73" i="30"/>
  <c r="I10" i="9" s="1"/>
  <c r="L73" i="30"/>
  <c r="L10" i="9" s="1"/>
  <c r="J73" i="30"/>
  <c r="J10" i="9" s="1"/>
  <c r="G73" i="30"/>
  <c r="G10" i="9" s="1"/>
  <c r="K73" i="30"/>
  <c r="K10" i="9" s="1"/>
  <c r="P69" i="30"/>
  <c r="P14" i="4" s="1"/>
  <c r="N69" i="30"/>
  <c r="N14" i="4" s="1"/>
  <c r="O69" i="30"/>
  <c r="O14" i="4" s="1"/>
  <c r="H69" i="30"/>
  <c r="H14" i="4" s="1"/>
  <c r="E69" i="30"/>
  <c r="E14" i="4" s="1"/>
  <c r="I69" i="30"/>
  <c r="I14" i="4" s="1"/>
  <c r="M69" i="30"/>
  <c r="M14" i="4" s="1"/>
  <c r="L69" i="30"/>
  <c r="L14" i="4" s="1"/>
  <c r="J69" i="30"/>
  <c r="J14" i="4" s="1"/>
  <c r="G69" i="30"/>
  <c r="G14" i="4" s="1"/>
  <c r="K69" i="30"/>
  <c r="K14" i="4" s="1"/>
  <c r="P65" i="30"/>
  <c r="P10" i="5" s="1"/>
  <c r="N65" i="30"/>
  <c r="N10" i="5" s="1"/>
  <c r="O65" i="30"/>
  <c r="O10" i="5" s="1"/>
  <c r="M65" i="30"/>
  <c r="M10" i="5" s="1"/>
  <c r="H65" i="30"/>
  <c r="H10" i="5" s="1"/>
  <c r="E65" i="30"/>
  <c r="E10" i="5" s="1"/>
  <c r="I65" i="30"/>
  <c r="I10" i="5" s="1"/>
  <c r="L65" i="30"/>
  <c r="L10" i="5" s="1"/>
  <c r="J65" i="30"/>
  <c r="J10" i="5" s="1"/>
  <c r="G65" i="30"/>
  <c r="G10" i="5" s="1"/>
  <c r="K65" i="30"/>
  <c r="K10" i="5" s="1"/>
  <c r="P61" i="30"/>
  <c r="P6" i="11" s="1"/>
  <c r="N61" i="30"/>
  <c r="N6" i="11" s="1"/>
  <c r="O61" i="30"/>
  <c r="O6" i="11" s="1"/>
  <c r="H61" i="30"/>
  <c r="H6" i="11" s="1"/>
  <c r="E61" i="30"/>
  <c r="E6" i="11" s="1"/>
  <c r="I61" i="30"/>
  <c r="I6" i="11" s="1"/>
  <c r="M61" i="30"/>
  <c r="M6" i="11" s="1"/>
  <c r="L61" i="30"/>
  <c r="L6" i="11" s="1"/>
  <c r="J61" i="30"/>
  <c r="J6" i="11" s="1"/>
  <c r="G61" i="30"/>
  <c r="G6" i="11" s="1"/>
  <c r="K61" i="30"/>
  <c r="K6" i="11" s="1"/>
  <c r="X57" i="30"/>
  <c r="Q57" i="30"/>
  <c r="U57" i="30"/>
  <c r="R57" i="30"/>
  <c r="V57" i="30"/>
  <c r="S57" i="30"/>
  <c r="W57" i="30"/>
  <c r="T57" i="30"/>
  <c r="Y57" i="30"/>
  <c r="P57" i="30"/>
  <c r="N57" i="30"/>
  <c r="O57" i="30"/>
  <c r="M57" i="30"/>
  <c r="H57" i="30"/>
  <c r="E57" i="30"/>
  <c r="I57" i="30"/>
  <c r="L57" i="30"/>
  <c r="J57" i="30"/>
  <c r="G57" i="30"/>
  <c r="K57" i="30"/>
  <c r="P53" i="30"/>
  <c r="P6" i="9" s="1"/>
  <c r="N53" i="30"/>
  <c r="N6" i="9" s="1"/>
  <c r="O53" i="30"/>
  <c r="O6" i="9" s="1"/>
  <c r="H53" i="30"/>
  <c r="H6" i="9" s="1"/>
  <c r="E53" i="30"/>
  <c r="E6" i="9" s="1"/>
  <c r="I53" i="30"/>
  <c r="I6" i="9" s="1"/>
  <c r="M53" i="30"/>
  <c r="M6" i="9" s="1"/>
  <c r="L53" i="30"/>
  <c r="L6" i="9" s="1"/>
  <c r="J53" i="30"/>
  <c r="J6" i="9" s="1"/>
  <c r="G53" i="30"/>
  <c r="G6" i="9" s="1"/>
  <c r="K53" i="30"/>
  <c r="K6" i="9" s="1"/>
  <c r="P49" i="30"/>
  <c r="P14" i="6" s="1"/>
  <c r="N49" i="30"/>
  <c r="N14" i="6" s="1"/>
  <c r="O49" i="30"/>
  <c r="O14" i="6" s="1"/>
  <c r="M49" i="30"/>
  <c r="M14" i="6" s="1"/>
  <c r="H49" i="30"/>
  <c r="H14" i="6" s="1"/>
  <c r="E49" i="30"/>
  <c r="E14" i="6" s="1"/>
  <c r="I49" i="30"/>
  <c r="I14" i="6" s="1"/>
  <c r="L49" i="30"/>
  <c r="L14" i="6" s="1"/>
  <c r="J49" i="30"/>
  <c r="J14" i="6" s="1"/>
  <c r="G49" i="30"/>
  <c r="G14" i="6" s="1"/>
  <c r="K49" i="30"/>
  <c r="K14" i="6" s="1"/>
  <c r="P45" i="30"/>
  <c r="P10" i="11" s="1"/>
  <c r="N45" i="30"/>
  <c r="N10" i="11" s="1"/>
  <c r="O45" i="30"/>
  <c r="O10" i="11" s="1"/>
  <c r="H45" i="30"/>
  <c r="H10" i="11" s="1"/>
  <c r="E45" i="30"/>
  <c r="E10" i="11" s="1"/>
  <c r="I45" i="30"/>
  <c r="I10" i="11" s="1"/>
  <c r="M45" i="30"/>
  <c r="M10" i="11" s="1"/>
  <c r="L45" i="30"/>
  <c r="L10" i="11" s="1"/>
  <c r="J45" i="30"/>
  <c r="J10" i="11" s="1"/>
  <c r="G45" i="30"/>
  <c r="G10" i="11" s="1"/>
  <c r="K45" i="30"/>
  <c r="K10" i="11" s="1"/>
  <c r="P41" i="30"/>
  <c r="P13" i="3" s="1"/>
  <c r="N41" i="30"/>
  <c r="N13" i="3" s="1"/>
  <c r="O41" i="30"/>
  <c r="O13" i="3" s="1"/>
  <c r="M41" i="30"/>
  <c r="M13" i="3" s="1"/>
  <c r="H41" i="30"/>
  <c r="H13" i="3" s="1"/>
  <c r="E41" i="30"/>
  <c r="E13" i="3" s="1"/>
  <c r="I41" i="30"/>
  <c r="I13" i="3" s="1"/>
  <c r="L41" i="30"/>
  <c r="L13" i="3" s="1"/>
  <c r="J41" i="30"/>
  <c r="J13" i="3" s="1"/>
  <c r="G41" i="30"/>
  <c r="G13" i="3" s="1"/>
  <c r="K41" i="30"/>
  <c r="K13" i="3" s="1"/>
  <c r="P37" i="30"/>
  <c r="P11" i="2" s="1"/>
  <c r="N37" i="30"/>
  <c r="N11" i="2" s="1"/>
  <c r="O37" i="30"/>
  <c r="O11" i="2" s="1"/>
  <c r="H37" i="30"/>
  <c r="H11" i="2" s="1"/>
  <c r="E37" i="30"/>
  <c r="E11" i="2" s="1"/>
  <c r="I37" i="30"/>
  <c r="I11" i="2" s="1"/>
  <c r="M37" i="30"/>
  <c r="M11" i="2" s="1"/>
  <c r="L37" i="30"/>
  <c r="L11" i="2" s="1"/>
  <c r="J37" i="30"/>
  <c r="J11" i="2" s="1"/>
  <c r="G37" i="30"/>
  <c r="G11" i="2" s="1"/>
  <c r="K37" i="30"/>
  <c r="K11" i="2" s="1"/>
  <c r="P33" i="30"/>
  <c r="P2" i="2" s="1"/>
  <c r="N33" i="30"/>
  <c r="N2" i="2" s="1"/>
  <c r="O33" i="30"/>
  <c r="O2" i="2" s="1"/>
  <c r="M33" i="30"/>
  <c r="M2" i="2" s="1"/>
  <c r="H33" i="30"/>
  <c r="H2" i="2" s="1"/>
  <c r="E33" i="30"/>
  <c r="E2" i="2" s="1"/>
  <c r="I33" i="30"/>
  <c r="I2" i="2" s="1"/>
  <c r="L33" i="30"/>
  <c r="L2" i="2" s="1"/>
  <c r="J33" i="30"/>
  <c r="J2" i="2" s="1"/>
  <c r="G33" i="30"/>
  <c r="G2" i="2" s="1"/>
  <c r="K33" i="30"/>
  <c r="K2" i="2" s="1"/>
  <c r="X29" i="30"/>
  <c r="S29" i="30"/>
  <c r="W29" i="30"/>
  <c r="T29" i="30"/>
  <c r="Y29" i="30"/>
  <c r="Q29" i="30"/>
  <c r="U29" i="30"/>
  <c r="R29" i="30"/>
  <c r="V29" i="30"/>
  <c r="P29" i="30"/>
  <c r="N29" i="30"/>
  <c r="O29" i="30"/>
  <c r="H29" i="30"/>
  <c r="E29" i="30"/>
  <c r="I29" i="30"/>
  <c r="M29" i="30"/>
  <c r="L29" i="30"/>
  <c r="J29" i="30"/>
  <c r="G29" i="30"/>
  <c r="K29" i="30"/>
  <c r="P25" i="30"/>
  <c r="P12" i="5" s="1"/>
  <c r="N25" i="30"/>
  <c r="N12" i="5" s="1"/>
  <c r="O25" i="30"/>
  <c r="O12" i="5" s="1"/>
  <c r="M25" i="30"/>
  <c r="M12" i="5" s="1"/>
  <c r="H25" i="30"/>
  <c r="H12" i="5" s="1"/>
  <c r="E25" i="30"/>
  <c r="E12" i="5" s="1"/>
  <c r="I25" i="30"/>
  <c r="I12" i="5" s="1"/>
  <c r="L25" i="30"/>
  <c r="L12" i="5" s="1"/>
  <c r="J25" i="30"/>
  <c r="J12" i="5" s="1"/>
  <c r="G25" i="30"/>
  <c r="G12" i="5" s="1"/>
  <c r="K25" i="30"/>
  <c r="K12" i="5" s="1"/>
  <c r="P21" i="30"/>
  <c r="P2" i="11" s="1"/>
  <c r="N21" i="30"/>
  <c r="N2" i="11" s="1"/>
  <c r="O21" i="30"/>
  <c r="O2" i="11" s="1"/>
  <c r="H21" i="30"/>
  <c r="H2" i="11" s="1"/>
  <c r="E21" i="30"/>
  <c r="E2" i="11" s="1"/>
  <c r="I21" i="30"/>
  <c r="I2" i="11" s="1"/>
  <c r="M21" i="30"/>
  <c r="M2" i="11" s="1"/>
  <c r="L21" i="30"/>
  <c r="L2" i="11" s="1"/>
  <c r="J21" i="30"/>
  <c r="J2" i="11" s="1"/>
  <c r="G21" i="30"/>
  <c r="G2" i="11" s="1"/>
  <c r="K21" i="30"/>
  <c r="K2" i="11" s="1"/>
  <c r="P17" i="30"/>
  <c r="P3" i="4" s="1"/>
  <c r="N17" i="30"/>
  <c r="N3" i="4" s="1"/>
  <c r="O17" i="30"/>
  <c r="O3" i="4" s="1"/>
  <c r="M17" i="30"/>
  <c r="M3" i="4" s="1"/>
  <c r="H17" i="30"/>
  <c r="H3" i="4" s="1"/>
  <c r="E17" i="30"/>
  <c r="E3" i="4" s="1"/>
  <c r="I17" i="30"/>
  <c r="I3" i="4" s="1"/>
  <c r="L17" i="30"/>
  <c r="L3" i="4" s="1"/>
  <c r="J17" i="30"/>
  <c r="J3" i="4" s="1"/>
  <c r="G17" i="30"/>
  <c r="G3" i="4" s="1"/>
  <c r="K17" i="30"/>
  <c r="K3" i="4" s="1"/>
  <c r="P13" i="30"/>
  <c r="P3" i="10" s="1"/>
  <c r="N13" i="30"/>
  <c r="N3" i="10" s="1"/>
  <c r="O13" i="30"/>
  <c r="O3" i="10" s="1"/>
  <c r="H13" i="30"/>
  <c r="H3" i="10" s="1"/>
  <c r="E13" i="30"/>
  <c r="E3" i="10" s="1"/>
  <c r="I13" i="30"/>
  <c r="I3" i="10" s="1"/>
  <c r="M13" i="30"/>
  <c r="M3" i="10" s="1"/>
  <c r="L13" i="30"/>
  <c r="L3" i="10" s="1"/>
  <c r="J13" i="30"/>
  <c r="J3" i="10" s="1"/>
  <c r="G13" i="30"/>
  <c r="G3" i="10" s="1"/>
  <c r="K13" i="30"/>
  <c r="K3" i="10" s="1"/>
  <c r="P9" i="30"/>
  <c r="N9" i="30"/>
  <c r="O9" i="30"/>
  <c r="M9" i="30"/>
  <c r="H9" i="30"/>
  <c r="E9" i="30"/>
  <c r="I9" i="30"/>
  <c r="L9" i="30"/>
  <c r="J9" i="30"/>
  <c r="G9" i="30"/>
  <c r="K9" i="30"/>
  <c r="P5" i="30"/>
  <c r="P2" i="8" s="1"/>
  <c r="N5" i="30"/>
  <c r="N2" i="8" s="1"/>
  <c r="O5" i="30"/>
  <c r="O2" i="8" s="1"/>
  <c r="H5" i="30"/>
  <c r="H2" i="8" s="1"/>
  <c r="E5" i="30"/>
  <c r="E2" i="8" s="1"/>
  <c r="I5" i="30"/>
  <c r="I2" i="8" s="1"/>
  <c r="M5" i="30"/>
  <c r="M2" i="8" s="1"/>
  <c r="L5" i="30"/>
  <c r="L2" i="8" s="1"/>
  <c r="J5" i="30"/>
  <c r="J2" i="8" s="1"/>
  <c r="G5" i="30"/>
  <c r="G2" i="8" s="1"/>
  <c r="K5" i="30"/>
  <c r="K2" i="8" s="1"/>
  <c r="B215" i="30"/>
  <c r="B211" i="30"/>
  <c r="B207" i="30"/>
  <c r="B203" i="30"/>
  <c r="B199" i="30"/>
  <c r="B195" i="30"/>
  <c r="B191" i="30"/>
  <c r="B187" i="30"/>
  <c r="B183" i="30"/>
  <c r="B179" i="30"/>
  <c r="B175" i="30"/>
  <c r="B171" i="30"/>
  <c r="B167" i="30"/>
  <c r="B12" i="4" s="1"/>
  <c r="B163" i="30"/>
  <c r="B159" i="30"/>
  <c r="B155" i="30"/>
  <c r="B151" i="30"/>
  <c r="B147" i="30"/>
  <c r="B12" i="6" s="1"/>
  <c r="B143" i="30"/>
  <c r="B11" i="10" s="1"/>
  <c r="B139" i="30"/>
  <c r="B135" i="30"/>
  <c r="B4" i="11" s="1"/>
  <c r="B131" i="30"/>
  <c r="B127" i="30"/>
  <c r="B123" i="30"/>
  <c r="B7" i="10" s="1"/>
  <c r="B119" i="30"/>
  <c r="B4" i="6" s="1"/>
  <c r="B115" i="30"/>
  <c r="B111" i="30"/>
  <c r="B14" i="5" s="1"/>
  <c r="B107" i="30"/>
  <c r="B103" i="30"/>
  <c r="B99" i="30"/>
  <c r="B95" i="30"/>
  <c r="B14" i="11" s="1"/>
  <c r="B91" i="30"/>
  <c r="B8" i="10" s="1"/>
  <c r="B87" i="30"/>
  <c r="B12" i="7" s="1"/>
  <c r="B83" i="30"/>
  <c r="B79" i="30"/>
  <c r="B12" i="10" s="1"/>
  <c r="B75" i="30"/>
  <c r="B6" i="6" s="1"/>
  <c r="B71" i="30"/>
  <c r="B67" i="30"/>
  <c r="B63" i="30"/>
  <c r="B14" i="7" s="1"/>
  <c r="B59" i="30"/>
  <c r="B9" i="8" s="1"/>
  <c r="B55" i="30"/>
  <c r="B51" i="30"/>
  <c r="B6" i="2" s="1"/>
  <c r="B47" i="30"/>
  <c r="B8" i="11" s="1"/>
  <c r="B43" i="30"/>
  <c r="B39" i="30"/>
  <c r="B11" i="9" s="1"/>
  <c r="B35" i="30"/>
  <c r="B10" i="2" s="1"/>
  <c r="B31" i="30"/>
  <c r="B9" i="11" s="1"/>
  <c r="B27" i="30"/>
  <c r="B12" i="2" s="1"/>
  <c r="B23" i="30"/>
  <c r="B2" i="5" s="1"/>
  <c r="B19" i="30"/>
  <c r="B6" i="7" s="1"/>
  <c r="B14" i="30"/>
  <c r="B3" i="7" s="1"/>
  <c r="B10" i="30"/>
  <c r="B12" i="9" s="1"/>
  <c r="B6" i="30"/>
  <c r="B2" i="6" s="1"/>
  <c r="B2" i="30"/>
  <c r="B4" i="2" s="1"/>
  <c r="C213" i="30"/>
  <c r="C209" i="30"/>
  <c r="C205" i="30"/>
  <c r="C201" i="30"/>
  <c r="C197" i="30"/>
  <c r="C193" i="30"/>
  <c r="C189" i="30"/>
  <c r="C185" i="30"/>
  <c r="C181" i="30"/>
  <c r="C177" i="30"/>
  <c r="C13" i="9" s="1"/>
  <c r="C173" i="30"/>
  <c r="C12" i="3" s="1"/>
  <c r="C169" i="30"/>
  <c r="C165" i="30"/>
  <c r="C10" i="8" s="1"/>
  <c r="C161" i="30"/>
  <c r="C157" i="30"/>
  <c r="C153" i="30"/>
  <c r="C149" i="30"/>
  <c r="C6" i="4" s="1"/>
  <c r="C145" i="30"/>
  <c r="C141" i="30"/>
  <c r="C137" i="30"/>
  <c r="C4" i="4" s="1"/>
  <c r="C133" i="30"/>
  <c r="C5" i="11" s="1"/>
  <c r="C129" i="30"/>
  <c r="C125" i="30"/>
  <c r="C121" i="30"/>
  <c r="C117" i="30"/>
  <c r="C113" i="30"/>
  <c r="C109" i="30"/>
  <c r="C7" i="9" s="1"/>
  <c r="C105" i="30"/>
  <c r="C8" i="6" s="1"/>
  <c r="C101" i="30"/>
  <c r="C14" i="3" s="1"/>
  <c r="C97" i="30"/>
  <c r="C8" i="4" s="1"/>
  <c r="C93" i="30"/>
  <c r="C89" i="30"/>
  <c r="C85" i="30"/>
  <c r="C81" i="30"/>
  <c r="C77" i="30"/>
  <c r="C13" i="2" s="1"/>
  <c r="C73" i="30"/>
  <c r="C10" i="9" s="1"/>
  <c r="C69" i="30"/>
  <c r="C14" i="4" s="1"/>
  <c r="C65" i="30"/>
  <c r="C10" i="5" s="1"/>
  <c r="C61" i="30"/>
  <c r="C6" i="11" s="1"/>
  <c r="C57" i="30"/>
  <c r="C53" i="30"/>
  <c r="C6" i="9" s="1"/>
  <c r="C49" i="30"/>
  <c r="C14" i="6" s="1"/>
  <c r="C45" i="30"/>
  <c r="C10" i="11" s="1"/>
  <c r="C41" i="30"/>
  <c r="C13" i="3" s="1"/>
  <c r="C37" i="30"/>
  <c r="C11" i="2" s="1"/>
  <c r="C33" i="30"/>
  <c r="C2" i="2" s="1"/>
  <c r="C29" i="30"/>
  <c r="C25" i="30"/>
  <c r="C12" i="5" s="1"/>
  <c r="C21" i="30"/>
  <c r="C2" i="11" s="1"/>
  <c r="C17" i="30"/>
  <c r="C3" i="4" s="1"/>
  <c r="C13" i="30"/>
  <c r="C3" i="10" s="1"/>
  <c r="C9" i="30"/>
  <c r="C5" i="30"/>
  <c r="C2" i="8" s="1"/>
  <c r="D215" i="30"/>
  <c r="D211" i="30"/>
  <c r="D207" i="30"/>
  <c r="D203" i="30"/>
  <c r="D199" i="30"/>
  <c r="D195" i="30"/>
  <c r="D191" i="30"/>
  <c r="D187" i="30"/>
  <c r="D183" i="30"/>
  <c r="D179" i="30"/>
  <c r="D175" i="30"/>
  <c r="D171" i="30"/>
  <c r="D167" i="30"/>
  <c r="D163" i="30"/>
  <c r="D159" i="30"/>
  <c r="D155" i="30"/>
  <c r="D151" i="30"/>
  <c r="D147" i="30"/>
  <c r="D143" i="30"/>
  <c r="D139" i="30"/>
  <c r="D135" i="30"/>
  <c r="D131" i="30"/>
  <c r="D127" i="30"/>
  <c r="D123" i="30"/>
  <c r="D119" i="30"/>
  <c r="D115" i="30"/>
  <c r="D111" i="30"/>
  <c r="D107" i="30"/>
  <c r="D103" i="30"/>
  <c r="D99" i="30"/>
  <c r="D95" i="30"/>
  <c r="D91" i="30"/>
  <c r="D87" i="30"/>
  <c r="D83" i="30"/>
  <c r="D79" i="30"/>
  <c r="D75" i="30"/>
  <c r="D71" i="30"/>
  <c r="D67" i="30"/>
  <c r="D63" i="30"/>
  <c r="D59" i="30"/>
  <c r="D55" i="30"/>
  <c r="D51" i="30"/>
  <c r="D47" i="30"/>
  <c r="D43" i="30"/>
  <c r="D39" i="30"/>
  <c r="D35" i="30"/>
  <c r="D31" i="30"/>
  <c r="D27" i="30"/>
  <c r="D23" i="30"/>
  <c r="D19" i="30"/>
  <c r="D15" i="30"/>
  <c r="D11" i="30"/>
  <c r="D7" i="30"/>
  <c r="D3" i="30"/>
  <c r="E213" i="30"/>
  <c r="E209" i="30"/>
  <c r="E205" i="30"/>
  <c r="E201" i="30"/>
  <c r="E197" i="30"/>
  <c r="E193" i="30"/>
  <c r="E189" i="30"/>
  <c r="E185" i="30"/>
  <c r="E181" i="30"/>
  <c r="E177" i="30"/>
  <c r="E173" i="30"/>
  <c r="E169" i="30"/>
  <c r="E165" i="30"/>
  <c r="E161" i="30"/>
  <c r="E157" i="30"/>
  <c r="E153" i="30"/>
  <c r="E149" i="30"/>
  <c r="E6" i="4" s="1"/>
  <c r="E145" i="30"/>
  <c r="E141" i="30"/>
  <c r="E137" i="30"/>
  <c r="E4" i="4" s="1"/>
  <c r="E133" i="30"/>
  <c r="E129" i="30"/>
  <c r="E125" i="30"/>
  <c r="E121" i="30"/>
  <c r="E117" i="30"/>
  <c r="E113" i="30"/>
  <c r="E109" i="30"/>
  <c r="E7" i="9" s="1"/>
  <c r="E105" i="30"/>
  <c r="E8" i="6" s="1"/>
  <c r="E101" i="30"/>
  <c r="E14" i="3" s="1"/>
  <c r="E97" i="30"/>
  <c r="E8" i="4" s="1"/>
  <c r="E93" i="30"/>
  <c r="E88" i="30"/>
  <c r="E83" i="30"/>
  <c r="E75" i="30"/>
  <c r="E67" i="30"/>
  <c r="E59" i="30"/>
  <c r="E51" i="30"/>
  <c r="E43" i="30"/>
  <c r="E35" i="30"/>
  <c r="E27" i="30"/>
  <c r="E19" i="30"/>
  <c r="E11" i="30"/>
  <c r="E3" i="30"/>
  <c r="F209" i="30"/>
  <c r="F201" i="30"/>
  <c r="F193" i="30"/>
  <c r="F185" i="30"/>
  <c r="F177" i="30"/>
  <c r="F169" i="30"/>
  <c r="F161" i="30"/>
  <c r="F153" i="30"/>
  <c r="F145" i="30"/>
  <c r="F137" i="30"/>
  <c r="F129" i="30"/>
  <c r="F121" i="30"/>
  <c r="F113" i="30"/>
  <c r="F105" i="30"/>
  <c r="F8" i="6" s="1"/>
  <c r="F97" i="30"/>
  <c r="F8" i="4" s="1"/>
  <c r="F89" i="30"/>
  <c r="F81" i="30"/>
  <c r="F73" i="30"/>
  <c r="F10" i="9" s="1"/>
  <c r="F65" i="30"/>
  <c r="F10" i="5" s="1"/>
  <c r="F57" i="30"/>
  <c r="F49" i="30"/>
  <c r="F14" i="6" s="1"/>
  <c r="F41" i="30"/>
  <c r="F13" i="3" s="1"/>
  <c r="F33" i="30"/>
  <c r="F2" i="2" s="1"/>
  <c r="F25" i="30"/>
  <c r="F12" i="5" s="1"/>
  <c r="F17" i="30"/>
  <c r="F3" i="4" s="1"/>
  <c r="F9" i="30"/>
  <c r="K2" i="30"/>
  <c r="G3" i="30"/>
  <c r="I214" i="30"/>
  <c r="K212" i="30"/>
  <c r="H211" i="30"/>
  <c r="J209" i="30"/>
  <c r="G208" i="30"/>
  <c r="I206" i="30"/>
  <c r="K204" i="30"/>
  <c r="H203" i="30"/>
  <c r="J201" i="30"/>
  <c r="G200" i="30"/>
  <c r="I198" i="30"/>
  <c r="K196" i="30"/>
  <c r="H195" i="30"/>
  <c r="J193" i="30"/>
  <c r="G192" i="30"/>
  <c r="I190" i="30"/>
  <c r="K188" i="30"/>
  <c r="H187" i="30"/>
  <c r="J185" i="30"/>
  <c r="G184" i="30"/>
  <c r="I182" i="30"/>
  <c r="K180" i="30"/>
  <c r="H179" i="30"/>
  <c r="J177" i="30"/>
  <c r="J13" i="9" s="1"/>
  <c r="D10" i="24"/>
  <c r="N10" i="24"/>
  <c r="M10" i="24"/>
  <c r="L10" i="24"/>
  <c r="K10" i="24"/>
  <c r="J10" i="24"/>
  <c r="I10" i="24"/>
  <c r="H10" i="24"/>
  <c r="G10" i="24"/>
  <c r="F10" i="24"/>
  <c r="E10" i="24"/>
  <c r="C10" i="24"/>
  <c r="B10" i="24"/>
  <c r="F13" i="9" l="1"/>
  <c r="E12" i="2"/>
  <c r="E8" i="3"/>
  <c r="B11" i="15"/>
  <c r="B15" i="15"/>
  <c r="B7" i="15"/>
  <c r="D2" i="7"/>
  <c r="D10" i="2"/>
  <c r="D12" i="6"/>
  <c r="L19" i="13"/>
  <c r="L3" i="6"/>
  <c r="M19" i="13"/>
  <c r="M3" i="6"/>
  <c r="K4" i="4"/>
  <c r="K6" i="4"/>
  <c r="G12" i="9"/>
  <c r="E5" i="9"/>
  <c r="G5" i="9"/>
  <c r="E5" i="6"/>
  <c r="G5" i="6"/>
  <c r="D6" i="7"/>
  <c r="C11" i="15"/>
  <c r="C15" i="15"/>
  <c r="C7" i="15"/>
  <c r="E2" i="7"/>
  <c r="E10" i="2"/>
  <c r="E12" i="3"/>
  <c r="D4" i="8"/>
  <c r="D2" i="5"/>
  <c r="D11" i="9"/>
  <c r="D12" i="7"/>
  <c r="D4" i="6"/>
  <c r="D4" i="11"/>
  <c r="D12" i="4"/>
  <c r="K19" i="13"/>
  <c r="K3" i="6"/>
  <c r="I19" i="13"/>
  <c r="I3" i="6"/>
  <c r="O19" i="13"/>
  <c r="O3" i="6"/>
  <c r="J7" i="9"/>
  <c r="I4" i="4"/>
  <c r="J12" i="3"/>
  <c r="H12" i="3"/>
  <c r="I13" i="9"/>
  <c r="E15" i="15"/>
  <c r="E7" i="15"/>
  <c r="E11" i="15"/>
  <c r="G2" i="7"/>
  <c r="E2" i="10"/>
  <c r="E6" i="6"/>
  <c r="D2" i="10"/>
  <c r="D6" i="6"/>
  <c r="G19" i="13"/>
  <c r="G3" i="6"/>
  <c r="E19" i="13"/>
  <c r="E3" i="6"/>
  <c r="N19" i="13"/>
  <c r="N3" i="6"/>
  <c r="H7" i="9"/>
  <c r="K5" i="11"/>
  <c r="K10" i="8"/>
  <c r="F8" i="2"/>
  <c r="F13" i="8"/>
  <c r="F7" i="8"/>
  <c r="F3" i="3"/>
  <c r="E7" i="3"/>
  <c r="E4" i="5"/>
  <c r="E12" i="11"/>
  <c r="E7" i="8"/>
  <c r="E11" i="7"/>
  <c r="E3" i="3"/>
  <c r="E10" i="4"/>
  <c r="D3" i="2"/>
  <c r="D7" i="3"/>
  <c r="D4" i="7"/>
  <c r="D4" i="5"/>
  <c r="D9" i="5"/>
  <c r="D12" i="11"/>
  <c r="D13" i="10"/>
  <c r="D8" i="9"/>
  <c r="D11" i="11"/>
  <c r="D7" i="7"/>
  <c r="I2" i="6"/>
  <c r="G2" i="6"/>
  <c r="I3" i="7"/>
  <c r="G3" i="7"/>
  <c r="G11" i="6"/>
  <c r="R10" i="15"/>
  <c r="E9" i="8"/>
  <c r="D6" i="2"/>
  <c r="I7" i="11"/>
  <c r="I10" i="15"/>
  <c r="I3" i="15"/>
  <c r="I14" i="15"/>
  <c r="I2" i="15"/>
  <c r="I6" i="15"/>
  <c r="K4" i="2"/>
  <c r="E13" i="9"/>
  <c r="D12" i="2"/>
  <c r="Q10" i="15"/>
  <c r="D9" i="8"/>
  <c r="D8" i="10"/>
  <c r="D7" i="10"/>
  <c r="G5" i="3"/>
  <c r="I13" i="6"/>
  <c r="F19" i="13"/>
  <c r="F3" i="6"/>
  <c r="F4" i="4"/>
  <c r="E6" i="7"/>
  <c r="E6" i="2"/>
  <c r="E5" i="11"/>
  <c r="E10" i="8"/>
  <c r="D9" i="11"/>
  <c r="D8" i="11"/>
  <c r="D14" i="7"/>
  <c r="D12" i="10"/>
  <c r="D14" i="11"/>
  <c r="D14" i="5"/>
  <c r="D11" i="10"/>
  <c r="C19" i="13"/>
  <c r="C3" i="6"/>
  <c r="J19" i="13"/>
  <c r="J3" i="6"/>
  <c r="H19" i="13"/>
  <c r="H3" i="6"/>
  <c r="P19" i="13"/>
  <c r="P3" i="6"/>
  <c r="X101" i="30"/>
  <c r="X14" i="3" s="1"/>
  <c r="X109" i="30"/>
  <c r="X7" i="9" s="1"/>
  <c r="X117" i="30"/>
  <c r="J7" i="11"/>
  <c r="F8" i="8"/>
  <c r="F6" i="10"/>
  <c r="F9" i="3"/>
  <c r="F5" i="2"/>
  <c r="E11" i="5"/>
  <c r="R11" i="15"/>
  <c r="E10" i="3"/>
  <c r="E3" i="8"/>
  <c r="E9" i="10"/>
  <c r="E13" i="6"/>
  <c r="D11" i="3"/>
  <c r="D4" i="3"/>
  <c r="D6" i="5"/>
  <c r="D9" i="9"/>
  <c r="D8" i="3"/>
  <c r="X131" i="30"/>
  <c r="X147" i="30"/>
  <c r="I15" i="15"/>
  <c r="X211" i="30" s="1"/>
  <c r="I7" i="15"/>
  <c r="I11" i="15"/>
  <c r="H15" i="15"/>
  <c r="H7" i="15"/>
  <c r="H11" i="15"/>
  <c r="N11" i="15"/>
  <c r="N15" i="15"/>
  <c r="N7" i="15"/>
  <c r="P2" i="7"/>
  <c r="V10" i="15"/>
  <c r="I9" i="8"/>
  <c r="T10" i="15"/>
  <c r="G9" i="8"/>
  <c r="AC10" i="15"/>
  <c r="K14" i="15"/>
  <c r="K2" i="15"/>
  <c r="K6" i="15"/>
  <c r="K10" i="15"/>
  <c r="K3" i="15"/>
  <c r="M10" i="15"/>
  <c r="M3" i="15"/>
  <c r="M14" i="15"/>
  <c r="M2" i="15"/>
  <c r="M6" i="15"/>
  <c r="L5" i="2"/>
  <c r="I12" i="2"/>
  <c r="H3" i="3"/>
  <c r="J10" i="2"/>
  <c r="E6" i="3"/>
  <c r="L14" i="15"/>
  <c r="L2" i="15"/>
  <c r="L6" i="15"/>
  <c r="L10" i="15"/>
  <c r="L3" i="15"/>
  <c r="H6" i="2"/>
  <c r="E7" i="4"/>
  <c r="K4" i="6"/>
  <c r="E10" i="6"/>
  <c r="F13" i="4"/>
  <c r="J2" i="5"/>
  <c r="L14" i="5"/>
  <c r="H4" i="6"/>
  <c r="D10" i="7"/>
  <c r="H14" i="7"/>
  <c r="G13" i="4"/>
  <c r="I14" i="5"/>
  <c r="E4" i="6"/>
  <c r="K2" i="7"/>
  <c r="L12" i="3"/>
  <c r="H12" i="4"/>
  <c r="J14" i="5"/>
  <c r="J6" i="6"/>
  <c r="H13" i="6"/>
  <c r="J10" i="8"/>
  <c r="L13" i="9"/>
  <c r="E2" i="9"/>
  <c r="Q120" i="30"/>
  <c r="Q14" i="2" s="1"/>
  <c r="Q184" i="30"/>
  <c r="D5" i="3"/>
  <c r="B14" i="15"/>
  <c r="Q3" i="30" s="1"/>
  <c r="Q2" i="7" s="1"/>
  <c r="B2" i="15"/>
  <c r="B6" i="15"/>
  <c r="B10" i="15"/>
  <c r="B3" i="15"/>
  <c r="Q2" i="30"/>
  <c r="Q4" i="2" s="1"/>
  <c r="X102" i="30"/>
  <c r="X6" i="3" s="1"/>
  <c r="X134" i="30"/>
  <c r="X198" i="30"/>
  <c r="X208" i="30"/>
  <c r="D15" i="15"/>
  <c r="D7" i="15"/>
  <c r="D11" i="15"/>
  <c r="K11" i="15"/>
  <c r="K15" i="15"/>
  <c r="K7" i="15"/>
  <c r="U10" i="15"/>
  <c r="H9" i="8"/>
  <c r="S10" i="15"/>
  <c r="F9" i="8"/>
  <c r="Z10" i="15"/>
  <c r="D14" i="15"/>
  <c r="S58" i="30" s="1"/>
  <c r="D2" i="15"/>
  <c r="D6" i="15"/>
  <c r="D10" i="15"/>
  <c r="D3" i="15"/>
  <c r="S2" i="30"/>
  <c r="S4" i="2" s="1"/>
  <c r="G14" i="15"/>
  <c r="V117" i="30" s="1"/>
  <c r="G2" i="15"/>
  <c r="G6" i="15"/>
  <c r="G10" i="15"/>
  <c r="G3" i="15"/>
  <c r="H10" i="2"/>
  <c r="E9" i="3"/>
  <c r="D2" i="3"/>
  <c r="L12" i="2"/>
  <c r="I9" i="3"/>
  <c r="N6" i="15"/>
  <c r="N10" i="15"/>
  <c r="N3" i="15"/>
  <c r="N14" i="15"/>
  <c r="N2" i="15"/>
  <c r="I8" i="2"/>
  <c r="I5" i="2"/>
  <c r="E12" i="4"/>
  <c r="I10" i="6"/>
  <c r="K12" i="6"/>
  <c r="J4" i="4"/>
  <c r="J13" i="4"/>
  <c r="J2" i="6"/>
  <c r="L9" i="6"/>
  <c r="J3" i="7"/>
  <c r="J5" i="7"/>
  <c r="G6" i="3"/>
  <c r="K12" i="4"/>
  <c r="L14" i="7"/>
  <c r="P9" i="8"/>
  <c r="F3" i="9"/>
  <c r="L4" i="9"/>
  <c r="H12" i="9"/>
  <c r="M9" i="8"/>
  <c r="X4" i="30"/>
  <c r="X3" i="2" s="1"/>
  <c r="S12" i="30"/>
  <c r="S2" i="4" s="1"/>
  <c r="S16" i="30"/>
  <c r="S3" i="5" s="1"/>
  <c r="X20" i="30"/>
  <c r="X7" i="3" s="1"/>
  <c r="X24" i="30"/>
  <c r="X4" i="3" s="1"/>
  <c r="X36" i="30"/>
  <c r="X4" i="7" s="1"/>
  <c r="X40" i="30"/>
  <c r="X52" i="30"/>
  <c r="X56" i="30"/>
  <c r="X68" i="30"/>
  <c r="X9" i="5" s="1"/>
  <c r="X72" i="30"/>
  <c r="X9" i="9" s="1"/>
  <c r="S80" i="30"/>
  <c r="X84" i="30"/>
  <c r="X12" i="11" s="1"/>
  <c r="X88" i="30"/>
  <c r="S92" i="30"/>
  <c r="X100" i="30"/>
  <c r="X13" i="10" s="1"/>
  <c r="X104" i="30"/>
  <c r="X10" i="7" s="1"/>
  <c r="W116" i="30"/>
  <c r="W8" i="9" s="1"/>
  <c r="W132" i="30"/>
  <c r="W11" i="11" s="1"/>
  <c r="S160" i="30"/>
  <c r="S14" i="8" s="1"/>
  <c r="S180" i="30"/>
  <c r="S200" i="30"/>
  <c r="S5" i="3" s="1"/>
  <c r="S208" i="30"/>
  <c r="F11" i="15"/>
  <c r="F15" i="15"/>
  <c r="F7" i="15"/>
  <c r="F6" i="15"/>
  <c r="F2" i="15"/>
  <c r="F10" i="15"/>
  <c r="F3" i="15"/>
  <c r="F14" i="15"/>
  <c r="U189" i="30" s="1"/>
  <c r="Q12" i="30"/>
  <c r="Q2" i="4" s="1"/>
  <c r="D11" i="5"/>
  <c r="Q28" i="30"/>
  <c r="Q11" i="5" s="1"/>
  <c r="Q44" i="30"/>
  <c r="Q14" i="9" s="1"/>
  <c r="Q11" i="15"/>
  <c r="Q60" i="30"/>
  <c r="Q10" i="3" s="1"/>
  <c r="D5" i="10"/>
  <c r="Q76" i="30"/>
  <c r="Q5" i="10" s="1"/>
  <c r="Q92" i="30"/>
  <c r="Q8" i="5" s="1"/>
  <c r="Q108" i="30"/>
  <c r="Q124" i="30"/>
  <c r="Q11" i="4" s="1"/>
  <c r="Q140" i="30"/>
  <c r="Q156" i="30"/>
  <c r="Q172" i="30"/>
  <c r="Q188" i="30"/>
  <c r="Q204" i="30"/>
  <c r="U6" i="30"/>
  <c r="U2" i="6" s="1"/>
  <c r="U22" i="30"/>
  <c r="U11" i="6" s="1"/>
  <c r="U30" i="30"/>
  <c r="U2" i="9" s="1"/>
  <c r="W62" i="30"/>
  <c r="W9" i="7" s="1"/>
  <c r="U62" i="30"/>
  <c r="U9" i="7" s="1"/>
  <c r="W82" i="30"/>
  <c r="W6" i="10" s="1"/>
  <c r="X98" i="30"/>
  <c r="U106" i="30"/>
  <c r="U7" i="8" s="1"/>
  <c r="X114" i="30"/>
  <c r="W142" i="30"/>
  <c r="W9" i="10" s="1"/>
  <c r="X146" i="30"/>
  <c r="X5" i="2" s="1"/>
  <c r="X184" i="30"/>
  <c r="X192" i="30"/>
  <c r="X200" i="30"/>
  <c r="X5" i="3" s="1"/>
  <c r="G11" i="15"/>
  <c r="G15" i="15"/>
  <c r="V28" i="30" s="1"/>
  <c r="V11" i="5" s="1"/>
  <c r="G7" i="15"/>
  <c r="M15" i="15"/>
  <c r="M7" i="15"/>
  <c r="M11" i="15"/>
  <c r="S3" i="30"/>
  <c r="S2" i="7" s="1"/>
  <c r="S7" i="30"/>
  <c r="S4" i="8" s="1"/>
  <c r="S11" i="30"/>
  <c r="S2" i="10" s="1"/>
  <c r="S19" i="30"/>
  <c r="S23" i="30"/>
  <c r="S2" i="5" s="1"/>
  <c r="S27" i="30"/>
  <c r="S12" i="2" s="1"/>
  <c r="S31" i="30"/>
  <c r="S51" i="30"/>
  <c r="S6" i="2" s="1"/>
  <c r="AA10" i="15"/>
  <c r="N9" i="8"/>
  <c r="W10" i="15"/>
  <c r="J9" i="8"/>
  <c r="AB10" i="15"/>
  <c r="O9" i="8"/>
  <c r="S59" i="30"/>
  <c r="S63" i="30"/>
  <c r="S111" i="30"/>
  <c r="S143" i="30"/>
  <c r="S147" i="30"/>
  <c r="S12" i="6" s="1"/>
  <c r="H14" i="15"/>
  <c r="W89" i="30" s="1"/>
  <c r="H2" i="15"/>
  <c r="H6" i="15"/>
  <c r="H10" i="15"/>
  <c r="H3" i="15"/>
  <c r="W2" i="30"/>
  <c r="W4" i="2" s="1"/>
  <c r="K10" i="2"/>
  <c r="J4" i="2"/>
  <c r="K12" i="2"/>
  <c r="M4" i="2"/>
  <c r="E3" i="2"/>
  <c r="E7" i="5"/>
  <c r="I2" i="7"/>
  <c r="K6" i="7"/>
  <c r="L13" i="5"/>
  <c r="J5" i="6"/>
  <c r="F2" i="7"/>
  <c r="H12" i="7"/>
  <c r="G9" i="3"/>
  <c r="I6" i="4"/>
  <c r="K2" i="5"/>
  <c r="G7" i="5"/>
  <c r="K13" i="6"/>
  <c r="H5" i="3"/>
  <c r="H2" i="7"/>
  <c r="J11" i="9"/>
  <c r="D14" i="9"/>
  <c r="G10" i="8"/>
  <c r="W16" i="30"/>
  <c r="W3" i="5" s="1"/>
  <c r="V24" i="30"/>
  <c r="V4" i="3" s="1"/>
  <c r="W32" i="30"/>
  <c r="W48" i="30"/>
  <c r="W5" i="5" s="1"/>
  <c r="W64" i="30"/>
  <c r="W76" i="30"/>
  <c r="W5" i="10" s="1"/>
  <c r="W80" i="30"/>
  <c r="V88" i="30"/>
  <c r="V8" i="3" s="1"/>
  <c r="W96" i="30"/>
  <c r="W12" i="8" s="1"/>
  <c r="V104" i="30"/>
  <c r="V10" i="7" s="1"/>
  <c r="W112" i="30"/>
  <c r="S124" i="30"/>
  <c r="S11" i="4" s="1"/>
  <c r="W128" i="30"/>
  <c r="W13" i="11" s="1"/>
  <c r="U140" i="30"/>
  <c r="W144" i="30"/>
  <c r="W9" i="2" s="1"/>
  <c r="S156" i="30"/>
  <c r="W160" i="30"/>
  <c r="W14" i="8" s="1"/>
  <c r="W176" i="30"/>
  <c r="W180" i="30"/>
  <c r="W184" i="30"/>
  <c r="S188" i="30"/>
  <c r="W192" i="30"/>
  <c r="S196" i="30"/>
  <c r="W200" i="30"/>
  <c r="W5" i="3" s="1"/>
  <c r="S204" i="30"/>
  <c r="W208" i="30"/>
  <c r="S212" i="30"/>
  <c r="W133" i="30"/>
  <c r="U133" i="30"/>
  <c r="U5" i="11" s="1"/>
  <c r="U137" i="30"/>
  <c r="U4" i="4" s="1"/>
  <c r="W149" i="30"/>
  <c r="W6" i="4" s="1"/>
  <c r="U192" i="30"/>
  <c r="E10" i="15"/>
  <c r="E3" i="15"/>
  <c r="E14" i="15"/>
  <c r="E2" i="15"/>
  <c r="E6" i="15"/>
  <c r="T2" i="30"/>
  <c r="T4" i="2" s="1"/>
  <c r="E14" i="9"/>
  <c r="E5" i="10"/>
  <c r="Q16" i="30"/>
  <c r="Q3" i="5" s="1"/>
  <c r="Q32" i="30"/>
  <c r="Q7" i="2" s="1"/>
  <c r="Q48" i="30"/>
  <c r="Q5" i="5" s="1"/>
  <c r="Q64" i="30"/>
  <c r="Q14" i="10" s="1"/>
  <c r="D14" i="10"/>
  <c r="Q80" i="30"/>
  <c r="Q96" i="30"/>
  <c r="Q12" i="8" s="1"/>
  <c r="D12" i="8"/>
  <c r="Q112" i="30"/>
  <c r="Q128" i="30"/>
  <c r="Q13" i="11" s="1"/>
  <c r="D13" i="11"/>
  <c r="Q144" i="30"/>
  <c r="Q9" i="2" s="1"/>
  <c r="Q160" i="30"/>
  <c r="Q14" i="8" s="1"/>
  <c r="D14" i="8"/>
  <c r="Q176" i="30"/>
  <c r="Q192" i="30"/>
  <c r="Q208" i="30"/>
  <c r="X10" i="30"/>
  <c r="W10" i="30"/>
  <c r="W12" i="9" s="1"/>
  <c r="U14" i="30"/>
  <c r="U3" i="7" s="1"/>
  <c r="W30" i="30"/>
  <c r="T42" i="30"/>
  <c r="T50" i="30"/>
  <c r="U66" i="30"/>
  <c r="U3" i="9" s="1"/>
  <c r="T70" i="30"/>
  <c r="W78" i="30"/>
  <c r="W9" i="6" s="1"/>
  <c r="T78" i="30"/>
  <c r="T86" i="30"/>
  <c r="R90" i="30"/>
  <c r="R13" i="4" s="1"/>
  <c r="U94" i="30"/>
  <c r="U3" i="8" s="1"/>
  <c r="V94" i="30"/>
  <c r="V3" i="8" s="1"/>
  <c r="X94" i="30"/>
  <c r="X3" i="8" s="1"/>
  <c r="T98" i="30"/>
  <c r="W102" i="30"/>
  <c r="W6" i="3" s="1"/>
  <c r="U102" i="30"/>
  <c r="U6" i="3" s="1"/>
  <c r="T122" i="30"/>
  <c r="V134" i="30"/>
  <c r="V13" i="5" s="1"/>
  <c r="W138" i="30"/>
  <c r="X142" i="30"/>
  <c r="X9" i="10" s="1"/>
  <c r="T146" i="30"/>
  <c r="T5" i="2" s="1"/>
  <c r="U198" i="30"/>
  <c r="U7" i="11" s="1"/>
  <c r="T180" i="30"/>
  <c r="T188" i="30"/>
  <c r="L15" i="15"/>
  <c r="L7" i="15"/>
  <c r="L11" i="15"/>
  <c r="J11" i="15"/>
  <c r="J15" i="15"/>
  <c r="Y16" i="30" s="1"/>
  <c r="Y3" i="5" s="1"/>
  <c r="J7" i="15"/>
  <c r="X3" i="30"/>
  <c r="X2" i="7" s="1"/>
  <c r="X7" i="30"/>
  <c r="X4" i="8" s="1"/>
  <c r="X11" i="30"/>
  <c r="X2" i="10" s="1"/>
  <c r="V19" i="30"/>
  <c r="V6" i="7" s="1"/>
  <c r="Y19" i="30"/>
  <c r="Y6" i="7" s="1"/>
  <c r="V23" i="30"/>
  <c r="V2" i="5" s="1"/>
  <c r="V31" i="30"/>
  <c r="V9" i="11" s="1"/>
  <c r="Y31" i="30"/>
  <c r="Y9" i="11" s="1"/>
  <c r="X31" i="30"/>
  <c r="X9" i="11" s="1"/>
  <c r="U39" i="30"/>
  <c r="U11" i="9" s="1"/>
  <c r="X39" i="30"/>
  <c r="X11" i="9" s="1"/>
  <c r="U47" i="30"/>
  <c r="U8" i="11" s="1"/>
  <c r="W47" i="30"/>
  <c r="X47" i="30"/>
  <c r="Y51" i="30"/>
  <c r="V51" i="30"/>
  <c r="V6" i="2" s="1"/>
  <c r="X51" i="30"/>
  <c r="X6" i="2" s="1"/>
  <c r="X10" i="15"/>
  <c r="K9" i="8"/>
  <c r="Y10" i="15"/>
  <c r="L9" i="8"/>
  <c r="V59" i="30"/>
  <c r="V9" i="8" s="1"/>
  <c r="X59" i="30"/>
  <c r="V63" i="30"/>
  <c r="V14" i="7" s="1"/>
  <c r="X63" i="30"/>
  <c r="X14" i="7" s="1"/>
  <c r="U75" i="30"/>
  <c r="U6" i="6" s="1"/>
  <c r="X75" i="30"/>
  <c r="X6" i="6" s="1"/>
  <c r="V79" i="30"/>
  <c r="V12" i="10" s="1"/>
  <c r="U79" i="30"/>
  <c r="U12" i="10" s="1"/>
  <c r="X79" i="30"/>
  <c r="W87" i="30"/>
  <c r="X87" i="30"/>
  <c r="X12" i="7" s="1"/>
  <c r="W91" i="30"/>
  <c r="W8" i="10" s="1"/>
  <c r="U91" i="30"/>
  <c r="U8" i="10" s="1"/>
  <c r="X91" i="30"/>
  <c r="X8" i="10" s="1"/>
  <c r="W95" i="30"/>
  <c r="W14" i="11" s="1"/>
  <c r="U95" i="30"/>
  <c r="U14" i="11" s="1"/>
  <c r="X95" i="30"/>
  <c r="X14" i="11" s="1"/>
  <c r="X111" i="30"/>
  <c r="X14" i="5" s="1"/>
  <c r="W119" i="30"/>
  <c r="W4" i="6" s="1"/>
  <c r="W123" i="30"/>
  <c r="U123" i="30"/>
  <c r="U7" i="10" s="1"/>
  <c r="X123" i="30"/>
  <c r="W135" i="30"/>
  <c r="W4" i="11" s="1"/>
  <c r="U135" i="30"/>
  <c r="U4" i="11" s="1"/>
  <c r="X135" i="30"/>
  <c r="X4" i="11" s="1"/>
  <c r="V143" i="30"/>
  <c r="V11" i="10" s="1"/>
  <c r="W143" i="30"/>
  <c r="X143" i="30"/>
  <c r="X11" i="10" s="1"/>
  <c r="V147" i="30"/>
  <c r="V12" i="6" s="1"/>
  <c r="W147" i="30"/>
  <c r="W12" i="6" s="1"/>
  <c r="W167" i="30"/>
  <c r="J6" i="15"/>
  <c r="J10" i="15"/>
  <c r="J3" i="15"/>
  <c r="J14" i="15"/>
  <c r="Y81" i="30" s="1"/>
  <c r="J2" i="15"/>
  <c r="Y2" i="30"/>
  <c r="Y4" i="2" s="1"/>
  <c r="O4" i="2"/>
  <c r="D7" i="2"/>
  <c r="F4" i="2"/>
  <c r="I4" i="2"/>
  <c r="E2" i="4"/>
  <c r="M2" i="7"/>
  <c r="D5" i="5"/>
  <c r="J2" i="7"/>
  <c r="D11" i="4"/>
  <c r="L2" i="7"/>
  <c r="R24" i="30"/>
  <c r="R4" i="3" s="1"/>
  <c r="R56" i="30"/>
  <c r="R124" i="30"/>
  <c r="R11" i="4" s="1"/>
  <c r="R140" i="30"/>
  <c r="R188" i="30"/>
  <c r="R204" i="30"/>
  <c r="S4" i="30"/>
  <c r="S3" i="2" s="1"/>
  <c r="S8" i="30"/>
  <c r="S11" i="3" s="1"/>
  <c r="X12" i="30"/>
  <c r="X2" i="4" s="1"/>
  <c r="Y12" i="30"/>
  <c r="Y2" i="4" s="1"/>
  <c r="V20" i="30"/>
  <c r="X28" i="30"/>
  <c r="X11" i="5" s="1"/>
  <c r="Y28" i="30"/>
  <c r="Y11" i="5" s="1"/>
  <c r="X32" i="30"/>
  <c r="X7" i="2" s="1"/>
  <c r="S36" i="30"/>
  <c r="S4" i="7" s="1"/>
  <c r="S40" i="30"/>
  <c r="X44" i="30"/>
  <c r="X14" i="9" s="1"/>
  <c r="X48" i="30"/>
  <c r="X5" i="5" s="1"/>
  <c r="V52" i="30"/>
  <c r="X60" i="30"/>
  <c r="X10" i="3" s="1"/>
  <c r="X64" i="30"/>
  <c r="X14" i="10" s="1"/>
  <c r="Y64" i="30"/>
  <c r="Y14" i="10" s="1"/>
  <c r="S68" i="30"/>
  <c r="X76" i="30"/>
  <c r="X5" i="10" s="1"/>
  <c r="Y76" i="30"/>
  <c r="Y5" i="10" s="1"/>
  <c r="X80" i="30"/>
  <c r="S84" i="30"/>
  <c r="S12" i="11" s="1"/>
  <c r="V84" i="30"/>
  <c r="S88" i="30"/>
  <c r="S8" i="3" s="1"/>
  <c r="X92" i="30"/>
  <c r="X8" i="5" s="1"/>
  <c r="X96" i="30"/>
  <c r="X12" i="8" s="1"/>
  <c r="S100" i="30"/>
  <c r="V100" i="30"/>
  <c r="X108" i="30"/>
  <c r="T116" i="30"/>
  <c r="T8" i="9" s="1"/>
  <c r="S120" i="30"/>
  <c r="S14" i="2" s="1"/>
  <c r="W124" i="30"/>
  <c r="W11" i="4" s="1"/>
  <c r="T132" i="30"/>
  <c r="T11" i="11" s="1"/>
  <c r="S136" i="30"/>
  <c r="W140" i="30"/>
  <c r="T148" i="30"/>
  <c r="S152" i="30"/>
  <c r="W156" i="30"/>
  <c r="T164" i="30"/>
  <c r="T7" i="7" s="1"/>
  <c r="U168" i="30"/>
  <c r="U2" i="3" s="1"/>
  <c r="S168" i="30"/>
  <c r="S2" i="3" s="1"/>
  <c r="W172" i="30"/>
  <c r="Y176" i="30"/>
  <c r="W188" i="30"/>
  <c r="Y192" i="30"/>
  <c r="W196" i="30"/>
  <c r="W204" i="30"/>
  <c r="Y208" i="30"/>
  <c r="W212" i="30"/>
  <c r="C14" i="15"/>
  <c r="R157" i="30" s="1"/>
  <c r="C2" i="15"/>
  <c r="C6" i="15"/>
  <c r="C10" i="15"/>
  <c r="C3" i="15"/>
  <c r="T11" i="15"/>
  <c r="Z11" i="15"/>
  <c r="AC11" i="15"/>
  <c r="S11" i="15"/>
  <c r="V11" i="15"/>
  <c r="T60" i="30"/>
  <c r="T10" i="3" s="1"/>
  <c r="V60" i="30"/>
  <c r="U11" i="15"/>
  <c r="W11" i="15"/>
  <c r="AB11" i="15"/>
  <c r="R2" i="30"/>
  <c r="R4" i="2" s="1"/>
  <c r="X11" i="15"/>
  <c r="Y11" i="15"/>
  <c r="AA11" i="15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N1" i="24"/>
  <c r="M1" i="24"/>
  <c r="L1" i="24"/>
  <c r="K1" i="24"/>
  <c r="J1" i="24"/>
  <c r="I1" i="24"/>
  <c r="H1" i="24"/>
  <c r="G1" i="24"/>
  <c r="F1" i="24"/>
  <c r="E1" i="24"/>
  <c r="D1" i="24"/>
  <c r="C1" i="24"/>
  <c r="B1" i="24"/>
  <c r="R6" i="5" l="1"/>
  <c r="W12" i="7"/>
  <c r="T9" i="6"/>
  <c r="T6" i="8"/>
  <c r="T8" i="8"/>
  <c r="Y34" i="30"/>
  <c r="Y5" i="7" s="1"/>
  <c r="R12" i="30"/>
  <c r="R2" i="4" s="1"/>
  <c r="T16" i="30"/>
  <c r="T8" i="30"/>
  <c r="T96" i="30"/>
  <c r="T12" i="8" s="1"/>
  <c r="T88" i="30"/>
  <c r="T80" i="30"/>
  <c r="T72" i="30"/>
  <c r="T9" i="9" s="1"/>
  <c r="T48" i="30"/>
  <c r="T5" i="5" s="1"/>
  <c r="T40" i="30"/>
  <c r="T159" i="30"/>
  <c r="T135" i="30"/>
  <c r="T4" i="11" s="1"/>
  <c r="T119" i="30"/>
  <c r="T95" i="30"/>
  <c r="T14" i="11" s="1"/>
  <c r="T87" i="30"/>
  <c r="T12" i="7" s="1"/>
  <c r="T79" i="30"/>
  <c r="T47" i="30"/>
  <c r="T39" i="30"/>
  <c r="T11" i="9" s="1"/>
  <c r="T174" i="30"/>
  <c r="T158" i="30"/>
  <c r="T126" i="30"/>
  <c r="T94" i="30"/>
  <c r="T151" i="30"/>
  <c r="T215" i="30"/>
  <c r="T179" i="30"/>
  <c r="T202" i="30"/>
  <c r="T186" i="30"/>
  <c r="T162" i="30"/>
  <c r="T7" i="11" s="1"/>
  <c r="T199" i="30"/>
  <c r="T143" i="30"/>
  <c r="T11" i="10" s="1"/>
  <c r="T111" i="30"/>
  <c r="T14" i="5" s="1"/>
  <c r="T103" i="30"/>
  <c r="T63" i="30"/>
  <c r="T14" i="7" s="1"/>
  <c r="T55" i="30"/>
  <c r="T31" i="30"/>
  <c r="T9" i="11" s="1"/>
  <c r="T23" i="30"/>
  <c r="T7" i="30"/>
  <c r="T4" i="8" s="1"/>
  <c r="T198" i="30"/>
  <c r="T182" i="30"/>
  <c r="T10" i="6" s="1"/>
  <c r="T142" i="30"/>
  <c r="T134" i="30"/>
  <c r="T110" i="30"/>
  <c r="T213" i="30"/>
  <c r="T193" i="30"/>
  <c r="T177" i="30"/>
  <c r="T13" i="9" s="1"/>
  <c r="T201" i="30"/>
  <c r="T181" i="30"/>
  <c r="T149" i="30"/>
  <c r="T6" i="4" s="1"/>
  <c r="T137" i="30"/>
  <c r="T205" i="30"/>
  <c r="T185" i="30"/>
  <c r="T153" i="30"/>
  <c r="T203" i="30"/>
  <c r="T209" i="30"/>
  <c r="T189" i="30"/>
  <c r="T145" i="30"/>
  <c r="T101" i="30"/>
  <c r="T14" i="3" s="1"/>
  <c r="T136" i="30"/>
  <c r="T56" i="30"/>
  <c r="R168" i="30"/>
  <c r="R2" i="3" s="1"/>
  <c r="R104" i="30"/>
  <c r="R10" i="7" s="1"/>
  <c r="R123" i="30"/>
  <c r="R7" i="10" s="1"/>
  <c r="T75" i="30"/>
  <c r="T6" i="6" s="1"/>
  <c r="T35" i="30"/>
  <c r="T10" i="2" s="1"/>
  <c r="S6" i="7"/>
  <c r="R198" i="30"/>
  <c r="R7" i="11" s="1"/>
  <c r="Y114" i="30"/>
  <c r="Y9" i="3" s="1"/>
  <c r="Y98" i="30"/>
  <c r="Y10" i="6" s="1"/>
  <c r="Y82" i="30"/>
  <c r="Y6" i="10" s="1"/>
  <c r="Y70" i="30"/>
  <c r="Y6" i="8" s="1"/>
  <c r="Y46" i="30"/>
  <c r="Y7" i="5" s="1"/>
  <c r="T30" i="30"/>
  <c r="R4" i="30"/>
  <c r="R3" i="2" s="1"/>
  <c r="H4" i="10"/>
  <c r="H5" i="8"/>
  <c r="H8" i="7"/>
  <c r="H10" i="10"/>
  <c r="H7" i="6"/>
  <c r="H9" i="4"/>
  <c r="H3" i="11"/>
  <c r="H11" i="8"/>
  <c r="H5" i="4"/>
  <c r="H13" i="7"/>
  <c r="V208" i="30"/>
  <c r="T140" i="30"/>
  <c r="V92" i="30"/>
  <c r="V8" i="5" s="1"/>
  <c r="Y68" i="30"/>
  <c r="Y9" i="5" s="1"/>
  <c r="Y52" i="30"/>
  <c r="Y4" i="5" s="1"/>
  <c r="Y24" i="30"/>
  <c r="Y4" i="3" s="1"/>
  <c r="R164" i="30"/>
  <c r="R7" i="7" s="1"/>
  <c r="R100" i="30"/>
  <c r="U212" i="30"/>
  <c r="P10" i="10"/>
  <c r="P3" i="11"/>
  <c r="P11" i="8"/>
  <c r="P4" i="10"/>
  <c r="P7" i="6"/>
  <c r="P5" i="8"/>
  <c r="P13" i="7"/>
  <c r="P8" i="7"/>
  <c r="P9" i="4"/>
  <c r="P5" i="4"/>
  <c r="F5" i="8"/>
  <c r="F3" i="11"/>
  <c r="F10" i="10"/>
  <c r="F4" i="10"/>
  <c r="F13" i="7"/>
  <c r="F5" i="4"/>
  <c r="F11" i="8"/>
  <c r="F8" i="7"/>
  <c r="F7" i="6"/>
  <c r="F9" i="4"/>
  <c r="U143" i="30"/>
  <c r="U11" i="10" s="1"/>
  <c r="U23" i="30"/>
  <c r="U2" i="5" s="1"/>
  <c r="U7" i="30"/>
  <c r="U4" i="8" s="1"/>
  <c r="W206" i="30"/>
  <c r="W13" i="6" s="1"/>
  <c r="V142" i="30"/>
  <c r="V9" i="10" s="1"/>
  <c r="W74" i="30"/>
  <c r="W50" i="30"/>
  <c r="W8" i="8" s="1"/>
  <c r="D3" i="11"/>
  <c r="D4" i="10"/>
  <c r="D5" i="8"/>
  <c r="D13" i="7"/>
  <c r="D8" i="7"/>
  <c r="D10" i="10"/>
  <c r="D9" i="4"/>
  <c r="D11" i="8"/>
  <c r="D7" i="6"/>
  <c r="D5" i="4"/>
  <c r="W168" i="30"/>
  <c r="W2" i="3" s="1"/>
  <c r="S148" i="30"/>
  <c r="S132" i="30"/>
  <c r="S11" i="11" s="1"/>
  <c r="T112" i="30"/>
  <c r="T92" i="30"/>
  <c r="T8" i="5" s="1"/>
  <c r="W72" i="30"/>
  <c r="W9" i="9" s="1"/>
  <c r="W56" i="30"/>
  <c r="W6" i="5" s="1"/>
  <c r="T32" i="30"/>
  <c r="T7" i="2" s="1"/>
  <c r="W8" i="30"/>
  <c r="W11" i="3" s="1"/>
  <c r="R160" i="30"/>
  <c r="R14" i="8" s="1"/>
  <c r="R96" i="30"/>
  <c r="U196" i="30"/>
  <c r="N4" i="10"/>
  <c r="N11" i="8"/>
  <c r="N5" i="8"/>
  <c r="N3" i="11"/>
  <c r="N10" i="10"/>
  <c r="N13" i="7"/>
  <c r="N8" i="7"/>
  <c r="N5" i="4"/>
  <c r="N7" i="6"/>
  <c r="N9" i="4"/>
  <c r="O5" i="8"/>
  <c r="O7" i="6"/>
  <c r="O9" i="4"/>
  <c r="O4" i="10"/>
  <c r="O13" i="7"/>
  <c r="O10" i="10"/>
  <c r="O3" i="11"/>
  <c r="O11" i="8"/>
  <c r="O5" i="4"/>
  <c r="O8" i="7"/>
  <c r="R143" i="30"/>
  <c r="R11" i="10" s="1"/>
  <c r="R111" i="30"/>
  <c r="R91" i="30"/>
  <c r="R8" i="10" s="1"/>
  <c r="R63" i="30"/>
  <c r="R14" i="7" s="1"/>
  <c r="S47" i="30"/>
  <c r="T27" i="30"/>
  <c r="T12" i="2" s="1"/>
  <c r="V11" i="30"/>
  <c r="V2" i="10" s="1"/>
  <c r="W146" i="30"/>
  <c r="W5" i="2" s="1"/>
  <c r="V106" i="30"/>
  <c r="T66" i="30"/>
  <c r="R42" i="30"/>
  <c r="R8" i="2" s="1"/>
  <c r="W175" i="30"/>
  <c r="W163" i="30"/>
  <c r="W11" i="10" s="1"/>
  <c r="V151" i="30"/>
  <c r="W103" i="30"/>
  <c r="W67" i="30"/>
  <c r="R211" i="30"/>
  <c r="R119" i="30"/>
  <c r="R4" i="6" s="1"/>
  <c r="W187" i="30"/>
  <c r="U174" i="30"/>
  <c r="U158" i="30"/>
  <c r="V146" i="30"/>
  <c r="V5" i="2" s="1"/>
  <c r="U118" i="30"/>
  <c r="W110" i="30"/>
  <c r="R58" i="30"/>
  <c r="W6" i="30"/>
  <c r="W2" i="6" s="1"/>
  <c r="Q72" i="30"/>
  <c r="Q9" i="9" s="1"/>
  <c r="Q40" i="30"/>
  <c r="Q8" i="30"/>
  <c r="Q11" i="3" s="1"/>
  <c r="R174" i="30"/>
  <c r="R126" i="30"/>
  <c r="R28" i="30"/>
  <c r="R11" i="5" s="1"/>
  <c r="S146" i="30"/>
  <c r="S5" i="2" s="1"/>
  <c r="W198" i="30"/>
  <c r="W7" i="11" s="1"/>
  <c r="T214" i="30"/>
  <c r="Y177" i="30"/>
  <c r="Y13" i="9" s="1"/>
  <c r="Y149" i="30"/>
  <c r="Y6" i="4" s="1"/>
  <c r="T77" i="30"/>
  <c r="T69" i="30"/>
  <c r="T14" i="4" s="1"/>
  <c r="T49" i="30"/>
  <c r="T14" i="6" s="1"/>
  <c r="T41" i="30"/>
  <c r="T13" i="3" s="1"/>
  <c r="S25" i="30"/>
  <c r="S12" i="5" s="1"/>
  <c r="R13" i="30"/>
  <c r="R3" i="10" s="1"/>
  <c r="Q159" i="30"/>
  <c r="R181" i="30"/>
  <c r="R19" i="30"/>
  <c r="R6" i="7" s="1"/>
  <c r="S137" i="30"/>
  <c r="S4" i="4" s="1"/>
  <c r="U187" i="30"/>
  <c r="Q59" i="30"/>
  <c r="Q9" i="8" s="1"/>
  <c r="R209" i="30"/>
  <c r="X16" i="30"/>
  <c r="X8" i="30"/>
  <c r="X176" i="30"/>
  <c r="X172" i="30"/>
  <c r="X168" i="30"/>
  <c r="X2" i="3" s="1"/>
  <c r="X164" i="30"/>
  <c r="X7" i="7" s="1"/>
  <c r="X160" i="30"/>
  <c r="X156" i="30"/>
  <c r="X152" i="30"/>
  <c r="X148" i="30"/>
  <c r="X144" i="30"/>
  <c r="X9" i="2" s="1"/>
  <c r="X140" i="30"/>
  <c r="X136" i="30"/>
  <c r="X132" i="30"/>
  <c r="X11" i="11" s="1"/>
  <c r="X128" i="30"/>
  <c r="X13" i="11" s="1"/>
  <c r="X124" i="30"/>
  <c r="X11" i="4" s="1"/>
  <c r="X120" i="30"/>
  <c r="X116" i="30"/>
  <c r="X8" i="9" s="1"/>
  <c r="X112" i="30"/>
  <c r="X195" i="30"/>
  <c r="X42" i="30"/>
  <c r="X26" i="30"/>
  <c r="X18" i="30"/>
  <c r="X5" i="9" s="1"/>
  <c r="X14" i="30"/>
  <c r="X213" i="30"/>
  <c r="X209" i="30"/>
  <c r="X205" i="30"/>
  <c r="X201" i="30"/>
  <c r="X193" i="30"/>
  <c r="X189" i="30"/>
  <c r="X185" i="30"/>
  <c r="X181" i="30"/>
  <c r="X177" i="30"/>
  <c r="X13" i="9" s="1"/>
  <c r="X66" i="30"/>
  <c r="X34" i="30"/>
  <c r="X5" i="7" s="1"/>
  <c r="X187" i="30"/>
  <c r="X178" i="30"/>
  <c r="X170" i="30"/>
  <c r="X154" i="30"/>
  <c r="X138" i="30"/>
  <c r="X3" i="3" s="1"/>
  <c r="X130" i="30"/>
  <c r="X12" i="6" s="1"/>
  <c r="X122" i="30"/>
  <c r="X106" i="30"/>
  <c r="X7" i="8" s="1"/>
  <c r="X90" i="30"/>
  <c r="X13" i="4" s="1"/>
  <c r="X86" i="30"/>
  <c r="X82" i="30"/>
  <c r="X6" i="10" s="1"/>
  <c r="X78" i="30"/>
  <c r="X74" i="30"/>
  <c r="X13" i="8" s="1"/>
  <c r="X70" i="30"/>
  <c r="X62" i="30"/>
  <c r="X58" i="30"/>
  <c r="X54" i="30"/>
  <c r="X6" i="5" s="1"/>
  <c r="X50" i="30"/>
  <c r="X8" i="8" s="1"/>
  <c r="X46" i="30"/>
  <c r="X38" i="30"/>
  <c r="X30" i="30"/>
  <c r="X6" i="30"/>
  <c r="X2" i="6" s="1"/>
  <c r="X203" i="30"/>
  <c r="X145" i="30"/>
  <c r="X157" i="30"/>
  <c r="X125" i="30"/>
  <c r="X173" i="30"/>
  <c r="X12" i="3" s="1"/>
  <c r="X161" i="30"/>
  <c r="X129" i="30"/>
  <c r="X93" i="30"/>
  <c r="X22" i="30"/>
  <c r="X97" i="30"/>
  <c r="X8" i="4" s="1"/>
  <c r="X81" i="30"/>
  <c r="X77" i="30"/>
  <c r="X73" i="30"/>
  <c r="X10" i="9" s="1"/>
  <c r="X69" i="30"/>
  <c r="X14" i="4" s="1"/>
  <c r="X65" i="30"/>
  <c r="X10" i="5" s="1"/>
  <c r="X61" i="30"/>
  <c r="X6" i="11" s="1"/>
  <c r="X53" i="30"/>
  <c r="X6" i="9" s="1"/>
  <c r="X49" i="30"/>
  <c r="X14" i="6" s="1"/>
  <c r="X45" i="30"/>
  <c r="X41" i="30"/>
  <c r="X13" i="3" s="1"/>
  <c r="X37" i="30"/>
  <c r="X11" i="2" s="1"/>
  <c r="X33" i="30"/>
  <c r="X2" i="2" s="1"/>
  <c r="X25" i="30"/>
  <c r="X12" i="5" s="1"/>
  <c r="X21" i="30"/>
  <c r="X2" i="11" s="1"/>
  <c r="X17" i="30"/>
  <c r="X3" i="4" s="1"/>
  <c r="X13" i="30"/>
  <c r="X3" i="10" s="1"/>
  <c r="X9" i="30"/>
  <c r="X5" i="30"/>
  <c r="X2" i="8" s="1"/>
  <c r="X204" i="30"/>
  <c r="U203" i="30"/>
  <c r="R201" i="30"/>
  <c r="S209" i="30"/>
  <c r="X171" i="30"/>
  <c r="V159" i="30"/>
  <c r="X115" i="30"/>
  <c r="S103" i="30"/>
  <c r="W75" i="30"/>
  <c r="X55" i="30"/>
  <c r="R163" i="30"/>
  <c r="X215" i="30"/>
  <c r="X179" i="30"/>
  <c r="U194" i="30"/>
  <c r="V166" i="30"/>
  <c r="Y130" i="30"/>
  <c r="T46" i="30"/>
  <c r="V22" i="30"/>
  <c r="V11" i="6" s="1"/>
  <c r="T14" i="30"/>
  <c r="S10" i="30"/>
  <c r="S12" i="9" s="1"/>
  <c r="V6" i="30"/>
  <c r="V2" i="6" s="1"/>
  <c r="Q132" i="30"/>
  <c r="Q11" i="11" s="1"/>
  <c r="Q68" i="30"/>
  <c r="Q9" i="5" s="1"/>
  <c r="Q36" i="30"/>
  <c r="Q4" i="7" s="1"/>
  <c r="Q4" i="30"/>
  <c r="Q3" i="2" s="1"/>
  <c r="R122" i="30"/>
  <c r="R11" i="7" s="1"/>
  <c r="R84" i="30"/>
  <c r="S138" i="30"/>
  <c r="S3" i="3" s="1"/>
  <c r="S74" i="30"/>
  <c r="U208" i="30"/>
  <c r="V209" i="30"/>
  <c r="W177" i="30"/>
  <c r="W13" i="9" s="1"/>
  <c r="X133" i="30"/>
  <c r="X5" i="11" s="1"/>
  <c r="T109" i="30"/>
  <c r="T7" i="9" s="1"/>
  <c r="V105" i="30"/>
  <c r="V8" i="6" s="1"/>
  <c r="Y69" i="30"/>
  <c r="Y14" i="4" s="1"/>
  <c r="Y49" i="30"/>
  <c r="Y14" i="6" s="1"/>
  <c r="V37" i="30"/>
  <c r="V11" i="2" s="1"/>
  <c r="T13" i="30"/>
  <c r="T3" i="10" s="1"/>
  <c r="Q139" i="30"/>
  <c r="Q11" i="30"/>
  <c r="Q2" i="10" s="1"/>
  <c r="R129" i="30"/>
  <c r="T208" i="30"/>
  <c r="X199" i="30"/>
  <c r="T163" i="30"/>
  <c r="X139" i="30"/>
  <c r="T107" i="30"/>
  <c r="W55" i="30"/>
  <c r="X27" i="30"/>
  <c r="X12" i="2" s="1"/>
  <c r="Y207" i="30"/>
  <c r="X210" i="30"/>
  <c r="Y202" i="30"/>
  <c r="X186" i="30"/>
  <c r="Y178" i="30"/>
  <c r="W130" i="30"/>
  <c r="R54" i="30"/>
  <c r="U10" i="30"/>
  <c r="U12" i="9" s="1"/>
  <c r="R118" i="30"/>
  <c r="S130" i="30"/>
  <c r="V193" i="30"/>
  <c r="Y109" i="30"/>
  <c r="Y7" i="9" s="1"/>
  <c r="S97" i="30"/>
  <c r="S8" i="4" s="1"/>
  <c r="T65" i="30"/>
  <c r="T10" i="5" s="1"/>
  <c r="Y45" i="30"/>
  <c r="Y10" i="11" s="1"/>
  <c r="T25" i="30"/>
  <c r="T12" i="5" s="1"/>
  <c r="V17" i="30"/>
  <c r="V3" i="4" s="1"/>
  <c r="V9" i="30"/>
  <c r="V3" i="6" s="1"/>
  <c r="V5" i="30"/>
  <c r="V2" i="8" s="1"/>
  <c r="Q119" i="30"/>
  <c r="Q4" i="6" s="1"/>
  <c r="R205" i="30"/>
  <c r="R67" i="30"/>
  <c r="R3" i="30"/>
  <c r="R2" i="7" s="1"/>
  <c r="S185" i="30"/>
  <c r="V214" i="30"/>
  <c r="W199" i="30"/>
  <c r="U171" i="30"/>
  <c r="U151" i="30"/>
  <c r="S115" i="30"/>
  <c r="X107" i="30"/>
  <c r="X67" i="30"/>
  <c r="W39" i="30"/>
  <c r="R171" i="30"/>
  <c r="U191" i="30"/>
  <c r="X182" i="30"/>
  <c r="X10" i="6" s="1"/>
  <c r="Y166" i="30"/>
  <c r="U138" i="30"/>
  <c r="U3" i="3" s="1"/>
  <c r="Y118" i="30"/>
  <c r="Y78" i="30"/>
  <c r="Y9" i="6" s="1"/>
  <c r="V54" i="30"/>
  <c r="R26" i="30"/>
  <c r="R5" i="6" s="1"/>
  <c r="R194" i="30"/>
  <c r="R114" i="30"/>
  <c r="R9" i="3" s="1"/>
  <c r="Y203" i="30"/>
  <c r="Y189" i="30"/>
  <c r="U153" i="30"/>
  <c r="X149" i="30"/>
  <c r="X6" i="4" s="1"/>
  <c r="R101" i="30"/>
  <c r="R14" i="3" s="1"/>
  <c r="Y65" i="30"/>
  <c r="Y10" i="5" s="1"/>
  <c r="Y33" i="30"/>
  <c r="Y2" i="2" s="1"/>
  <c r="Q211" i="30"/>
  <c r="Q83" i="30"/>
  <c r="T157" i="30"/>
  <c r="T89" i="30"/>
  <c r="W193" i="30"/>
  <c r="R125" i="30"/>
  <c r="W161" i="30"/>
  <c r="W93" i="30"/>
  <c r="R145" i="30"/>
  <c r="R81" i="30"/>
  <c r="W201" i="30"/>
  <c r="V121" i="30"/>
  <c r="T8" i="3"/>
  <c r="T7" i="4"/>
  <c r="R70" i="30"/>
  <c r="R6" i="8" s="1"/>
  <c r="T3" i="9"/>
  <c r="T8" i="2"/>
  <c r="X11" i="3"/>
  <c r="X12" i="9"/>
  <c r="R76" i="30"/>
  <c r="R5" i="10" s="1"/>
  <c r="T152" i="30"/>
  <c r="T68" i="30"/>
  <c r="T9" i="5" s="1"/>
  <c r="T52" i="30"/>
  <c r="T4" i="30"/>
  <c r="T3" i="2" s="1"/>
  <c r="R152" i="30"/>
  <c r="R80" i="30"/>
  <c r="S14" i="5"/>
  <c r="Y198" i="30"/>
  <c r="Y7" i="11" s="1"/>
  <c r="V138" i="30"/>
  <c r="V3" i="3" s="1"/>
  <c r="Y90" i="30"/>
  <c r="Y13" i="4" s="1"/>
  <c r="V70" i="30"/>
  <c r="V6" i="8" s="1"/>
  <c r="V38" i="30"/>
  <c r="U172" i="30"/>
  <c r="U148" i="30"/>
  <c r="U144" i="30"/>
  <c r="U9" i="2" s="1"/>
  <c r="U116" i="30"/>
  <c r="U8" i="9" s="1"/>
  <c r="U112" i="30"/>
  <c r="U108" i="30"/>
  <c r="U104" i="30"/>
  <c r="U10" i="7" s="1"/>
  <c r="U100" i="30"/>
  <c r="U13" i="10" s="1"/>
  <c r="U64" i="30"/>
  <c r="U14" i="10" s="1"/>
  <c r="U60" i="30"/>
  <c r="U10" i="3" s="1"/>
  <c r="U56" i="30"/>
  <c r="U6" i="5" s="1"/>
  <c r="U52" i="30"/>
  <c r="U4" i="5" s="1"/>
  <c r="U44" i="30"/>
  <c r="U14" i="9" s="1"/>
  <c r="U32" i="30"/>
  <c r="U7" i="2" s="1"/>
  <c r="U28" i="30"/>
  <c r="U11" i="5" s="1"/>
  <c r="U24" i="30"/>
  <c r="U4" i="3" s="1"/>
  <c r="U20" i="30"/>
  <c r="U7" i="3" s="1"/>
  <c r="U16" i="30"/>
  <c r="U3" i="5" s="1"/>
  <c r="U12" i="30"/>
  <c r="U2" i="4" s="1"/>
  <c r="U8" i="30"/>
  <c r="U11" i="3" s="1"/>
  <c r="U4" i="30"/>
  <c r="U3" i="2" s="1"/>
  <c r="U164" i="30"/>
  <c r="U7" i="7" s="1"/>
  <c r="U160" i="30"/>
  <c r="U14" i="8" s="1"/>
  <c r="U156" i="30"/>
  <c r="U152" i="30"/>
  <c r="U136" i="30"/>
  <c r="U132" i="30"/>
  <c r="U11" i="11" s="1"/>
  <c r="U128" i="30"/>
  <c r="U13" i="11" s="1"/>
  <c r="U124" i="30"/>
  <c r="U11" i="4" s="1"/>
  <c r="U120" i="30"/>
  <c r="U14" i="2" s="1"/>
  <c r="U96" i="30"/>
  <c r="U12" i="8" s="1"/>
  <c r="U92" i="30"/>
  <c r="U8" i="5" s="1"/>
  <c r="U88" i="30"/>
  <c r="U8" i="3" s="1"/>
  <c r="U84" i="30"/>
  <c r="U12" i="11" s="1"/>
  <c r="U80" i="30"/>
  <c r="U76" i="30"/>
  <c r="U5" i="10" s="1"/>
  <c r="U72" i="30"/>
  <c r="U9" i="9" s="1"/>
  <c r="U68" i="30"/>
  <c r="U9" i="5" s="1"/>
  <c r="U48" i="30"/>
  <c r="U5" i="5" s="1"/>
  <c r="U40" i="30"/>
  <c r="U36" i="30"/>
  <c r="U4" i="7" s="1"/>
  <c r="U2" i="30"/>
  <c r="U4" i="2" s="1"/>
  <c r="U207" i="30"/>
  <c r="U162" i="30"/>
  <c r="U130" i="30"/>
  <c r="U165" i="30"/>
  <c r="U10" i="8" s="1"/>
  <c r="U134" i="30"/>
  <c r="U13" i="5" s="1"/>
  <c r="U215" i="30"/>
  <c r="U202" i="30"/>
  <c r="U186" i="30"/>
  <c r="U166" i="30"/>
  <c r="U154" i="30"/>
  <c r="U10" i="4" s="1"/>
  <c r="U146" i="30"/>
  <c r="U142" i="30"/>
  <c r="U9" i="10" s="1"/>
  <c r="U122" i="30"/>
  <c r="U11" i="7" s="1"/>
  <c r="U114" i="30"/>
  <c r="U9" i="3" s="1"/>
  <c r="U98" i="30"/>
  <c r="U10" i="6" s="1"/>
  <c r="U90" i="30"/>
  <c r="U13" i="4" s="1"/>
  <c r="U86" i="30"/>
  <c r="U7" i="4" s="1"/>
  <c r="U82" i="30"/>
  <c r="U6" i="10" s="1"/>
  <c r="U78" i="30"/>
  <c r="U9" i="6" s="1"/>
  <c r="U74" i="30"/>
  <c r="U13" i="8" s="1"/>
  <c r="U70" i="30"/>
  <c r="U6" i="8" s="1"/>
  <c r="U50" i="30"/>
  <c r="U8" i="8" s="1"/>
  <c r="U46" i="30"/>
  <c r="U7" i="5" s="1"/>
  <c r="U38" i="30"/>
  <c r="U4" i="9" s="1"/>
  <c r="U34" i="30"/>
  <c r="U5" i="7" s="1"/>
  <c r="U201" i="30"/>
  <c r="U181" i="30"/>
  <c r="U205" i="30"/>
  <c r="U185" i="30"/>
  <c r="U89" i="30"/>
  <c r="U65" i="30"/>
  <c r="U10" i="5" s="1"/>
  <c r="U33" i="30"/>
  <c r="U2" i="2" s="1"/>
  <c r="U25" i="30"/>
  <c r="U12" i="5" s="1"/>
  <c r="U17" i="30"/>
  <c r="U3" i="4" s="1"/>
  <c r="U9" i="30"/>
  <c r="U209" i="30"/>
  <c r="U149" i="30"/>
  <c r="U6" i="4" s="1"/>
  <c r="U117" i="30"/>
  <c r="U101" i="30"/>
  <c r="U14" i="3" s="1"/>
  <c r="U213" i="30"/>
  <c r="U193" i="30"/>
  <c r="U177" i="30"/>
  <c r="U13" i="9" s="1"/>
  <c r="U125" i="30"/>
  <c r="U121" i="30"/>
  <c r="U105" i="30"/>
  <c r="U8" i="6" s="1"/>
  <c r="U97" i="30"/>
  <c r="U8" i="4" s="1"/>
  <c r="U81" i="30"/>
  <c r="U73" i="30"/>
  <c r="U10" i="9" s="1"/>
  <c r="U49" i="30"/>
  <c r="U14" i="6" s="1"/>
  <c r="U41" i="30"/>
  <c r="U13" i="3" s="1"/>
  <c r="U200" i="30"/>
  <c r="U5" i="3" s="1"/>
  <c r="V196" i="30"/>
  <c r="U176" i="30"/>
  <c r="T156" i="30"/>
  <c r="V108" i="30"/>
  <c r="Y100" i="30"/>
  <c r="Y13" i="10" s="1"/>
  <c r="Y36" i="30"/>
  <c r="Y4" i="7" s="1"/>
  <c r="R212" i="30"/>
  <c r="R148" i="30"/>
  <c r="R72" i="30"/>
  <c r="S184" i="30"/>
  <c r="S140" i="30"/>
  <c r="S192" i="30"/>
  <c r="S176" i="30"/>
  <c r="S172" i="30"/>
  <c r="S72" i="30"/>
  <c r="S9" i="9" s="1"/>
  <c r="S116" i="30"/>
  <c r="S8" i="9" s="1"/>
  <c r="S112" i="30"/>
  <c r="S104" i="30"/>
  <c r="S64" i="30"/>
  <c r="S60" i="30"/>
  <c r="S10" i="3" s="1"/>
  <c r="S56" i="30"/>
  <c r="S6" i="5" s="1"/>
  <c r="S52" i="30"/>
  <c r="S4" i="5" s="1"/>
  <c r="S32" i="30"/>
  <c r="S7" i="2" s="1"/>
  <c r="S28" i="30"/>
  <c r="S11" i="5" s="1"/>
  <c r="S24" i="30"/>
  <c r="S4" i="3" s="1"/>
  <c r="S20" i="30"/>
  <c r="S7" i="3" s="1"/>
  <c r="S206" i="30"/>
  <c r="S13" i="6" s="1"/>
  <c r="S190" i="30"/>
  <c r="S174" i="30"/>
  <c r="S118" i="30"/>
  <c r="S62" i="30"/>
  <c r="S9" i="7" s="1"/>
  <c r="S54" i="30"/>
  <c r="S22" i="30"/>
  <c r="S11" i="6" s="1"/>
  <c r="S214" i="30"/>
  <c r="S166" i="30"/>
  <c r="S150" i="30"/>
  <c r="S134" i="30"/>
  <c r="S13" i="5" s="1"/>
  <c r="S110" i="30"/>
  <c r="S213" i="30"/>
  <c r="S205" i="30"/>
  <c r="S189" i="30"/>
  <c r="S181" i="30"/>
  <c r="S157" i="30"/>
  <c r="S149" i="30"/>
  <c r="S6" i="4" s="1"/>
  <c r="S125" i="30"/>
  <c r="S199" i="30"/>
  <c r="S198" i="30"/>
  <c r="S7" i="11" s="1"/>
  <c r="S182" i="30"/>
  <c r="S142" i="30"/>
  <c r="S9" i="10" s="1"/>
  <c r="S86" i="30"/>
  <c r="S7" i="4" s="1"/>
  <c r="S78" i="30"/>
  <c r="S9" i="6" s="1"/>
  <c r="S46" i="30"/>
  <c r="S7" i="5" s="1"/>
  <c r="S38" i="30"/>
  <c r="S4" i="9" s="1"/>
  <c r="S163" i="30"/>
  <c r="S11" i="10" s="1"/>
  <c r="S207" i="30"/>
  <c r="S187" i="30"/>
  <c r="S158" i="30"/>
  <c r="S126" i="30"/>
  <c r="S102" i="30"/>
  <c r="S6" i="3" s="1"/>
  <c r="S94" i="30"/>
  <c r="S3" i="8" s="1"/>
  <c r="S70" i="30"/>
  <c r="S6" i="8" s="1"/>
  <c r="S34" i="30"/>
  <c r="S5" i="7" s="1"/>
  <c r="S30" i="30"/>
  <c r="S2" i="9" s="1"/>
  <c r="S117" i="30"/>
  <c r="S109" i="30"/>
  <c r="S7" i="9" s="1"/>
  <c r="S61" i="30"/>
  <c r="S6" i="11" s="1"/>
  <c r="S53" i="30"/>
  <c r="S6" i="9" s="1"/>
  <c r="S21" i="30"/>
  <c r="S2" i="11" s="1"/>
  <c r="S26" i="30"/>
  <c r="S5" i="6" s="1"/>
  <c r="S165" i="30"/>
  <c r="S101" i="30"/>
  <c r="S14" i="3" s="1"/>
  <c r="S93" i="30"/>
  <c r="S173" i="30"/>
  <c r="S12" i="3" s="1"/>
  <c r="S77" i="30"/>
  <c r="S13" i="2" s="1"/>
  <c r="S69" i="30"/>
  <c r="S14" i="4" s="1"/>
  <c r="S45" i="30"/>
  <c r="S10" i="11" s="1"/>
  <c r="S37" i="30"/>
  <c r="S11" i="2" s="1"/>
  <c r="S14" i="30"/>
  <c r="S3" i="7" s="1"/>
  <c r="S6" i="30"/>
  <c r="S2" i="6" s="1"/>
  <c r="S133" i="30"/>
  <c r="S13" i="30"/>
  <c r="S3" i="10" s="1"/>
  <c r="S5" i="30"/>
  <c r="S2" i="8" s="1"/>
  <c r="U111" i="30"/>
  <c r="U14" i="5" s="1"/>
  <c r="W31" i="30"/>
  <c r="W7" i="2" s="1"/>
  <c r="U19" i="30"/>
  <c r="U6" i="7" s="1"/>
  <c r="X12" i="10"/>
  <c r="X13" i="5"/>
  <c r="Y102" i="30"/>
  <c r="Y6" i="3" s="1"/>
  <c r="W70" i="30"/>
  <c r="W6" i="8" s="1"/>
  <c r="U42" i="30"/>
  <c r="U8" i="2" s="1"/>
  <c r="Q210" i="30"/>
  <c r="Q194" i="30"/>
  <c r="Q178" i="30"/>
  <c r="Q162" i="30"/>
  <c r="Q142" i="30"/>
  <c r="Q9" i="10" s="1"/>
  <c r="Q130" i="30"/>
  <c r="Q106" i="30"/>
  <c r="Q7" i="8" s="1"/>
  <c r="Q62" i="30"/>
  <c r="Q9" i="7" s="1"/>
  <c r="Q58" i="30"/>
  <c r="Q54" i="30"/>
  <c r="Q30" i="30"/>
  <c r="Q2" i="9" s="1"/>
  <c r="Q26" i="30"/>
  <c r="Q5" i="6" s="1"/>
  <c r="Q22" i="30"/>
  <c r="Q11" i="6" s="1"/>
  <c r="Q153" i="30"/>
  <c r="Q145" i="30"/>
  <c r="Q121" i="30"/>
  <c r="Q206" i="30"/>
  <c r="Q13" i="6" s="1"/>
  <c r="Q190" i="30"/>
  <c r="Q174" i="30"/>
  <c r="Q170" i="30"/>
  <c r="Q166" i="30"/>
  <c r="Q134" i="30"/>
  <c r="Q13" i="5" s="1"/>
  <c r="Q110" i="30"/>
  <c r="Q42" i="30"/>
  <c r="Q8" i="2" s="1"/>
  <c r="Q214" i="30"/>
  <c r="Q157" i="30"/>
  <c r="Q5" i="2" s="1"/>
  <c r="Q149" i="30"/>
  <c r="Q6" i="4" s="1"/>
  <c r="Q125" i="30"/>
  <c r="Q202" i="30"/>
  <c r="Q186" i="30"/>
  <c r="Q154" i="30"/>
  <c r="Q10" i="4" s="1"/>
  <c r="Q146" i="30"/>
  <c r="Q122" i="30"/>
  <c r="Q11" i="7" s="1"/>
  <c r="Q114" i="30"/>
  <c r="Q9" i="3" s="1"/>
  <c r="Q98" i="30"/>
  <c r="Q10" i="6" s="1"/>
  <c r="Q90" i="30"/>
  <c r="Q13" i="4" s="1"/>
  <c r="Q86" i="30"/>
  <c r="Q7" i="4" s="1"/>
  <c r="Q82" i="30"/>
  <c r="Q6" i="10" s="1"/>
  <c r="Q78" i="30"/>
  <c r="Q9" i="6" s="1"/>
  <c r="Q74" i="30"/>
  <c r="Q13" i="8" s="1"/>
  <c r="Q70" i="30"/>
  <c r="Q6" i="8" s="1"/>
  <c r="Q50" i="30"/>
  <c r="Q8" i="8" s="1"/>
  <c r="Q46" i="30"/>
  <c r="Q7" i="5" s="1"/>
  <c r="Q38" i="30"/>
  <c r="Q4" i="9" s="1"/>
  <c r="Q34" i="30"/>
  <c r="Q5" i="7" s="1"/>
  <c r="Q18" i="30"/>
  <c r="Q5" i="9" s="1"/>
  <c r="Q198" i="30"/>
  <c r="Q7" i="11" s="1"/>
  <c r="Q182" i="30"/>
  <c r="Q158" i="30"/>
  <c r="Q150" i="30"/>
  <c r="Q138" i="30"/>
  <c r="Q3" i="3" s="1"/>
  <c r="Q126" i="30"/>
  <c r="Q118" i="30"/>
  <c r="Q102" i="30"/>
  <c r="Q6" i="3" s="1"/>
  <c r="Q94" i="30"/>
  <c r="Q3" i="8" s="1"/>
  <c r="Q66" i="30"/>
  <c r="Q3" i="9" s="1"/>
  <c r="Q205" i="30"/>
  <c r="Q185" i="30"/>
  <c r="Q97" i="30"/>
  <c r="Q8" i="4" s="1"/>
  <c r="Q81" i="30"/>
  <c r="Q65" i="30"/>
  <c r="Q10" i="5" s="1"/>
  <c r="Q61" i="30"/>
  <c r="Q53" i="30"/>
  <c r="Q6" i="9" s="1"/>
  <c r="Q33" i="30"/>
  <c r="Q2" i="2" s="1"/>
  <c r="Q25" i="30"/>
  <c r="Q12" i="5" s="1"/>
  <c r="Q21" i="30"/>
  <c r="Q14" i="30"/>
  <c r="Q3" i="7" s="1"/>
  <c r="Q6" i="30"/>
  <c r="Q2" i="6" s="1"/>
  <c r="Q209" i="30"/>
  <c r="Q189" i="30"/>
  <c r="Q161" i="30"/>
  <c r="Q133" i="30"/>
  <c r="Q5" i="11" s="1"/>
  <c r="Q117" i="30"/>
  <c r="Q109" i="30"/>
  <c r="Q7" i="9" s="1"/>
  <c r="Q101" i="30"/>
  <c r="Q14" i="3" s="1"/>
  <c r="Q213" i="30"/>
  <c r="Q193" i="30"/>
  <c r="Q177" i="30"/>
  <c r="Q13" i="9" s="1"/>
  <c r="Q137" i="30"/>
  <c r="Q4" i="4" s="1"/>
  <c r="Q105" i="30"/>
  <c r="Q8" i="6" s="1"/>
  <c r="Q89" i="30"/>
  <c r="Q77" i="30"/>
  <c r="Q13" i="2" s="1"/>
  <c r="Q73" i="30"/>
  <c r="Q10" i="9" s="1"/>
  <c r="Q69" i="30"/>
  <c r="Q14" i="4" s="1"/>
  <c r="Q49" i="30"/>
  <c r="Q14" i="6" s="1"/>
  <c r="Q41" i="30"/>
  <c r="Q13" i="3" s="1"/>
  <c r="Q37" i="30"/>
  <c r="Q10" i="30"/>
  <c r="Q12" i="9" s="1"/>
  <c r="Q201" i="30"/>
  <c r="Q181" i="30"/>
  <c r="Q173" i="30"/>
  <c r="Q12" i="3" s="1"/>
  <c r="Q165" i="30"/>
  <c r="Q10" i="8" s="1"/>
  <c r="Q129" i="30"/>
  <c r="Q93" i="30"/>
  <c r="Q45" i="30"/>
  <c r="Q10" i="11" s="1"/>
  <c r="Q17" i="30"/>
  <c r="Q3" i="4" s="1"/>
  <c r="Q13" i="30"/>
  <c r="Q3" i="10" s="1"/>
  <c r="Q9" i="30"/>
  <c r="Q5" i="30"/>
  <c r="Q2" i="8" s="1"/>
  <c r="Q168" i="30"/>
  <c r="Q2" i="3" s="1"/>
  <c r="Y212" i="30"/>
  <c r="S164" i="30"/>
  <c r="S7" i="7" s="1"/>
  <c r="T144" i="30"/>
  <c r="T9" i="2" s="1"/>
  <c r="T128" i="30"/>
  <c r="T13" i="11" s="1"/>
  <c r="T108" i="30"/>
  <c r="W88" i="30"/>
  <c r="W8" i="3" s="1"/>
  <c r="W68" i="30"/>
  <c r="T44" i="30"/>
  <c r="T14" i="9" s="1"/>
  <c r="T28" i="30"/>
  <c r="T11" i="5" s="1"/>
  <c r="R208" i="30"/>
  <c r="R144" i="30"/>
  <c r="R9" i="2" s="1"/>
  <c r="R64" i="30"/>
  <c r="U188" i="30"/>
  <c r="S167" i="30"/>
  <c r="S135" i="30"/>
  <c r="S4" i="11" s="1"/>
  <c r="S95" i="30"/>
  <c r="S14" i="11" s="1"/>
  <c r="S87" i="30"/>
  <c r="T59" i="30"/>
  <c r="T9" i="8" s="1"/>
  <c r="S39" i="30"/>
  <c r="R23" i="30"/>
  <c r="R2" i="5" s="1"/>
  <c r="V7" i="30"/>
  <c r="V4" i="8" s="1"/>
  <c r="T138" i="30"/>
  <c r="T3" i="3" s="1"/>
  <c r="W98" i="30"/>
  <c r="W10" i="6" s="1"/>
  <c r="V62" i="30"/>
  <c r="V30" i="30"/>
  <c r="V2" i="9" s="1"/>
  <c r="U175" i="30"/>
  <c r="W159" i="30"/>
  <c r="W5" i="11" s="1"/>
  <c r="U119" i="30"/>
  <c r="U4" i="6" s="1"/>
  <c r="U103" i="30"/>
  <c r="U63" i="30"/>
  <c r="U14" i="7" s="1"/>
  <c r="R191" i="30"/>
  <c r="R103" i="30"/>
  <c r="U206" i="30"/>
  <c r="U13" i="6" s="1"/>
  <c r="W174" i="30"/>
  <c r="W158" i="30"/>
  <c r="T130" i="30"/>
  <c r="T114" i="30"/>
  <c r="V98" i="30"/>
  <c r="V10" i="6" s="1"/>
  <c r="R46" i="30"/>
  <c r="Q104" i="30"/>
  <c r="Q10" i="7" s="1"/>
  <c r="R206" i="30"/>
  <c r="R13" i="6" s="1"/>
  <c r="R158" i="30"/>
  <c r="R110" i="30"/>
  <c r="R60" i="30"/>
  <c r="S210" i="30"/>
  <c r="S114" i="30"/>
  <c r="S9" i="3" s="1"/>
  <c r="Y213" i="30"/>
  <c r="V173" i="30"/>
  <c r="V12" i="3" s="1"/>
  <c r="U145" i="30"/>
  <c r="V101" i="30"/>
  <c r="V14" i="3" s="1"/>
  <c r="W77" i="30"/>
  <c r="W13" i="2" s="1"/>
  <c r="R69" i="30"/>
  <c r="R45" i="30"/>
  <c r="R10" i="11" s="1"/>
  <c r="R37" i="30"/>
  <c r="R11" i="2" s="1"/>
  <c r="W17" i="30"/>
  <c r="W3" i="4" s="1"/>
  <c r="W9" i="30"/>
  <c r="W5" i="30"/>
  <c r="W2" i="8" s="1"/>
  <c r="Q207" i="30"/>
  <c r="Q143" i="30"/>
  <c r="Q11" i="10" s="1"/>
  <c r="Q95" i="30"/>
  <c r="Q14" i="11" s="1"/>
  <c r="Q31" i="30"/>
  <c r="Q9" i="11" s="1"/>
  <c r="R165" i="30"/>
  <c r="R10" i="8" s="1"/>
  <c r="R83" i="30"/>
  <c r="V206" i="30"/>
  <c r="V13" i="6" s="1"/>
  <c r="X180" i="30"/>
  <c r="Q91" i="30"/>
  <c r="Q8" i="10" s="1"/>
  <c r="R177" i="30"/>
  <c r="R13" i="9" s="1"/>
  <c r="X2" i="30"/>
  <c r="X4" i="2" s="1"/>
  <c r="V198" i="30"/>
  <c r="V7" i="11" s="1"/>
  <c r="T184" i="30"/>
  <c r="R59" i="30"/>
  <c r="R9" i="8" s="1"/>
  <c r="S191" i="30"/>
  <c r="X167" i="30"/>
  <c r="X12" i="4" s="1"/>
  <c r="T139" i="30"/>
  <c r="Y111" i="30"/>
  <c r="Y14" i="5" s="1"/>
  <c r="V103" i="30"/>
  <c r="S67" i="30"/>
  <c r="U51" i="30"/>
  <c r="R131" i="30"/>
  <c r="T207" i="30"/>
  <c r="T210" i="30"/>
  <c r="T190" i="30"/>
  <c r="X162" i="30"/>
  <c r="X7" i="11" s="1"/>
  <c r="V126" i="30"/>
  <c r="V42" i="30"/>
  <c r="V8" i="2" s="1"/>
  <c r="T22" i="30"/>
  <c r="T6" i="30"/>
  <c r="T2" i="6" s="1"/>
  <c r="Q212" i="30"/>
  <c r="Q164" i="30"/>
  <c r="Q7" i="7" s="1"/>
  <c r="Q116" i="30"/>
  <c r="Q8" i="9" s="1"/>
  <c r="Q52" i="30"/>
  <c r="Q4" i="5" s="1"/>
  <c r="Q20" i="30"/>
  <c r="Q7" i="3" s="1"/>
  <c r="R202" i="30"/>
  <c r="R154" i="30"/>
  <c r="R10" i="4" s="1"/>
  <c r="R20" i="30"/>
  <c r="V195" i="30"/>
  <c r="V205" i="30"/>
  <c r="T173" i="30"/>
  <c r="T12" i="3" s="1"/>
  <c r="Y161" i="30"/>
  <c r="U109" i="30"/>
  <c r="U7" i="9" s="1"/>
  <c r="V97" i="30"/>
  <c r="V69" i="30"/>
  <c r="V45" i="30"/>
  <c r="V10" i="11" s="1"/>
  <c r="Y37" i="30"/>
  <c r="U13" i="30"/>
  <c r="U3" i="10" s="1"/>
  <c r="T5" i="30"/>
  <c r="T2" i="8" s="1"/>
  <c r="Q107" i="30"/>
  <c r="R75" i="30"/>
  <c r="R6" i="6" s="1"/>
  <c r="T192" i="30"/>
  <c r="X188" i="30"/>
  <c r="T191" i="30"/>
  <c r="V163" i="30"/>
  <c r="S131" i="30"/>
  <c r="S9" i="5" s="1"/>
  <c r="V107" i="30"/>
  <c r="U55" i="30"/>
  <c r="X23" i="30"/>
  <c r="X207" i="30"/>
  <c r="Y210" i="30"/>
  <c r="X194" i="30"/>
  <c r="X14" i="8" s="1"/>
  <c r="Y186" i="30"/>
  <c r="T166" i="30"/>
  <c r="T118" i="30"/>
  <c r="T11" i="7" s="1"/>
  <c r="W54" i="30"/>
  <c r="R182" i="30"/>
  <c r="R102" i="30"/>
  <c r="R6" i="3" s="1"/>
  <c r="S66" i="30"/>
  <c r="S3" i="9" s="1"/>
  <c r="V189" i="30"/>
  <c r="U173" i="30"/>
  <c r="U12" i="3" s="1"/>
  <c r="Y165" i="30"/>
  <c r="Y10" i="8" s="1"/>
  <c r="V137" i="30"/>
  <c r="V4" i="4" s="1"/>
  <c r="W109" i="30"/>
  <c r="W7" i="9" s="1"/>
  <c r="R97" i="30"/>
  <c r="T61" i="30"/>
  <c r="T6" i="11" s="1"/>
  <c r="S41" i="30"/>
  <c r="S13" i="3" s="1"/>
  <c r="R25" i="30"/>
  <c r="R12" i="5" s="1"/>
  <c r="Y13" i="30"/>
  <c r="Y3" i="10" s="1"/>
  <c r="Q215" i="30"/>
  <c r="Q151" i="30"/>
  <c r="Q55" i="30"/>
  <c r="Q23" i="30"/>
  <c r="Q2" i="5" s="1"/>
  <c r="R189" i="30"/>
  <c r="R35" i="30"/>
  <c r="R10" i="2" s="1"/>
  <c r="S153" i="30"/>
  <c r="Q19" i="30"/>
  <c r="Q6" i="7" s="1"/>
  <c r="U195" i="30"/>
  <c r="X191" i="30"/>
  <c r="X163" i="30"/>
  <c r="W139" i="30"/>
  <c r="U115" i="30"/>
  <c r="Y103" i="30"/>
  <c r="Y63" i="30"/>
  <c r="Y14" i="7" s="1"/>
  <c r="W23" i="30"/>
  <c r="W2" i="5" s="1"/>
  <c r="R139" i="30"/>
  <c r="S215" i="30"/>
  <c r="X174" i="30"/>
  <c r="X158" i="30"/>
  <c r="Y134" i="30"/>
  <c r="Y13" i="5" s="1"/>
  <c r="X110" i="30"/>
  <c r="U58" i="30"/>
  <c r="T26" i="30"/>
  <c r="T18" i="30"/>
  <c r="T10" i="30"/>
  <c r="R178" i="30"/>
  <c r="R98" i="30"/>
  <c r="R10" i="6" s="1"/>
  <c r="U3" i="30"/>
  <c r="U2" i="7" s="1"/>
  <c r="V213" i="30"/>
  <c r="V181" i="30"/>
  <c r="W153" i="30"/>
  <c r="Y145" i="30"/>
  <c r="T129" i="30"/>
  <c r="W97" i="30"/>
  <c r="W8" i="4" s="1"/>
  <c r="Y61" i="30"/>
  <c r="Y25" i="30"/>
  <c r="Y12" i="5" s="1"/>
  <c r="Q195" i="30"/>
  <c r="Q147" i="30"/>
  <c r="Q12" i="6" s="1"/>
  <c r="Q67" i="30"/>
  <c r="S177" i="30"/>
  <c r="S13" i="9" s="1"/>
  <c r="W125" i="30"/>
  <c r="U129" i="30"/>
  <c r="W209" i="30"/>
  <c r="T125" i="30"/>
  <c r="V89" i="30"/>
  <c r="S161" i="30"/>
  <c r="W129" i="30"/>
  <c r="S203" i="30"/>
  <c r="T121" i="30"/>
  <c r="V7" i="8"/>
  <c r="V13" i="10"/>
  <c r="E3" i="11"/>
  <c r="E5" i="8"/>
  <c r="E4" i="10"/>
  <c r="E5" i="4"/>
  <c r="E10" i="10"/>
  <c r="E11" i="8"/>
  <c r="E7" i="6"/>
  <c r="E9" i="4"/>
  <c r="E13" i="7"/>
  <c r="E8" i="7"/>
  <c r="L4" i="10"/>
  <c r="L10" i="10"/>
  <c r="L13" i="7"/>
  <c r="L7" i="6"/>
  <c r="L9" i="4"/>
  <c r="L3" i="11"/>
  <c r="L11" i="8"/>
  <c r="L8" i="7"/>
  <c r="L5" i="4"/>
  <c r="L5" i="8"/>
  <c r="Y7" i="30"/>
  <c r="Y4" i="8" s="1"/>
  <c r="R195" i="30"/>
  <c r="R179" i="30"/>
  <c r="R203" i="30"/>
  <c r="R79" i="30"/>
  <c r="R12" i="10" s="1"/>
  <c r="R207" i="30"/>
  <c r="R187" i="30"/>
  <c r="R87" i="30"/>
  <c r="R12" i="7" s="1"/>
  <c r="R14" i="30"/>
  <c r="R3" i="7" s="1"/>
  <c r="R89" i="30"/>
  <c r="R77" i="30"/>
  <c r="R13" i="2" s="1"/>
  <c r="R61" i="30"/>
  <c r="R6" i="11" s="1"/>
  <c r="R53" i="30"/>
  <c r="R21" i="30"/>
  <c r="R214" i="30"/>
  <c r="Y200" i="30"/>
  <c r="Y5" i="3" s="1"/>
  <c r="Y184" i="30"/>
  <c r="Y108" i="30"/>
  <c r="Y60" i="30"/>
  <c r="Y10" i="3" s="1"/>
  <c r="Y44" i="30"/>
  <c r="Y14" i="9" s="1"/>
  <c r="Y32" i="30"/>
  <c r="Y7" i="2" s="1"/>
  <c r="V7" i="3"/>
  <c r="R172" i="30"/>
  <c r="R108" i="30"/>
  <c r="Y196" i="30"/>
  <c r="Y168" i="30"/>
  <c r="Y2" i="3" s="1"/>
  <c r="Y164" i="30"/>
  <c r="Y7" i="7" s="1"/>
  <c r="Y160" i="30"/>
  <c r="Y14" i="8" s="1"/>
  <c r="Y156" i="30"/>
  <c r="Y152" i="30"/>
  <c r="Y136" i="30"/>
  <c r="Y132" i="30"/>
  <c r="Y11" i="11" s="1"/>
  <c r="Y128" i="30"/>
  <c r="Y13" i="11" s="1"/>
  <c r="Y124" i="30"/>
  <c r="Y11" i="4" s="1"/>
  <c r="Y120" i="30"/>
  <c r="Y14" i="2" s="1"/>
  <c r="Y96" i="30"/>
  <c r="Y12" i="8" s="1"/>
  <c r="Y88" i="30"/>
  <c r="Y8" i="3" s="1"/>
  <c r="Y80" i="30"/>
  <c r="Y72" i="30"/>
  <c r="Y9" i="9" s="1"/>
  <c r="Y48" i="30"/>
  <c r="Y5" i="5" s="1"/>
  <c r="Y40" i="30"/>
  <c r="Y204" i="30"/>
  <c r="Y188" i="30"/>
  <c r="Y148" i="30"/>
  <c r="Y144" i="30"/>
  <c r="Y9" i="2" s="1"/>
  <c r="Y116" i="30"/>
  <c r="Y8" i="9" s="1"/>
  <c r="Y112" i="30"/>
  <c r="Y154" i="30"/>
  <c r="Y10" i="4" s="1"/>
  <c r="Y122" i="30"/>
  <c r="Y11" i="7" s="1"/>
  <c r="Y167" i="30"/>
  <c r="Y12" i="4" s="1"/>
  <c r="Y163" i="30"/>
  <c r="Y159" i="30"/>
  <c r="Y147" i="30"/>
  <c r="Y12" i="6" s="1"/>
  <c r="Y143" i="30"/>
  <c r="Y11" i="10" s="1"/>
  <c r="Y135" i="30"/>
  <c r="Y4" i="11" s="1"/>
  <c r="Y131" i="30"/>
  <c r="Y123" i="30"/>
  <c r="Y7" i="10" s="1"/>
  <c r="Y119" i="30"/>
  <c r="Y4" i="6" s="1"/>
  <c r="Y95" i="30"/>
  <c r="Y14" i="11" s="1"/>
  <c r="Y91" i="30"/>
  <c r="Y8" i="10" s="1"/>
  <c r="Y87" i="30"/>
  <c r="Y12" i="7" s="1"/>
  <c r="Y83" i="30"/>
  <c r="Y79" i="30"/>
  <c r="Y12" i="10" s="1"/>
  <c r="Y75" i="30"/>
  <c r="Y6" i="6" s="1"/>
  <c r="Y67" i="30"/>
  <c r="Y47" i="30"/>
  <c r="Y8" i="11" s="1"/>
  <c r="Y39" i="30"/>
  <c r="Y11" i="9" s="1"/>
  <c r="Y35" i="30"/>
  <c r="Y170" i="30"/>
  <c r="Y158" i="30"/>
  <c r="Y138" i="30"/>
  <c r="Y3" i="3" s="1"/>
  <c r="Y126" i="30"/>
  <c r="Y94" i="30"/>
  <c r="Y3" i="8" s="1"/>
  <c r="Y62" i="30"/>
  <c r="Y9" i="7" s="1"/>
  <c r="Y58" i="30"/>
  <c r="Y54" i="30"/>
  <c r="Y30" i="30"/>
  <c r="Y2" i="9" s="1"/>
  <c r="Y14" i="30"/>
  <c r="Y3" i="7" s="1"/>
  <c r="Y10" i="30"/>
  <c r="Y12" i="9" s="1"/>
  <c r="Y6" i="30"/>
  <c r="Y2" i="6" s="1"/>
  <c r="Y191" i="30"/>
  <c r="Y175" i="30"/>
  <c r="Y171" i="30"/>
  <c r="Y151" i="30"/>
  <c r="Y206" i="30"/>
  <c r="Y13" i="6" s="1"/>
  <c r="Y190" i="30"/>
  <c r="Y174" i="30"/>
  <c r="Y162" i="30"/>
  <c r="Y106" i="30"/>
  <c r="Y7" i="8" s="1"/>
  <c r="Y42" i="30"/>
  <c r="Y8" i="2" s="1"/>
  <c r="Y22" i="30"/>
  <c r="Y11" i="6" s="1"/>
  <c r="Y137" i="30"/>
  <c r="Y4" i="4" s="1"/>
  <c r="Y214" i="30"/>
  <c r="Y105" i="30"/>
  <c r="Y8" i="6" s="1"/>
  <c r="Y97" i="30"/>
  <c r="Y8" i="4" s="1"/>
  <c r="Y26" i="30"/>
  <c r="Y5" i="6" s="1"/>
  <c r="Y18" i="30"/>
  <c r="Y5" i="9" s="1"/>
  <c r="Y121" i="30"/>
  <c r="Y153" i="30"/>
  <c r="Y89" i="30"/>
  <c r="W14" i="10"/>
  <c r="W12" i="4"/>
  <c r="W7" i="10"/>
  <c r="Y59" i="30"/>
  <c r="Y9" i="8" s="1"/>
  <c r="Y23" i="30"/>
  <c r="Y2" i="5" s="1"/>
  <c r="T204" i="30"/>
  <c r="Y142" i="30"/>
  <c r="Y9" i="10" s="1"/>
  <c r="T82" i="30"/>
  <c r="T6" i="10" s="1"/>
  <c r="T74" i="30"/>
  <c r="T13" i="8" s="1"/>
  <c r="R38" i="30"/>
  <c r="V18" i="30"/>
  <c r="R6" i="30"/>
  <c r="R2" i="6" s="1"/>
  <c r="T168" i="30"/>
  <c r="T2" i="3" s="1"/>
  <c r="T104" i="30"/>
  <c r="T10" i="7" s="1"/>
  <c r="T84" i="30"/>
  <c r="T12" i="11" s="1"/>
  <c r="T24" i="30"/>
  <c r="T4" i="3" s="1"/>
  <c r="R200" i="30"/>
  <c r="R5" i="3" s="1"/>
  <c r="R136" i="30"/>
  <c r="R48" i="30"/>
  <c r="J3" i="11"/>
  <c r="J10" i="10"/>
  <c r="J13" i="7"/>
  <c r="J11" i="8"/>
  <c r="J4" i="10"/>
  <c r="J5" i="8"/>
  <c r="J8" i="7"/>
  <c r="J5" i="4"/>
  <c r="J7" i="6"/>
  <c r="J9" i="4"/>
  <c r="R135" i="30"/>
  <c r="R4" i="11" s="1"/>
  <c r="T91" i="30"/>
  <c r="T8" i="10" s="1"/>
  <c r="S13" i="8"/>
  <c r="S9" i="8"/>
  <c r="R47" i="30"/>
  <c r="R8" i="11" s="1"/>
  <c r="V154" i="30"/>
  <c r="V10" i="4" s="1"/>
  <c r="V122" i="30"/>
  <c r="V11" i="7" s="1"/>
  <c r="W106" i="30"/>
  <c r="W7" i="8" s="1"/>
  <c r="Y86" i="30"/>
  <c r="Y7" i="4" s="1"/>
  <c r="R78" i="30"/>
  <c r="R9" i="6" s="1"/>
  <c r="Y66" i="30"/>
  <c r="Y3" i="9" s="1"/>
  <c r="Y50" i="30"/>
  <c r="Y8" i="8" s="1"/>
  <c r="T34" i="30"/>
  <c r="T5" i="7" s="1"/>
  <c r="U26" i="30"/>
  <c r="U5" i="6" s="1"/>
  <c r="R68" i="30"/>
  <c r="T133" i="30"/>
  <c r="T5" i="11" s="1"/>
  <c r="V204" i="30"/>
  <c r="V188" i="30"/>
  <c r="T172" i="30"/>
  <c r="W148" i="30"/>
  <c r="S128" i="30"/>
  <c r="S13" i="11" s="1"/>
  <c r="S108" i="30"/>
  <c r="S76" i="30"/>
  <c r="S5" i="10" s="1"/>
  <c r="Y56" i="30"/>
  <c r="Y6" i="5" s="1"/>
  <c r="S48" i="30"/>
  <c r="S5" i="5" s="1"/>
  <c r="Y20" i="30"/>
  <c r="Y7" i="3" s="1"/>
  <c r="Y8" i="30"/>
  <c r="Y11" i="3" s="1"/>
  <c r="R196" i="30"/>
  <c r="R132" i="30"/>
  <c r="R11" i="11" s="1"/>
  <c r="R40" i="30"/>
  <c r="V2" i="30"/>
  <c r="V4" i="2" s="1"/>
  <c r="I5" i="4"/>
  <c r="I10" i="10"/>
  <c r="I11" i="8"/>
  <c r="I13" i="7"/>
  <c r="I3" i="11"/>
  <c r="I4" i="10"/>
  <c r="I5" i="8"/>
  <c r="I8" i="7"/>
  <c r="I7" i="6"/>
  <c r="I9" i="4"/>
  <c r="V167" i="30"/>
  <c r="V12" i="4" s="1"/>
  <c r="W63" i="30"/>
  <c r="W14" i="7" s="1"/>
  <c r="U31" i="30"/>
  <c r="U9" i="11" s="1"/>
  <c r="U11" i="30"/>
  <c r="U2" i="10" s="1"/>
  <c r="S154" i="30"/>
  <c r="S10" i="4" s="1"/>
  <c r="S122" i="30"/>
  <c r="S11" i="7" s="1"/>
  <c r="S98" i="30"/>
  <c r="S10" i="6" s="1"/>
  <c r="R66" i="30"/>
  <c r="R3" i="9" s="1"/>
  <c r="R22" i="30"/>
  <c r="R11" i="6" s="1"/>
  <c r="Q152" i="30"/>
  <c r="T176" i="30"/>
  <c r="T160" i="30"/>
  <c r="Y140" i="30"/>
  <c r="W120" i="30"/>
  <c r="W14" i="2" s="1"/>
  <c r="W104" i="30"/>
  <c r="V80" i="30"/>
  <c r="V12" i="11" s="1"/>
  <c r="V64" i="30"/>
  <c r="W40" i="30"/>
  <c r="W24" i="30"/>
  <c r="W4" i="3" s="1"/>
  <c r="R192" i="30"/>
  <c r="R128" i="30"/>
  <c r="R13" i="11" s="1"/>
  <c r="R32" i="30"/>
  <c r="U180" i="30"/>
  <c r="R147" i="30"/>
  <c r="R12" i="6" s="1"/>
  <c r="S123" i="30"/>
  <c r="R95" i="30"/>
  <c r="S79" i="30"/>
  <c r="S12" i="10" s="1"/>
  <c r="S35" i="30"/>
  <c r="T19" i="30"/>
  <c r="R134" i="30"/>
  <c r="R13" i="5" s="1"/>
  <c r="V86" i="30"/>
  <c r="V7" i="4" s="1"/>
  <c r="T62" i="30"/>
  <c r="Y211" i="30"/>
  <c r="T171" i="30"/>
  <c r="U159" i="30"/>
  <c r="S139" i="30"/>
  <c r="T115" i="30"/>
  <c r="S83" i="30"/>
  <c r="S10" i="7" s="1"/>
  <c r="X35" i="30"/>
  <c r="X10" i="2" s="1"/>
  <c r="R167" i="30"/>
  <c r="R12" i="4" s="1"/>
  <c r="R55" i="30"/>
  <c r="U190" i="30"/>
  <c r="T170" i="30"/>
  <c r="T4" i="4" s="1"/>
  <c r="U150" i="30"/>
  <c r="U126" i="30"/>
  <c r="V114" i="30"/>
  <c r="V9" i="3" s="1"/>
  <c r="T90" i="30"/>
  <c r="T13" i="4" s="1"/>
  <c r="R30" i="30"/>
  <c r="R2" i="9" s="1"/>
  <c r="Q24" i="30"/>
  <c r="Q4" i="3" s="1"/>
  <c r="R142" i="30"/>
  <c r="R9" i="10" s="1"/>
  <c r="R94" i="30"/>
  <c r="R3" i="8" s="1"/>
  <c r="S178" i="30"/>
  <c r="S50" i="30"/>
  <c r="S8" i="8" s="1"/>
  <c r="V187" i="30"/>
  <c r="Y193" i="30"/>
  <c r="T165" i="30"/>
  <c r="T10" i="8" s="1"/>
  <c r="Y133" i="30"/>
  <c r="Y5" i="11" s="1"/>
  <c r="R105" i="30"/>
  <c r="R8" i="6" s="1"/>
  <c r="Y101" i="30"/>
  <c r="Y14" i="3" s="1"/>
  <c r="T73" i="30"/>
  <c r="T10" i="9" s="1"/>
  <c r="S65" i="30"/>
  <c r="T45" i="30"/>
  <c r="T37" i="30"/>
  <c r="T11" i="2" s="1"/>
  <c r="R17" i="30"/>
  <c r="R3" i="4" s="1"/>
  <c r="R9" i="30"/>
  <c r="R3" i="6" s="1"/>
  <c r="R5" i="30"/>
  <c r="R2" i="8" s="1"/>
  <c r="Q191" i="30"/>
  <c r="Q63" i="30"/>
  <c r="Q14" i="7" s="1"/>
  <c r="R51" i="30"/>
  <c r="R6" i="2" s="1"/>
  <c r="S201" i="30"/>
  <c r="Q187" i="30"/>
  <c r="Q27" i="30"/>
  <c r="Q12" i="2" s="1"/>
  <c r="S175" i="30"/>
  <c r="U163" i="30"/>
  <c r="W131" i="30"/>
  <c r="W9" i="5" s="1"/>
  <c r="S107" i="30"/>
  <c r="U87" i="30"/>
  <c r="U12" i="7" s="1"/>
  <c r="U67" i="30"/>
  <c r="W35" i="30"/>
  <c r="R115" i="30"/>
  <c r="T195" i="30"/>
  <c r="U210" i="30"/>
  <c r="U178" i="30"/>
  <c r="V158" i="30"/>
  <c r="V110" i="30"/>
  <c r="Y38" i="30"/>
  <c r="Y4" i="9" s="1"/>
  <c r="Q196" i="30"/>
  <c r="Q148" i="30"/>
  <c r="Q84" i="30"/>
  <c r="Q12" i="11" s="1"/>
  <c r="R186" i="30"/>
  <c r="R106" i="30"/>
  <c r="S202" i="30"/>
  <c r="S106" i="30"/>
  <c r="S7" i="8" s="1"/>
  <c r="S42" i="30"/>
  <c r="S8" i="2" s="1"/>
  <c r="U184" i="30"/>
  <c r="Y201" i="30"/>
  <c r="Y173" i="30"/>
  <c r="Y12" i="3" s="1"/>
  <c r="X153" i="30"/>
  <c r="Y129" i="30"/>
  <c r="Y77" i="30"/>
  <c r="Y13" i="2" s="1"/>
  <c r="U61" i="30"/>
  <c r="U45" i="30"/>
  <c r="U10" i="11" s="1"/>
  <c r="U21" i="30"/>
  <c r="T9" i="30"/>
  <c r="U5" i="30"/>
  <c r="U2" i="8" s="1"/>
  <c r="Q75" i="30"/>
  <c r="Q6" i="6" s="1"/>
  <c r="R193" i="30"/>
  <c r="T3" i="30"/>
  <c r="T2" i="7" s="1"/>
  <c r="S211" i="30"/>
  <c r="T175" i="30"/>
  <c r="X151" i="30"/>
  <c r="U131" i="30"/>
  <c r="X83" i="30"/>
  <c r="U35" i="30"/>
  <c r="R175" i="30"/>
  <c r="Y195" i="30"/>
  <c r="X206" i="30"/>
  <c r="X13" i="6" s="1"/>
  <c r="Y194" i="30"/>
  <c r="Y182" i="30"/>
  <c r="W162" i="30"/>
  <c r="T102" i="30"/>
  <c r="T6" i="3" s="1"/>
  <c r="W26" i="30"/>
  <c r="W5" i="6" s="1"/>
  <c r="R166" i="30"/>
  <c r="S194" i="30"/>
  <c r="W182" i="30"/>
  <c r="Y185" i="30"/>
  <c r="V157" i="30"/>
  <c r="V125" i="30"/>
  <c r="S73" i="30"/>
  <c r="S10" i="9" s="1"/>
  <c r="T53" i="30"/>
  <c r="T6" i="9" s="1"/>
  <c r="T33" i="30"/>
  <c r="T2" i="2" s="1"/>
  <c r="T21" i="30"/>
  <c r="T2" i="11" s="1"/>
  <c r="V13" i="30"/>
  <c r="V3" i="10" s="1"/>
  <c r="Q199" i="30"/>
  <c r="Q135" i="30"/>
  <c r="Q4" i="11" s="1"/>
  <c r="Q103" i="30"/>
  <c r="Q39" i="30"/>
  <c r="Q11" i="9" s="1"/>
  <c r="S121" i="30"/>
  <c r="R185" i="30"/>
  <c r="V182" i="30"/>
  <c r="X175" i="30"/>
  <c r="X159" i="30"/>
  <c r="T131" i="30"/>
  <c r="V111" i="30"/>
  <c r="X103" i="30"/>
  <c r="S55" i="30"/>
  <c r="R215" i="30"/>
  <c r="R107" i="30"/>
  <c r="Y187" i="30"/>
  <c r="U170" i="30"/>
  <c r="X150" i="30"/>
  <c r="X126" i="30"/>
  <c r="Y110" i="30"/>
  <c r="W58" i="30"/>
  <c r="R162" i="30"/>
  <c r="S186" i="30"/>
  <c r="W190" i="30"/>
  <c r="Y209" i="30"/>
  <c r="W165" i="30"/>
  <c r="R149" i="30"/>
  <c r="R137" i="30"/>
  <c r="R4" i="4" s="1"/>
  <c r="U77" i="30"/>
  <c r="U13" i="2" s="1"/>
  <c r="Y53" i="30"/>
  <c r="Y6" i="9" s="1"/>
  <c r="Y21" i="30"/>
  <c r="Q179" i="30"/>
  <c r="Q131" i="30"/>
  <c r="Q35" i="30"/>
  <c r="R88" i="30"/>
  <c r="R8" i="3" s="1"/>
  <c r="X121" i="30"/>
  <c r="R117" i="30"/>
  <c r="T93" i="30"/>
  <c r="R153" i="30"/>
  <c r="T117" i="30"/>
  <c r="X89" i="30"/>
  <c r="S129" i="30"/>
  <c r="W121" i="30"/>
  <c r="R93" i="30"/>
  <c r="S89" i="30"/>
  <c r="V4" i="9"/>
  <c r="V4" i="5"/>
  <c r="V7" i="5"/>
  <c r="Y180" i="30"/>
  <c r="Y92" i="30"/>
  <c r="Y8" i="5" s="1"/>
  <c r="R156" i="30"/>
  <c r="R6" i="4" s="1"/>
  <c r="R92" i="30"/>
  <c r="R8" i="5" s="1"/>
  <c r="T167" i="30"/>
  <c r="T12" i="4" s="1"/>
  <c r="W9" i="11"/>
  <c r="W8" i="11"/>
  <c r="Y11" i="30"/>
  <c r="Y2" i="10" s="1"/>
  <c r="Y3" i="30"/>
  <c r="Y2" i="7" s="1"/>
  <c r="T196" i="30"/>
  <c r="T154" i="30"/>
  <c r="R82" i="30"/>
  <c r="R6" i="10" s="1"/>
  <c r="R74" i="30"/>
  <c r="R13" i="8" s="1"/>
  <c r="V50" i="30"/>
  <c r="T38" i="30"/>
  <c r="R44" i="30"/>
  <c r="G4" i="10"/>
  <c r="G13" i="7"/>
  <c r="G10" i="10"/>
  <c r="G3" i="11"/>
  <c r="G11" i="8"/>
  <c r="G8" i="7"/>
  <c r="G5" i="8"/>
  <c r="G9" i="4"/>
  <c r="G7" i="6"/>
  <c r="G5" i="4"/>
  <c r="T120" i="30"/>
  <c r="T100" i="30"/>
  <c r="T13" i="10" s="1"/>
  <c r="V56" i="30"/>
  <c r="T36" i="30"/>
  <c r="T4" i="7" s="1"/>
  <c r="T20" i="30"/>
  <c r="R184" i="30"/>
  <c r="R120" i="30"/>
  <c r="R14" i="2" s="1"/>
  <c r="R16" i="30"/>
  <c r="W108" i="30"/>
  <c r="W100" i="30"/>
  <c r="W13" i="10" s="1"/>
  <c r="W92" i="30"/>
  <c r="W84" i="30"/>
  <c r="W12" i="11" s="1"/>
  <c r="W60" i="30"/>
  <c r="W10" i="3" s="1"/>
  <c r="W52" i="30"/>
  <c r="W4" i="5" s="1"/>
  <c r="W28" i="30"/>
  <c r="W11" i="5" s="1"/>
  <c r="W20" i="30"/>
  <c r="W7" i="3" s="1"/>
  <c r="W44" i="30"/>
  <c r="W14" i="9" s="1"/>
  <c r="W36" i="30"/>
  <c r="W4" i="7" s="1"/>
  <c r="W12" i="30"/>
  <c r="W2" i="4" s="1"/>
  <c r="W4" i="30"/>
  <c r="W3" i="2" s="1"/>
  <c r="W207" i="30"/>
  <c r="W210" i="30"/>
  <c r="W194" i="30"/>
  <c r="W178" i="30"/>
  <c r="W118" i="30"/>
  <c r="W211" i="30"/>
  <c r="W191" i="30"/>
  <c r="W171" i="30"/>
  <c r="W115" i="30"/>
  <c r="W107" i="30"/>
  <c r="W59" i="30"/>
  <c r="W51" i="30"/>
  <c r="W6" i="2" s="1"/>
  <c r="W27" i="30"/>
  <c r="W12" i="2" s="1"/>
  <c r="W19" i="30"/>
  <c r="W11" i="30"/>
  <c r="W2" i="10" s="1"/>
  <c r="W3" i="30"/>
  <c r="W2" i="7" s="1"/>
  <c r="W166" i="30"/>
  <c r="W134" i="30"/>
  <c r="W13" i="5" s="1"/>
  <c r="W215" i="30"/>
  <c r="W195" i="30"/>
  <c r="W10" i="8" s="1"/>
  <c r="W179" i="30"/>
  <c r="W202" i="30"/>
  <c r="W186" i="30"/>
  <c r="W170" i="30"/>
  <c r="W154" i="30"/>
  <c r="W10" i="4" s="1"/>
  <c r="W122" i="30"/>
  <c r="W11" i="7" s="1"/>
  <c r="W46" i="30"/>
  <c r="W7" i="5" s="1"/>
  <c r="W42" i="30"/>
  <c r="W8" i="2" s="1"/>
  <c r="W38" i="30"/>
  <c r="W4" i="9" s="1"/>
  <c r="W214" i="30"/>
  <c r="W189" i="30"/>
  <c r="W213" i="30"/>
  <c r="W117" i="30"/>
  <c r="W65" i="30"/>
  <c r="W61" i="30"/>
  <c r="W6" i="11" s="1"/>
  <c r="W53" i="30"/>
  <c r="W6" i="9" s="1"/>
  <c r="W33" i="30"/>
  <c r="W2" i="2" s="1"/>
  <c r="W25" i="30"/>
  <c r="W12" i="5" s="1"/>
  <c r="W21" i="30"/>
  <c r="W2" i="11" s="1"/>
  <c r="W181" i="30"/>
  <c r="W145" i="30"/>
  <c r="W101" i="30"/>
  <c r="W14" i="3" s="1"/>
  <c r="W18" i="30"/>
  <c r="W5" i="9" s="1"/>
  <c r="W205" i="30"/>
  <c r="W157" i="30"/>
  <c r="W105" i="30"/>
  <c r="W81" i="30"/>
  <c r="W73" i="30"/>
  <c r="W10" i="9" s="1"/>
  <c r="W69" i="30"/>
  <c r="W14" i="4" s="1"/>
  <c r="W49" i="30"/>
  <c r="W14" i="6" s="1"/>
  <c r="W45" i="30"/>
  <c r="W10" i="11" s="1"/>
  <c r="W41" i="30"/>
  <c r="W13" i="3" s="1"/>
  <c r="W37" i="30"/>
  <c r="W11" i="2" s="1"/>
  <c r="T123" i="30"/>
  <c r="W79" i="30"/>
  <c r="W12" i="10" s="1"/>
  <c r="R39" i="30"/>
  <c r="R11" i="9" s="1"/>
  <c r="R7" i="30"/>
  <c r="R4" i="8" s="1"/>
  <c r="T212" i="30"/>
  <c r="T206" i="30"/>
  <c r="T13" i="6" s="1"/>
  <c r="X14" i="2"/>
  <c r="X9" i="3"/>
  <c r="W86" i="30"/>
  <c r="Y74" i="30"/>
  <c r="Y13" i="8" s="1"/>
  <c r="W66" i="30"/>
  <c r="W3" i="9" s="1"/>
  <c r="V46" i="30"/>
  <c r="R34" i="30"/>
  <c r="R5" i="7" s="1"/>
  <c r="W22" i="30"/>
  <c r="W11" i="6" s="1"/>
  <c r="R36" i="30"/>
  <c r="R4" i="7" s="1"/>
  <c r="V212" i="30"/>
  <c r="V200" i="30"/>
  <c r="V5" i="3" s="1"/>
  <c r="V180" i="30"/>
  <c r="W164" i="30"/>
  <c r="W7" i="7" s="1"/>
  <c r="S144" i="30"/>
  <c r="S9" i="2" s="1"/>
  <c r="T124" i="30"/>
  <c r="T11" i="4" s="1"/>
  <c r="Y104" i="30"/>
  <c r="Y10" i="7" s="1"/>
  <c r="S96" i="30"/>
  <c r="S12" i="8" s="1"/>
  <c r="Y84" i="30"/>
  <c r="Y12" i="11" s="1"/>
  <c r="S44" i="30"/>
  <c r="S14" i="9" s="1"/>
  <c r="Y4" i="30"/>
  <c r="Y3" i="2" s="1"/>
  <c r="R180" i="30"/>
  <c r="R116" i="30"/>
  <c r="R8" i="9" s="1"/>
  <c r="R8" i="30"/>
  <c r="V184" i="30"/>
  <c r="V168" i="30"/>
  <c r="V2" i="3" s="1"/>
  <c r="V164" i="30"/>
  <c r="V7" i="7" s="1"/>
  <c r="V160" i="30"/>
  <c r="V14" i="8" s="1"/>
  <c r="V156" i="30"/>
  <c r="V152" i="30"/>
  <c r="V140" i="30"/>
  <c r="V136" i="30"/>
  <c r="V132" i="30"/>
  <c r="V11" i="11" s="1"/>
  <c r="V128" i="30"/>
  <c r="V13" i="11" s="1"/>
  <c r="V124" i="30"/>
  <c r="V11" i="4" s="1"/>
  <c r="V120" i="30"/>
  <c r="V14" i="2" s="1"/>
  <c r="V76" i="30"/>
  <c r="V5" i="10" s="1"/>
  <c r="V72" i="30"/>
  <c r="V68" i="30"/>
  <c r="V48" i="30"/>
  <c r="V44" i="30"/>
  <c r="V40" i="30"/>
  <c r="V36" i="30"/>
  <c r="V4" i="7" s="1"/>
  <c r="V16" i="30"/>
  <c r="V12" i="30"/>
  <c r="V2" i="4" s="1"/>
  <c r="V8" i="30"/>
  <c r="V4" i="30"/>
  <c r="V3" i="2" s="1"/>
  <c r="V192" i="30"/>
  <c r="V176" i="30"/>
  <c r="V14" i="4" s="1"/>
  <c r="V172" i="30"/>
  <c r="V148" i="30"/>
  <c r="V144" i="30"/>
  <c r="V9" i="2" s="1"/>
  <c r="V116" i="30"/>
  <c r="V8" i="9" s="1"/>
  <c r="V191" i="30"/>
  <c r="V215" i="30"/>
  <c r="V202" i="30"/>
  <c r="V186" i="30"/>
  <c r="V74" i="30"/>
  <c r="V13" i="8" s="1"/>
  <c r="V161" i="30"/>
  <c r="V129" i="30"/>
  <c r="V199" i="30"/>
  <c r="V139" i="30"/>
  <c r="V135" i="30"/>
  <c r="V4" i="11" s="1"/>
  <c r="V131" i="30"/>
  <c r="V123" i="30"/>
  <c r="V7" i="10" s="1"/>
  <c r="V119" i="30"/>
  <c r="V4" i="6" s="1"/>
  <c r="V95" i="30"/>
  <c r="V91" i="30"/>
  <c r="V8" i="10" s="1"/>
  <c r="V87" i="30"/>
  <c r="V12" i="7" s="1"/>
  <c r="V83" i="30"/>
  <c r="V75" i="30"/>
  <c r="V67" i="30"/>
  <c r="V47" i="30"/>
  <c r="V8" i="11" s="1"/>
  <c r="V39" i="30"/>
  <c r="V11" i="9" s="1"/>
  <c r="V35" i="30"/>
  <c r="V10" i="2" s="1"/>
  <c r="V150" i="30"/>
  <c r="V102" i="30"/>
  <c r="V6" i="3" s="1"/>
  <c r="V10" i="30"/>
  <c r="V12" i="9" s="1"/>
  <c r="V3" i="30"/>
  <c r="V2" i="7" s="1"/>
  <c r="V207" i="30"/>
  <c r="V210" i="30"/>
  <c r="V194" i="30"/>
  <c r="V178" i="30"/>
  <c r="V162" i="30"/>
  <c r="V130" i="30"/>
  <c r="V118" i="30"/>
  <c r="V90" i="30"/>
  <c r="V13" i="4" s="1"/>
  <c r="V82" i="30"/>
  <c r="V6" i="10" s="1"/>
  <c r="V66" i="30"/>
  <c r="V3" i="9" s="1"/>
  <c r="V58" i="30"/>
  <c r="V34" i="30"/>
  <c r="V5" i="7" s="1"/>
  <c r="V165" i="30"/>
  <c r="V10" i="8" s="1"/>
  <c r="V145" i="30"/>
  <c r="V153" i="30"/>
  <c r="V81" i="30"/>
  <c r="V73" i="30"/>
  <c r="V10" i="9" s="1"/>
  <c r="V49" i="30"/>
  <c r="V14" i="6" s="1"/>
  <c r="V41" i="30"/>
  <c r="V13" i="3" s="1"/>
  <c r="V203" i="30"/>
  <c r="V133" i="30"/>
  <c r="V5" i="11" s="1"/>
  <c r="V26" i="30"/>
  <c r="V5" i="6" s="1"/>
  <c r="V77" i="30"/>
  <c r="V13" i="2" s="1"/>
  <c r="V65" i="30"/>
  <c r="V10" i="5" s="1"/>
  <c r="V61" i="30"/>
  <c r="V6" i="11" s="1"/>
  <c r="V53" i="30"/>
  <c r="V33" i="30"/>
  <c r="V2" i="2" s="1"/>
  <c r="V25" i="30"/>
  <c r="V12" i="5" s="1"/>
  <c r="V21" i="30"/>
  <c r="V2" i="11" s="1"/>
  <c r="U147" i="30"/>
  <c r="U12" i="6" s="1"/>
  <c r="U59" i="30"/>
  <c r="U9" i="8" s="1"/>
  <c r="U27" i="30"/>
  <c r="U12" i="2" s="1"/>
  <c r="W7" i="30"/>
  <c r="W4" i="8" s="1"/>
  <c r="R146" i="30"/>
  <c r="R5" i="2" s="1"/>
  <c r="T106" i="30"/>
  <c r="T7" i="8" s="1"/>
  <c r="W94" i="30"/>
  <c r="W3" i="8" s="1"/>
  <c r="R62" i="30"/>
  <c r="U18" i="30"/>
  <c r="U5" i="9" s="1"/>
  <c r="Q200" i="30"/>
  <c r="Q5" i="3" s="1"/>
  <c r="Q136" i="30"/>
  <c r="Y172" i="30"/>
  <c r="W152" i="30"/>
  <c r="W136" i="30"/>
  <c r="V112" i="30"/>
  <c r="V14" i="5" s="1"/>
  <c r="V96" i="30"/>
  <c r="T76" i="30"/>
  <c r="T64" i="30"/>
  <c r="T14" i="10" s="1"/>
  <c r="V32" i="30"/>
  <c r="T12" i="30"/>
  <c r="T2" i="4" s="1"/>
  <c r="R176" i="30"/>
  <c r="R14" i="4" s="1"/>
  <c r="R112" i="30"/>
  <c r="R14" i="5" s="1"/>
  <c r="U204" i="30"/>
  <c r="M10" i="10"/>
  <c r="M4" i="10"/>
  <c r="M11" i="8"/>
  <c r="M3" i="11"/>
  <c r="M5" i="8"/>
  <c r="M8" i="7"/>
  <c r="M5" i="4"/>
  <c r="M13" i="7"/>
  <c r="M7" i="6"/>
  <c r="M9" i="4"/>
  <c r="T147" i="30"/>
  <c r="S119" i="30"/>
  <c r="S4" i="6" s="1"/>
  <c r="S91" i="30"/>
  <c r="S8" i="10" s="1"/>
  <c r="S75" i="30"/>
  <c r="T51" i="30"/>
  <c r="T6" i="2" s="1"/>
  <c r="R31" i="30"/>
  <c r="R9" i="11" s="1"/>
  <c r="T11" i="30"/>
  <c r="T2" i="10" s="1"/>
  <c r="W114" i="30"/>
  <c r="W9" i="3" s="1"/>
  <c r="V78" i="30"/>
  <c r="V9" i="6" s="1"/>
  <c r="R50" i="30"/>
  <c r="V171" i="30"/>
  <c r="S151" i="30"/>
  <c r="U139" i="30"/>
  <c r="V115" i="30"/>
  <c r="U83" i="30"/>
  <c r="X19" i="30"/>
  <c r="R151" i="30"/>
  <c r="S195" i="30"/>
  <c r="S10" i="8" s="1"/>
  <c r="U182" i="30"/>
  <c r="V170" i="30"/>
  <c r="W150" i="30"/>
  <c r="W126" i="30"/>
  <c r="U110" i="30"/>
  <c r="T58" i="30"/>
  <c r="T10" i="11" s="1"/>
  <c r="W14" i="30"/>
  <c r="W3" i="7" s="1"/>
  <c r="Q88" i="30"/>
  <c r="Q8" i="3" s="1"/>
  <c r="Q56" i="30"/>
  <c r="Q6" i="5" s="1"/>
  <c r="R190" i="30"/>
  <c r="S82" i="30"/>
  <c r="S6" i="10" s="1"/>
  <c r="V211" i="30"/>
  <c r="W203" i="30"/>
  <c r="V185" i="30"/>
  <c r="Y157" i="30"/>
  <c r="Y5" i="2" s="1"/>
  <c r="Y125" i="30"/>
  <c r="T105" i="30"/>
  <c r="T8" i="6" s="1"/>
  <c r="T97" i="30"/>
  <c r="T8" i="4" s="1"/>
  <c r="R73" i="30"/>
  <c r="R10" i="9" s="1"/>
  <c r="R49" i="30"/>
  <c r="R14" i="6" s="1"/>
  <c r="R41" i="30"/>
  <c r="R13" i="3" s="1"/>
  <c r="S33" i="30"/>
  <c r="S2" i="2" s="1"/>
  <c r="W13" i="30"/>
  <c r="W3" i="10" s="1"/>
  <c r="Q175" i="30"/>
  <c r="Q111" i="30"/>
  <c r="Q14" i="5" s="1"/>
  <c r="Q79" i="30"/>
  <c r="Q12" i="10" s="1"/>
  <c r="Q47" i="30"/>
  <c r="Q8" i="11" s="1"/>
  <c r="R213" i="30"/>
  <c r="R133" i="30"/>
  <c r="R5" i="11" s="1"/>
  <c r="X212" i="30"/>
  <c r="T200" i="30"/>
  <c r="T5" i="3" s="1"/>
  <c r="Q123" i="30"/>
  <c r="Q7" i="10" s="1"/>
  <c r="S193" i="30"/>
  <c r="K10" i="10"/>
  <c r="K3" i="11"/>
  <c r="K11" i="8"/>
  <c r="K8" i="7"/>
  <c r="K5" i="8"/>
  <c r="K7" i="6"/>
  <c r="K9" i="4"/>
  <c r="K4" i="10"/>
  <c r="K13" i="7"/>
  <c r="K5" i="4"/>
  <c r="U211" i="30"/>
  <c r="U179" i="30"/>
  <c r="Q51" i="30"/>
  <c r="V175" i="30"/>
  <c r="S159" i="30"/>
  <c r="S5" i="11" s="1"/>
  <c r="Y115" i="30"/>
  <c r="U107" i="30"/>
  <c r="T83" i="30"/>
  <c r="Y55" i="30"/>
  <c r="V27" i="30"/>
  <c r="V12" i="2" s="1"/>
  <c r="Y215" i="30"/>
  <c r="Y179" i="30"/>
  <c r="T194" i="30"/>
  <c r="T14" i="8" s="1"/>
  <c r="V174" i="30"/>
  <c r="Y146" i="30"/>
  <c r="U54" i="30"/>
  <c r="W34" i="30"/>
  <c r="W5" i="7" s="1"/>
  <c r="S18" i="30"/>
  <c r="S5" i="9" s="1"/>
  <c r="V14" i="30"/>
  <c r="V3" i="7" s="1"/>
  <c r="Q180" i="30"/>
  <c r="Q100" i="30"/>
  <c r="Q13" i="10" s="1"/>
  <c r="R170" i="30"/>
  <c r="R138" i="30"/>
  <c r="R3" i="3" s="1"/>
  <c r="R52" i="30"/>
  <c r="S170" i="30"/>
  <c r="X214" i="30"/>
  <c r="Y181" i="30"/>
  <c r="X165" i="30"/>
  <c r="X10" i="8" s="1"/>
  <c r="W137" i="30"/>
  <c r="W4" i="4" s="1"/>
  <c r="Y117" i="30"/>
  <c r="X105" i="30"/>
  <c r="X8" i="6" s="1"/>
  <c r="Y73" i="30"/>
  <c r="Y10" i="9" s="1"/>
  <c r="U53" i="30"/>
  <c r="U6" i="9" s="1"/>
  <c r="Y41" i="30"/>
  <c r="Y13" i="3" s="1"/>
  <c r="T17" i="30"/>
  <c r="T3" i="4" s="1"/>
  <c r="Q171" i="30"/>
  <c r="R161" i="30"/>
  <c r="R11" i="30"/>
  <c r="R2" i="10" s="1"/>
  <c r="X196" i="30"/>
  <c r="Y199" i="30"/>
  <c r="U167" i="30"/>
  <c r="U12" i="4" s="1"/>
  <c r="Y139" i="30"/>
  <c r="W111" i="30"/>
  <c r="T67" i="30"/>
  <c r="Y27" i="30"/>
  <c r="Y12" i="2" s="1"/>
  <c r="R159" i="30"/>
  <c r="T187" i="30"/>
  <c r="X202" i="30"/>
  <c r="X190" i="30"/>
  <c r="T178" i="30"/>
  <c r="T150" i="30"/>
  <c r="R86" i="30"/>
  <c r="R7" i="4" s="1"/>
  <c r="R10" i="30"/>
  <c r="R12" i="9" s="1"/>
  <c r="R150" i="30"/>
  <c r="S162" i="30"/>
  <c r="Y205" i="30"/>
  <c r="V177" i="30"/>
  <c r="V13" i="9" s="1"/>
  <c r="W173" i="30"/>
  <c r="W12" i="3" s="1"/>
  <c r="V149" i="30"/>
  <c r="R109" i="30"/>
  <c r="R7" i="9" s="1"/>
  <c r="S105" i="30"/>
  <c r="R65" i="30"/>
  <c r="R10" i="5" s="1"/>
  <c r="S49" i="30"/>
  <c r="S14" i="6" s="1"/>
  <c r="R33" i="30"/>
  <c r="R2" i="2" s="1"/>
  <c r="Y17" i="30"/>
  <c r="Y3" i="4" s="1"/>
  <c r="Y9" i="30"/>
  <c r="Y5" i="30"/>
  <c r="Y2" i="8" s="1"/>
  <c r="Q167" i="30"/>
  <c r="Q12" i="4" s="1"/>
  <c r="Q87" i="30"/>
  <c r="Q12" i="7" s="1"/>
  <c r="Q7" i="30"/>
  <c r="Q4" i="8" s="1"/>
  <c r="R173" i="30"/>
  <c r="R12" i="3" s="1"/>
  <c r="V190" i="30"/>
  <c r="S145" i="30"/>
  <c r="T211" i="30"/>
  <c r="S171" i="30"/>
  <c r="W151" i="30"/>
  <c r="X119" i="30"/>
  <c r="Y107" i="30"/>
  <c r="W83" i="30"/>
  <c r="W10" i="7" s="1"/>
  <c r="V55" i="30"/>
  <c r="R199" i="30"/>
  <c r="U199" i="30"/>
  <c r="S179" i="30"/>
  <c r="X166" i="30"/>
  <c r="X7" i="10" s="1"/>
  <c r="Y150" i="30"/>
  <c r="X118" i="30"/>
  <c r="W90" i="30"/>
  <c r="T54" i="30"/>
  <c r="T6" i="5" s="1"/>
  <c r="R18" i="30"/>
  <c r="R210" i="30"/>
  <c r="R130" i="30"/>
  <c r="S90" i="30"/>
  <c r="V179" i="30"/>
  <c r="V201" i="30"/>
  <c r="T161" i="30"/>
  <c r="X137" i="30"/>
  <c r="X4" i="4" s="1"/>
  <c r="V109" i="30"/>
  <c r="V7" i="9" s="1"/>
  <c r="U69" i="30"/>
  <c r="U14" i="4" s="1"/>
  <c r="U37" i="30"/>
  <c r="U10" i="2" s="1"/>
  <c r="S17" i="30"/>
  <c r="S3" i="4" s="1"/>
  <c r="Q163" i="30"/>
  <c r="Q115" i="30"/>
  <c r="R27" i="30"/>
  <c r="R12" i="2" s="1"/>
  <c r="U214" i="30"/>
  <c r="Y93" i="30"/>
  <c r="S9" i="30"/>
  <c r="T81" i="30"/>
  <c r="U161" i="30"/>
  <c r="U93" i="30"/>
  <c r="Q203" i="30"/>
  <c r="W185" i="30"/>
  <c r="V93" i="30"/>
  <c r="R121" i="30"/>
  <c r="U157" i="30"/>
  <c r="U5" i="2" s="1"/>
  <c r="S81" i="30"/>
  <c r="FW2" i="22"/>
  <c r="FV2" i="22"/>
  <c r="FU2" i="22"/>
  <c r="FT2" i="22"/>
  <c r="FS2" i="22"/>
  <c r="FR2" i="22"/>
  <c r="FQ2" i="22"/>
  <c r="FP2" i="22"/>
  <c r="FO2" i="22"/>
  <c r="FN2" i="22"/>
  <c r="FM2" i="22"/>
  <c r="FL2" i="22"/>
  <c r="FK2" i="22"/>
  <c r="FJ2" i="22"/>
  <c r="FI2" i="22"/>
  <c r="FH2" i="22"/>
  <c r="FG2" i="22"/>
  <c r="FF2" i="22"/>
  <c r="FE2" i="22"/>
  <c r="FD2" i="22"/>
  <c r="FC2" i="22"/>
  <c r="FB2" i="22"/>
  <c r="FA2" i="22"/>
  <c r="EZ2" i="22"/>
  <c r="EY2" i="22"/>
  <c r="EX2" i="22"/>
  <c r="EW2" i="22"/>
  <c r="EV2" i="22"/>
  <c r="EU2" i="22"/>
  <c r="ET2" i="22"/>
  <c r="ES2" i="22"/>
  <c r="ER2" i="22"/>
  <c r="EQ2" i="22"/>
  <c r="EP2" i="22"/>
  <c r="EO2" i="22"/>
  <c r="EN2" i="22"/>
  <c r="EM2" i="22"/>
  <c r="EL2" i="22"/>
  <c r="EK2" i="22"/>
  <c r="EJ2" i="22"/>
  <c r="EI2" i="22"/>
  <c r="EH2" i="22"/>
  <c r="EG2" i="22"/>
  <c r="EF2" i="22"/>
  <c r="EE2" i="22"/>
  <c r="ED2" i="22"/>
  <c r="EC2" i="22"/>
  <c r="EB2" i="22"/>
  <c r="EA2" i="22"/>
  <c r="DZ2" i="22"/>
  <c r="DY2" i="22"/>
  <c r="DX2" i="22"/>
  <c r="DW2" i="22"/>
  <c r="DV2" i="22"/>
  <c r="DU2" i="22"/>
  <c r="DT2" i="22"/>
  <c r="DS2" i="22"/>
  <c r="DR2" i="22"/>
  <c r="DQ2" i="22"/>
  <c r="DP2" i="22"/>
  <c r="DO2" i="22"/>
  <c r="DN2" i="22"/>
  <c r="DM2" i="22"/>
  <c r="DL2" i="22"/>
  <c r="DK2" i="22"/>
  <c r="DJ2" i="22"/>
  <c r="DI2" i="22"/>
  <c r="DH2" i="22"/>
  <c r="DG2" i="22"/>
  <c r="DF2" i="22"/>
  <c r="DE2" i="22"/>
  <c r="DD2" i="22"/>
  <c r="DC2" i="22"/>
  <c r="DB2" i="22"/>
  <c r="DA2" i="22"/>
  <c r="CZ2" i="22"/>
  <c r="CY2" i="22"/>
  <c r="CX2" i="22"/>
  <c r="CW2" i="22"/>
  <c r="CV2" i="22"/>
  <c r="CU2" i="22"/>
  <c r="CT2" i="22"/>
  <c r="CS2" i="22"/>
  <c r="CR2" i="22"/>
  <c r="CQ2" i="22"/>
  <c r="CP2" i="22"/>
  <c r="CO2" i="22"/>
  <c r="CN2" i="22"/>
  <c r="CM2" i="22"/>
  <c r="CL2" i="22"/>
  <c r="CK2" i="22"/>
  <c r="CJ2" i="22"/>
  <c r="CI2" i="22"/>
  <c r="CH2" i="22"/>
  <c r="CG2" i="22"/>
  <c r="CF2" i="22"/>
  <c r="CE2" i="22"/>
  <c r="CD2" i="22"/>
  <c r="CC2" i="22"/>
  <c r="CB2" i="22"/>
  <c r="CA2" i="22"/>
  <c r="BZ2" i="22"/>
  <c r="BY2" i="22"/>
  <c r="BX2" i="22"/>
  <c r="BW2" i="22"/>
  <c r="BV2" i="22"/>
  <c r="BU2" i="22"/>
  <c r="BT2" i="22"/>
  <c r="BS2" i="22"/>
  <c r="BR2" i="22"/>
  <c r="BQ2" i="22"/>
  <c r="BP2" i="22"/>
  <c r="BO2" i="22"/>
  <c r="BN2" i="22"/>
  <c r="BM2" i="22"/>
  <c r="BL2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W3" i="3" l="1"/>
  <c r="W14" i="5"/>
  <c r="S19" i="13"/>
  <c r="S3" i="6"/>
  <c r="V8" i="4"/>
  <c r="V12" i="8"/>
  <c r="V5" i="9"/>
  <c r="V3" i="5"/>
  <c r="V8" i="8"/>
  <c r="V5" i="5"/>
  <c r="R19" i="13"/>
  <c r="R11" i="3"/>
  <c r="W2" i="9"/>
  <c r="W6" i="7"/>
  <c r="W13" i="4"/>
  <c r="U6" i="2"/>
  <c r="U6" i="11"/>
  <c r="S13" i="10"/>
  <c r="S7" i="10"/>
  <c r="V10" i="3"/>
  <c r="V14" i="10"/>
  <c r="R8" i="8"/>
  <c r="R5" i="5"/>
  <c r="T7" i="3"/>
  <c r="T5" i="9"/>
  <c r="T7" i="10"/>
  <c r="S10" i="5"/>
  <c r="T14" i="2"/>
  <c r="T9" i="3"/>
  <c r="S14" i="7"/>
  <c r="S12" i="7"/>
  <c r="R14" i="9"/>
  <c r="T3" i="5"/>
  <c r="T3" i="7"/>
  <c r="X19" i="13"/>
  <c r="X3" i="6"/>
  <c r="X5" i="6"/>
  <c r="X2" i="9"/>
  <c r="X3" i="5"/>
  <c r="X3" i="7"/>
  <c r="T5" i="10"/>
  <c r="R7" i="8"/>
  <c r="R13" i="10"/>
  <c r="T3" i="8"/>
  <c r="T9" i="10"/>
  <c r="R4" i="9"/>
  <c r="R4" i="5"/>
  <c r="V19" i="13"/>
  <c r="V11" i="3"/>
  <c r="V9" i="7"/>
  <c r="V9" i="9"/>
  <c r="Y19" i="13"/>
  <c r="Y3" i="6"/>
  <c r="V6" i="9"/>
  <c r="V7" i="2"/>
  <c r="V14" i="11"/>
  <c r="V9" i="5"/>
  <c r="V14" i="9"/>
  <c r="T8" i="11"/>
  <c r="T4" i="9"/>
  <c r="T4" i="6"/>
  <c r="T10" i="4"/>
  <c r="Y11" i="2"/>
  <c r="Y2" i="11"/>
  <c r="T19" i="13"/>
  <c r="T3" i="6"/>
  <c r="S13" i="4"/>
  <c r="T4" i="5"/>
  <c r="T9" i="7"/>
  <c r="S11" i="9"/>
  <c r="S10" i="2"/>
  <c r="Y6" i="2"/>
  <c r="Y6" i="11"/>
  <c r="T6" i="7"/>
  <c r="Y10" i="2"/>
  <c r="W19" i="13"/>
  <c r="W3" i="6"/>
  <c r="R7" i="5"/>
  <c r="T12" i="6"/>
  <c r="R10" i="3"/>
  <c r="R14" i="10"/>
  <c r="R12" i="11"/>
  <c r="X8" i="11"/>
  <c r="X4" i="9"/>
  <c r="X10" i="11"/>
  <c r="X4" i="6"/>
  <c r="X10" i="4"/>
  <c r="S9" i="11"/>
  <c r="S8" i="11"/>
  <c r="R5" i="9"/>
  <c r="R3" i="5"/>
  <c r="U11" i="2"/>
  <c r="U2" i="11"/>
  <c r="W11" i="9"/>
  <c r="W10" i="2"/>
  <c r="R2" i="11"/>
  <c r="R7" i="3"/>
  <c r="Q10" i="2"/>
  <c r="R9" i="7"/>
  <c r="R9" i="9"/>
  <c r="T13" i="2"/>
  <c r="T7" i="5"/>
  <c r="W8" i="5"/>
  <c r="W6" i="6"/>
  <c r="X2" i="5"/>
  <c r="X11" i="6"/>
  <c r="X13" i="2"/>
  <c r="X7" i="5"/>
  <c r="X4" i="5"/>
  <c r="X9" i="7"/>
  <c r="X8" i="3"/>
  <c r="X11" i="7"/>
  <c r="X6" i="7"/>
  <c r="W10" i="5"/>
  <c r="S8" i="5"/>
  <c r="S6" i="6"/>
  <c r="V6" i="4"/>
  <c r="W13" i="8"/>
  <c r="W9" i="8"/>
  <c r="V6" i="6"/>
  <c r="V6" i="5"/>
  <c r="R6" i="9"/>
  <c r="R7" i="2"/>
  <c r="W7" i="4"/>
  <c r="R14" i="11"/>
  <c r="R9" i="5"/>
  <c r="T11" i="3"/>
  <c r="T12" i="9"/>
  <c r="T2" i="5"/>
  <c r="T11" i="6"/>
  <c r="S14" i="10"/>
  <c r="S12" i="4"/>
  <c r="Q19" i="13"/>
  <c r="Q3" i="6"/>
  <c r="Q11" i="2"/>
  <c r="Q2" i="11"/>
  <c r="Q6" i="2"/>
  <c r="Q6" i="11"/>
  <c r="U19" i="13"/>
  <c r="U3" i="6"/>
  <c r="S8" i="6"/>
  <c r="X9" i="6"/>
  <c r="X6" i="8"/>
  <c r="X9" i="8"/>
  <c r="X7" i="4"/>
  <c r="X3" i="9"/>
  <c r="X8" i="2"/>
  <c r="W8" i="6"/>
  <c r="R8" i="4"/>
  <c r="R12" i="8"/>
  <c r="T5" i="6"/>
  <c r="T2" i="9"/>
  <c r="T12" i="10"/>
  <c r="T13" i="5"/>
  <c r="M17" i="2"/>
  <c r="E17" i="2" l="1"/>
  <c r="D17" i="2"/>
  <c r="L17" i="6" l="1"/>
  <c r="L19" i="12" s="1"/>
  <c r="J20" i="5"/>
  <c r="J8" i="12" s="1"/>
  <c r="I17" i="7"/>
  <c r="I18" i="12" s="1"/>
  <c r="I17" i="4"/>
  <c r="I21" i="12" s="1"/>
  <c r="G20" i="5"/>
  <c r="G8" i="12" s="1"/>
  <c r="E17" i="4"/>
  <c r="E21" i="12" s="1"/>
  <c r="E17" i="5"/>
  <c r="E20" i="12" s="1"/>
  <c r="D17" i="5"/>
  <c r="D20" i="12" s="1"/>
  <c r="D17" i="6"/>
  <c r="D19" i="12" s="1"/>
  <c r="D17" i="4"/>
  <c r="D21" i="12" s="1"/>
  <c r="H17" i="4"/>
  <c r="H21" i="12" s="1"/>
  <c r="H17" i="7"/>
  <c r="H18" i="12" s="1"/>
  <c r="F20" i="5"/>
  <c r="F8" i="12" s="1"/>
  <c r="I20" i="5"/>
  <c r="I8" i="12" s="1"/>
  <c r="K17" i="4"/>
  <c r="K21" i="12" s="1"/>
  <c r="K17" i="6"/>
  <c r="K19" i="12" s="1"/>
  <c r="G17" i="4"/>
  <c r="G21" i="12" s="1"/>
  <c r="E20" i="6"/>
  <c r="E7" i="12" s="1"/>
  <c r="E20" i="7"/>
  <c r="E6" i="12" s="1"/>
  <c r="H20" i="6"/>
  <c r="H7" i="12" s="1"/>
  <c r="H20" i="5"/>
  <c r="H8" i="12" s="1"/>
  <c r="H20" i="4"/>
  <c r="H9" i="12" s="1"/>
  <c r="H20" i="7"/>
  <c r="H6" i="12" s="1"/>
  <c r="D20" i="7"/>
  <c r="D6" i="12" s="1"/>
  <c r="D20" i="6"/>
  <c r="D7" i="12" s="1"/>
  <c r="B36" i="13"/>
  <c r="F36" i="13"/>
  <c r="J20" i="11"/>
  <c r="J2" i="12" s="1"/>
  <c r="C36" i="13"/>
  <c r="K36" i="13"/>
  <c r="J36" i="13"/>
  <c r="K20" i="11"/>
  <c r="K2" i="12" s="1"/>
  <c r="H36" i="13"/>
  <c r="G36" i="13"/>
  <c r="E17" i="9"/>
  <c r="E16" i="12" s="1"/>
  <c r="D20" i="10"/>
  <c r="D3" i="12" s="1"/>
  <c r="F20" i="10"/>
  <c r="F3" i="12" s="1"/>
  <c r="G17" i="11"/>
  <c r="G14" i="12" s="1"/>
  <c r="G20" i="11"/>
  <c r="G2" i="12" s="1"/>
  <c r="E17" i="8"/>
  <c r="E17" i="12" s="1"/>
  <c r="I17" i="8"/>
  <c r="I17" i="12" s="1"/>
  <c r="D17" i="10"/>
  <c r="D15" i="12" s="1"/>
  <c r="E17" i="11"/>
  <c r="E14" i="12" s="1"/>
  <c r="I17" i="11"/>
  <c r="I14" i="12" s="1"/>
  <c r="I36" i="13"/>
  <c r="D17" i="8"/>
  <c r="D17" i="12" s="1"/>
  <c r="F17" i="10"/>
  <c r="F15" i="12" s="1"/>
  <c r="F20" i="8"/>
  <c r="F5" i="12" s="1"/>
  <c r="L17" i="3"/>
  <c r="L22" i="12" s="1"/>
  <c r="L17" i="4"/>
  <c r="L21" i="12" s="1"/>
  <c r="H17" i="6"/>
  <c r="H19" i="12" s="1"/>
  <c r="I20" i="7"/>
  <c r="I6" i="12" s="1"/>
  <c r="B17" i="8"/>
  <c r="B17" i="12" s="1"/>
  <c r="D20" i="8"/>
  <c r="D5" i="12" s="1"/>
  <c r="J17" i="8"/>
  <c r="J17" i="12" s="1"/>
  <c r="J20" i="8"/>
  <c r="J5" i="12" s="1"/>
  <c r="E20" i="9"/>
  <c r="E4" i="12" s="1"/>
  <c r="I20" i="9"/>
  <c r="I4" i="12" s="1"/>
  <c r="I17" i="9"/>
  <c r="I16" i="12" s="1"/>
  <c r="H17" i="10"/>
  <c r="H15" i="12" s="1"/>
  <c r="L17" i="10"/>
  <c r="L15" i="12" s="1"/>
  <c r="F20" i="11"/>
  <c r="F2" i="12" s="1"/>
  <c r="G20" i="6"/>
  <c r="G7" i="12" s="1"/>
  <c r="K17" i="8"/>
  <c r="K17" i="12" s="1"/>
  <c r="J20" i="9"/>
  <c r="J4" i="12" s="1"/>
  <c r="I20" i="11"/>
  <c r="I2" i="12" s="1"/>
  <c r="E17" i="6"/>
  <c r="E19" i="12" s="1"/>
  <c r="C17" i="8"/>
  <c r="C17" i="12" s="1"/>
  <c r="F20" i="9"/>
  <c r="F4" i="12" s="1"/>
  <c r="G20" i="10"/>
  <c r="G3" i="12" s="1"/>
  <c r="D20" i="11"/>
  <c r="D2" i="12" s="1"/>
  <c r="L17" i="8"/>
  <c r="L17" i="12" s="1"/>
  <c r="G17" i="8"/>
  <c r="G17" i="12" s="1"/>
  <c r="D17" i="9"/>
  <c r="D16" i="12" s="1"/>
  <c r="B17" i="11"/>
  <c r="B14" i="12" s="1"/>
  <c r="H20" i="11"/>
  <c r="H2" i="12" s="1"/>
  <c r="F20" i="6"/>
  <c r="F7" i="12" s="1"/>
  <c r="J20" i="10"/>
  <c r="J3" i="12" s="1"/>
  <c r="H20" i="10"/>
  <c r="H3" i="12" s="1"/>
  <c r="E20" i="11"/>
  <c r="E2" i="12" s="1"/>
  <c r="F17" i="5"/>
  <c r="F20" i="12" s="1"/>
  <c r="D17" i="7"/>
  <c r="D18" i="12" s="1"/>
  <c r="G20" i="8"/>
  <c r="G5" i="12" s="1"/>
  <c r="B17" i="9"/>
  <c r="B16" i="12" s="1"/>
  <c r="F17" i="9"/>
  <c r="F16" i="12" s="1"/>
  <c r="J17" i="9"/>
  <c r="J16" i="12" s="1"/>
  <c r="L36" i="13"/>
  <c r="J17" i="10"/>
  <c r="J15" i="12" s="1"/>
  <c r="H20" i="9"/>
  <c r="H4" i="12" s="1"/>
  <c r="D20" i="9"/>
  <c r="D4" i="12" s="1"/>
  <c r="F17" i="8"/>
  <c r="F17" i="12" s="1"/>
  <c r="J17" i="11"/>
  <c r="J14" i="12" s="1"/>
  <c r="C17" i="11"/>
  <c r="C14" i="12" s="1"/>
  <c r="K17" i="11"/>
  <c r="K14" i="12" s="1"/>
  <c r="F17" i="11"/>
  <c r="F14" i="12" s="1"/>
  <c r="M17" i="11"/>
  <c r="M14" i="12" s="1"/>
  <c r="L17" i="9"/>
  <c r="L16" i="12" s="1"/>
  <c r="H17" i="9"/>
  <c r="H16" i="12" s="1"/>
  <c r="G20" i="9"/>
  <c r="G4" i="12" s="1"/>
  <c r="H17" i="8"/>
  <c r="H17" i="12" s="1"/>
  <c r="H20" i="8"/>
  <c r="H5" i="12" s="1"/>
  <c r="B17" i="7"/>
  <c r="B18" i="12" s="1"/>
  <c r="J20" i="7"/>
  <c r="J6" i="12" s="1"/>
  <c r="E17" i="7"/>
  <c r="E18" i="12" s="1"/>
  <c r="G20" i="7"/>
  <c r="G6" i="12" s="1"/>
  <c r="J20" i="4"/>
  <c r="J9" i="12" s="1"/>
  <c r="H17" i="3"/>
  <c r="H22" i="12" s="1"/>
  <c r="J20" i="3"/>
  <c r="J10" i="12" s="1"/>
  <c r="I17" i="6"/>
  <c r="I19" i="12" s="1"/>
  <c r="L17" i="7"/>
  <c r="L18" i="12" s="1"/>
  <c r="F20" i="4"/>
  <c r="F9" i="12" s="1"/>
  <c r="F20" i="7"/>
  <c r="F6" i="12" s="1"/>
  <c r="E17" i="3"/>
  <c r="E22" i="12" s="1"/>
  <c r="G20" i="3"/>
  <c r="G10" i="12" s="1"/>
  <c r="B17" i="10"/>
  <c r="B15" i="12" s="1"/>
  <c r="C17" i="10"/>
  <c r="C15" i="12" s="1"/>
  <c r="E20" i="10"/>
  <c r="E3" i="12" s="1"/>
  <c r="I20" i="10"/>
  <c r="I3" i="12" s="1"/>
  <c r="B17" i="4"/>
  <c r="B21" i="12" s="1"/>
  <c r="C17" i="4"/>
  <c r="C21" i="12" s="1"/>
  <c r="E20" i="4"/>
  <c r="E9" i="12" s="1"/>
  <c r="G17" i="10"/>
  <c r="G15" i="12" s="1"/>
  <c r="I17" i="3"/>
  <c r="I22" i="12" s="1"/>
  <c r="D20" i="3"/>
  <c r="D10" i="12" s="1"/>
  <c r="H20" i="3"/>
  <c r="H10" i="12" s="1"/>
  <c r="E17" i="10"/>
  <c r="E15" i="12" s="1"/>
  <c r="I17" i="10"/>
  <c r="I15" i="12" s="1"/>
  <c r="B17" i="3"/>
  <c r="B22" i="12" s="1"/>
  <c r="C17" i="3"/>
  <c r="C22" i="12" s="1"/>
  <c r="E20" i="3"/>
  <c r="E10" i="12" s="1"/>
  <c r="K17" i="3"/>
  <c r="K22" i="12" s="1"/>
  <c r="C17" i="7"/>
  <c r="C18" i="12" s="1"/>
  <c r="K17" i="7"/>
  <c r="K18" i="12" s="1"/>
  <c r="D17" i="3"/>
  <c r="D22" i="12" s="1"/>
  <c r="F20" i="3"/>
  <c r="F10" i="12" s="1"/>
  <c r="D20" i="5"/>
  <c r="D8" i="12" s="1"/>
  <c r="B17" i="6"/>
  <c r="B19" i="12" s="1"/>
  <c r="C17" i="6"/>
  <c r="C19" i="12" s="1"/>
  <c r="K17" i="10"/>
  <c r="K15" i="12" s="1"/>
  <c r="D17" i="11"/>
  <c r="D14" i="12" s="1"/>
  <c r="H17" i="11"/>
  <c r="H14" i="12" s="1"/>
  <c r="L17" i="11"/>
  <c r="L14" i="12" s="1"/>
  <c r="F17" i="4"/>
  <c r="F21" i="12" s="1"/>
  <c r="B17" i="5"/>
  <c r="B20" i="12" s="1"/>
  <c r="C17" i="5"/>
  <c r="C20" i="12" s="1"/>
  <c r="G17" i="5"/>
  <c r="G20" i="12" s="1"/>
  <c r="K17" i="5"/>
  <c r="K20" i="12" s="1"/>
  <c r="C17" i="9"/>
  <c r="C16" i="12" s="1"/>
  <c r="G17" i="9"/>
  <c r="G16" i="12" s="1"/>
  <c r="K17" i="9"/>
  <c r="K16" i="12" s="1"/>
  <c r="D20" i="4"/>
  <c r="D9" i="12" s="1"/>
  <c r="I20" i="3"/>
  <c r="I10" i="12" s="1"/>
  <c r="J17" i="4"/>
  <c r="J21" i="12" s="1"/>
  <c r="G17" i="3"/>
  <c r="G22" i="12" s="1"/>
  <c r="E20" i="5"/>
  <c r="E8" i="12" s="1"/>
  <c r="G20" i="4"/>
  <c r="G9" i="12" s="1"/>
  <c r="F17" i="3"/>
  <c r="F22" i="12" s="1"/>
  <c r="J17" i="3"/>
  <c r="J22" i="12" s="1"/>
  <c r="E20" i="8"/>
  <c r="E5" i="12" s="1"/>
  <c r="I20" i="8"/>
  <c r="I5" i="12" s="1"/>
  <c r="J17" i="6"/>
  <c r="J19" i="12" s="1"/>
  <c r="I20" i="2"/>
  <c r="I11" i="12" s="1"/>
  <c r="K17" i="2"/>
  <c r="K23" i="12" s="1"/>
  <c r="J17" i="2"/>
  <c r="J23" i="12" s="1"/>
  <c r="D20" i="2"/>
  <c r="D11" i="12" s="1"/>
  <c r="C17" i="2"/>
  <c r="C23" i="12" s="1"/>
  <c r="E20" i="2"/>
  <c r="E11" i="12" s="1"/>
  <c r="L17" i="2"/>
  <c r="L23" i="12" s="1"/>
  <c r="B17" i="2"/>
  <c r="B23" i="12" s="1"/>
  <c r="H17" i="2"/>
  <c r="H23" i="12" s="1"/>
  <c r="F17" i="2"/>
  <c r="F23" i="12" s="1"/>
  <c r="H20" i="2"/>
  <c r="H11" i="12" s="1"/>
  <c r="G17" i="2"/>
  <c r="G23" i="12" s="1"/>
  <c r="I17" i="2"/>
  <c r="I23" i="12" s="1"/>
  <c r="E23" i="12"/>
  <c r="G20" i="2"/>
  <c r="G11" i="12" s="1"/>
  <c r="J20" i="2"/>
  <c r="J11" i="12" s="1"/>
  <c r="F20" i="2"/>
  <c r="F11" i="12" s="1"/>
  <c r="D23" i="12"/>
  <c r="E41" i="12" l="1"/>
  <c r="E45" i="12"/>
  <c r="E38" i="12"/>
  <c r="E40" i="12"/>
  <c r="E44" i="12"/>
  <c r="E46" i="12"/>
  <c r="E39" i="12"/>
  <c r="E43" i="12"/>
  <c r="E47" i="12"/>
  <c r="E42" i="12"/>
  <c r="F42" i="12"/>
  <c r="F46" i="12"/>
  <c r="F39" i="12"/>
  <c r="F43" i="12"/>
  <c r="F41" i="12"/>
  <c r="F45" i="12"/>
  <c r="F38" i="12"/>
  <c r="F40" i="12"/>
  <c r="F44" i="12"/>
  <c r="F47" i="12"/>
  <c r="D40" i="12"/>
  <c r="D44" i="12"/>
  <c r="D45" i="12"/>
  <c r="D39" i="12"/>
  <c r="D43" i="12"/>
  <c r="D47" i="12"/>
  <c r="D41" i="12"/>
  <c r="D38" i="12"/>
  <c r="D42" i="12"/>
  <c r="D46" i="12"/>
  <c r="G39" i="12"/>
  <c r="G43" i="12"/>
  <c r="G47" i="12"/>
  <c r="G42" i="12"/>
  <c r="G46" i="12"/>
  <c r="G44" i="12"/>
  <c r="G41" i="12"/>
  <c r="G45" i="12"/>
  <c r="G38" i="12"/>
  <c r="G40" i="12"/>
  <c r="H40" i="12"/>
  <c r="H44" i="12"/>
  <c r="H41" i="12"/>
  <c r="H39" i="12"/>
  <c r="H43" i="12"/>
  <c r="H47" i="12"/>
  <c r="H42" i="12"/>
  <c r="H46" i="12"/>
  <c r="H45" i="12"/>
  <c r="H38" i="12"/>
  <c r="J17" i="5"/>
  <c r="J20" i="12" s="1"/>
  <c r="G17" i="6"/>
  <c r="G19" i="12" s="1"/>
  <c r="I20" i="4"/>
  <c r="I9" i="12" s="1"/>
  <c r="I20" i="6"/>
  <c r="I7" i="12" s="1"/>
  <c r="I17" i="5"/>
  <c r="I20" i="12" s="1"/>
  <c r="F17" i="6"/>
  <c r="F19" i="12" s="1"/>
  <c r="G17" i="7"/>
  <c r="G18" i="12" s="1"/>
  <c r="F17" i="7"/>
  <c r="F18" i="12" s="1"/>
  <c r="J20" i="6"/>
  <c r="J7" i="12" s="1"/>
  <c r="J23" i="15" s="1"/>
  <c r="J17" i="7"/>
  <c r="J18" i="12" s="1"/>
  <c r="L17" i="5"/>
  <c r="L20" i="12" s="1"/>
  <c r="H17" i="5"/>
  <c r="H20" i="12" s="1"/>
  <c r="H24" i="15"/>
  <c r="H23" i="15"/>
  <c r="G24" i="15"/>
  <c r="G23" i="15"/>
  <c r="F24" i="15"/>
  <c r="F23" i="15"/>
  <c r="E23" i="15"/>
  <c r="E24" i="15"/>
  <c r="D24" i="15"/>
  <c r="D23" i="15"/>
  <c r="K20" i="2"/>
  <c r="K11" i="12" s="1"/>
  <c r="N17" i="8"/>
  <c r="K20" i="8"/>
  <c r="K5" i="12" s="1"/>
  <c r="P17" i="8"/>
  <c r="P17" i="12" s="1"/>
  <c r="K20" i="4"/>
  <c r="K9" i="12" s="1"/>
  <c r="M17" i="3"/>
  <c r="M22" i="12" s="1"/>
  <c r="K20" i="10"/>
  <c r="K3" i="12" s="1"/>
  <c r="M17" i="10"/>
  <c r="M15" i="12" s="1"/>
  <c r="N17" i="2"/>
  <c r="N23" i="12" s="1"/>
  <c r="M17" i="8"/>
  <c r="M17" i="12" s="1"/>
  <c r="M17" i="5"/>
  <c r="M20" i="12" s="1"/>
  <c r="K20" i="6"/>
  <c r="K7" i="12" s="1"/>
  <c r="K20" i="9"/>
  <c r="K4" i="12" s="1"/>
  <c r="M17" i="6"/>
  <c r="M19" i="12" s="1"/>
  <c r="M20" i="2"/>
  <c r="M11" i="12" s="1"/>
  <c r="K20" i="5"/>
  <c r="K8" i="12" s="1"/>
  <c r="M17" i="4"/>
  <c r="M21" i="12" s="1"/>
  <c r="K20" i="3"/>
  <c r="K10" i="12" s="1"/>
  <c r="M17" i="9"/>
  <c r="M16" i="12" s="1"/>
  <c r="P36" i="13"/>
  <c r="Q17" i="7"/>
  <c r="Q18" i="12" s="1"/>
  <c r="P17" i="7"/>
  <c r="P18" i="12" s="1"/>
  <c r="N36" i="13"/>
  <c r="L20" i="7"/>
  <c r="U36" i="13"/>
  <c r="Y36" i="13"/>
  <c r="W36" i="13"/>
  <c r="X36" i="13"/>
  <c r="N17" i="4"/>
  <c r="N21" i="12" s="1"/>
  <c r="L20" i="5"/>
  <c r="L8" i="12" s="1"/>
  <c r="N17" i="6"/>
  <c r="N19" i="12" s="1"/>
  <c r="L20" i="3"/>
  <c r="L10" i="12" s="1"/>
  <c r="N17" i="5"/>
  <c r="N20" i="12" s="1"/>
  <c r="N17" i="7"/>
  <c r="N18" i="12" s="1"/>
  <c r="L20" i="11"/>
  <c r="L2" i="12" s="1"/>
  <c r="N17" i="11"/>
  <c r="P17" i="3"/>
  <c r="P22" i="12" s="1"/>
  <c r="N17" i="10"/>
  <c r="N15" i="12" s="1"/>
  <c r="L20" i="10"/>
  <c r="N17" i="3"/>
  <c r="N22" i="12" s="1"/>
  <c r="L20" i="4"/>
  <c r="L9" i="12" s="1"/>
  <c r="M20" i="4"/>
  <c r="M9" i="12" s="1"/>
  <c r="L20" i="6"/>
  <c r="L7" i="12" s="1"/>
  <c r="P17" i="10"/>
  <c r="P15" i="12" s="1"/>
  <c r="M20" i="10"/>
  <c r="M3" i="12" s="1"/>
  <c r="P17" i="6"/>
  <c r="P19" i="12" s="1"/>
  <c r="M20" i="8"/>
  <c r="M5" i="12" s="1"/>
  <c r="P17" i="5"/>
  <c r="P20" i="12" s="1"/>
  <c r="N17" i="9"/>
  <c r="L20" i="9"/>
  <c r="Q17" i="5"/>
  <c r="Q20" i="12" s="1"/>
  <c r="M20" i="5"/>
  <c r="M8" i="12" s="1"/>
  <c r="M20" i="11"/>
  <c r="M2" i="12" s="1"/>
  <c r="M20" i="3"/>
  <c r="M10" i="12" s="1"/>
  <c r="P17" i="11"/>
  <c r="P14" i="12" s="1"/>
  <c r="M20" i="9"/>
  <c r="M4" i="12" s="1"/>
  <c r="P17" i="4"/>
  <c r="P21" i="12" s="1"/>
  <c r="P17" i="9"/>
  <c r="P16" i="12" s="1"/>
  <c r="M20" i="6"/>
  <c r="M7" i="12" s="1"/>
  <c r="Q17" i="11"/>
  <c r="Q14" i="12" s="1"/>
  <c r="Q17" i="3"/>
  <c r="Q22" i="12" s="1"/>
  <c r="N20" i="3"/>
  <c r="N10" i="12" s="1"/>
  <c r="Q17" i="9"/>
  <c r="Q16" i="12" s="1"/>
  <c r="N20" i="9"/>
  <c r="N20" i="5"/>
  <c r="N8" i="12" s="1"/>
  <c r="N20" i="6"/>
  <c r="Q17" i="6"/>
  <c r="Q19" i="12" s="1"/>
  <c r="N20" i="8"/>
  <c r="N5" i="12" s="1"/>
  <c r="Q17" i="8"/>
  <c r="N20" i="4"/>
  <c r="Q17" i="4"/>
  <c r="Q21" i="12" s="1"/>
  <c r="N20" i="10"/>
  <c r="Q17" i="10"/>
  <c r="N20" i="11"/>
  <c r="N2" i="12" s="1"/>
  <c r="P17" i="2"/>
  <c r="P23" i="12" s="1"/>
  <c r="L20" i="2"/>
  <c r="L11" i="12" s="1"/>
  <c r="M23" i="12"/>
  <c r="I39" i="12" l="1"/>
  <c r="J45" i="12"/>
  <c r="I41" i="12"/>
  <c r="J44" i="12"/>
  <c r="J47" i="12"/>
  <c r="I40" i="12"/>
  <c r="J43" i="12"/>
  <c r="J40" i="12"/>
  <c r="J41" i="12"/>
  <c r="I46" i="12"/>
  <c r="I47" i="12"/>
  <c r="J39" i="12"/>
  <c r="J46" i="12"/>
  <c r="I42" i="12"/>
  <c r="I38" i="12"/>
  <c r="I43" i="12"/>
  <c r="J42" i="12"/>
  <c r="J38" i="12"/>
  <c r="I45" i="12"/>
  <c r="I44" i="12"/>
  <c r="I23" i="15"/>
  <c r="I24" i="15"/>
  <c r="J24" i="15"/>
  <c r="J27" i="12" s="1"/>
  <c r="T36" i="13"/>
  <c r="F35" i="12"/>
  <c r="E35" i="12"/>
  <c r="D35" i="12"/>
  <c r="H27" i="12"/>
  <c r="H31" i="12"/>
  <c r="H26" i="12"/>
  <c r="H30" i="15"/>
  <c r="H34" i="15"/>
  <c r="H28" i="12"/>
  <c r="H32" i="12"/>
  <c r="H31" i="15"/>
  <c r="H35" i="15"/>
  <c r="H29" i="12"/>
  <c r="H33" i="12"/>
  <c r="H28" i="15"/>
  <c r="H32" i="15"/>
  <c r="H27" i="15"/>
  <c r="H30" i="12"/>
  <c r="H34" i="12"/>
  <c r="H29" i="15"/>
  <c r="H33" i="15"/>
  <c r="H36" i="15"/>
  <c r="H35" i="12"/>
  <c r="G27" i="12"/>
  <c r="G29" i="12"/>
  <c r="G31" i="12"/>
  <c r="G33" i="12"/>
  <c r="G28" i="15"/>
  <c r="G30" i="15"/>
  <c r="G32" i="15"/>
  <c r="G34" i="15"/>
  <c r="G26" i="12"/>
  <c r="G27" i="15"/>
  <c r="G28" i="12"/>
  <c r="G30" i="12"/>
  <c r="G32" i="12"/>
  <c r="G34" i="12"/>
  <c r="G29" i="15"/>
  <c r="G31" i="15"/>
  <c r="G33" i="15"/>
  <c r="G35" i="15"/>
  <c r="G36" i="15"/>
  <c r="G35" i="12"/>
  <c r="F27" i="12"/>
  <c r="F31" i="12"/>
  <c r="F30" i="15"/>
  <c r="F34" i="15"/>
  <c r="F27" i="15"/>
  <c r="F30" i="12"/>
  <c r="F34" i="12"/>
  <c r="F29" i="15"/>
  <c r="F33" i="15"/>
  <c r="F29" i="12"/>
  <c r="F33" i="12"/>
  <c r="F26" i="12"/>
  <c r="F28" i="15"/>
  <c r="F32" i="15"/>
  <c r="F28" i="12"/>
  <c r="F32" i="12"/>
  <c r="F31" i="15"/>
  <c r="F35" i="15"/>
  <c r="F36" i="15"/>
  <c r="E27" i="12"/>
  <c r="E28" i="12"/>
  <c r="E29" i="12"/>
  <c r="E30" i="12"/>
  <c r="E31" i="12"/>
  <c r="E32" i="12"/>
  <c r="E33" i="12"/>
  <c r="E34" i="12"/>
  <c r="E28" i="15"/>
  <c r="E29" i="15"/>
  <c r="E30" i="15"/>
  <c r="E31" i="15"/>
  <c r="E32" i="15"/>
  <c r="E33" i="15"/>
  <c r="E34" i="15"/>
  <c r="E35" i="15"/>
  <c r="E26" i="12"/>
  <c r="E27" i="15"/>
  <c r="E36" i="15"/>
  <c r="D27" i="12"/>
  <c r="D31" i="12"/>
  <c r="D26" i="12"/>
  <c r="D30" i="15"/>
  <c r="D34" i="15"/>
  <c r="D28" i="12"/>
  <c r="D32" i="12"/>
  <c r="D31" i="15"/>
  <c r="D35" i="15"/>
  <c r="D29" i="12"/>
  <c r="D33" i="12"/>
  <c r="D28" i="15"/>
  <c r="D32" i="15"/>
  <c r="D27" i="15"/>
  <c r="D30" i="12"/>
  <c r="D34" i="12"/>
  <c r="D29" i="15"/>
  <c r="D33" i="15"/>
  <c r="D36" i="15"/>
  <c r="V36" i="13"/>
  <c r="R36" i="13"/>
  <c r="O36" i="13"/>
  <c r="E36" i="13"/>
  <c r="M36" i="13"/>
  <c r="D36" i="13"/>
  <c r="S36" i="13"/>
  <c r="Q36" i="13"/>
  <c r="L20" i="8"/>
  <c r="B20" i="8" s="1"/>
  <c r="B5" i="12" s="1"/>
  <c r="O17" i="2"/>
  <c r="O23" i="12" s="1"/>
  <c r="M20" i="7"/>
  <c r="M6" i="12" s="1"/>
  <c r="M24" i="15" s="1"/>
  <c r="N20" i="7"/>
  <c r="M17" i="7"/>
  <c r="M18" i="12" s="1"/>
  <c r="K20" i="7"/>
  <c r="K6" i="12" s="1"/>
  <c r="K24" i="15" s="1"/>
  <c r="O17" i="10"/>
  <c r="O15" i="12" s="1"/>
  <c r="O17" i="6"/>
  <c r="O19" i="12" s="1"/>
  <c r="O17" i="4"/>
  <c r="O21" i="12" s="1"/>
  <c r="B20" i="5"/>
  <c r="B8" i="12" s="1"/>
  <c r="O17" i="5"/>
  <c r="O20" i="12" s="1"/>
  <c r="B20" i="6"/>
  <c r="B7" i="12" s="1"/>
  <c r="R17" i="9"/>
  <c r="R16" i="12" s="1"/>
  <c r="R17" i="11"/>
  <c r="R14" i="12" s="1"/>
  <c r="R17" i="4"/>
  <c r="R21" i="12" s="1"/>
  <c r="B20" i="3"/>
  <c r="B10" i="12" s="1"/>
  <c r="R17" i="5"/>
  <c r="R20" i="12" s="1"/>
  <c r="R17" i="3"/>
  <c r="R22" i="12" s="1"/>
  <c r="N16" i="12"/>
  <c r="O17" i="9"/>
  <c r="O16" i="12" s="1"/>
  <c r="N14" i="12"/>
  <c r="O17" i="11"/>
  <c r="O14" i="12" s="1"/>
  <c r="O17" i="3"/>
  <c r="O22" i="12" s="1"/>
  <c r="R17" i="6"/>
  <c r="R19" i="12" s="1"/>
  <c r="L4" i="12"/>
  <c r="B20" i="9"/>
  <c r="B4" i="12" s="1"/>
  <c r="L6" i="12"/>
  <c r="C20" i="5"/>
  <c r="C8" i="12" s="1"/>
  <c r="B20" i="4"/>
  <c r="B9" i="12" s="1"/>
  <c r="N17" i="12"/>
  <c r="O17" i="8"/>
  <c r="O17" i="12" s="1"/>
  <c r="L3" i="12"/>
  <c r="B20" i="10"/>
  <c r="B3" i="12" s="1"/>
  <c r="B20" i="11"/>
  <c r="B2" i="12" s="1"/>
  <c r="R17" i="7"/>
  <c r="R18" i="12" s="1"/>
  <c r="C20" i="3"/>
  <c r="C10" i="12" s="1"/>
  <c r="N3" i="12"/>
  <c r="C20" i="10"/>
  <c r="C3" i="12" s="1"/>
  <c r="C20" i="8"/>
  <c r="C5" i="12" s="1"/>
  <c r="N4" i="12"/>
  <c r="C20" i="9"/>
  <c r="C4" i="12" s="1"/>
  <c r="C20" i="11"/>
  <c r="C2" i="12" s="1"/>
  <c r="N9" i="12"/>
  <c r="C20" i="4"/>
  <c r="C9" i="12" s="1"/>
  <c r="N7" i="12"/>
  <c r="C20" i="6"/>
  <c r="C7" i="12" s="1"/>
  <c r="Q15" i="12"/>
  <c r="R17" i="10"/>
  <c r="R15" i="12" s="1"/>
  <c r="Q17" i="12"/>
  <c r="R17" i="8"/>
  <c r="R17" i="12" s="1"/>
  <c r="B20" i="2"/>
  <c r="B11" i="12" s="1"/>
  <c r="Q17" i="2"/>
  <c r="N20" i="2"/>
  <c r="I27" i="12" l="1"/>
  <c r="I31" i="12"/>
  <c r="I35" i="12"/>
  <c r="I28" i="12"/>
  <c r="I32" i="12"/>
  <c r="I26" i="12"/>
  <c r="I29" i="12"/>
  <c r="I30" i="12"/>
  <c r="I34" i="12"/>
  <c r="I33" i="12"/>
  <c r="I29" i="15"/>
  <c r="I27" i="15"/>
  <c r="I36" i="15"/>
  <c r="I30" i="15"/>
  <c r="I34" i="15"/>
  <c r="J35" i="15"/>
  <c r="J34" i="15"/>
  <c r="I33" i="15"/>
  <c r="J32" i="15"/>
  <c r="J29" i="12"/>
  <c r="I35" i="15"/>
  <c r="I31" i="15"/>
  <c r="J36" i="15"/>
  <c r="J28" i="12"/>
  <c r="J33" i="12"/>
  <c r="J30" i="12"/>
  <c r="J31" i="15"/>
  <c r="J28" i="15"/>
  <c r="J29" i="15"/>
  <c r="J30" i="15"/>
  <c r="J35" i="12"/>
  <c r="I32" i="15"/>
  <c r="I28" i="15"/>
  <c r="J32" i="12"/>
  <c r="J26" i="12"/>
  <c r="J34" i="12"/>
  <c r="J31" i="12"/>
  <c r="J33" i="15"/>
  <c r="J27" i="15"/>
  <c r="K23" i="15"/>
  <c r="K31" i="12" s="1"/>
  <c r="M23" i="15"/>
  <c r="M35" i="12" s="1"/>
  <c r="L5" i="12"/>
  <c r="L24" i="15" s="1"/>
  <c r="C20" i="7"/>
  <c r="C6" i="12" s="1"/>
  <c r="N6" i="12"/>
  <c r="B20" i="7"/>
  <c r="B6" i="12" s="1"/>
  <c r="B42" i="12" s="1"/>
  <c r="O17" i="7"/>
  <c r="O18" i="12" s="1"/>
  <c r="Q23" i="12"/>
  <c r="R17" i="2"/>
  <c r="R23" i="12" s="1"/>
  <c r="N11" i="12"/>
  <c r="C20" i="2"/>
  <c r="C11" i="12" s="1"/>
  <c r="B47" i="12" l="1"/>
  <c r="B46" i="12"/>
  <c r="B43" i="12"/>
  <c r="B40" i="12"/>
  <c r="B39" i="12"/>
  <c r="B45" i="12"/>
  <c r="B38" i="12"/>
  <c r="B44" i="12"/>
  <c r="B41" i="12"/>
  <c r="C39" i="12"/>
  <c r="C43" i="12"/>
  <c r="C47" i="12"/>
  <c r="C42" i="12"/>
  <c r="K42" i="12" s="1"/>
  <c r="C46" i="12"/>
  <c r="K46" i="12" s="1"/>
  <c r="C38" i="12"/>
  <c r="C40" i="12"/>
  <c r="C41" i="12"/>
  <c r="K41" i="12" s="1"/>
  <c r="C45" i="12"/>
  <c r="C44" i="12"/>
  <c r="K27" i="15"/>
  <c r="K30" i="15"/>
  <c r="K35" i="15"/>
  <c r="K29" i="12"/>
  <c r="K34" i="12"/>
  <c r="M27" i="12"/>
  <c r="M33" i="12"/>
  <c r="M36" i="15"/>
  <c r="M29" i="15"/>
  <c r="M32" i="12"/>
  <c r="K33" i="15"/>
  <c r="K32" i="12"/>
  <c r="K26" i="12"/>
  <c r="K28" i="15"/>
  <c r="K27" i="12"/>
  <c r="B23" i="15"/>
  <c r="K35" i="12"/>
  <c r="K31" i="15"/>
  <c r="K30" i="12"/>
  <c r="K34" i="15"/>
  <c r="K33" i="12"/>
  <c r="L23" i="15"/>
  <c r="L29" i="12" s="1"/>
  <c r="K36" i="15"/>
  <c r="K29" i="15"/>
  <c r="K28" i="12"/>
  <c r="K32" i="15"/>
  <c r="M34" i="15"/>
  <c r="M35" i="15"/>
  <c r="M28" i="12"/>
  <c r="M29" i="12"/>
  <c r="M34" i="12"/>
  <c r="M30" i="15"/>
  <c r="M31" i="15"/>
  <c r="M32" i="15"/>
  <c r="M27" i="15"/>
  <c r="M30" i="12"/>
  <c r="M31" i="12"/>
  <c r="M26" i="12"/>
  <c r="M28" i="15"/>
  <c r="M33" i="15"/>
  <c r="N23" i="15"/>
  <c r="N24" i="15"/>
  <c r="C23" i="15"/>
  <c r="B24" i="15"/>
  <c r="C24" i="15"/>
  <c r="K40" i="12" l="1"/>
  <c r="K43" i="12"/>
  <c r="K38" i="12"/>
  <c r="K45" i="12"/>
  <c r="K47" i="12"/>
  <c r="K39" i="12"/>
  <c r="K44" i="12"/>
  <c r="L30" i="15"/>
  <c r="L33" i="12"/>
  <c r="L29" i="15"/>
  <c r="L33" i="15"/>
  <c r="L36" i="15"/>
  <c r="L30" i="12"/>
  <c r="L34" i="12"/>
  <c r="L34" i="15"/>
  <c r="L35" i="12"/>
  <c r="L27" i="12"/>
  <c r="L31" i="12"/>
  <c r="L26" i="12"/>
  <c r="L31" i="15"/>
  <c r="L35" i="15"/>
  <c r="L28" i="12"/>
  <c r="L32" i="12"/>
  <c r="L28" i="15"/>
  <c r="L32" i="15"/>
  <c r="L27" i="15"/>
  <c r="N29" i="12"/>
  <c r="N33" i="12"/>
  <c r="N28" i="15"/>
  <c r="N32" i="15"/>
  <c r="N30" i="12"/>
  <c r="N34" i="12"/>
  <c r="N29" i="15"/>
  <c r="N33" i="15"/>
  <c r="N27" i="15"/>
  <c r="N27" i="12"/>
  <c r="N31" i="12"/>
  <c r="N30" i="15"/>
  <c r="N34" i="15"/>
  <c r="N28" i="12"/>
  <c r="N32" i="12"/>
  <c r="N26" i="12"/>
  <c r="N31" i="15"/>
  <c r="N35" i="15"/>
  <c r="N35" i="12"/>
  <c r="N36" i="15"/>
  <c r="C29" i="12"/>
  <c r="C28" i="12"/>
  <c r="C35" i="15"/>
  <c r="C34" i="15"/>
  <c r="C33" i="15"/>
  <c r="C33" i="12"/>
  <c r="C32" i="12"/>
  <c r="C27" i="12"/>
  <c r="C30" i="12"/>
  <c r="C27" i="15"/>
  <c r="C28" i="15"/>
  <c r="C26" i="12"/>
  <c r="C31" i="12"/>
  <c r="C34" i="12"/>
  <c r="C32" i="15"/>
  <c r="C31" i="15"/>
  <c r="C30" i="15"/>
  <c r="C29" i="15"/>
  <c r="C35" i="12"/>
  <c r="C36" i="15"/>
  <c r="B34" i="12"/>
  <c r="B35" i="15"/>
  <c r="B29" i="12"/>
  <c r="B30" i="15"/>
  <c r="B29" i="15"/>
  <c r="B26" i="12"/>
  <c r="B32" i="15"/>
  <c r="B34" i="15"/>
  <c r="B28" i="12"/>
  <c r="B31" i="12"/>
  <c r="B35" i="12"/>
  <c r="B30" i="12"/>
  <c r="B31" i="15"/>
  <c r="B27" i="15"/>
  <c r="B36" i="15"/>
  <c r="B32" i="12"/>
  <c r="B33" i="15"/>
  <c r="B27" i="12"/>
  <c r="B28" i="15"/>
  <c r="B3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018C1-B105-5448-BA41-A78D59055AA3}" name="Connection" type="4" refreshedVersion="6" background="1" refreshOnLoad="1" saveData="1">
    <webPr consecutive="1" xl2000="1" url="https://hashtagbasketball.com/fantasy-basketball-rankings" htmlTables="1" htmlFormat="all"/>
  </connection>
</connections>
</file>

<file path=xl/sharedStrings.xml><?xml version="1.0" encoding="utf-8"?>
<sst xmlns="http://schemas.openxmlformats.org/spreadsheetml/2006/main" count="4804" uniqueCount="790">
  <si>
    <t>Player</t>
  </si>
  <si>
    <t>Our Rank</t>
  </si>
  <si>
    <t>g</t>
  </si>
  <si>
    <t>FG%</t>
  </si>
  <si>
    <t>FT%</t>
  </si>
  <si>
    <t>3PM</t>
  </si>
  <si>
    <t>REB</t>
  </si>
  <si>
    <t>AST</t>
  </si>
  <si>
    <t>STL</t>
  </si>
  <si>
    <t>BLK</t>
  </si>
  <si>
    <t>TO</t>
  </si>
  <si>
    <t>PTS</t>
  </si>
  <si>
    <t>FGM</t>
  </si>
  <si>
    <t>FGA</t>
  </si>
  <si>
    <t>Anthony Davis</t>
  </si>
  <si>
    <t>Stephen Curry</t>
  </si>
  <si>
    <t>Giannis Antetokounmpo</t>
  </si>
  <si>
    <t>Damian Lillard</t>
  </si>
  <si>
    <t>Paul George</t>
  </si>
  <si>
    <t>Bradley Beal</t>
  </si>
  <si>
    <t>Jimmy Butler</t>
  </si>
  <si>
    <t>LeBron James</t>
  </si>
  <si>
    <t>Nikola Vucevic</t>
  </si>
  <si>
    <t>Rudy Gobert</t>
  </si>
  <si>
    <t>Andre Drummond</t>
  </si>
  <si>
    <t>Myles Turner</t>
  </si>
  <si>
    <t>Deandre Ayton</t>
  </si>
  <si>
    <t>Russell Westbrook</t>
  </si>
  <si>
    <t>Devin Booker</t>
  </si>
  <si>
    <t>Chris Paul</t>
  </si>
  <si>
    <t>John Collins</t>
  </si>
  <si>
    <t>Robert Covington</t>
  </si>
  <si>
    <t>Mitchell Robinson</t>
  </si>
  <si>
    <t>Mike Conley</t>
  </si>
  <si>
    <t>Pascal Siakam</t>
  </si>
  <si>
    <t>Luka Doncic</t>
  </si>
  <si>
    <t>Kristaps Porzingis</t>
  </si>
  <si>
    <t>Trae Young</t>
  </si>
  <si>
    <t>Draymond Green</t>
  </si>
  <si>
    <t>Buddy Hield</t>
  </si>
  <si>
    <t>Ben Simmons</t>
  </si>
  <si>
    <t>Tobias Harris</t>
  </si>
  <si>
    <t>Clint Capela</t>
  </si>
  <si>
    <t>Kyle Lowry</t>
  </si>
  <si>
    <t>Khris Middleton</t>
  </si>
  <si>
    <t>Danilo Gallinari</t>
  </si>
  <si>
    <t>Brook Lopez</t>
  </si>
  <si>
    <t>Al Horford</t>
  </si>
  <si>
    <t>Zion Williamson</t>
  </si>
  <si>
    <t>Lauri Markkanen</t>
  </si>
  <si>
    <t>DeMar DeRozan</t>
  </si>
  <si>
    <t>Zach LaVine</t>
  </si>
  <si>
    <t>Kevin Love</t>
  </si>
  <si>
    <t>D'Angelo Russell</t>
  </si>
  <si>
    <t>Jayson Tatum</t>
  </si>
  <si>
    <t>Blake Griffin</t>
  </si>
  <si>
    <t>Jonas Valanciunas</t>
  </si>
  <si>
    <t>Bam Adebayo</t>
  </si>
  <si>
    <t>Jamal Murray</t>
  </si>
  <si>
    <t>Thomas Bryant</t>
  </si>
  <si>
    <t>Ja Morant</t>
  </si>
  <si>
    <t>Julius Randle</t>
  </si>
  <si>
    <t>Jeremy Lamb</t>
  </si>
  <si>
    <t>Aaron Gordon</t>
  </si>
  <si>
    <t>Marcus Smart</t>
  </si>
  <si>
    <t>Montrezl Harrell</t>
  </si>
  <si>
    <t>Lonzo Ball</t>
  </si>
  <si>
    <t>Jonathan Isaac</t>
  </si>
  <si>
    <t>Gordon Hayward</t>
  </si>
  <si>
    <t>Domantas Sabonis</t>
  </si>
  <si>
    <t>Terry Rozier</t>
  </si>
  <si>
    <t>Ricky Rubio</t>
  </si>
  <si>
    <t>Jeff Teague</t>
  </si>
  <si>
    <t>Joe Ingles</t>
  </si>
  <si>
    <t>Jarrett Allen</t>
  </si>
  <si>
    <t>Serge Ibaka</t>
  </si>
  <si>
    <t>Terrence Ross</t>
  </si>
  <si>
    <t>Paul Millsap</t>
  </si>
  <si>
    <t>Delon Wright</t>
  </si>
  <si>
    <t>Gary Harris</t>
  </si>
  <si>
    <t>Lou Williams</t>
  </si>
  <si>
    <t>Rudy Gay</t>
  </si>
  <si>
    <t>Dejounte Murray</t>
  </si>
  <si>
    <t>Patrick Beverley</t>
  </si>
  <si>
    <t>Joe Harris</t>
  </si>
  <si>
    <t>Kyle Kuzma</t>
  </si>
  <si>
    <t>Tomas Satoransky</t>
  </si>
  <si>
    <t>Andrew Wiggins</t>
  </si>
  <si>
    <t>Spencer Dinwiddie</t>
  </si>
  <si>
    <t>Harrison Barnes</t>
  </si>
  <si>
    <t>Goran Dragic</t>
  </si>
  <si>
    <t>RJ Barrett</t>
  </si>
  <si>
    <t>Jaylen Brown</t>
  </si>
  <si>
    <t>Dario Saric</t>
  </si>
  <si>
    <t>Dennis Schroder</t>
  </si>
  <si>
    <t>Rodney Hood</t>
  </si>
  <si>
    <t>Malik Beasley</t>
  </si>
  <si>
    <t>Jordan Clarkson</t>
  </si>
  <si>
    <t>George Hill</t>
  </si>
  <si>
    <t>Tristan Thompson</t>
  </si>
  <si>
    <t>Marcus Morris</t>
  </si>
  <si>
    <t>Norman Powell</t>
  </si>
  <si>
    <t>Avg Rank</t>
  </si>
  <si>
    <t>Avg GP</t>
  </si>
  <si>
    <t>AVERAGES</t>
  </si>
  <si>
    <t>TOTALS</t>
  </si>
  <si>
    <t>Team FG%</t>
  </si>
  <si>
    <t>FTM</t>
  </si>
  <si>
    <t>FTA</t>
  </si>
  <si>
    <t>Team FT%</t>
  </si>
  <si>
    <t>Avg FG%</t>
  </si>
  <si>
    <t>Avg FT%</t>
  </si>
  <si>
    <t>Dwight Howard</t>
  </si>
  <si>
    <t>Justin</t>
  </si>
  <si>
    <t>Harman</t>
  </si>
  <si>
    <t>Karnvir</t>
  </si>
  <si>
    <t>Jatin</t>
  </si>
  <si>
    <t>Harvir</t>
  </si>
  <si>
    <t>Sartaj</t>
  </si>
  <si>
    <t>Ajay</t>
  </si>
  <si>
    <t>Angad</t>
  </si>
  <si>
    <t>Arsh</t>
  </si>
  <si>
    <t>Me</t>
  </si>
  <si>
    <t>Mean</t>
  </si>
  <si>
    <t>St. Dev</t>
  </si>
  <si>
    <t>fgZ</t>
  </si>
  <si>
    <t>ftZ</t>
  </si>
  <si>
    <t>3Z</t>
  </si>
  <si>
    <t>rebZ</t>
  </si>
  <si>
    <t>astZ</t>
  </si>
  <si>
    <t>stlZ</t>
  </si>
  <si>
    <t>blkZ</t>
  </si>
  <si>
    <t>toZ</t>
  </si>
  <si>
    <t>ptsZ</t>
  </si>
  <si>
    <t>Team 1</t>
  </si>
  <si>
    <t>Team 2</t>
  </si>
  <si>
    <t>Gp</t>
  </si>
  <si>
    <t>Rank</t>
  </si>
  <si>
    <t>Diff (T1 - T2)</t>
  </si>
  <si>
    <t>Type Name of Players</t>
  </si>
  <si>
    <t>under Team 1 and 2</t>
  </si>
  <si>
    <t>R#</t>
  </si>
  <si>
    <t>PLAYER</t>
  </si>
  <si>
    <t>TREB</t>
  </si>
  <si>
    <t>CJ McCollum</t>
  </si>
  <si>
    <t>PJ Tucker</t>
  </si>
  <si>
    <t>Moe Harkless</t>
  </si>
  <si>
    <t>ALL</t>
  </si>
  <si>
    <t>Top 50</t>
  </si>
  <si>
    <t>Top 100</t>
  </si>
  <si>
    <t>Top 200</t>
  </si>
  <si>
    <t>50-100</t>
  </si>
  <si>
    <t>SHOW</t>
  </si>
  <si>
    <t>POSITION</t>
  </si>
  <si>
    <t>RANK BY</t>
  </si>
  <si>
    <t>POS</t>
  </si>
  <si>
    <t>TEAM</t>
  </si>
  <si>
    <t>MPG</t>
  </si>
  <si>
    <t>TOTAL</t>
  </si>
  <si>
    <t>PF,C</t>
  </si>
  <si>
    <t>LAL</t>
  </si>
  <si>
    <t>PG,SG</t>
  </si>
  <si>
    <t>HOU</t>
  </si>
  <si>
    <t>GSW</t>
  </si>
  <si>
    <t>SF,PF</t>
  </si>
  <si>
    <t>MIL</t>
  </si>
  <si>
    <t>C</t>
  </si>
  <si>
    <t>MIN</t>
  </si>
  <si>
    <t>DEN</t>
  </si>
  <si>
    <t>PHI</t>
  </si>
  <si>
    <t>LAC</t>
  </si>
  <si>
    <t>SG,SF</t>
  </si>
  <si>
    <t>PG</t>
  </si>
  <si>
    <t>POR</t>
  </si>
  <si>
    <t>MIA</t>
  </si>
  <si>
    <t>BKN</t>
  </si>
  <si>
    <t>SG</t>
  </si>
  <si>
    <t>WAS</t>
  </si>
  <si>
    <t>ORL</t>
  </si>
  <si>
    <t>BOS</t>
  </si>
  <si>
    <t>PHO</t>
  </si>
  <si>
    <t>UTA</t>
  </si>
  <si>
    <t>NOP</t>
  </si>
  <si>
    <t>DET</t>
  </si>
  <si>
    <t>ATL</t>
  </si>
  <si>
    <t>IND</t>
  </si>
  <si>
    <t>NYK</t>
  </si>
  <si>
    <t>OKC</t>
  </si>
  <si>
    <t>CHI</t>
  </si>
  <si>
    <t>SAS</t>
  </si>
  <si>
    <t>PF</t>
  </si>
  <si>
    <t>TOR</t>
  </si>
  <si>
    <t>SAC</t>
  </si>
  <si>
    <t>DAL</t>
  </si>
  <si>
    <t>CLE</t>
  </si>
  <si>
    <t>MEM</t>
  </si>
  <si>
    <t>CHA</t>
  </si>
  <si>
    <t>SF</t>
  </si>
  <si>
    <t>kyrie irving</t>
  </si>
  <si>
    <t>jrue holiday</t>
  </si>
  <si>
    <t>Lamarcus aldridge</t>
  </si>
  <si>
    <t>kemba walker</t>
  </si>
  <si>
    <t>kawhi leonard</t>
  </si>
  <si>
    <t>josh richardson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</si>
  <si>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</si>
  <si>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</si>
  <si>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</si>
  <si>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</si>
  <si>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</si>
  <si>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</si>
  <si>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</si>
  <si>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</si>
  <si>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</si>
  <si>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</si>
  <si>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</si>
  <si>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</si>
  <si>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</si>
  <si>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</si>
  <si>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</si>
  <si>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</si>
  <si>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 &amp; 18</t>
  </si>
  <si>
    <t>Week 19</t>
  </si>
  <si>
    <t>Week 20</t>
  </si>
  <si>
    <t>Week 21</t>
  </si>
  <si>
    <t>Week 22</t>
  </si>
  <si>
    <t>Week 23</t>
  </si>
  <si>
    <t>Week 24</t>
  </si>
  <si>
    <t>Week 25</t>
  </si>
  <si>
    <t>@ det</t>
  </si>
  <si>
    <t>orl</t>
  </si>
  <si>
    <t>phi</t>
  </si>
  <si>
    <t>@ mia</t>
  </si>
  <si>
    <t>mia</t>
  </si>
  <si>
    <t>sas</t>
  </si>
  <si>
    <t>chi</t>
  </si>
  <si>
    <t>sac</t>
  </si>
  <si>
    <t>@ por</t>
  </si>
  <si>
    <t>@ den</t>
  </si>
  <si>
    <t>@ pho</t>
  </si>
  <si>
    <t>@ lac</t>
  </si>
  <si>
    <t>@ lal</t>
  </si>
  <si>
    <t>mil</t>
  </si>
  <si>
    <t>tor</t>
  </si>
  <si>
    <t>min</t>
  </si>
  <si>
    <t>@ mil</t>
  </si>
  <si>
    <t>@ ind</t>
  </si>
  <si>
    <t>@ hou</t>
  </si>
  <si>
    <t>gsw</t>
  </si>
  <si>
    <t>bkn</t>
  </si>
  <si>
    <t>@ cha</t>
  </si>
  <si>
    <t>@ chi</t>
  </si>
  <si>
    <t>ind</t>
  </si>
  <si>
    <t>lal</t>
  </si>
  <si>
    <t>@ nyk</t>
  </si>
  <si>
    <t>uth</t>
  </si>
  <si>
    <t>@ bkn</t>
  </si>
  <si>
    <t>@ cle</t>
  </si>
  <si>
    <t>@ orl</t>
  </si>
  <si>
    <t>@ bos</t>
  </si>
  <si>
    <t>den</t>
  </si>
  <si>
    <t>hou</t>
  </si>
  <si>
    <t>@ was</t>
  </si>
  <si>
    <t>pho</t>
  </si>
  <si>
    <t>@ sas</t>
  </si>
  <si>
    <t>det</t>
  </si>
  <si>
    <t>lac</t>
  </si>
  <si>
    <t>@ okc</t>
  </si>
  <si>
    <t>was</t>
  </si>
  <si>
    <t>@ tor</t>
  </si>
  <si>
    <t>@ dal</t>
  </si>
  <si>
    <t>bos</t>
  </si>
  <si>
    <t>@ min</t>
  </si>
  <si>
    <t>nyk</t>
  </si>
  <si>
    <t>dal</t>
  </si>
  <si>
    <t>@ phi</t>
  </si>
  <si>
    <t>por</t>
  </si>
  <si>
    <t>mem</t>
  </si>
  <si>
    <t>@ mem</t>
  </si>
  <si>
    <t>cha</t>
  </si>
  <si>
    <t>cle</t>
  </si>
  <si>
    <t>@ nor</t>
  </si>
  <si>
    <t>okc</t>
  </si>
  <si>
    <t>@ gsw</t>
  </si>
  <si>
    <t>@ sac</t>
  </si>
  <si>
    <t>@ uth</t>
  </si>
  <si>
    <t>nor</t>
  </si>
  <si>
    <t>atl</t>
  </si>
  <si>
    <t>@ atl</t>
  </si>
  <si>
    <t>NOR</t>
  </si>
  <si>
    <t>shai gilgeous-alexander</t>
  </si>
  <si>
    <t>Arshdeep Sidhu</t>
  </si>
  <si>
    <t>Joban Dhindsa</t>
  </si>
  <si>
    <t>Sartaj Sidhu</t>
  </si>
  <si>
    <t>Harvir Dhindsa</t>
  </si>
  <si>
    <t>Angad Ghag</t>
  </si>
  <si>
    <t>Harman Wahid</t>
  </si>
  <si>
    <t>Karnvir Basra</t>
  </si>
  <si>
    <t>Justin Kooner</t>
  </si>
  <si>
    <t>Ajay Sandhu</t>
  </si>
  <si>
    <t>All Teams</t>
  </si>
  <si>
    <t>Team Zs</t>
  </si>
  <si>
    <t>tyler herro</t>
  </si>
  <si>
    <t>steven adams</t>
  </si>
  <si>
    <t>eric bledsoe</t>
  </si>
  <si>
    <t>miles bridges</t>
  </si>
  <si>
    <t>james harden</t>
  </si>
  <si>
    <t>donovan mitchell</t>
  </si>
  <si>
    <t>joel embiid</t>
  </si>
  <si>
    <t>malcolm brogdon</t>
  </si>
  <si>
    <t>davis bertans</t>
  </si>
  <si>
    <t>karl-anthony towns</t>
  </si>
  <si>
    <t>robert williams</t>
  </si>
  <si>
    <t>damian lillard</t>
  </si>
  <si>
    <t>nikola jokic</t>
  </si>
  <si>
    <t xml:space="preserve"> </t>
  </si>
  <si>
    <t>fred vanvleet</t>
  </si>
  <si>
    <t>caris levert</t>
  </si>
  <si>
    <t>hassan whiteside</t>
  </si>
  <si>
    <t>de'aaron fox</t>
  </si>
  <si>
    <t>Kelly Oubre</t>
  </si>
  <si>
    <t>Wendell Carter</t>
  </si>
  <si>
    <t>Marvin Bagley</t>
  </si>
  <si>
    <t>larry nance</t>
  </si>
  <si>
    <t>Otto Porter</t>
  </si>
  <si>
    <t>Jaren Jackson</t>
  </si>
  <si>
    <t>Roto Ranks</t>
  </si>
  <si>
    <t>Joban</t>
  </si>
  <si>
    <t>TOT</t>
  </si>
  <si>
    <t>brandon ingram</t>
  </si>
  <si>
    <t>Jatin Bains</t>
  </si>
  <si>
    <t>POSITIONS FROM</t>
  </si>
  <si>
    <t>DURATION</t>
  </si>
  <si>
    <t xml:space="preserve"> FGM  </t>
  </si>
  <si>
    <t xml:space="preserve"> FG%  </t>
  </si>
  <si>
    <t xml:space="preserve"> FTM  </t>
  </si>
  <si>
    <t xml:space="preserve"> FT%  </t>
  </si>
  <si>
    <t xml:space="preserve"> 3PM  </t>
  </si>
  <si>
    <t xml:space="preserve"> 3P%  </t>
  </si>
  <si>
    <t xml:space="preserve"> POINTS  </t>
  </si>
  <si>
    <t xml:space="preserve"> A/TO  </t>
  </si>
  <si>
    <t xml:space="preserve"> DEF REBOUNDS  </t>
  </si>
  <si>
    <t xml:space="preserve"> OFF REBOUNDS  </t>
  </si>
  <si>
    <t xml:space="preserve"> TOTAL REBOUNDS  </t>
  </si>
  <si>
    <t xml:space="preserve"> ASSISTS  </t>
  </si>
  <si>
    <t xml:space="preserve"> STEALS  </t>
  </si>
  <si>
    <t xml:space="preserve"> BLOCKS  </t>
  </si>
  <si>
    <t xml:space="preserve"> TURNOVERS  </t>
  </si>
  <si>
    <t xml:space="preserve"> DD  </t>
  </si>
  <si>
    <t>GP</t>
  </si>
  <si>
    <t>Kyrie Irving</t>
  </si>
  <si>
    <r>
      <t xml:space="preserve">0.43 </t>
    </r>
    <r>
      <rPr>
        <sz val="7"/>
        <color theme="1"/>
        <rFont val="Calibri"/>
        <family val="2"/>
        <scheme val="minor"/>
      </rPr>
      <t>(8.0/18.5)</t>
    </r>
  </si>
  <si>
    <r>
      <t xml:space="preserve">0.89 </t>
    </r>
    <r>
      <rPr>
        <sz val="7"/>
        <color theme="1"/>
        <rFont val="Calibri"/>
        <family val="2"/>
        <scheme val="minor"/>
      </rPr>
      <t>(12.0/13.5)</t>
    </r>
  </si>
  <si>
    <r>
      <t xml:space="preserve">0.52 </t>
    </r>
    <r>
      <rPr>
        <sz val="7"/>
        <color theme="1"/>
        <rFont val="Calibri"/>
        <family val="2"/>
        <scheme val="minor"/>
      </rPr>
      <t>(10.0/19.3)</t>
    </r>
  </si>
  <si>
    <r>
      <t xml:space="preserve">0.84 </t>
    </r>
    <r>
      <rPr>
        <sz val="7"/>
        <color theme="1"/>
        <rFont val="Calibri"/>
        <family val="2"/>
        <scheme val="minor"/>
      </rPr>
      <t>(5.3/6.3)</t>
    </r>
  </si>
  <si>
    <t xml:space="preserve">Deandre Ayton </t>
  </si>
  <si>
    <r>
      <t xml:space="preserve">0.64 </t>
    </r>
    <r>
      <rPr>
        <sz val="7"/>
        <color theme="1"/>
        <rFont val="Calibri"/>
        <family val="2"/>
        <scheme val="minor"/>
      </rPr>
      <t>(9.0/14.0)</t>
    </r>
  </si>
  <si>
    <r>
      <t xml:space="preserve">0.00 </t>
    </r>
    <r>
      <rPr>
        <sz val="7"/>
        <color theme="1"/>
        <rFont val="Calibri"/>
        <family val="2"/>
        <scheme val="minor"/>
      </rPr>
      <t>(0.0/0.0)</t>
    </r>
  </si>
  <si>
    <t>Brandon Ingram</t>
  </si>
  <si>
    <r>
      <t xml:space="preserve">0.50 </t>
    </r>
    <r>
      <rPr>
        <sz val="7"/>
        <color theme="1"/>
        <rFont val="Calibri"/>
        <family val="2"/>
        <scheme val="minor"/>
      </rPr>
      <t>(10.5/21.0)</t>
    </r>
  </si>
  <si>
    <r>
      <t xml:space="preserve">0.74 </t>
    </r>
    <r>
      <rPr>
        <sz val="7"/>
        <color theme="1"/>
        <rFont val="Calibri"/>
        <family val="2"/>
        <scheme val="minor"/>
      </rPr>
      <t>(2.8/3.8)</t>
    </r>
  </si>
  <si>
    <t>Malcolm Brogdon</t>
  </si>
  <si>
    <t>James Harden</t>
  </si>
  <si>
    <r>
      <t xml:space="preserve">0.46 </t>
    </r>
    <r>
      <rPr>
        <sz val="7"/>
        <color theme="1"/>
        <rFont val="Calibri"/>
        <family val="2"/>
        <scheme val="minor"/>
      </rPr>
      <t>(8.3/18.0)</t>
    </r>
  </si>
  <si>
    <r>
      <t xml:space="preserve">0.75 </t>
    </r>
    <r>
      <rPr>
        <sz val="7"/>
        <color theme="1"/>
        <rFont val="Calibri"/>
        <family val="2"/>
        <scheme val="minor"/>
      </rPr>
      <t>(6.0/8.0)</t>
    </r>
  </si>
  <si>
    <r>
      <t xml:space="preserve">0.51 </t>
    </r>
    <r>
      <rPr>
        <sz val="7"/>
        <color theme="1"/>
        <rFont val="Calibri"/>
        <family val="2"/>
        <scheme val="minor"/>
      </rPr>
      <t>(9.0/17.8)</t>
    </r>
  </si>
  <si>
    <r>
      <t xml:space="preserve">0.82 </t>
    </r>
    <r>
      <rPr>
        <sz val="7"/>
        <color theme="1"/>
        <rFont val="Calibri"/>
        <family val="2"/>
        <scheme val="minor"/>
      </rPr>
      <t>(5.3/6.5)</t>
    </r>
  </si>
  <si>
    <t>Kelly Oubre Jr.</t>
  </si>
  <si>
    <r>
      <t xml:space="preserve">0.47 </t>
    </r>
    <r>
      <rPr>
        <sz val="7"/>
        <color theme="1"/>
        <rFont val="Calibri"/>
        <family val="2"/>
        <scheme val="minor"/>
      </rPr>
      <t>(6.8/14.5)</t>
    </r>
  </si>
  <si>
    <r>
      <t xml:space="preserve">0.49 </t>
    </r>
    <r>
      <rPr>
        <sz val="7"/>
        <color theme="1"/>
        <rFont val="Calibri"/>
        <family val="2"/>
        <scheme val="minor"/>
      </rPr>
      <t>(8.5/17.5)</t>
    </r>
  </si>
  <si>
    <r>
      <t xml:space="preserve">0.83 </t>
    </r>
    <r>
      <rPr>
        <sz val="7"/>
        <color theme="1"/>
        <rFont val="Calibri"/>
        <family val="2"/>
        <scheme val="minor"/>
      </rPr>
      <t>(5.0/6.0)</t>
    </r>
  </si>
  <si>
    <r>
      <t xml:space="preserve">0.65 </t>
    </r>
    <r>
      <rPr>
        <sz val="7"/>
        <color theme="1"/>
        <rFont val="Calibri"/>
        <family val="2"/>
        <scheme val="minor"/>
      </rPr>
      <t>(6.0/9.3)</t>
    </r>
  </si>
  <si>
    <r>
      <t xml:space="preserve">1.00 </t>
    </r>
    <r>
      <rPr>
        <sz val="7"/>
        <color theme="1"/>
        <rFont val="Calibri"/>
        <family val="2"/>
        <scheme val="minor"/>
      </rPr>
      <t>(0.7/0.7)</t>
    </r>
  </si>
  <si>
    <t>LaMarcus Aldridge</t>
  </si>
  <si>
    <r>
      <t xml:space="preserve">0.49 </t>
    </r>
    <r>
      <rPr>
        <sz val="7"/>
        <color theme="1"/>
        <rFont val="Calibri"/>
        <family val="2"/>
        <scheme val="minor"/>
      </rPr>
      <t>(8.0/16.3)</t>
    </r>
  </si>
  <si>
    <r>
      <t xml:space="preserve">0.81 </t>
    </r>
    <r>
      <rPr>
        <sz val="7"/>
        <color theme="1"/>
        <rFont val="Calibri"/>
        <family val="2"/>
        <scheme val="minor"/>
      </rPr>
      <t>(4.3/5.3)</t>
    </r>
  </si>
  <si>
    <t>Bojan Bogdanovic</t>
  </si>
  <si>
    <r>
      <t xml:space="preserve">0.86 </t>
    </r>
    <r>
      <rPr>
        <sz val="7"/>
        <color theme="1"/>
        <rFont val="Calibri"/>
        <family val="2"/>
        <scheme val="minor"/>
      </rPr>
      <t>(4.3/5.0)</t>
    </r>
  </si>
  <si>
    <r>
      <t xml:space="preserve">0.90 </t>
    </r>
    <r>
      <rPr>
        <sz val="7"/>
        <color theme="1"/>
        <rFont val="Calibri"/>
        <family val="2"/>
        <scheme val="minor"/>
      </rPr>
      <t>(2.7/3.0)</t>
    </r>
  </si>
  <si>
    <r>
      <t xml:space="preserve">0.55 </t>
    </r>
    <r>
      <rPr>
        <sz val="7"/>
        <color theme="1"/>
        <rFont val="Calibri"/>
        <family val="2"/>
        <scheme val="minor"/>
      </rPr>
      <t>(6.0/11.0)</t>
    </r>
  </si>
  <si>
    <r>
      <t xml:space="preserve">0.85 </t>
    </r>
    <r>
      <rPr>
        <sz val="7"/>
        <color theme="1"/>
        <rFont val="Calibri"/>
        <family val="2"/>
        <scheme val="minor"/>
      </rPr>
      <t>(2.3/2.7)</t>
    </r>
  </si>
  <si>
    <r>
      <t xml:space="preserve">0.56 </t>
    </r>
    <r>
      <rPr>
        <sz val="7"/>
        <color theme="1"/>
        <rFont val="Calibri"/>
        <family val="2"/>
        <scheme val="minor"/>
      </rPr>
      <t>(7.0/12.5)</t>
    </r>
  </si>
  <si>
    <r>
      <t xml:space="preserve">0.66 </t>
    </r>
    <r>
      <rPr>
        <sz val="7"/>
        <color theme="1"/>
        <rFont val="Calibri"/>
        <family val="2"/>
        <scheme val="minor"/>
      </rPr>
      <t>(2.5/3.8)</t>
    </r>
  </si>
  <si>
    <r>
      <t xml:space="preserve">0.43 </t>
    </r>
    <r>
      <rPr>
        <sz val="7"/>
        <color theme="1"/>
        <rFont val="Calibri"/>
        <family val="2"/>
        <scheme val="minor"/>
      </rPr>
      <t>(7.5/17.5)</t>
    </r>
  </si>
  <si>
    <r>
      <t xml:space="preserve">0.74 </t>
    </r>
    <r>
      <rPr>
        <sz val="7"/>
        <color theme="1"/>
        <rFont val="Calibri"/>
        <family val="2"/>
        <scheme val="minor"/>
      </rPr>
      <t>(4.8/6.5)</t>
    </r>
  </si>
  <si>
    <t>Nikola Jokic</t>
  </si>
  <si>
    <r>
      <t xml:space="preserve">0.43 </t>
    </r>
    <r>
      <rPr>
        <sz val="7"/>
        <color theme="1"/>
        <rFont val="Calibri"/>
        <family val="2"/>
        <scheme val="minor"/>
      </rPr>
      <t>(6.0/13.8)</t>
    </r>
  </si>
  <si>
    <r>
      <t xml:space="preserve">0.80 </t>
    </r>
    <r>
      <rPr>
        <sz val="7"/>
        <color theme="1"/>
        <rFont val="Calibri"/>
        <family val="2"/>
        <scheme val="minor"/>
      </rPr>
      <t>(2.8/3.5)</t>
    </r>
  </si>
  <si>
    <t>Donovan Mitchell</t>
  </si>
  <si>
    <t>Fred VanVleet</t>
  </si>
  <si>
    <t>OG Anunoby</t>
  </si>
  <si>
    <r>
      <t xml:space="preserve">0.00 </t>
    </r>
    <r>
      <rPr>
        <sz val="7"/>
        <color theme="1"/>
        <rFont val="Calibri"/>
        <family val="2"/>
        <scheme val="minor"/>
      </rPr>
      <t>(0.0/0.3)</t>
    </r>
  </si>
  <si>
    <r>
      <t xml:space="preserve">0.54 </t>
    </r>
    <r>
      <rPr>
        <sz val="7"/>
        <color theme="1"/>
        <rFont val="Calibri"/>
        <family val="2"/>
        <scheme val="minor"/>
      </rPr>
      <t>(4.5/8.3)</t>
    </r>
  </si>
  <si>
    <r>
      <t xml:space="preserve">0.73 </t>
    </r>
    <r>
      <rPr>
        <sz val="7"/>
        <color theme="1"/>
        <rFont val="Calibri"/>
        <family val="2"/>
        <scheme val="minor"/>
      </rPr>
      <t>(6.8/9.3)</t>
    </r>
  </si>
  <si>
    <r>
      <t xml:space="preserve">0.75 </t>
    </r>
    <r>
      <rPr>
        <sz val="7"/>
        <color theme="1"/>
        <rFont val="Calibri"/>
        <family val="2"/>
        <scheme val="minor"/>
      </rPr>
      <t>(3.0/4.0)</t>
    </r>
  </si>
  <si>
    <r>
      <t xml:space="preserve">0.77 </t>
    </r>
    <r>
      <rPr>
        <sz val="7"/>
        <color theme="1"/>
        <rFont val="Calibri"/>
        <family val="2"/>
        <scheme val="minor"/>
      </rPr>
      <t>(1.0/1.3)</t>
    </r>
  </si>
  <si>
    <t>Cody Zeller</t>
  </si>
  <si>
    <t>Kendrick Nunn</t>
  </si>
  <si>
    <r>
      <t xml:space="preserve">1.00 </t>
    </r>
    <r>
      <rPr>
        <sz val="7"/>
        <color theme="1"/>
        <rFont val="Calibri"/>
        <family val="2"/>
        <scheme val="minor"/>
      </rPr>
      <t>(1.3/1.3)</t>
    </r>
  </si>
  <si>
    <t>Josh Hart</t>
  </si>
  <si>
    <r>
      <t xml:space="preserve">0.48 </t>
    </r>
    <r>
      <rPr>
        <sz val="7"/>
        <color theme="1"/>
        <rFont val="Calibri"/>
        <family val="2"/>
        <scheme val="minor"/>
      </rPr>
      <t>(5.3/11.0)</t>
    </r>
  </si>
  <si>
    <r>
      <t xml:space="preserve">0.94 </t>
    </r>
    <r>
      <rPr>
        <sz val="7"/>
        <color theme="1"/>
        <rFont val="Calibri"/>
        <family val="2"/>
        <scheme val="minor"/>
      </rPr>
      <t>(3.3/3.5)</t>
    </r>
  </si>
  <si>
    <r>
      <t xml:space="preserve">0.50 </t>
    </r>
    <r>
      <rPr>
        <sz val="7"/>
        <color theme="1"/>
        <rFont val="Calibri"/>
        <family val="2"/>
        <scheme val="minor"/>
      </rPr>
      <t>(7.0/14.0)</t>
    </r>
  </si>
  <si>
    <r>
      <t xml:space="preserve">0.73 </t>
    </r>
    <r>
      <rPr>
        <sz val="7"/>
        <color theme="1"/>
        <rFont val="Calibri"/>
        <family val="2"/>
        <scheme val="minor"/>
      </rPr>
      <t>(2.7/3.7)</t>
    </r>
  </si>
  <si>
    <t>Shai Gilgeous-Alexander</t>
  </si>
  <si>
    <r>
      <t xml:space="preserve">0.39 </t>
    </r>
    <r>
      <rPr>
        <sz val="7"/>
        <color theme="1"/>
        <rFont val="Calibri"/>
        <family val="2"/>
        <scheme val="minor"/>
      </rPr>
      <t>(4.5/11.5)</t>
    </r>
  </si>
  <si>
    <r>
      <t xml:space="preserve">0.75 </t>
    </r>
    <r>
      <rPr>
        <sz val="7"/>
        <color theme="1"/>
        <rFont val="Calibri"/>
        <family val="2"/>
        <scheme val="minor"/>
      </rPr>
      <t>(1.5/2.0)</t>
    </r>
  </si>
  <si>
    <t>Kemba Walker</t>
  </si>
  <si>
    <r>
      <t xml:space="preserve">0.83 </t>
    </r>
    <r>
      <rPr>
        <sz val="7"/>
        <color theme="1"/>
        <rFont val="Calibri"/>
        <family val="2"/>
        <scheme val="minor"/>
      </rPr>
      <t>(3.3/4.0)</t>
    </r>
  </si>
  <si>
    <t>Devonte' Graham</t>
  </si>
  <si>
    <r>
      <t xml:space="preserve">0.87 </t>
    </r>
    <r>
      <rPr>
        <sz val="7"/>
        <color theme="1"/>
        <rFont val="Calibri"/>
        <family val="2"/>
        <scheme val="minor"/>
      </rPr>
      <t>(3.3/3.8)</t>
    </r>
  </si>
  <si>
    <r>
      <t xml:space="preserve">0.81 </t>
    </r>
    <r>
      <rPr>
        <sz val="7"/>
        <color theme="1"/>
        <rFont val="Calibri"/>
        <family val="2"/>
        <scheme val="minor"/>
      </rPr>
      <t>(3.5/4.3)</t>
    </r>
  </si>
  <si>
    <t>Derrick Rose</t>
  </si>
  <si>
    <r>
      <t xml:space="preserve">0.95 </t>
    </r>
    <r>
      <rPr>
        <sz val="7"/>
        <color theme="1"/>
        <rFont val="Calibri"/>
        <family val="2"/>
        <scheme val="minor"/>
      </rPr>
      <t>(3.8/4.0)</t>
    </r>
  </si>
  <si>
    <r>
      <t xml:space="preserve">0.55 </t>
    </r>
    <r>
      <rPr>
        <sz val="7"/>
        <color theme="1"/>
        <rFont val="Calibri"/>
        <family val="2"/>
        <scheme val="minor"/>
      </rPr>
      <t>(7.3/13.3)</t>
    </r>
  </si>
  <si>
    <r>
      <t xml:space="preserve">0.66 </t>
    </r>
    <r>
      <rPr>
        <sz val="7"/>
        <color theme="1"/>
        <rFont val="Calibri"/>
        <family val="2"/>
        <scheme val="minor"/>
      </rPr>
      <t>(4.3/6.5)</t>
    </r>
  </si>
  <si>
    <r>
      <t xml:space="preserve">0.87 </t>
    </r>
    <r>
      <rPr>
        <sz val="7"/>
        <color theme="1"/>
        <rFont val="Calibri"/>
        <family val="2"/>
        <scheme val="minor"/>
      </rPr>
      <t>(2.0/2.3)</t>
    </r>
  </si>
  <si>
    <t>Hassan Whiteside</t>
  </si>
  <si>
    <r>
      <t xml:space="preserve">0.83 </t>
    </r>
    <r>
      <rPr>
        <sz val="7"/>
        <color theme="1"/>
        <rFont val="Calibri"/>
        <family val="2"/>
        <scheme val="minor"/>
      </rPr>
      <t>(2.5/3.0)</t>
    </r>
  </si>
  <si>
    <r>
      <t xml:space="preserve">0.46 </t>
    </r>
    <r>
      <rPr>
        <sz val="7"/>
        <color theme="1"/>
        <rFont val="Calibri"/>
        <family val="2"/>
        <scheme val="minor"/>
      </rPr>
      <t>(5.5/12.0)</t>
    </r>
  </si>
  <si>
    <t>Josh Richardson</t>
  </si>
  <si>
    <t>Wesley Matthews</t>
  </si>
  <si>
    <t>Luke Kennard</t>
  </si>
  <si>
    <r>
      <t xml:space="preserve">0.89 </t>
    </r>
    <r>
      <rPr>
        <sz val="7"/>
        <color theme="1"/>
        <rFont val="Calibri"/>
        <family val="2"/>
        <scheme val="minor"/>
      </rPr>
      <t>(4.0/4.5)</t>
    </r>
  </si>
  <si>
    <t>Will Barton</t>
  </si>
  <si>
    <r>
      <t xml:space="preserve">0.39 </t>
    </r>
    <r>
      <rPr>
        <sz val="7"/>
        <color theme="1"/>
        <rFont val="Calibri"/>
        <family val="2"/>
        <scheme val="minor"/>
      </rPr>
      <t>(4.3/11.0)</t>
    </r>
  </si>
  <si>
    <r>
      <t xml:space="preserve">0.83 </t>
    </r>
    <r>
      <rPr>
        <sz val="7"/>
        <color theme="1"/>
        <rFont val="Calibri"/>
        <family val="2"/>
        <scheme val="minor"/>
      </rPr>
      <t>(4.0/4.8)</t>
    </r>
  </si>
  <si>
    <r>
      <t xml:space="preserve">0.42 </t>
    </r>
    <r>
      <rPr>
        <sz val="7"/>
        <color theme="1"/>
        <rFont val="Calibri"/>
        <family val="2"/>
        <scheme val="minor"/>
      </rPr>
      <t>(6.3/15.0)</t>
    </r>
  </si>
  <si>
    <r>
      <t xml:space="preserve">0.85 </t>
    </r>
    <r>
      <rPr>
        <sz val="7"/>
        <color theme="1"/>
        <rFont val="Calibri"/>
        <family val="2"/>
        <scheme val="minor"/>
      </rPr>
      <t>(4.5/5.3)</t>
    </r>
  </si>
  <si>
    <t>P.J. Washington</t>
  </si>
  <si>
    <r>
      <t xml:space="preserve">0.48 </t>
    </r>
    <r>
      <rPr>
        <sz val="7"/>
        <color theme="1"/>
        <rFont val="Calibri"/>
        <family val="2"/>
        <scheme val="minor"/>
      </rPr>
      <t>(4.8/10.0)</t>
    </r>
  </si>
  <si>
    <t>Danny Green</t>
  </si>
  <si>
    <r>
      <t xml:space="preserve">0.47 </t>
    </r>
    <r>
      <rPr>
        <sz val="7"/>
        <color theme="1"/>
        <rFont val="Calibri"/>
        <family val="2"/>
        <scheme val="minor"/>
      </rPr>
      <t>(4.5/9.5)</t>
    </r>
  </si>
  <si>
    <r>
      <t xml:space="preserve">0.63 </t>
    </r>
    <r>
      <rPr>
        <sz val="7"/>
        <color theme="1"/>
        <rFont val="Calibri"/>
        <family val="2"/>
        <scheme val="minor"/>
      </rPr>
      <t>(0.5/0.8)</t>
    </r>
  </si>
  <si>
    <r>
      <t xml:space="preserve">0.50 </t>
    </r>
    <r>
      <rPr>
        <sz val="7"/>
        <color theme="1"/>
        <rFont val="Calibri"/>
        <family val="2"/>
        <scheme val="minor"/>
      </rPr>
      <t>(6.7/13.3)</t>
    </r>
  </si>
  <si>
    <r>
      <t xml:space="preserve">0.68 </t>
    </r>
    <r>
      <rPr>
        <sz val="7"/>
        <color theme="1"/>
        <rFont val="Calibri"/>
        <family val="2"/>
        <scheme val="minor"/>
      </rPr>
      <t>(2.7/4.0)</t>
    </r>
  </si>
  <si>
    <r>
      <t xml:space="preserve">0.48 </t>
    </r>
    <r>
      <rPr>
        <sz val="7"/>
        <color theme="1"/>
        <rFont val="Calibri"/>
        <family val="2"/>
        <scheme val="minor"/>
      </rPr>
      <t>(5.8/12.0)</t>
    </r>
  </si>
  <si>
    <r>
      <t xml:space="preserve">0.68 </t>
    </r>
    <r>
      <rPr>
        <sz val="7"/>
        <color theme="1"/>
        <rFont val="Calibri"/>
        <family val="2"/>
        <scheme val="minor"/>
      </rPr>
      <t>(5.3/7.8)</t>
    </r>
  </si>
  <si>
    <t>Jaxson Hayes</t>
  </si>
  <si>
    <r>
      <t xml:space="preserve">0.82 </t>
    </r>
    <r>
      <rPr>
        <sz val="7"/>
        <color theme="1"/>
        <rFont val="Calibri"/>
        <family val="2"/>
        <scheme val="minor"/>
      </rPr>
      <t>(9.0/11.0)</t>
    </r>
  </si>
  <si>
    <r>
      <t xml:space="preserve">0.33 </t>
    </r>
    <r>
      <rPr>
        <sz val="7"/>
        <color theme="1"/>
        <rFont val="Calibri"/>
        <family val="2"/>
        <scheme val="minor"/>
      </rPr>
      <t>(1.0/3.0)</t>
    </r>
  </si>
  <si>
    <r>
      <t xml:space="preserve">0.57 </t>
    </r>
    <r>
      <rPr>
        <sz val="7"/>
        <color theme="1"/>
        <rFont val="Calibri"/>
        <family val="2"/>
        <scheme val="minor"/>
      </rPr>
      <t>(1.3/2.3)</t>
    </r>
  </si>
  <si>
    <t>Davis Bertans</t>
  </si>
  <si>
    <t>Maxi Kleber</t>
  </si>
  <si>
    <r>
      <t xml:space="preserve">0.45 </t>
    </r>
    <r>
      <rPr>
        <sz val="7"/>
        <color theme="1"/>
        <rFont val="Calibri"/>
        <family val="2"/>
        <scheme val="minor"/>
      </rPr>
      <t>(3.3/7.3)</t>
    </r>
  </si>
  <si>
    <r>
      <t xml:space="preserve">0.83 </t>
    </r>
    <r>
      <rPr>
        <sz val="7"/>
        <color theme="1"/>
        <rFont val="Calibri"/>
        <family val="2"/>
        <scheme val="minor"/>
      </rPr>
      <t>(1.5/1.8)</t>
    </r>
  </si>
  <si>
    <t>Isaiah Thomas</t>
  </si>
  <si>
    <t>Caris LeVert</t>
  </si>
  <si>
    <r>
      <t xml:space="preserve">0.50 </t>
    </r>
    <r>
      <rPr>
        <sz val="7"/>
        <color theme="1"/>
        <rFont val="Calibri"/>
        <family val="2"/>
        <scheme val="minor"/>
      </rPr>
      <t>(8.0/16.0)</t>
    </r>
  </si>
  <si>
    <t>Jevon Carter</t>
  </si>
  <si>
    <r>
      <t xml:space="preserve">1.00 </t>
    </r>
    <r>
      <rPr>
        <sz val="7"/>
        <color theme="1"/>
        <rFont val="Calibri"/>
        <family val="2"/>
        <scheme val="minor"/>
      </rPr>
      <t>(1.0/1.0)</t>
    </r>
  </si>
  <si>
    <t>Bobby Portis</t>
  </si>
  <si>
    <t>Wendell Carter Jr.</t>
  </si>
  <si>
    <t>Frank Kaminsky</t>
  </si>
  <si>
    <r>
      <t xml:space="preserve">0.48 </t>
    </r>
    <r>
      <rPr>
        <sz val="7"/>
        <color theme="1"/>
        <rFont val="Calibri"/>
        <family val="2"/>
        <scheme val="minor"/>
      </rPr>
      <t>(8.0/16.7)</t>
    </r>
  </si>
  <si>
    <t>Bryn Forbes</t>
  </si>
  <si>
    <r>
      <t xml:space="preserve">0.46 </t>
    </r>
    <r>
      <rPr>
        <sz val="7"/>
        <color theme="1"/>
        <rFont val="Calibri"/>
        <family val="2"/>
        <scheme val="minor"/>
      </rPr>
      <t>(5.7/12.3)</t>
    </r>
  </si>
  <si>
    <r>
      <t xml:space="preserve">1.00 </t>
    </r>
    <r>
      <rPr>
        <sz val="7"/>
        <color theme="1"/>
        <rFont val="Calibri"/>
        <family val="2"/>
        <scheme val="minor"/>
      </rPr>
      <t>(2.3/2.3)</t>
    </r>
  </si>
  <si>
    <r>
      <t xml:space="preserve">0.45 </t>
    </r>
    <r>
      <rPr>
        <sz val="7"/>
        <color theme="1"/>
        <rFont val="Calibri"/>
        <family val="2"/>
        <scheme val="minor"/>
      </rPr>
      <t>(4.3/9.5)</t>
    </r>
  </si>
  <si>
    <r>
      <t xml:space="preserve">0.89 </t>
    </r>
    <r>
      <rPr>
        <sz val="7"/>
        <color theme="1"/>
        <rFont val="Calibri"/>
        <family val="2"/>
        <scheme val="minor"/>
      </rPr>
      <t>(2.5/2.8)</t>
    </r>
  </si>
  <si>
    <t>Brandon Clarke</t>
  </si>
  <si>
    <r>
      <t xml:space="preserve">0.53 </t>
    </r>
    <r>
      <rPr>
        <sz val="7"/>
        <color theme="1"/>
        <rFont val="Calibri"/>
        <family val="2"/>
        <scheme val="minor"/>
      </rPr>
      <t>(4.8/9.0)</t>
    </r>
  </si>
  <si>
    <r>
      <t xml:space="preserve">1.00 </t>
    </r>
    <r>
      <rPr>
        <sz val="7"/>
        <color theme="1"/>
        <rFont val="Calibri"/>
        <family val="2"/>
        <scheme val="minor"/>
      </rPr>
      <t>(0.8/0.8)</t>
    </r>
  </si>
  <si>
    <t>Jaren Jackson Jr.</t>
  </si>
  <si>
    <r>
      <t xml:space="preserve">0.42 </t>
    </r>
    <r>
      <rPr>
        <sz val="7"/>
        <color theme="1"/>
        <rFont val="Calibri"/>
        <family val="2"/>
        <scheme val="minor"/>
      </rPr>
      <t>(5.0/11.8)</t>
    </r>
  </si>
  <si>
    <r>
      <t xml:space="preserve">0.79 </t>
    </r>
    <r>
      <rPr>
        <sz val="7"/>
        <color theme="1"/>
        <rFont val="Calibri"/>
        <family val="2"/>
        <scheme val="minor"/>
      </rPr>
      <t>(3.8/4.8)</t>
    </r>
  </si>
  <si>
    <t xml:space="preserve">Elfrid Payton </t>
  </si>
  <si>
    <r>
      <t xml:space="preserve">0.38 </t>
    </r>
    <r>
      <rPr>
        <sz val="7"/>
        <color theme="1"/>
        <rFont val="Calibri"/>
        <family val="2"/>
        <scheme val="minor"/>
      </rPr>
      <t>(2.8/7.3)</t>
    </r>
  </si>
  <si>
    <r>
      <t xml:space="preserve">0.87 </t>
    </r>
    <r>
      <rPr>
        <sz val="7"/>
        <color theme="1"/>
        <rFont val="Calibri"/>
        <family val="2"/>
        <scheme val="minor"/>
      </rPr>
      <t>(1.3/1.5)</t>
    </r>
  </si>
  <si>
    <t>Miles Bridges</t>
  </si>
  <si>
    <r>
      <t xml:space="preserve">0.82 </t>
    </r>
    <r>
      <rPr>
        <sz val="7"/>
        <color theme="1"/>
        <rFont val="Calibri"/>
        <family val="2"/>
        <scheme val="minor"/>
      </rPr>
      <t>(2.3/2.8)</t>
    </r>
  </si>
  <si>
    <t>Justise Winslow</t>
  </si>
  <si>
    <r>
      <t xml:space="preserve">0.38 </t>
    </r>
    <r>
      <rPr>
        <sz val="7"/>
        <color theme="1"/>
        <rFont val="Calibri"/>
        <family val="2"/>
        <scheme val="minor"/>
      </rPr>
      <t>(5.8/15.3)</t>
    </r>
  </si>
  <si>
    <r>
      <t xml:space="preserve">0.58 </t>
    </r>
    <r>
      <rPr>
        <sz val="7"/>
        <color theme="1"/>
        <rFont val="Calibri"/>
        <family val="2"/>
        <scheme val="minor"/>
      </rPr>
      <t>(2.5/4.3)</t>
    </r>
  </si>
  <si>
    <r>
      <t xml:space="preserve">0.70 </t>
    </r>
    <r>
      <rPr>
        <sz val="7"/>
        <color theme="1"/>
        <rFont val="Calibri"/>
        <family val="2"/>
        <scheme val="minor"/>
      </rPr>
      <t>(2.8/4.0)</t>
    </r>
  </si>
  <si>
    <r>
      <t xml:space="preserve">0.23 </t>
    </r>
    <r>
      <rPr>
        <sz val="7"/>
        <color theme="1"/>
        <rFont val="Calibri"/>
        <family val="2"/>
        <scheme val="minor"/>
      </rPr>
      <t>(0.3/1.3)</t>
    </r>
  </si>
  <si>
    <r>
      <t xml:space="preserve">0.41 </t>
    </r>
    <r>
      <rPr>
        <sz val="7"/>
        <color theme="1"/>
        <rFont val="Calibri"/>
        <family val="2"/>
        <scheme val="minor"/>
      </rPr>
      <t>(4.5/11.0)</t>
    </r>
  </si>
  <si>
    <r>
      <t xml:space="preserve">0.92 </t>
    </r>
    <r>
      <rPr>
        <sz val="7"/>
        <color theme="1"/>
        <rFont val="Calibri"/>
        <family val="2"/>
        <scheme val="minor"/>
      </rPr>
      <t>(2.3/2.5)</t>
    </r>
  </si>
  <si>
    <t>Nemanja Bjelica</t>
  </si>
  <si>
    <r>
      <t xml:space="preserve">1.00 </t>
    </r>
    <r>
      <rPr>
        <sz val="7"/>
        <color theme="1"/>
        <rFont val="Calibri"/>
        <family val="2"/>
        <scheme val="minor"/>
      </rPr>
      <t>(0.5/0.5)</t>
    </r>
  </si>
  <si>
    <t>Ivica Zubac</t>
  </si>
  <si>
    <r>
      <t xml:space="preserve">0.88 </t>
    </r>
    <r>
      <rPr>
        <sz val="7"/>
        <color theme="1"/>
        <rFont val="Calibri"/>
        <family val="2"/>
        <scheme val="minor"/>
      </rPr>
      <t>(3.5/4.0)</t>
    </r>
  </si>
  <si>
    <t>Solomon Hill</t>
  </si>
  <si>
    <r>
      <t xml:space="preserve">0.64 </t>
    </r>
    <r>
      <rPr>
        <sz val="7"/>
        <color theme="1"/>
        <rFont val="Calibri"/>
        <family val="2"/>
        <scheme val="minor"/>
      </rPr>
      <t>(3.5/5.5)</t>
    </r>
  </si>
  <si>
    <r>
      <t xml:space="preserve">0.67 </t>
    </r>
    <r>
      <rPr>
        <sz val="7"/>
        <color theme="1"/>
        <rFont val="Calibri"/>
        <family val="2"/>
        <scheme val="minor"/>
      </rPr>
      <t>(2.0/3.0)</t>
    </r>
  </si>
  <si>
    <t>Josh Okogie</t>
  </si>
  <si>
    <t>Tyler Herro</t>
  </si>
  <si>
    <r>
      <t xml:space="preserve">0.78 </t>
    </r>
    <r>
      <rPr>
        <sz val="7"/>
        <color theme="1"/>
        <rFont val="Calibri"/>
        <family val="2"/>
        <scheme val="minor"/>
      </rPr>
      <t>(3.5/4.5)</t>
    </r>
  </si>
  <si>
    <t>Rui Hachimura</t>
  </si>
  <si>
    <t>Kenrich Williams</t>
  </si>
  <si>
    <r>
      <t xml:space="preserve">0.43 </t>
    </r>
    <r>
      <rPr>
        <sz val="7"/>
        <color theme="1"/>
        <rFont val="Calibri"/>
        <family val="2"/>
        <scheme val="minor"/>
      </rPr>
      <t>(2.5/5.8)</t>
    </r>
  </si>
  <si>
    <t>Evan Fournier</t>
  </si>
  <si>
    <t>Danuel House Jr.</t>
  </si>
  <si>
    <r>
      <t xml:space="preserve">0.45 </t>
    </r>
    <r>
      <rPr>
        <sz val="7"/>
        <color theme="1"/>
        <rFont val="Calibri"/>
        <family val="2"/>
        <scheme val="minor"/>
      </rPr>
      <t>(5.0/11.0)</t>
    </r>
  </si>
  <si>
    <r>
      <t xml:space="preserve">0.67 </t>
    </r>
    <r>
      <rPr>
        <sz val="7"/>
        <color theme="1"/>
        <rFont val="Calibri"/>
        <family val="2"/>
        <scheme val="minor"/>
      </rPr>
      <t>(10.0/15.0)</t>
    </r>
  </si>
  <si>
    <t>Robert Williams</t>
  </si>
  <si>
    <t>Aron Baynes</t>
  </si>
  <si>
    <r>
      <t xml:space="preserve">0.33 </t>
    </r>
    <r>
      <rPr>
        <sz val="7"/>
        <color theme="1"/>
        <rFont val="Calibri"/>
        <family val="2"/>
        <scheme val="minor"/>
      </rPr>
      <t>(2.3/7.0)</t>
    </r>
  </si>
  <si>
    <r>
      <t xml:space="preserve">0.50 </t>
    </r>
    <r>
      <rPr>
        <sz val="7"/>
        <color theme="1"/>
        <rFont val="Calibri"/>
        <family val="2"/>
        <scheme val="minor"/>
      </rPr>
      <t>(0.5/1.0)</t>
    </r>
  </si>
  <si>
    <t>Taurean Prince</t>
  </si>
  <si>
    <t>Dillon Brooks</t>
  </si>
  <si>
    <r>
      <t xml:space="preserve">0.39 </t>
    </r>
    <r>
      <rPr>
        <sz val="7"/>
        <color theme="1"/>
        <rFont val="Calibri"/>
        <family val="2"/>
        <scheme val="minor"/>
      </rPr>
      <t>(4.0/10.3)</t>
    </r>
  </si>
  <si>
    <t>Larry Nance Jr.</t>
  </si>
  <si>
    <t>Shabazz Napier</t>
  </si>
  <si>
    <t>Royce O'Neale</t>
  </si>
  <si>
    <t>Omari Spellman</t>
  </si>
  <si>
    <t>Moritz Wagner</t>
  </si>
  <si>
    <t>Jae Crowder</t>
  </si>
  <si>
    <r>
      <t xml:space="preserve">0.35 </t>
    </r>
    <r>
      <rPr>
        <sz val="7"/>
        <color theme="1"/>
        <rFont val="Calibri"/>
        <family val="2"/>
        <scheme val="minor"/>
      </rPr>
      <t>(3.3/9.5)</t>
    </r>
  </si>
  <si>
    <r>
      <t xml:space="preserve">0.78 </t>
    </r>
    <r>
      <rPr>
        <sz val="7"/>
        <color theme="1"/>
        <rFont val="Calibri"/>
        <family val="2"/>
        <scheme val="minor"/>
      </rPr>
      <t>(1.8/2.3)</t>
    </r>
  </si>
  <si>
    <t>Richaun Holmes</t>
  </si>
  <si>
    <r>
      <t xml:space="preserve">0.63 </t>
    </r>
    <r>
      <rPr>
        <sz val="7"/>
        <color theme="1"/>
        <rFont val="Calibri"/>
        <family val="2"/>
        <scheme val="minor"/>
      </rPr>
      <t>(4.3/6.8)</t>
    </r>
  </si>
  <si>
    <r>
      <t xml:space="preserve">0.72 </t>
    </r>
    <r>
      <rPr>
        <sz val="7"/>
        <color theme="1"/>
        <rFont val="Calibri"/>
        <family val="2"/>
        <scheme val="minor"/>
      </rPr>
      <t>(1.8/2.5)</t>
    </r>
  </si>
  <si>
    <t>Seth Curry</t>
  </si>
  <si>
    <r>
      <t xml:space="preserve">0.48 </t>
    </r>
    <r>
      <rPr>
        <sz val="7"/>
        <color theme="1"/>
        <rFont val="Calibri"/>
        <family val="2"/>
        <scheme val="minor"/>
      </rPr>
      <t>(3.5/7.3)</t>
    </r>
  </si>
  <si>
    <t>Coby White</t>
  </si>
  <si>
    <t>Landry Shamet</t>
  </si>
  <si>
    <r>
      <t xml:space="preserve">0.45 </t>
    </r>
    <r>
      <rPr>
        <sz val="7"/>
        <color theme="1"/>
        <rFont val="Calibri"/>
        <family val="2"/>
        <scheme val="minor"/>
      </rPr>
      <t>(3.5/7.8)</t>
    </r>
  </si>
  <si>
    <t>Ersan Ilyasova</t>
  </si>
  <si>
    <t>Isaac Bonga</t>
  </si>
  <si>
    <t>Markelle Fultz</t>
  </si>
  <si>
    <t xml:space="preserve">Jrue Holiday </t>
  </si>
  <si>
    <r>
      <t xml:space="preserve">0.31 </t>
    </r>
    <r>
      <rPr>
        <sz val="7"/>
        <color theme="1"/>
        <rFont val="Calibri"/>
        <family val="2"/>
        <scheme val="minor"/>
      </rPr>
      <t>(4.0/13.0)</t>
    </r>
  </si>
  <si>
    <r>
      <t xml:space="preserve">0.56 </t>
    </r>
    <r>
      <rPr>
        <sz val="7"/>
        <color theme="1"/>
        <rFont val="Calibri"/>
        <family val="2"/>
        <scheme val="minor"/>
      </rPr>
      <t>(2.8/5.0)</t>
    </r>
  </si>
  <si>
    <r>
      <t xml:space="preserve">0.65 </t>
    </r>
    <r>
      <rPr>
        <sz val="7"/>
        <color theme="1"/>
        <rFont val="Calibri"/>
        <family val="2"/>
        <scheme val="minor"/>
      </rPr>
      <t>(1.3/2.0)</t>
    </r>
  </si>
  <si>
    <t>Kevin Knox</t>
  </si>
  <si>
    <t>Pat Connaughton</t>
  </si>
  <si>
    <r>
      <t xml:space="preserve">1.00 </t>
    </r>
    <r>
      <rPr>
        <sz val="7"/>
        <color theme="1"/>
        <rFont val="Calibri"/>
        <family val="2"/>
        <scheme val="minor"/>
      </rPr>
      <t>(0.3/0.3)</t>
    </r>
  </si>
  <si>
    <t>Justin Holiday</t>
  </si>
  <si>
    <t>Kyle Korver</t>
  </si>
  <si>
    <r>
      <t xml:space="preserve">0.50 </t>
    </r>
    <r>
      <rPr>
        <sz val="7"/>
        <color theme="1"/>
        <rFont val="Calibri"/>
        <family val="2"/>
        <scheme val="minor"/>
      </rPr>
      <t>(3.0/6.0)</t>
    </r>
  </si>
  <si>
    <t>Kent Bazemore</t>
  </si>
  <si>
    <r>
      <t xml:space="preserve">0.72 </t>
    </r>
    <r>
      <rPr>
        <sz val="7"/>
        <color theme="1"/>
        <rFont val="Calibri"/>
        <family val="2"/>
        <scheme val="minor"/>
      </rPr>
      <t>(1.3/1.8)</t>
    </r>
  </si>
  <si>
    <t>De'Aaron Fox</t>
  </si>
  <si>
    <r>
      <t xml:space="preserve">0.69 </t>
    </r>
    <r>
      <rPr>
        <sz val="7"/>
        <color theme="1"/>
        <rFont val="Calibri"/>
        <family val="2"/>
        <scheme val="minor"/>
      </rPr>
      <t>(4.5/6.5)</t>
    </r>
  </si>
  <si>
    <r>
      <t xml:space="preserve">0.43 </t>
    </r>
    <r>
      <rPr>
        <sz val="7"/>
        <color theme="1"/>
        <rFont val="Calibri"/>
        <family val="2"/>
        <scheme val="minor"/>
      </rPr>
      <t>(4.3/10.0)</t>
    </r>
  </si>
  <si>
    <r>
      <t xml:space="preserve">0.48 </t>
    </r>
    <r>
      <rPr>
        <sz val="7"/>
        <color theme="1"/>
        <rFont val="Calibri"/>
        <family val="2"/>
        <scheme val="minor"/>
      </rPr>
      <t>(3.0/6.3)</t>
    </r>
  </si>
  <si>
    <t>Matisse Thybulle</t>
  </si>
  <si>
    <t xml:space="preserve">Zach Collins </t>
  </si>
  <si>
    <r>
      <t xml:space="preserve">1.00 </t>
    </r>
    <r>
      <rPr>
        <sz val="7"/>
        <color theme="1"/>
        <rFont val="Calibri"/>
        <family val="2"/>
        <scheme val="minor"/>
      </rPr>
      <t>(2.0/2.0)</t>
    </r>
  </si>
  <si>
    <t xml:space="preserve">Jordan McRae </t>
  </si>
  <si>
    <r>
      <t xml:space="preserve">0.44 </t>
    </r>
    <r>
      <rPr>
        <sz val="7"/>
        <color theme="1"/>
        <rFont val="Calibri"/>
        <family val="2"/>
        <scheme val="minor"/>
      </rPr>
      <t>(4.0/9.0)</t>
    </r>
  </si>
  <si>
    <t>Derrick White</t>
  </si>
  <si>
    <r>
      <t xml:space="preserve">0.65 </t>
    </r>
    <r>
      <rPr>
        <sz val="7"/>
        <color theme="1"/>
        <rFont val="Calibri"/>
        <family val="2"/>
        <scheme val="minor"/>
      </rPr>
      <t>(5.0/7.7)</t>
    </r>
  </si>
  <si>
    <t>Tony Snell</t>
  </si>
  <si>
    <t>Thaddeus Young</t>
  </si>
  <si>
    <r>
      <t xml:space="preserve">0.60 </t>
    </r>
    <r>
      <rPr>
        <sz val="7"/>
        <color theme="1"/>
        <rFont val="Calibri"/>
        <family val="2"/>
        <scheme val="minor"/>
      </rPr>
      <t>(0.3/0.5)</t>
    </r>
  </si>
  <si>
    <t xml:space="preserve">Derrick Favors </t>
  </si>
  <si>
    <r>
      <t xml:space="preserve">0.61 </t>
    </r>
    <r>
      <rPr>
        <sz val="7"/>
        <color theme="1"/>
        <rFont val="Calibri"/>
        <family val="2"/>
        <scheme val="minor"/>
      </rPr>
      <t>(4.3/7.0)</t>
    </r>
  </si>
  <si>
    <t>Jabari Parker</t>
  </si>
  <si>
    <r>
      <t xml:space="preserve">0.80 </t>
    </r>
    <r>
      <rPr>
        <sz val="7"/>
        <color theme="1"/>
        <rFont val="Calibri"/>
        <family val="2"/>
        <scheme val="minor"/>
      </rPr>
      <t>(0.8/1.0)</t>
    </r>
  </si>
  <si>
    <t>JaMychal Green</t>
  </si>
  <si>
    <t>Torrey Craig</t>
  </si>
  <si>
    <r>
      <t xml:space="preserve">0.31 </t>
    </r>
    <r>
      <rPr>
        <sz val="7"/>
        <color theme="1"/>
        <rFont val="Calibri"/>
        <family val="2"/>
        <scheme val="minor"/>
      </rPr>
      <t>(1.5/4.8)</t>
    </r>
  </si>
  <si>
    <t>Nerlens Noel</t>
  </si>
  <si>
    <t>Glenn Robinson III</t>
  </si>
  <si>
    <t>Meyers Leonard</t>
  </si>
  <si>
    <r>
      <t xml:space="preserve">0.50 </t>
    </r>
    <r>
      <rPr>
        <sz val="7"/>
        <color theme="1"/>
        <rFont val="Calibri"/>
        <family val="2"/>
        <scheme val="minor"/>
      </rPr>
      <t>(1.5/3.0)</t>
    </r>
  </si>
  <si>
    <t>Marquese Chriss</t>
  </si>
  <si>
    <r>
      <t xml:space="preserve">0.50 </t>
    </r>
    <r>
      <rPr>
        <sz val="7"/>
        <color theme="1"/>
        <rFont val="Calibri"/>
        <family val="2"/>
        <scheme val="minor"/>
      </rPr>
      <t>(2.0/4.0)</t>
    </r>
  </si>
  <si>
    <t>Jakob Poeltl</t>
  </si>
  <si>
    <r>
      <t xml:space="preserve">0.70 </t>
    </r>
    <r>
      <rPr>
        <sz val="7"/>
        <color theme="1"/>
        <rFont val="Calibri"/>
        <family val="2"/>
        <scheme val="minor"/>
      </rPr>
      <t>(0.7/1.0)</t>
    </r>
  </si>
  <si>
    <r>
      <t xml:space="preserve">0.34 </t>
    </r>
    <r>
      <rPr>
        <sz val="7"/>
        <color theme="1"/>
        <rFont val="Calibri"/>
        <family val="2"/>
        <scheme val="minor"/>
      </rPr>
      <t>(1.8/5.3)</t>
    </r>
  </si>
  <si>
    <t>Emmanuel Mudiay</t>
  </si>
  <si>
    <r>
      <t xml:space="preserve">0.45 </t>
    </r>
    <r>
      <rPr>
        <sz val="7"/>
        <color theme="1"/>
        <rFont val="Calibri"/>
        <family val="2"/>
        <scheme val="minor"/>
      </rPr>
      <t>(4.0/8.8)</t>
    </r>
  </si>
  <si>
    <r>
      <t xml:space="preserve">1.00 </t>
    </r>
    <r>
      <rPr>
        <sz val="7"/>
        <color theme="1"/>
        <rFont val="Calibri"/>
        <family val="2"/>
        <scheme val="minor"/>
      </rPr>
      <t>(1.5/1.5)</t>
    </r>
  </si>
  <si>
    <t>Chris Silva</t>
  </si>
  <si>
    <t>Eric Paschall</t>
  </si>
  <si>
    <t>Avery Bradley</t>
  </si>
  <si>
    <r>
      <t xml:space="preserve">0.49 </t>
    </r>
    <r>
      <rPr>
        <sz val="7"/>
        <color theme="1"/>
        <rFont val="Calibri"/>
        <family val="2"/>
        <scheme val="minor"/>
      </rPr>
      <t>(3.8/7.8)</t>
    </r>
  </si>
  <si>
    <r>
      <t xml:space="preserve">0.62 </t>
    </r>
    <r>
      <rPr>
        <sz val="7"/>
        <color theme="1"/>
        <rFont val="Calibri"/>
        <family val="2"/>
        <scheme val="minor"/>
      </rPr>
      <t>(0.8/1.3)</t>
    </r>
  </si>
  <si>
    <t>Collin Sexton</t>
  </si>
  <si>
    <t>Al-Farouq Aminu</t>
  </si>
  <si>
    <r>
      <t xml:space="preserve">0.50 </t>
    </r>
    <r>
      <rPr>
        <sz val="7"/>
        <color theme="1"/>
        <rFont val="Calibri"/>
        <family val="2"/>
        <scheme val="minor"/>
      </rPr>
      <t>(1.0/2.0)</t>
    </r>
  </si>
  <si>
    <t>Alex Len</t>
  </si>
  <si>
    <r>
      <t xml:space="preserve">0.27 </t>
    </r>
    <r>
      <rPr>
        <sz val="7"/>
        <color theme="1"/>
        <rFont val="Calibri"/>
        <family val="2"/>
        <scheme val="minor"/>
      </rPr>
      <t>(1.5/5.5)</t>
    </r>
  </si>
  <si>
    <t>Kevin Huerter</t>
  </si>
  <si>
    <t>Chris Chiozza</t>
  </si>
  <si>
    <r>
      <t xml:space="preserve">0.22 </t>
    </r>
    <r>
      <rPr>
        <sz val="7"/>
        <color theme="1"/>
        <rFont val="Calibri"/>
        <family val="2"/>
        <scheme val="minor"/>
      </rPr>
      <t>(1.0/4.5)</t>
    </r>
  </si>
  <si>
    <t>Duncan Robinson</t>
  </si>
  <si>
    <r>
      <t xml:space="preserve">0.52 </t>
    </r>
    <r>
      <rPr>
        <sz val="7"/>
        <color theme="1"/>
        <rFont val="Calibri"/>
        <family val="2"/>
        <scheme val="minor"/>
      </rPr>
      <t>(3.0/5.8)</t>
    </r>
  </si>
  <si>
    <t>DeAndre' Bembry</t>
  </si>
  <si>
    <r>
      <t xml:space="preserve">0.56 </t>
    </r>
    <r>
      <rPr>
        <sz val="7"/>
        <color theme="1"/>
        <rFont val="Calibri"/>
        <family val="2"/>
        <scheme val="minor"/>
      </rPr>
      <t>(3.8/6.8)</t>
    </r>
  </si>
  <si>
    <r>
      <t xml:space="preserve">0.33 </t>
    </r>
    <r>
      <rPr>
        <sz val="7"/>
        <color theme="1"/>
        <rFont val="Calibri"/>
        <family val="2"/>
        <scheme val="minor"/>
      </rPr>
      <t>(0.5/1.5)</t>
    </r>
  </si>
  <si>
    <t>Kris Dunn</t>
  </si>
  <si>
    <r>
      <t xml:space="preserve">0.38 </t>
    </r>
    <r>
      <rPr>
        <sz val="7"/>
        <color theme="1"/>
        <rFont val="Calibri"/>
        <family val="2"/>
        <scheme val="minor"/>
      </rPr>
      <t>(3.0/8.0)</t>
    </r>
  </si>
  <si>
    <t>Markieff Morris</t>
  </si>
  <si>
    <t xml:space="preserve">Derrick Jones Jr. </t>
  </si>
  <si>
    <t>Pj Tucker</t>
  </si>
  <si>
    <t>Eric Gordon</t>
  </si>
  <si>
    <t>og anunoby</t>
  </si>
  <si>
    <t>T.J. Warren</t>
  </si>
  <si>
    <t xml:space="preserve">Karl-Anthony Towns </t>
  </si>
  <si>
    <r>
      <t xml:space="preserve">0.55 </t>
    </r>
    <r>
      <rPr>
        <sz val="7"/>
        <color theme="1"/>
        <rFont val="Calibri"/>
        <family val="2"/>
        <scheme val="minor"/>
      </rPr>
      <t>(9.3/17.0)</t>
    </r>
  </si>
  <si>
    <r>
      <t xml:space="preserve">0.48 </t>
    </r>
    <r>
      <rPr>
        <sz val="7"/>
        <color theme="1"/>
        <rFont val="Calibri"/>
        <family val="2"/>
        <scheme val="minor"/>
      </rPr>
      <t>(11.8/24.8)</t>
    </r>
  </si>
  <si>
    <r>
      <t xml:space="preserve">0.92 </t>
    </r>
    <r>
      <rPr>
        <sz val="7"/>
        <color theme="1"/>
        <rFont val="Calibri"/>
        <family val="2"/>
        <scheme val="minor"/>
      </rPr>
      <t>(7.8/8.5)</t>
    </r>
  </si>
  <si>
    <r>
      <t xml:space="preserve">0.38 </t>
    </r>
    <r>
      <rPr>
        <sz val="7"/>
        <color theme="1"/>
        <rFont val="Calibri"/>
        <family val="2"/>
        <scheme val="minor"/>
      </rPr>
      <t>(9.0/23.8)</t>
    </r>
  </si>
  <si>
    <r>
      <t xml:space="preserve">0.96 </t>
    </r>
    <r>
      <rPr>
        <sz val="7"/>
        <color theme="1"/>
        <rFont val="Calibri"/>
        <family val="2"/>
        <scheme val="minor"/>
      </rPr>
      <t>(15.8/16.5)</t>
    </r>
  </si>
  <si>
    <t xml:space="preserve">Anthony Davis </t>
  </si>
  <si>
    <t xml:space="preserve">Kawhi Leonard </t>
  </si>
  <si>
    <r>
      <t xml:space="preserve">0.43 </t>
    </r>
    <r>
      <rPr>
        <sz val="7"/>
        <color theme="1"/>
        <rFont val="Calibri"/>
        <family val="2"/>
        <scheme val="minor"/>
      </rPr>
      <t>(7.3/16.8)</t>
    </r>
  </si>
  <si>
    <r>
      <t xml:space="preserve">0.95 </t>
    </r>
    <r>
      <rPr>
        <sz val="7"/>
        <color theme="1"/>
        <rFont val="Calibri"/>
        <family val="2"/>
        <scheme val="minor"/>
      </rPr>
      <t>(5.5/5.8)</t>
    </r>
  </si>
  <si>
    <r>
      <t xml:space="preserve">0.44 </t>
    </r>
    <r>
      <rPr>
        <sz val="7"/>
        <color theme="1"/>
        <rFont val="Calibri"/>
        <family val="2"/>
        <scheme val="minor"/>
      </rPr>
      <t>(9.6/21.6)</t>
    </r>
  </si>
  <si>
    <r>
      <t xml:space="preserve">0.88 </t>
    </r>
    <r>
      <rPr>
        <sz val="7"/>
        <color theme="1"/>
        <rFont val="Calibri"/>
        <family val="2"/>
        <scheme val="minor"/>
      </rPr>
      <t>(7.2/8.2)</t>
    </r>
  </si>
  <si>
    <r>
      <t xml:space="preserve">0.48 </t>
    </r>
    <r>
      <rPr>
        <sz val="7"/>
        <color theme="1"/>
        <rFont val="Calibri"/>
        <family val="2"/>
        <scheme val="minor"/>
      </rPr>
      <t>(8.0/16.5)</t>
    </r>
  </si>
  <si>
    <r>
      <t xml:space="preserve">0.73 </t>
    </r>
    <r>
      <rPr>
        <sz val="7"/>
        <color theme="1"/>
        <rFont val="Calibri"/>
        <family val="2"/>
        <scheme val="minor"/>
      </rPr>
      <t>(5.3/7.3)</t>
    </r>
  </si>
  <si>
    <t xml:space="preserve">Joel Embiid </t>
  </si>
  <si>
    <r>
      <t xml:space="preserve">0.51 </t>
    </r>
    <r>
      <rPr>
        <sz val="7"/>
        <color theme="1"/>
        <rFont val="Calibri"/>
        <family val="2"/>
        <scheme val="minor"/>
      </rPr>
      <t>(8.0/15.7)</t>
    </r>
  </si>
  <si>
    <r>
      <t xml:space="preserve">0.82 </t>
    </r>
    <r>
      <rPr>
        <sz val="7"/>
        <color theme="1"/>
        <rFont val="Calibri"/>
        <family val="2"/>
        <scheme val="minor"/>
      </rPr>
      <t>(6.0/7.3)</t>
    </r>
  </si>
  <si>
    <r>
      <t xml:space="preserve">0.51 </t>
    </r>
    <r>
      <rPr>
        <sz val="7"/>
        <color theme="1"/>
        <rFont val="Calibri"/>
        <family val="2"/>
        <scheme val="minor"/>
      </rPr>
      <t>(10.2/20.0)</t>
    </r>
  </si>
  <si>
    <r>
      <t xml:space="preserve">0.96 </t>
    </r>
    <r>
      <rPr>
        <sz val="7"/>
        <color theme="1"/>
        <rFont val="Calibri"/>
        <family val="2"/>
        <scheme val="minor"/>
      </rPr>
      <t>(5.2/5.4)</t>
    </r>
  </si>
  <si>
    <r>
      <t xml:space="preserve">0.39 </t>
    </r>
    <r>
      <rPr>
        <sz val="7"/>
        <color theme="1"/>
        <rFont val="Calibri"/>
        <family val="2"/>
        <scheme val="minor"/>
      </rPr>
      <t>(9.0/23.0)</t>
    </r>
  </si>
  <si>
    <r>
      <t xml:space="preserve">0.60 </t>
    </r>
    <r>
      <rPr>
        <sz val="7"/>
        <color theme="1"/>
        <rFont val="Calibri"/>
        <family val="2"/>
        <scheme val="minor"/>
      </rPr>
      <t>(8.6/14.4)</t>
    </r>
  </si>
  <si>
    <r>
      <t xml:space="preserve">0.61 </t>
    </r>
    <r>
      <rPr>
        <sz val="7"/>
        <color theme="1"/>
        <rFont val="Calibri"/>
        <family val="2"/>
        <scheme val="minor"/>
      </rPr>
      <t>(3.8/6.2)</t>
    </r>
  </si>
  <si>
    <t xml:space="preserve">Trae Young </t>
  </si>
  <si>
    <r>
      <t xml:space="preserve">0.51 </t>
    </r>
    <r>
      <rPr>
        <sz val="7"/>
        <color theme="1"/>
        <rFont val="Calibri"/>
        <family val="2"/>
        <scheme val="minor"/>
      </rPr>
      <t>(5.0/9.8)</t>
    </r>
  </si>
  <si>
    <r>
      <t xml:space="preserve">0.44 </t>
    </r>
    <r>
      <rPr>
        <sz val="7"/>
        <color theme="1"/>
        <rFont val="Calibri"/>
        <family val="2"/>
        <scheme val="minor"/>
      </rPr>
      <t>(6.6/15.0)</t>
    </r>
  </si>
  <si>
    <r>
      <t xml:space="preserve">0.86 </t>
    </r>
    <r>
      <rPr>
        <sz val="7"/>
        <color theme="1"/>
        <rFont val="Calibri"/>
        <family val="2"/>
        <scheme val="minor"/>
      </rPr>
      <t>(5.0/5.8)</t>
    </r>
  </si>
  <si>
    <r>
      <t xml:space="preserve">0.55 </t>
    </r>
    <r>
      <rPr>
        <sz val="7"/>
        <color theme="1"/>
        <rFont val="Calibri"/>
        <family val="2"/>
        <scheme val="minor"/>
      </rPr>
      <t>(9.0/16.5)</t>
    </r>
  </si>
  <si>
    <r>
      <t xml:space="preserve">0.56 </t>
    </r>
    <r>
      <rPr>
        <sz val="7"/>
        <color theme="1"/>
        <rFont val="Calibri"/>
        <family val="2"/>
        <scheme val="minor"/>
      </rPr>
      <t>(5.3/9.5)</t>
    </r>
  </si>
  <si>
    <r>
      <t xml:space="preserve">0.59 </t>
    </r>
    <r>
      <rPr>
        <sz val="7"/>
        <color theme="1"/>
        <rFont val="Calibri"/>
        <family val="2"/>
        <scheme val="minor"/>
      </rPr>
      <t>(9.5/16.0)</t>
    </r>
  </si>
  <si>
    <r>
      <t xml:space="preserve">0.56 </t>
    </r>
    <r>
      <rPr>
        <sz val="7"/>
        <color theme="1"/>
        <rFont val="Calibri"/>
        <family val="2"/>
        <scheme val="minor"/>
      </rPr>
      <t>(1.0/1.8)</t>
    </r>
  </si>
  <si>
    <r>
      <t xml:space="preserve">0.52 </t>
    </r>
    <r>
      <rPr>
        <sz val="7"/>
        <color theme="1"/>
        <rFont val="Calibri"/>
        <family val="2"/>
        <scheme val="minor"/>
      </rPr>
      <t>(3.8/7.3)</t>
    </r>
  </si>
  <si>
    <t xml:space="preserve">Stephen Curry </t>
  </si>
  <si>
    <r>
      <t xml:space="preserve">0.41 </t>
    </r>
    <r>
      <rPr>
        <sz val="7"/>
        <color theme="1"/>
        <rFont val="Calibri"/>
        <family val="2"/>
        <scheme val="minor"/>
      </rPr>
      <t>(6.8/16.5)</t>
    </r>
  </si>
  <si>
    <r>
      <t xml:space="preserve">1.00 </t>
    </r>
    <r>
      <rPr>
        <sz val="7"/>
        <color theme="1"/>
        <rFont val="Calibri"/>
        <family val="2"/>
        <scheme val="minor"/>
      </rPr>
      <t>(4.5/4.5)</t>
    </r>
  </si>
  <si>
    <r>
      <t xml:space="preserve">0.48 </t>
    </r>
    <r>
      <rPr>
        <sz val="7"/>
        <color theme="1"/>
        <rFont val="Calibri"/>
        <family val="2"/>
        <scheme val="minor"/>
      </rPr>
      <t>(5.5/11.5)</t>
    </r>
  </si>
  <si>
    <r>
      <t xml:space="preserve">0.53 </t>
    </r>
    <r>
      <rPr>
        <sz val="7"/>
        <color theme="1"/>
        <rFont val="Calibri"/>
        <family val="2"/>
        <scheme val="minor"/>
      </rPr>
      <t>(9.2/17.4)</t>
    </r>
  </si>
  <si>
    <r>
      <t xml:space="preserve">0.81 </t>
    </r>
    <r>
      <rPr>
        <sz val="7"/>
        <color theme="1"/>
        <rFont val="Calibri"/>
        <family val="2"/>
        <scheme val="minor"/>
      </rPr>
      <t>(4.2/5.2)</t>
    </r>
  </si>
  <si>
    <r>
      <t xml:space="preserve">0.39 </t>
    </r>
    <r>
      <rPr>
        <sz val="7"/>
        <color theme="1"/>
        <rFont val="Calibri"/>
        <family val="2"/>
        <scheme val="minor"/>
      </rPr>
      <t>(7.5/19.0)</t>
    </r>
  </si>
  <si>
    <r>
      <t xml:space="preserve">0.88 </t>
    </r>
    <r>
      <rPr>
        <sz val="7"/>
        <color theme="1"/>
        <rFont val="Calibri"/>
        <family val="2"/>
        <scheme val="minor"/>
      </rPr>
      <t>(6.0/6.8)</t>
    </r>
  </si>
  <si>
    <r>
      <t xml:space="preserve">0.47 </t>
    </r>
    <r>
      <rPr>
        <sz val="7"/>
        <color theme="1"/>
        <rFont val="Calibri"/>
        <family val="2"/>
        <scheme val="minor"/>
      </rPr>
      <t>(6.4/13.6)</t>
    </r>
  </si>
  <si>
    <r>
      <t xml:space="preserve">0.91 </t>
    </r>
    <r>
      <rPr>
        <sz val="7"/>
        <color theme="1"/>
        <rFont val="Calibri"/>
        <family val="2"/>
        <scheme val="minor"/>
      </rPr>
      <t>(4.2/4.6)</t>
    </r>
  </si>
  <si>
    <r>
      <t xml:space="preserve">0.47 </t>
    </r>
    <r>
      <rPr>
        <sz val="7"/>
        <color theme="1"/>
        <rFont val="Calibri"/>
        <family val="2"/>
        <scheme val="minor"/>
      </rPr>
      <t>(9.0/19.0)</t>
    </r>
  </si>
  <si>
    <r>
      <t xml:space="preserve">0.86 </t>
    </r>
    <r>
      <rPr>
        <sz val="7"/>
        <color theme="1"/>
        <rFont val="Calibri"/>
        <family val="2"/>
        <scheme val="minor"/>
      </rPr>
      <t>(3.8/4.4)</t>
    </r>
  </si>
  <si>
    <r>
      <t xml:space="preserve">0.41 </t>
    </r>
    <r>
      <rPr>
        <sz val="7"/>
        <color theme="1"/>
        <rFont val="Calibri"/>
        <family val="2"/>
        <scheme val="minor"/>
      </rPr>
      <t>(5.4/13.2)</t>
    </r>
  </si>
  <si>
    <r>
      <t xml:space="preserve">0.52 </t>
    </r>
    <r>
      <rPr>
        <sz val="7"/>
        <color theme="1"/>
        <rFont val="Calibri"/>
        <family val="2"/>
        <scheme val="minor"/>
      </rPr>
      <t>(7.3/14.0)</t>
    </r>
  </si>
  <si>
    <r>
      <t xml:space="preserve">1.00 </t>
    </r>
    <r>
      <rPr>
        <sz val="7"/>
        <color theme="1"/>
        <rFont val="Calibri"/>
        <family val="2"/>
        <scheme val="minor"/>
      </rPr>
      <t>(3.8/3.8)</t>
    </r>
  </si>
  <si>
    <r>
      <t xml:space="preserve">0.55 </t>
    </r>
    <r>
      <rPr>
        <sz val="7"/>
        <color theme="1"/>
        <rFont val="Calibri"/>
        <family val="2"/>
        <scheme val="minor"/>
      </rPr>
      <t>(5.4/9.8)</t>
    </r>
  </si>
  <si>
    <r>
      <t xml:space="preserve">0.00 </t>
    </r>
    <r>
      <rPr>
        <sz val="7"/>
        <color theme="1"/>
        <rFont val="Calibri"/>
        <family val="2"/>
        <scheme val="minor"/>
      </rPr>
      <t>(0.0/0.2)</t>
    </r>
  </si>
  <si>
    <r>
      <t xml:space="preserve">0.56 </t>
    </r>
    <r>
      <rPr>
        <sz val="7"/>
        <color theme="1"/>
        <rFont val="Calibri"/>
        <family val="2"/>
        <scheme val="minor"/>
      </rPr>
      <t>(9.0/16.0)</t>
    </r>
  </si>
  <si>
    <r>
      <t xml:space="preserve">0.49 </t>
    </r>
    <r>
      <rPr>
        <sz val="7"/>
        <color theme="1"/>
        <rFont val="Calibri"/>
        <family val="2"/>
        <scheme val="minor"/>
      </rPr>
      <t>(7.5/15.3)</t>
    </r>
  </si>
  <si>
    <r>
      <t xml:space="preserve">0.38 </t>
    </r>
    <r>
      <rPr>
        <sz val="7"/>
        <color theme="1"/>
        <rFont val="Calibri"/>
        <family val="2"/>
        <scheme val="minor"/>
      </rPr>
      <t>(7.8/20.8)</t>
    </r>
  </si>
  <si>
    <r>
      <t xml:space="preserve">0.71 </t>
    </r>
    <r>
      <rPr>
        <sz val="7"/>
        <color theme="1"/>
        <rFont val="Calibri"/>
        <family val="2"/>
        <scheme val="minor"/>
      </rPr>
      <t>(2.5/3.5)</t>
    </r>
  </si>
  <si>
    <r>
      <t xml:space="preserve">0.49 </t>
    </r>
    <r>
      <rPr>
        <sz val="7"/>
        <color theme="1"/>
        <rFont val="Calibri"/>
        <family val="2"/>
        <scheme val="minor"/>
      </rPr>
      <t>(7.0/14.3)</t>
    </r>
  </si>
  <si>
    <r>
      <t xml:space="preserve">0.53 </t>
    </r>
    <r>
      <rPr>
        <sz val="7"/>
        <color theme="1"/>
        <rFont val="Calibri"/>
        <family val="2"/>
        <scheme val="minor"/>
      </rPr>
      <t>(6.3/12.0)</t>
    </r>
  </si>
  <si>
    <r>
      <t xml:space="preserve">0.44 </t>
    </r>
    <r>
      <rPr>
        <sz val="7"/>
        <color theme="1"/>
        <rFont val="Calibri"/>
        <family val="2"/>
        <scheme val="minor"/>
      </rPr>
      <t>(2.0/4.5)</t>
    </r>
  </si>
  <si>
    <r>
      <t xml:space="preserve">0.38 </t>
    </r>
    <r>
      <rPr>
        <sz val="7"/>
        <color theme="1"/>
        <rFont val="Calibri"/>
        <family val="2"/>
        <scheme val="minor"/>
      </rPr>
      <t>(3.3/8.8)</t>
    </r>
  </si>
  <si>
    <r>
      <t xml:space="preserve">0.93 </t>
    </r>
    <r>
      <rPr>
        <sz val="7"/>
        <color theme="1"/>
        <rFont val="Calibri"/>
        <family val="2"/>
        <scheme val="minor"/>
      </rPr>
      <t>(4.0/4.3)</t>
    </r>
  </si>
  <si>
    <t>P.J. Tucker</t>
  </si>
  <si>
    <r>
      <t xml:space="preserve">0.43 </t>
    </r>
    <r>
      <rPr>
        <sz val="7"/>
        <color theme="1"/>
        <rFont val="Calibri"/>
        <family val="2"/>
        <scheme val="minor"/>
      </rPr>
      <t>(3.0/7.0)</t>
    </r>
  </si>
  <si>
    <r>
      <t xml:space="preserve">0.88 </t>
    </r>
    <r>
      <rPr>
        <sz val="7"/>
        <color theme="1"/>
        <rFont val="Calibri"/>
        <family val="2"/>
        <scheme val="minor"/>
      </rPr>
      <t>(3.0/3.4)</t>
    </r>
  </si>
  <si>
    <r>
      <t xml:space="preserve">0.65 </t>
    </r>
    <r>
      <rPr>
        <sz val="7"/>
        <color theme="1"/>
        <rFont val="Calibri"/>
        <family val="2"/>
        <scheme val="minor"/>
      </rPr>
      <t>(7.0/10.8)</t>
    </r>
  </si>
  <si>
    <r>
      <t xml:space="preserve">0.47 </t>
    </r>
    <r>
      <rPr>
        <sz val="7"/>
        <color theme="1"/>
        <rFont val="Calibri"/>
        <family val="2"/>
        <scheme val="minor"/>
      </rPr>
      <t>(2.0/4.3)</t>
    </r>
  </si>
  <si>
    <r>
      <t xml:space="preserve">0.48 </t>
    </r>
    <r>
      <rPr>
        <sz val="7"/>
        <color theme="1"/>
        <rFont val="Calibri"/>
        <family val="2"/>
        <scheme val="minor"/>
      </rPr>
      <t>(6.0/12.5)</t>
    </r>
  </si>
  <si>
    <r>
      <t xml:space="preserve">0.42 </t>
    </r>
    <r>
      <rPr>
        <sz val="7"/>
        <color theme="1"/>
        <rFont val="Calibri"/>
        <family val="2"/>
        <scheme val="minor"/>
      </rPr>
      <t>(5.2/12.4)</t>
    </r>
  </si>
  <si>
    <r>
      <t xml:space="preserve">0.86 </t>
    </r>
    <r>
      <rPr>
        <sz val="7"/>
        <color theme="1"/>
        <rFont val="Calibri"/>
        <family val="2"/>
        <scheme val="minor"/>
      </rPr>
      <t>(2.4/2.8)</t>
    </r>
  </si>
  <si>
    <r>
      <t xml:space="preserve">0.45 </t>
    </r>
    <r>
      <rPr>
        <sz val="7"/>
        <color theme="1"/>
        <rFont val="Calibri"/>
        <family val="2"/>
        <scheme val="minor"/>
      </rPr>
      <t>(7.6/17.0)</t>
    </r>
  </si>
  <si>
    <r>
      <t xml:space="preserve">0.72 </t>
    </r>
    <r>
      <rPr>
        <sz val="7"/>
        <color theme="1"/>
        <rFont val="Calibri"/>
        <family val="2"/>
        <scheme val="minor"/>
      </rPr>
      <t>(2.6/3.6)</t>
    </r>
  </si>
  <si>
    <r>
      <t xml:space="preserve">0.37 </t>
    </r>
    <r>
      <rPr>
        <sz val="7"/>
        <color theme="1"/>
        <rFont val="Calibri"/>
        <family val="2"/>
        <scheme val="minor"/>
      </rPr>
      <t>(3.3/9.0)</t>
    </r>
  </si>
  <si>
    <r>
      <t xml:space="preserve">0.57 </t>
    </r>
    <r>
      <rPr>
        <sz val="7"/>
        <color theme="1"/>
        <rFont val="Calibri"/>
        <family val="2"/>
        <scheme val="minor"/>
      </rPr>
      <t>(5.3/9.3)</t>
    </r>
  </si>
  <si>
    <t xml:space="preserve">Derrick Rose </t>
  </si>
  <si>
    <r>
      <t xml:space="preserve">0.55 </t>
    </r>
    <r>
      <rPr>
        <sz val="7"/>
        <color theme="1"/>
        <rFont val="Calibri"/>
        <family val="2"/>
        <scheme val="minor"/>
      </rPr>
      <t>(8.4/15.2)</t>
    </r>
  </si>
  <si>
    <r>
      <t xml:space="preserve">0.94 </t>
    </r>
    <r>
      <rPr>
        <sz val="7"/>
        <color theme="1"/>
        <rFont val="Calibri"/>
        <family val="2"/>
        <scheme val="minor"/>
      </rPr>
      <t>(3.4/3.6)</t>
    </r>
  </si>
  <si>
    <r>
      <t xml:space="preserve">0.64 </t>
    </r>
    <r>
      <rPr>
        <sz val="7"/>
        <color theme="1"/>
        <rFont val="Calibri"/>
        <family val="2"/>
        <scheme val="minor"/>
      </rPr>
      <t>(5.0/7.8)</t>
    </r>
  </si>
  <si>
    <r>
      <t xml:space="preserve">0.78 </t>
    </r>
    <r>
      <rPr>
        <sz val="7"/>
        <color theme="1"/>
        <rFont val="Calibri"/>
        <family val="2"/>
        <scheme val="minor"/>
      </rPr>
      <t>(2.8/3.6)</t>
    </r>
  </si>
  <si>
    <t xml:space="preserve">Myles Turner </t>
  </si>
  <si>
    <r>
      <t xml:space="preserve">0.55 </t>
    </r>
    <r>
      <rPr>
        <sz val="7"/>
        <color theme="1"/>
        <rFont val="Calibri"/>
        <family val="2"/>
        <scheme val="minor"/>
      </rPr>
      <t>(5.5/10.0)</t>
    </r>
  </si>
  <si>
    <r>
      <t xml:space="preserve">0.44 </t>
    </r>
    <r>
      <rPr>
        <sz val="7"/>
        <color theme="1"/>
        <rFont val="Calibri"/>
        <family val="2"/>
        <scheme val="minor"/>
      </rPr>
      <t>(3.5/8.0)</t>
    </r>
  </si>
  <si>
    <r>
      <t xml:space="preserve">0.48 </t>
    </r>
    <r>
      <rPr>
        <sz val="7"/>
        <color theme="1"/>
        <rFont val="Calibri"/>
        <family val="2"/>
        <scheme val="minor"/>
      </rPr>
      <t>(6.5/13.5)</t>
    </r>
  </si>
  <si>
    <r>
      <t xml:space="preserve">0.85 </t>
    </r>
    <r>
      <rPr>
        <sz val="7"/>
        <color theme="1"/>
        <rFont val="Calibri"/>
        <family val="2"/>
        <scheme val="minor"/>
      </rPr>
      <t>(2.8/3.3)</t>
    </r>
  </si>
  <si>
    <r>
      <t xml:space="preserve">0.55 </t>
    </r>
    <r>
      <rPr>
        <sz val="7"/>
        <color theme="1"/>
        <rFont val="Calibri"/>
        <family val="2"/>
        <scheme val="minor"/>
      </rPr>
      <t>(5.8/10.6)</t>
    </r>
  </si>
  <si>
    <r>
      <t xml:space="preserve">0.62 </t>
    </r>
    <r>
      <rPr>
        <sz val="7"/>
        <color theme="1"/>
        <rFont val="Calibri"/>
        <family val="2"/>
        <scheme val="minor"/>
      </rPr>
      <t>(1.6/2.6)</t>
    </r>
  </si>
  <si>
    <r>
      <t xml:space="preserve">0.57 </t>
    </r>
    <r>
      <rPr>
        <sz val="7"/>
        <color theme="1"/>
        <rFont val="Calibri"/>
        <family val="2"/>
        <scheme val="minor"/>
      </rPr>
      <t>(5.0/8.8)</t>
    </r>
  </si>
  <si>
    <r>
      <t xml:space="preserve">0.75 </t>
    </r>
    <r>
      <rPr>
        <sz val="7"/>
        <color theme="1"/>
        <rFont val="Calibri"/>
        <family val="2"/>
        <scheme val="minor"/>
      </rPr>
      <t>(2.4/3.2)</t>
    </r>
  </si>
  <si>
    <r>
      <t xml:space="preserve">0.47 </t>
    </r>
    <r>
      <rPr>
        <sz val="7"/>
        <color theme="1"/>
        <rFont val="Calibri"/>
        <family val="2"/>
        <scheme val="minor"/>
      </rPr>
      <t>(7.2/15.2)</t>
    </r>
  </si>
  <si>
    <r>
      <t xml:space="preserve">0.83 </t>
    </r>
    <r>
      <rPr>
        <sz val="7"/>
        <color theme="1"/>
        <rFont val="Calibri"/>
        <family val="2"/>
        <scheme val="minor"/>
      </rPr>
      <t>(6.6/8.0)</t>
    </r>
  </si>
  <si>
    <r>
      <t xml:space="preserve">0.44 </t>
    </r>
    <r>
      <rPr>
        <sz val="7"/>
        <color theme="1"/>
        <rFont val="Calibri"/>
        <family val="2"/>
        <scheme val="minor"/>
      </rPr>
      <t>(5.8/13.2)</t>
    </r>
  </si>
  <si>
    <r>
      <t xml:space="preserve">1.00 </t>
    </r>
    <r>
      <rPr>
        <sz val="7"/>
        <color theme="1"/>
        <rFont val="Calibri"/>
        <family val="2"/>
        <scheme val="minor"/>
      </rPr>
      <t>(4.2/4.2)</t>
    </r>
  </si>
  <si>
    <r>
      <t xml:space="preserve">0.41 </t>
    </r>
    <r>
      <rPr>
        <sz val="7"/>
        <color theme="1"/>
        <rFont val="Calibri"/>
        <family val="2"/>
        <scheme val="minor"/>
      </rPr>
      <t>(8.6/21.2)</t>
    </r>
  </si>
  <si>
    <r>
      <t xml:space="preserve">0.89 </t>
    </r>
    <r>
      <rPr>
        <sz val="7"/>
        <color theme="1"/>
        <rFont val="Calibri"/>
        <family val="2"/>
        <scheme val="minor"/>
      </rPr>
      <t>(3.4/3.8)</t>
    </r>
  </si>
  <si>
    <r>
      <t xml:space="preserve">0.44 </t>
    </r>
    <r>
      <rPr>
        <sz val="7"/>
        <color theme="1"/>
        <rFont val="Calibri"/>
        <family val="2"/>
        <scheme val="minor"/>
      </rPr>
      <t>(7.8/17.6)</t>
    </r>
  </si>
  <si>
    <r>
      <t xml:space="preserve">0.69 </t>
    </r>
    <r>
      <rPr>
        <sz val="7"/>
        <color theme="1"/>
        <rFont val="Calibri"/>
        <family val="2"/>
        <scheme val="minor"/>
      </rPr>
      <t>(4.4/6.4)</t>
    </r>
  </si>
  <si>
    <r>
      <t xml:space="preserve">0.38 </t>
    </r>
    <r>
      <rPr>
        <sz val="7"/>
        <color theme="1"/>
        <rFont val="Calibri"/>
        <family val="2"/>
        <scheme val="minor"/>
      </rPr>
      <t>(4.5/12.0)</t>
    </r>
  </si>
  <si>
    <t>Willie Cauley-Stein</t>
  </si>
  <si>
    <r>
      <t xml:space="preserve">1.00 </t>
    </r>
    <r>
      <rPr>
        <sz val="7"/>
        <color theme="1"/>
        <rFont val="Calibri"/>
        <family val="2"/>
        <scheme val="minor"/>
      </rPr>
      <t>(5.0/5.0)</t>
    </r>
  </si>
  <si>
    <t xml:space="preserve">Jaylen Brown </t>
  </si>
  <si>
    <r>
      <t xml:space="preserve">0.73 </t>
    </r>
    <r>
      <rPr>
        <sz val="7"/>
        <color theme="1"/>
        <rFont val="Calibri"/>
        <family val="2"/>
        <scheme val="minor"/>
      </rPr>
      <t>(7.4/10.2)</t>
    </r>
  </si>
  <si>
    <r>
      <t xml:space="preserve">0.67 </t>
    </r>
    <r>
      <rPr>
        <sz val="7"/>
        <color theme="1"/>
        <rFont val="Calibri"/>
        <family val="2"/>
        <scheme val="minor"/>
      </rPr>
      <t>(3.6/5.4)</t>
    </r>
  </si>
  <si>
    <r>
      <t xml:space="preserve">0.37 </t>
    </r>
    <r>
      <rPr>
        <sz val="7"/>
        <color theme="1"/>
        <rFont val="Calibri"/>
        <family val="2"/>
        <scheme val="minor"/>
      </rPr>
      <t>(4.0/10.8)</t>
    </r>
  </si>
  <si>
    <r>
      <t xml:space="preserve">0.50 </t>
    </r>
    <r>
      <rPr>
        <sz val="7"/>
        <color theme="1"/>
        <rFont val="Calibri"/>
        <family val="2"/>
        <scheme val="minor"/>
      </rPr>
      <t>(5.4/10.8)</t>
    </r>
  </si>
  <si>
    <r>
      <t xml:space="preserve">0.82 </t>
    </r>
    <r>
      <rPr>
        <sz val="7"/>
        <color theme="1"/>
        <rFont val="Calibri"/>
        <family val="2"/>
        <scheme val="minor"/>
      </rPr>
      <t>(1.8/2.2)</t>
    </r>
  </si>
  <si>
    <r>
      <t xml:space="preserve">0.56 </t>
    </r>
    <r>
      <rPr>
        <sz val="7"/>
        <color theme="1"/>
        <rFont val="Calibri"/>
        <family val="2"/>
        <scheme val="minor"/>
      </rPr>
      <t>(5.8/10.4)</t>
    </r>
  </si>
  <si>
    <r>
      <t xml:space="preserve">0.77 </t>
    </r>
    <r>
      <rPr>
        <sz val="7"/>
        <color theme="1"/>
        <rFont val="Calibri"/>
        <family val="2"/>
        <scheme val="minor"/>
      </rPr>
      <t>(2.0/2.6)</t>
    </r>
  </si>
  <si>
    <r>
      <t xml:space="preserve">0.39 </t>
    </r>
    <r>
      <rPr>
        <sz val="7"/>
        <color theme="1"/>
        <rFont val="Calibri"/>
        <family val="2"/>
        <scheme val="minor"/>
      </rPr>
      <t>(5.8/15.0)</t>
    </r>
  </si>
  <si>
    <r>
      <t xml:space="preserve">0.79 </t>
    </r>
    <r>
      <rPr>
        <sz val="7"/>
        <color theme="1"/>
        <rFont val="Calibri"/>
        <family val="2"/>
        <scheme val="minor"/>
      </rPr>
      <t>(4.4/5.6)</t>
    </r>
  </si>
  <si>
    <r>
      <t xml:space="preserve">0.57 </t>
    </r>
    <r>
      <rPr>
        <sz val="7"/>
        <color theme="1"/>
        <rFont val="Calibri"/>
        <family val="2"/>
        <scheme val="minor"/>
      </rPr>
      <t>(4.3/7.5)</t>
    </r>
  </si>
  <si>
    <r>
      <t xml:space="preserve">0.37 </t>
    </r>
    <r>
      <rPr>
        <sz val="7"/>
        <color theme="1"/>
        <rFont val="Calibri"/>
        <family val="2"/>
        <scheme val="minor"/>
      </rPr>
      <t>(6.0/16.3)</t>
    </r>
  </si>
  <si>
    <r>
      <t xml:space="preserve">0.43 </t>
    </r>
    <r>
      <rPr>
        <sz val="7"/>
        <color theme="1"/>
        <rFont val="Calibri"/>
        <family val="2"/>
        <scheme val="minor"/>
      </rPr>
      <t>(5.6/13.0)</t>
    </r>
  </si>
  <si>
    <r>
      <t xml:space="preserve">0.79 </t>
    </r>
    <r>
      <rPr>
        <sz val="7"/>
        <color theme="1"/>
        <rFont val="Calibri"/>
        <family val="2"/>
        <scheme val="minor"/>
      </rPr>
      <t>(2.2/2.8)</t>
    </r>
  </si>
  <si>
    <r>
      <t xml:space="preserve">0.54 </t>
    </r>
    <r>
      <rPr>
        <sz val="7"/>
        <color theme="1"/>
        <rFont val="Calibri"/>
        <family val="2"/>
        <scheme val="minor"/>
      </rPr>
      <t>(5.0/9.2)</t>
    </r>
  </si>
  <si>
    <r>
      <t xml:space="preserve">0.76 </t>
    </r>
    <r>
      <rPr>
        <sz val="7"/>
        <color theme="1"/>
        <rFont val="Calibri"/>
        <family val="2"/>
        <scheme val="minor"/>
      </rPr>
      <t>(3.2/4.2)</t>
    </r>
  </si>
  <si>
    <r>
      <t xml:space="preserve">0.68 </t>
    </r>
    <r>
      <rPr>
        <sz val="7"/>
        <color theme="1"/>
        <rFont val="Calibri"/>
        <family val="2"/>
        <scheme val="minor"/>
      </rPr>
      <t>(5.0/7.4)</t>
    </r>
  </si>
  <si>
    <r>
      <t xml:space="preserve">0.67 </t>
    </r>
    <r>
      <rPr>
        <sz val="7"/>
        <color theme="1"/>
        <rFont val="Calibri"/>
        <family val="2"/>
        <scheme val="minor"/>
      </rPr>
      <t>(1.6/2.4)</t>
    </r>
  </si>
  <si>
    <r>
      <t xml:space="preserve">0.52 </t>
    </r>
    <r>
      <rPr>
        <sz val="7"/>
        <color theme="1"/>
        <rFont val="Calibri"/>
        <family val="2"/>
        <scheme val="minor"/>
      </rPr>
      <t>(4.3/8.3)</t>
    </r>
  </si>
  <si>
    <r>
      <t xml:space="preserve">0.73 </t>
    </r>
    <r>
      <rPr>
        <sz val="7"/>
        <color theme="1"/>
        <rFont val="Calibri"/>
        <family val="2"/>
        <scheme val="minor"/>
      </rPr>
      <t>(3.2/4.4)</t>
    </r>
  </si>
  <si>
    <r>
      <t xml:space="preserve">0.88 </t>
    </r>
    <r>
      <rPr>
        <sz val="7"/>
        <color theme="1"/>
        <rFont val="Calibri"/>
        <family val="2"/>
        <scheme val="minor"/>
      </rPr>
      <t>(2.8/3.2)</t>
    </r>
  </si>
  <si>
    <r>
      <t xml:space="preserve">0.47 </t>
    </r>
    <r>
      <rPr>
        <sz val="7"/>
        <color theme="1"/>
        <rFont val="Calibri"/>
        <family val="2"/>
        <scheme val="minor"/>
      </rPr>
      <t>(4.4/9.4)</t>
    </r>
  </si>
  <si>
    <r>
      <t xml:space="preserve">0.78 </t>
    </r>
    <r>
      <rPr>
        <sz val="7"/>
        <color theme="1"/>
        <rFont val="Calibri"/>
        <family val="2"/>
        <scheme val="minor"/>
      </rPr>
      <t>(1.4/1.8)</t>
    </r>
  </si>
  <si>
    <r>
      <t xml:space="preserve">0.49 </t>
    </r>
    <r>
      <rPr>
        <sz val="7"/>
        <color theme="1"/>
        <rFont val="Calibri"/>
        <family val="2"/>
        <scheme val="minor"/>
      </rPr>
      <t>(4.6/9.4)</t>
    </r>
  </si>
  <si>
    <r>
      <t xml:space="preserve">0.75 </t>
    </r>
    <r>
      <rPr>
        <sz val="7"/>
        <color theme="1"/>
        <rFont val="Calibri"/>
        <family val="2"/>
        <scheme val="minor"/>
      </rPr>
      <t>(1.2/1.6)</t>
    </r>
  </si>
  <si>
    <r>
      <t xml:space="preserve">0.25 </t>
    </r>
    <r>
      <rPr>
        <sz val="7"/>
        <color theme="1"/>
        <rFont val="Calibri"/>
        <family val="2"/>
        <scheme val="minor"/>
      </rPr>
      <t>(1.3/5.3)</t>
    </r>
  </si>
  <si>
    <r>
      <t xml:space="preserve">0.35 </t>
    </r>
    <r>
      <rPr>
        <sz val="7"/>
        <color theme="1"/>
        <rFont val="Calibri"/>
        <family val="2"/>
        <scheme val="minor"/>
      </rPr>
      <t>(4.2/12.0)</t>
    </r>
  </si>
  <si>
    <r>
      <t xml:space="preserve">0.90 </t>
    </r>
    <r>
      <rPr>
        <sz val="7"/>
        <color theme="1"/>
        <rFont val="Calibri"/>
        <family val="2"/>
        <scheme val="minor"/>
      </rPr>
      <t>(3.6/4.0)</t>
    </r>
  </si>
  <si>
    <r>
      <t xml:space="preserve">0.43 </t>
    </r>
    <r>
      <rPr>
        <sz val="7"/>
        <color theme="1"/>
        <rFont val="Calibri"/>
        <family val="2"/>
        <scheme val="minor"/>
      </rPr>
      <t>(4.6/10.6)</t>
    </r>
  </si>
  <si>
    <r>
      <t xml:space="preserve">0.89 </t>
    </r>
    <r>
      <rPr>
        <sz val="7"/>
        <color theme="1"/>
        <rFont val="Calibri"/>
        <family val="2"/>
        <scheme val="minor"/>
      </rPr>
      <t>(3.2/3.6)</t>
    </r>
  </si>
  <si>
    <r>
      <t xml:space="preserve">0.75 </t>
    </r>
    <r>
      <rPr>
        <sz val="7"/>
        <color theme="1"/>
        <rFont val="Calibri"/>
        <family val="2"/>
        <scheme val="minor"/>
      </rPr>
      <t>(3.6/4.8)</t>
    </r>
  </si>
  <si>
    <r>
      <t xml:space="preserve">0.35 </t>
    </r>
    <r>
      <rPr>
        <sz val="7"/>
        <color theme="1"/>
        <rFont val="Calibri"/>
        <family val="2"/>
        <scheme val="minor"/>
      </rPr>
      <t>(3.3/9.3)</t>
    </r>
  </si>
  <si>
    <r>
      <t xml:space="preserve">0.57 </t>
    </r>
    <r>
      <rPr>
        <sz val="7"/>
        <color theme="1"/>
        <rFont val="Calibri"/>
        <family val="2"/>
        <scheme val="minor"/>
      </rPr>
      <t>(3.3/5.8)</t>
    </r>
  </si>
  <si>
    <r>
      <t xml:space="preserve">0.54 </t>
    </r>
    <r>
      <rPr>
        <sz val="7"/>
        <color theme="1"/>
        <rFont val="Calibri"/>
        <family val="2"/>
        <scheme val="minor"/>
      </rPr>
      <t>(1.5/2.8)</t>
    </r>
  </si>
  <si>
    <r>
      <t xml:space="preserve">0.52 </t>
    </r>
    <r>
      <rPr>
        <sz val="7"/>
        <color theme="1"/>
        <rFont val="Calibri"/>
        <family val="2"/>
        <scheme val="minor"/>
      </rPr>
      <t>(3.4/6.6)</t>
    </r>
  </si>
  <si>
    <r>
      <t xml:space="preserve">1.00 </t>
    </r>
    <r>
      <rPr>
        <sz val="7"/>
        <color theme="1"/>
        <rFont val="Calibri"/>
        <family val="2"/>
        <scheme val="minor"/>
      </rPr>
      <t>(0.4/0.4)</t>
    </r>
  </si>
  <si>
    <r>
      <t xml:space="preserve">0.64 </t>
    </r>
    <r>
      <rPr>
        <sz val="7"/>
        <color theme="1"/>
        <rFont val="Calibri"/>
        <family val="2"/>
        <scheme val="minor"/>
      </rPr>
      <t>(5.3/8.3)</t>
    </r>
  </si>
  <si>
    <r>
      <t xml:space="preserve">0.42 </t>
    </r>
    <r>
      <rPr>
        <sz val="7"/>
        <color theme="1"/>
        <rFont val="Calibri"/>
        <family val="2"/>
        <scheme val="minor"/>
      </rPr>
      <t>(3.6/8.6)</t>
    </r>
  </si>
  <si>
    <r>
      <t xml:space="preserve">0.63 </t>
    </r>
    <r>
      <rPr>
        <sz val="7"/>
        <color theme="1"/>
        <rFont val="Calibri"/>
        <family val="2"/>
        <scheme val="minor"/>
      </rPr>
      <t>(1.0/1.6)</t>
    </r>
  </si>
  <si>
    <r>
      <t xml:space="preserve">0.61 </t>
    </r>
    <r>
      <rPr>
        <sz val="7"/>
        <color theme="1"/>
        <rFont val="Calibri"/>
        <family val="2"/>
        <scheme val="minor"/>
      </rPr>
      <t>(4.0/6.6)</t>
    </r>
  </si>
  <si>
    <r>
      <t xml:space="preserve">0.83 </t>
    </r>
    <r>
      <rPr>
        <sz val="7"/>
        <color theme="1"/>
        <rFont val="Calibri"/>
        <family val="2"/>
        <scheme val="minor"/>
      </rPr>
      <t>(1.0/1.2)</t>
    </r>
  </si>
  <si>
    <r>
      <t xml:space="preserve">0.35 </t>
    </r>
    <r>
      <rPr>
        <sz val="7"/>
        <color theme="1"/>
        <rFont val="Calibri"/>
        <family val="2"/>
        <scheme val="minor"/>
      </rPr>
      <t>(5.6/15.8)</t>
    </r>
  </si>
  <si>
    <t>Troy Brown Jr.</t>
  </si>
  <si>
    <r>
      <t xml:space="preserve">0.71 </t>
    </r>
    <r>
      <rPr>
        <sz val="7"/>
        <color theme="1"/>
        <rFont val="Calibri"/>
        <family val="2"/>
        <scheme val="minor"/>
      </rPr>
      <t>(5.0/7.0)</t>
    </r>
  </si>
  <si>
    <r>
      <t xml:space="preserve">0.39 </t>
    </r>
    <r>
      <rPr>
        <sz val="7"/>
        <color theme="1"/>
        <rFont val="Calibri"/>
        <family val="2"/>
        <scheme val="minor"/>
      </rPr>
      <t>(5.2/13.4)</t>
    </r>
  </si>
  <si>
    <r>
      <t xml:space="preserve">0.72 </t>
    </r>
    <r>
      <rPr>
        <sz val="7"/>
        <color theme="1"/>
        <rFont val="Calibri"/>
        <family val="2"/>
        <scheme val="minor"/>
      </rPr>
      <t>(4.2/5.8)</t>
    </r>
  </si>
  <si>
    <r>
      <t xml:space="preserve">0.61 </t>
    </r>
    <r>
      <rPr>
        <sz val="7"/>
        <color theme="1"/>
        <rFont val="Calibri"/>
        <family val="2"/>
        <scheme val="minor"/>
      </rPr>
      <t>(3.4/5.6)</t>
    </r>
  </si>
  <si>
    <r>
      <t xml:space="preserve">0.63 </t>
    </r>
    <r>
      <rPr>
        <sz val="7"/>
        <color theme="1"/>
        <rFont val="Calibri"/>
        <family val="2"/>
        <scheme val="minor"/>
      </rPr>
      <t>(3.0/4.8)</t>
    </r>
  </si>
  <si>
    <r>
      <t xml:space="preserve">0.29 </t>
    </r>
    <r>
      <rPr>
        <sz val="7"/>
        <color theme="1"/>
        <rFont val="Calibri"/>
        <family val="2"/>
        <scheme val="minor"/>
      </rPr>
      <t>(2.0/6.8)</t>
    </r>
  </si>
  <si>
    <r>
      <t xml:space="preserve">0.38 </t>
    </r>
    <r>
      <rPr>
        <sz val="7"/>
        <color theme="1"/>
        <rFont val="Calibri"/>
        <family val="2"/>
        <scheme val="minor"/>
      </rPr>
      <t>(5.3/13.8)</t>
    </r>
  </si>
  <si>
    <r>
      <t xml:space="preserve">0.79 </t>
    </r>
    <r>
      <rPr>
        <sz val="7"/>
        <color theme="1"/>
        <rFont val="Calibri"/>
        <family val="2"/>
        <scheme val="minor"/>
      </rPr>
      <t>(5.5/7.0)</t>
    </r>
  </si>
  <si>
    <r>
      <t xml:space="preserve">0.42 </t>
    </r>
    <r>
      <rPr>
        <sz val="7"/>
        <color theme="1"/>
        <rFont val="Calibri"/>
        <family val="2"/>
        <scheme val="minor"/>
      </rPr>
      <t>(7.8/18.5)</t>
    </r>
  </si>
  <si>
    <r>
      <t xml:space="preserve">0.45 </t>
    </r>
    <r>
      <rPr>
        <sz val="7"/>
        <color theme="1"/>
        <rFont val="Calibri"/>
        <family val="2"/>
        <scheme val="minor"/>
      </rPr>
      <t>(7.5/16.5)</t>
    </r>
  </si>
  <si>
    <r>
      <t xml:space="preserve">0.55 </t>
    </r>
    <r>
      <rPr>
        <sz val="7"/>
        <color theme="1"/>
        <rFont val="Calibri"/>
        <family val="2"/>
        <scheme val="minor"/>
      </rPr>
      <t>(1.8/3.3)</t>
    </r>
  </si>
  <si>
    <r>
      <t xml:space="preserve">0.40 </t>
    </r>
    <r>
      <rPr>
        <sz val="7"/>
        <color theme="1"/>
        <rFont val="Calibri"/>
        <family val="2"/>
        <scheme val="minor"/>
      </rPr>
      <t>(3.8/9.5)</t>
    </r>
  </si>
  <si>
    <r>
      <t xml:space="preserve">0.53 </t>
    </r>
    <r>
      <rPr>
        <sz val="7"/>
        <color theme="1"/>
        <rFont val="Calibri"/>
        <family val="2"/>
        <scheme val="minor"/>
      </rPr>
      <t>(2.8/5.3)</t>
    </r>
  </si>
  <si>
    <r>
      <t xml:space="preserve">0.70 </t>
    </r>
    <r>
      <rPr>
        <sz val="7"/>
        <color theme="1"/>
        <rFont val="Calibri"/>
        <family val="2"/>
        <scheme val="minor"/>
      </rPr>
      <t>(3.0/4.3)</t>
    </r>
  </si>
  <si>
    <r>
      <t xml:space="preserve">0.44 </t>
    </r>
    <r>
      <rPr>
        <sz val="7"/>
        <color theme="1"/>
        <rFont val="Calibri"/>
        <family val="2"/>
        <scheme val="minor"/>
      </rPr>
      <t>(6.2/14.0)</t>
    </r>
  </si>
  <si>
    <r>
      <t xml:space="preserve">0.60 </t>
    </r>
    <r>
      <rPr>
        <sz val="7"/>
        <color theme="1"/>
        <rFont val="Calibri"/>
        <family val="2"/>
        <scheme val="minor"/>
      </rPr>
      <t>(3.0/5.0)</t>
    </r>
  </si>
  <si>
    <r>
      <t xml:space="preserve">0.41 </t>
    </r>
    <r>
      <rPr>
        <sz val="7"/>
        <color theme="1"/>
        <rFont val="Calibri"/>
        <family val="2"/>
        <scheme val="minor"/>
      </rPr>
      <t>(2.6/6.4)</t>
    </r>
  </si>
  <si>
    <r>
      <t xml:space="preserve">0.44 </t>
    </r>
    <r>
      <rPr>
        <sz val="7"/>
        <color theme="1"/>
        <rFont val="Calibri"/>
        <family val="2"/>
        <scheme val="minor"/>
      </rPr>
      <t>(4.3/9.8)</t>
    </r>
  </si>
  <si>
    <r>
      <t xml:space="preserve">0.90 </t>
    </r>
    <r>
      <rPr>
        <sz val="7"/>
        <color theme="1"/>
        <rFont val="Calibri"/>
        <family val="2"/>
        <scheme val="minor"/>
      </rPr>
      <t>(4.3/4.8)</t>
    </r>
  </si>
  <si>
    <r>
      <t xml:space="preserve">0.79 </t>
    </r>
    <r>
      <rPr>
        <sz val="7"/>
        <color theme="1"/>
        <rFont val="Calibri"/>
        <family val="2"/>
        <scheme val="minor"/>
      </rPr>
      <t>(3.0/3.8)</t>
    </r>
  </si>
  <si>
    <r>
      <t xml:space="preserve">0.80 </t>
    </r>
    <r>
      <rPr>
        <sz val="7"/>
        <color theme="1"/>
        <rFont val="Calibri"/>
        <family val="2"/>
        <scheme val="minor"/>
      </rPr>
      <t>(1.6/2.0)</t>
    </r>
  </si>
  <si>
    <r>
      <t xml:space="preserve">0.48 </t>
    </r>
    <r>
      <rPr>
        <sz val="7"/>
        <color theme="1"/>
        <rFont val="Calibri"/>
        <family val="2"/>
        <scheme val="minor"/>
      </rPr>
      <t>(4.3/9.0)</t>
    </r>
  </si>
  <si>
    <r>
      <t xml:space="preserve">0.60 </t>
    </r>
    <r>
      <rPr>
        <sz val="7"/>
        <color theme="1"/>
        <rFont val="Calibri"/>
        <family val="2"/>
        <scheme val="minor"/>
      </rPr>
      <t>(1.5/2.5)</t>
    </r>
  </si>
  <si>
    <t>Cedi Osman</t>
  </si>
  <si>
    <r>
      <t xml:space="preserve">0.51 </t>
    </r>
    <r>
      <rPr>
        <sz val="7"/>
        <color theme="1"/>
        <rFont val="Calibri"/>
        <family val="2"/>
        <scheme val="minor"/>
      </rPr>
      <t>(3.3/6.5)</t>
    </r>
  </si>
  <si>
    <r>
      <t xml:space="preserve">0.50 </t>
    </r>
    <r>
      <rPr>
        <sz val="7"/>
        <color theme="1"/>
        <rFont val="Calibri"/>
        <family val="2"/>
        <scheme val="minor"/>
      </rPr>
      <t>(5.6/11.2)</t>
    </r>
  </si>
  <si>
    <r>
      <t xml:space="preserve">0.67 </t>
    </r>
    <r>
      <rPr>
        <sz val="7"/>
        <color theme="1"/>
        <rFont val="Calibri"/>
        <family val="2"/>
        <scheme val="minor"/>
      </rPr>
      <t>(1.2/1.8)</t>
    </r>
  </si>
  <si>
    <t>Kyle Anderson</t>
  </si>
  <si>
    <r>
      <t xml:space="preserve">0.52 </t>
    </r>
    <r>
      <rPr>
        <sz val="7"/>
        <color theme="1"/>
        <rFont val="Calibri"/>
        <family val="2"/>
        <scheme val="minor"/>
      </rPr>
      <t>(3.3/6.3)</t>
    </r>
  </si>
  <si>
    <r>
      <t xml:space="preserve">0.50 </t>
    </r>
    <r>
      <rPr>
        <sz val="7"/>
        <color theme="1"/>
        <rFont val="Calibri"/>
        <family val="2"/>
        <scheme val="minor"/>
      </rPr>
      <t>(7.5/15.0)</t>
    </r>
  </si>
  <si>
    <r>
      <t xml:space="preserve">0.40 </t>
    </r>
    <r>
      <rPr>
        <sz val="7"/>
        <color theme="1"/>
        <rFont val="Calibri"/>
        <family val="2"/>
        <scheme val="minor"/>
      </rPr>
      <t>(1.0/2.5)</t>
    </r>
  </si>
  <si>
    <r>
      <t xml:space="preserve">0.38 </t>
    </r>
    <r>
      <rPr>
        <sz val="7"/>
        <color theme="1"/>
        <rFont val="Calibri"/>
        <family val="2"/>
        <scheme val="minor"/>
      </rPr>
      <t>(2.2/5.8)</t>
    </r>
  </si>
  <si>
    <r>
      <t xml:space="preserve">0.54 </t>
    </r>
    <r>
      <rPr>
        <sz val="7"/>
        <color theme="1"/>
        <rFont val="Calibri"/>
        <family val="2"/>
        <scheme val="minor"/>
      </rPr>
      <t>(2.6/4.8)</t>
    </r>
  </si>
  <si>
    <r>
      <t xml:space="preserve">0.48 </t>
    </r>
    <r>
      <rPr>
        <sz val="7"/>
        <color theme="1"/>
        <rFont val="Calibri"/>
        <family val="2"/>
        <scheme val="minor"/>
      </rPr>
      <t>(7.2/15.0)</t>
    </r>
  </si>
  <si>
    <r>
      <t xml:space="preserve">0.41 </t>
    </r>
    <r>
      <rPr>
        <sz val="7"/>
        <color theme="1"/>
        <rFont val="Calibri"/>
        <family val="2"/>
        <scheme val="minor"/>
      </rPr>
      <t>(2.2/5.4)</t>
    </r>
  </si>
  <si>
    <r>
      <t xml:space="preserve">0.38 </t>
    </r>
    <r>
      <rPr>
        <sz val="7"/>
        <color theme="1"/>
        <rFont val="Calibri"/>
        <family val="2"/>
        <scheme val="minor"/>
      </rPr>
      <t>(2.0/5.3)</t>
    </r>
  </si>
  <si>
    <r>
      <t xml:space="preserve">0.44 </t>
    </r>
    <r>
      <rPr>
        <sz val="7"/>
        <color theme="1"/>
        <rFont val="Calibri"/>
        <family val="2"/>
        <scheme val="minor"/>
      </rPr>
      <t>(3.8/8.6)</t>
    </r>
  </si>
  <si>
    <r>
      <t xml:space="preserve">0.31 </t>
    </r>
    <r>
      <rPr>
        <sz val="7"/>
        <color theme="1"/>
        <rFont val="Calibri"/>
        <family val="2"/>
        <scheme val="minor"/>
      </rPr>
      <t>(1.8/5.8)</t>
    </r>
  </si>
  <si>
    <r>
      <t xml:space="preserve">1.00 </t>
    </r>
    <r>
      <rPr>
        <sz val="7"/>
        <color theme="1"/>
        <rFont val="Calibri"/>
        <family val="2"/>
        <scheme val="minor"/>
      </rPr>
      <t>(1.4/1.4)</t>
    </r>
  </si>
  <si>
    <r>
      <t xml:space="preserve">0.40 </t>
    </r>
    <r>
      <rPr>
        <sz val="7"/>
        <color theme="1"/>
        <rFont val="Calibri"/>
        <family val="2"/>
        <scheme val="minor"/>
      </rPr>
      <t>(4.8/12.0)</t>
    </r>
  </si>
  <si>
    <r>
      <t xml:space="preserve">0.43 </t>
    </r>
    <r>
      <rPr>
        <sz val="7"/>
        <color theme="1"/>
        <rFont val="Calibri"/>
        <family val="2"/>
        <scheme val="minor"/>
      </rPr>
      <t>(7.0/16.3)</t>
    </r>
  </si>
  <si>
    <r>
      <t xml:space="preserve">0.67 </t>
    </r>
    <r>
      <rPr>
        <sz val="7"/>
        <color theme="1"/>
        <rFont val="Calibri"/>
        <family val="2"/>
        <scheme val="minor"/>
      </rPr>
      <t>(1.0/1.5)</t>
    </r>
  </si>
  <si>
    <r>
      <t xml:space="preserve">0.65 </t>
    </r>
    <r>
      <rPr>
        <sz val="7"/>
        <color theme="1"/>
        <rFont val="Calibri"/>
        <family val="2"/>
        <scheme val="minor"/>
      </rPr>
      <t>(2.8/4.3)</t>
    </r>
  </si>
  <si>
    <r>
      <t xml:space="preserve">0.37 </t>
    </r>
    <r>
      <rPr>
        <sz val="7"/>
        <color theme="1"/>
        <rFont val="Calibri"/>
        <family val="2"/>
        <scheme val="minor"/>
      </rPr>
      <t>(3.6/9.8)</t>
    </r>
  </si>
  <si>
    <r>
      <t xml:space="preserve">0.50 </t>
    </r>
    <r>
      <rPr>
        <sz val="7"/>
        <color theme="1"/>
        <rFont val="Calibri"/>
        <family val="2"/>
        <scheme val="minor"/>
      </rPr>
      <t>(0.2/0.4)</t>
    </r>
  </si>
  <si>
    <r>
      <t xml:space="preserve">0.32 </t>
    </r>
    <r>
      <rPr>
        <sz val="7"/>
        <color theme="1"/>
        <rFont val="Calibri"/>
        <family val="2"/>
        <scheme val="minor"/>
      </rPr>
      <t>(2.6/8.2)</t>
    </r>
  </si>
  <si>
    <r>
      <t xml:space="preserve">0.50 </t>
    </r>
    <r>
      <rPr>
        <sz val="7"/>
        <color theme="1"/>
        <rFont val="Calibri"/>
        <family val="2"/>
        <scheme val="minor"/>
      </rPr>
      <t>(0.4/0.8)</t>
    </r>
  </si>
  <si>
    <r>
      <t xml:space="preserve">1.00 </t>
    </r>
    <r>
      <rPr>
        <sz val="7"/>
        <color theme="1"/>
        <rFont val="Calibri"/>
        <family val="2"/>
        <scheme val="minor"/>
      </rPr>
      <t>(1.2/1.2)</t>
    </r>
  </si>
  <si>
    <t>Langston Galloway</t>
  </si>
  <si>
    <r>
      <t xml:space="preserve">0.34 </t>
    </r>
    <r>
      <rPr>
        <sz val="7"/>
        <color theme="1"/>
        <rFont val="Calibri"/>
        <family val="2"/>
        <scheme val="minor"/>
      </rPr>
      <t>(2.2/6.4)</t>
    </r>
  </si>
  <si>
    <r>
      <t xml:space="preserve">0.39 </t>
    </r>
    <r>
      <rPr>
        <sz val="7"/>
        <color theme="1"/>
        <rFont val="Calibri"/>
        <family val="2"/>
        <scheme val="minor"/>
      </rPr>
      <t>(3.0/7.6)</t>
    </r>
  </si>
  <si>
    <r>
      <t xml:space="preserve">0.39 </t>
    </r>
    <r>
      <rPr>
        <sz val="7"/>
        <color theme="1"/>
        <rFont val="Calibri"/>
        <family val="2"/>
        <scheme val="minor"/>
      </rPr>
      <t>(5.8/14.8)</t>
    </r>
  </si>
  <si>
    <r>
      <t xml:space="preserve">0.62 </t>
    </r>
    <r>
      <rPr>
        <sz val="7"/>
        <color theme="1"/>
        <rFont val="Calibri"/>
        <family val="2"/>
        <scheme val="minor"/>
      </rPr>
      <t>(2.8/4.5)</t>
    </r>
  </si>
  <si>
    <t>Svi Mykhailiuk</t>
  </si>
  <si>
    <r>
      <t xml:space="preserve">0.32 </t>
    </r>
    <r>
      <rPr>
        <sz val="7"/>
        <color theme="1"/>
        <rFont val="Calibri"/>
        <family val="2"/>
        <scheme val="minor"/>
      </rPr>
      <t>(4.0/12.4)</t>
    </r>
  </si>
  <si>
    <r>
      <t xml:space="preserve">0.46 </t>
    </r>
    <r>
      <rPr>
        <sz val="7"/>
        <color theme="1"/>
        <rFont val="Calibri"/>
        <family val="2"/>
        <scheme val="minor"/>
      </rPr>
      <t>(6.5/14.0)</t>
    </r>
  </si>
  <si>
    <r>
      <t xml:space="preserve">0.46 </t>
    </r>
    <r>
      <rPr>
        <sz val="7"/>
        <color theme="1"/>
        <rFont val="Calibri"/>
        <family val="2"/>
        <scheme val="minor"/>
      </rPr>
      <t>(3.0/6.5)</t>
    </r>
  </si>
  <si>
    <r>
      <t xml:space="preserve">0.38 </t>
    </r>
    <r>
      <rPr>
        <sz val="7"/>
        <color theme="1"/>
        <rFont val="Calibri"/>
        <family val="2"/>
        <scheme val="minor"/>
      </rPr>
      <t>(2.6/6.8)</t>
    </r>
  </si>
  <si>
    <r>
      <t xml:space="preserve">0.50 </t>
    </r>
    <r>
      <rPr>
        <sz val="7"/>
        <color theme="1"/>
        <rFont val="Calibri"/>
        <family val="2"/>
        <scheme val="minor"/>
      </rPr>
      <t>(0.6/1.2)</t>
    </r>
  </si>
  <si>
    <r>
      <t xml:space="preserve">0.45 </t>
    </r>
    <r>
      <rPr>
        <sz val="7"/>
        <color theme="1"/>
        <rFont val="Calibri"/>
        <family val="2"/>
        <scheme val="minor"/>
      </rPr>
      <t>(4.2/9.4)</t>
    </r>
  </si>
  <si>
    <r>
      <t xml:space="preserve">0.42 </t>
    </r>
    <r>
      <rPr>
        <sz val="7"/>
        <color theme="1"/>
        <rFont val="Calibri"/>
        <family val="2"/>
        <scheme val="minor"/>
      </rPr>
      <t>(3.0/7.2)</t>
    </r>
  </si>
  <si>
    <r>
      <t xml:space="preserve">0.86 </t>
    </r>
    <r>
      <rPr>
        <sz val="7"/>
        <color theme="1"/>
        <rFont val="Calibri"/>
        <family val="2"/>
        <scheme val="minor"/>
      </rPr>
      <t>(1.2/1.4)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</si>
</sst>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m/d/yy"/>
    <numFmt numFmtId="166" formatCode="mm/dd/yy"/>
    <numFmt numFmtId="167" formatCode="0.0000"/>
  </numFmts>
  <fonts count="1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 (Body)"/>
    </font>
    <font>
      <sz val="11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omfortaa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B7B7B"/>
        <bgColor rgb="FF7B7B7B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7B7B7B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9B00"/>
        <bgColor indexed="64"/>
      </patternFill>
    </fill>
    <fill>
      <patternFill patternType="solid">
        <fgColor rgb="FF5CD856"/>
        <bgColor indexed="64"/>
      </patternFill>
    </fill>
    <fill>
      <patternFill patternType="solid">
        <fgColor rgb="FFDB9D9D"/>
        <bgColor indexed="64"/>
      </patternFill>
    </fill>
    <fill>
      <patternFill patternType="solid">
        <fgColor rgb="FFABE5A8"/>
        <bgColor indexed="64"/>
      </patternFill>
    </fill>
    <fill>
      <patternFill patternType="solid">
        <fgColor rgb="FFE70B0B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rgb="FFCC0000"/>
        <bgColor rgb="FFCC0000"/>
      </patternFill>
    </fill>
    <fill>
      <patternFill patternType="solid">
        <fgColor rgb="FF981D97"/>
        <bgColor rgb="FF981D9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rgb="FFFF9900"/>
      </patternFill>
    </fill>
    <fill>
      <patternFill patternType="solid">
        <fgColor theme="8"/>
        <bgColor rgb="FF7B7B7B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rgb="FF7B7B7B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1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9" borderId="1" xfId="0" applyFont="1" applyFill="1" applyBorder="1"/>
    <xf numFmtId="2" fontId="5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/>
    <xf numFmtId="0" fontId="1" fillId="9" borderId="7" xfId="0" applyFont="1" applyFill="1" applyBorder="1"/>
    <xf numFmtId="0" fontId="9" fillId="7" borderId="7" xfId="0" applyFont="1" applyFill="1" applyBorder="1"/>
    <xf numFmtId="0" fontId="4" fillId="6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0" fillId="0" borderId="7" xfId="0" applyFont="1" applyBorder="1"/>
    <xf numFmtId="164" fontId="10" fillId="0" borderId="4" xfId="0" applyNumberFormat="1" applyFont="1" applyBorder="1"/>
    <xf numFmtId="0" fontId="12" fillId="0" borderId="0" xfId="0" applyFont="1" applyAlignment="1">
      <alignment horizontal="center"/>
    </xf>
    <xf numFmtId="0" fontId="0" fillId="0" borderId="0" xfId="0"/>
    <xf numFmtId="0" fontId="14" fillId="0" borderId="0" xfId="0" applyFont="1" applyAlignment="1">
      <alignment horizontal="center"/>
    </xf>
    <xf numFmtId="0" fontId="14" fillId="19" borderId="9" xfId="0" applyFont="1" applyFill="1" applyBorder="1" applyAlignment="1">
      <alignment horizontal="center"/>
    </xf>
    <xf numFmtId="0" fontId="14" fillId="19" borderId="10" xfId="0" applyFont="1" applyFill="1" applyBorder="1" applyAlignment="1">
      <alignment horizontal="center"/>
    </xf>
    <xf numFmtId="0" fontId="14" fillId="20" borderId="10" xfId="0" applyFont="1" applyFill="1" applyBorder="1" applyAlignment="1">
      <alignment horizontal="center"/>
    </xf>
    <xf numFmtId="0" fontId="14" fillId="21" borderId="10" xfId="0" applyFont="1" applyFill="1" applyBorder="1" applyAlignment="1">
      <alignment horizontal="center"/>
    </xf>
    <xf numFmtId="0" fontId="13" fillId="18" borderId="10" xfId="0" applyFont="1" applyFill="1" applyBorder="1" applyAlignment="1">
      <alignment horizontal="center"/>
    </xf>
    <xf numFmtId="0" fontId="13" fillId="18" borderId="11" xfId="0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5" fontId="13" fillId="15" borderId="0" xfId="0" applyNumberFormat="1" applyFont="1" applyFill="1" applyAlignment="1">
      <alignment horizontal="center"/>
    </xf>
    <xf numFmtId="165" fontId="13" fillId="16" borderId="0" xfId="0" applyNumberFormat="1" applyFont="1" applyFill="1" applyAlignment="1">
      <alignment horizontal="center"/>
    </xf>
    <xf numFmtId="166" fontId="13" fillId="16" borderId="0" xfId="0" applyNumberFormat="1" applyFont="1" applyFill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6" fontId="13" fillId="17" borderId="0" xfId="0" applyNumberFormat="1" applyFont="1" applyFill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7" fontId="0" fillId="0" borderId="1" xfId="0" applyNumberFormat="1" applyBorder="1"/>
    <xf numFmtId="0" fontId="11" fillId="22" borderId="1" xfId="0" applyFont="1" applyFill="1" applyBorder="1"/>
    <xf numFmtId="0" fontId="0" fillId="0" borderId="0" xfId="0"/>
    <xf numFmtId="0" fontId="0" fillId="25" borderId="0" xfId="0" applyFill="1"/>
    <xf numFmtId="0" fontId="3" fillId="26" borderId="1" xfId="0" applyFont="1" applyFill="1" applyBorder="1" applyAlignment="1">
      <alignment horizontal="center"/>
    </xf>
    <xf numFmtId="1" fontId="0" fillId="0" borderId="1" xfId="0" applyNumberFormat="1" applyBorder="1"/>
    <xf numFmtId="0" fontId="12" fillId="16" borderId="0" xfId="0" applyFont="1" applyFill="1" applyAlignment="1">
      <alignment horizontal="center"/>
    </xf>
    <xf numFmtId="0" fontId="0" fillId="0" borderId="0" xfId="0"/>
    <xf numFmtId="0" fontId="12" fillId="15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11" borderId="3" xfId="0" applyFont="1" applyFill="1" applyBorder="1" applyAlignment="1">
      <alignment vertical="center" wrapText="1"/>
    </xf>
    <xf numFmtId="0" fontId="16" fillId="14" borderId="3" xfId="0" applyFont="1" applyFill="1" applyBorder="1" applyAlignment="1">
      <alignment vertical="center" wrapText="1"/>
    </xf>
    <xf numFmtId="0" fontId="16" fillId="10" borderId="3" xfId="0" applyFont="1" applyFill="1" applyBorder="1" applyAlignment="1">
      <alignment vertical="center" wrapText="1"/>
    </xf>
    <xf numFmtId="0" fontId="16" fillId="12" borderId="3" xfId="0" applyFont="1" applyFill="1" applyBorder="1" applyAlignment="1">
      <alignment vertical="center" wrapText="1"/>
    </xf>
    <xf numFmtId="0" fontId="16" fillId="13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ions.iqy" refreshOnLoad="1" preserveFormatting="0" connectionId="1" xr16:uid="{2445678B-D55B-7640-9F15-2F321EB2BE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GridView1','Sort$tgm')" TargetMode="External"/><Relationship Id="rId13" Type="http://schemas.openxmlformats.org/officeDocument/2006/relationships/hyperlink" Target="javascript:__doPostBack('ctl00$ContentPlaceHolder1$GridView1','Sort$blk')" TargetMode="External"/><Relationship Id="rId3" Type="http://schemas.openxmlformats.org/officeDocument/2006/relationships/hyperlink" Target="javascript:__doPostBack('ctl00$ContentPlaceHolder1$GridView1','Sort$tsum')" TargetMode="External"/><Relationship Id="rId7" Type="http://schemas.openxmlformats.org/officeDocument/2006/relationships/hyperlink" Target="javascript:__doPostBack('ctl00$ContentPlaceHolder1$GridView1','Sort$ftp')" TargetMode="External"/><Relationship Id="rId12" Type="http://schemas.openxmlformats.org/officeDocument/2006/relationships/hyperlink" Target="javascript:__doPostBack('ctl00$ContentPlaceHolder1$GridView1','Sort$stl')" TargetMode="External"/><Relationship Id="rId2" Type="http://schemas.openxmlformats.org/officeDocument/2006/relationships/hyperlink" Target="javascript:__doPostBack('ctl00$ContentPlaceHolder1$GridView1','Sort$posm')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javascript:__doPostBack('ctl00$ContentPlaceHolder1$GridView1','Sort$NAME')" TargetMode="External"/><Relationship Id="rId6" Type="http://schemas.openxmlformats.org/officeDocument/2006/relationships/hyperlink" Target="javascript:__doPostBack('ctl00$ContentPlaceHolder1$GridView1','Sort$fgp')" TargetMode="External"/><Relationship Id="rId11" Type="http://schemas.openxmlformats.org/officeDocument/2006/relationships/hyperlink" Target="javascript:__doPostBack('ctl00$ContentPlaceHolder1$GridView1','Sort$ast')" TargetMode="External"/><Relationship Id="rId5" Type="http://schemas.openxmlformats.org/officeDocument/2006/relationships/hyperlink" Target="javascript:__doPostBack('ctl00$ContentPlaceHolder1$GridView1','Sort$MPG')" TargetMode="External"/><Relationship Id="rId15" Type="http://schemas.openxmlformats.org/officeDocument/2006/relationships/hyperlink" Target="javascript:__doPostBack('ctl00$ContentPlaceHolder1$GridView1','Sort$totalz')" TargetMode="External"/><Relationship Id="rId10" Type="http://schemas.openxmlformats.org/officeDocument/2006/relationships/hyperlink" Target="javascript:__doPostBack('ctl00$ContentPlaceHolder1$GridView1','Sort$reb')" TargetMode="External"/><Relationship Id="rId4" Type="http://schemas.openxmlformats.org/officeDocument/2006/relationships/hyperlink" Target="javascript:__doPostBack('ctl00$ContentPlaceHolder1$GridView1','Sort$GP')" TargetMode="External"/><Relationship Id="rId9" Type="http://schemas.openxmlformats.org/officeDocument/2006/relationships/hyperlink" Target="javascript:__doPostBack('ctl00$ContentPlaceHolder1$GridView1','Sort$pts')" TargetMode="External"/><Relationship Id="rId14" Type="http://schemas.openxmlformats.org/officeDocument/2006/relationships/hyperlink" Target="javascript:__doPostBack('ctl00$ContentPlaceHolder1$GridView1','Sort$tur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5DF0-6154-E541-8994-93F615784579}">
  <dimension ref="A1:Y239"/>
  <sheetViews>
    <sheetView tabSelected="1" workbookViewId="0">
      <selection activeCell="AA15" sqref="AA15"/>
    </sheetView>
  </sheetViews>
  <sheetFormatPr baseColWidth="10" defaultRowHeight="16"/>
  <cols>
    <col min="1" max="1" width="22.6640625" customWidth="1"/>
  </cols>
  <sheetData>
    <row r="1" spans="1:25">
      <c r="A1" s="1" t="s">
        <v>0</v>
      </c>
      <c r="B1" s="2" t="s">
        <v>1</v>
      </c>
      <c r="C1" s="3" t="s">
        <v>136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7" t="str">
        <f>IF((LEN('Bball ref'!B8)-LEN(SUBSTITUTE('Bball ref'!B8," ","")))&lt;2,'Bball ref'!B8,LEFT('Bball ref'!B8,FIND(" ",'Bball ref'!B8,FIND(" ",'Bball ref'!B8)+1)-1))</f>
        <v>Karl-Anthony Towns</v>
      </c>
      <c r="B2" s="77">
        <f>IF($A2="PLAYER", "",'Bball ref'!A8)</f>
        <v>1</v>
      </c>
      <c r="C2" s="77">
        <f>IF($A2="PLAYER","",'Bball ref'!E8)</f>
        <v>4</v>
      </c>
      <c r="D2" s="77">
        <f>IF($A2="PLAYER","",VALUE(LEFT('Bball ref'!G8,FIND("(",'Bball ref'!G8)-1)))</f>
        <v>0.55000000000000004</v>
      </c>
      <c r="E2" s="77">
        <f>IF($A2="PLAYER","",VALUE(LEFT('Bball ref'!H8,(FIND("(",'Bball ref'!H8)-1))))</f>
        <v>0.63</v>
      </c>
      <c r="F2" s="77">
        <f>IF($A2="PLAYER","",'Bball ref'!I8)</f>
        <v>4.5</v>
      </c>
      <c r="G2" s="77">
        <f>IF($A2="PLAYER","",'Bball ref'!K8)</f>
        <v>11.5</v>
      </c>
      <c r="H2" s="77">
        <f>IF($A2="PLAYER","",'Bball ref'!L8)</f>
        <v>4</v>
      </c>
      <c r="I2" s="77">
        <f>IF($A2="PLAYER","",'Bball ref'!M8)</f>
        <v>2.8</v>
      </c>
      <c r="J2" s="77">
        <f>IF($A2="PLAYER","",'Bball ref'!N8)</f>
        <v>1.8</v>
      </c>
      <c r="K2" s="77">
        <f>IF($A2="PLAYER","",'Bball ref'!O8)</f>
        <v>2.5</v>
      </c>
      <c r="L2" s="77">
        <f>IF($A2="PLAYER","",'Bball ref'!J8)</f>
        <v>27.3</v>
      </c>
      <c r="M2" s="77">
        <f>IF($A2="PLAYER","",VALUE(MID('Bball ref'!G8,FIND("(",'Bball ref'!G8)+1,FIND("/",'Bball ref'!G8)-FIND("(",'Bball ref'!G8)-1)))</f>
        <v>9.3000000000000007</v>
      </c>
      <c r="N2" s="77">
        <f>IF($A2="PLAYER","",VALUE(MID('Bball ref'!G8,FIND("/",'Bball ref'!G8)+1,FIND(")",'Bball ref'!G8)-FIND("/",'Bball ref'!G8)-1)))</f>
        <v>17</v>
      </c>
      <c r="O2" s="77">
        <f>IF($A2="PLAYER","",VALUE(MID('Bball ref'!H8,FIND("(",'Bball ref'!H8)+1,FIND("/",'Bball ref'!H8)-FIND("(",'Bball ref'!H8)-1)))</f>
        <v>4.3</v>
      </c>
      <c r="P2" s="77">
        <f>IF($A2="PLAYER","",VALUE(MID('Bball ref'!H8,FIND("/",'Bball ref'!H8)+1,FIND(")",'Bball ref'!H8)-FIND("/",'Bball ref'!H8)-1)))</f>
        <v>6.8</v>
      </c>
      <c r="Q2" s="77">
        <f>IF($A2="PLAYER","",(D2-Math!B$14)/Math!B$15)</f>
        <v>0.59419721173768625</v>
      </c>
      <c r="R2" s="77">
        <f>IF($A2="PLAYER","",(E2-Math!C$14)/Math!C$15)</f>
        <v>-0.47005266122574413</v>
      </c>
      <c r="S2" s="77">
        <f>IF($A2="PLAYER","",(F2-Math!D$14)/Math!D$15)</f>
        <v>3.0098996315410629</v>
      </c>
      <c r="T2" s="77">
        <f>IF($A2="PLAYER","",(G2-Math!E$14)/Math!E$15)</f>
        <v>2.0418355589660844</v>
      </c>
      <c r="U2" s="77">
        <f>IF($A2="PLAYER","",(H2-Math!F$14)/Math!F$15)</f>
        <v>0.48903799295340727</v>
      </c>
      <c r="V2" s="77">
        <f>IF($A2="PLAYER","",(I2-Math!G$14)/Math!G$15)</f>
        <v>3.0597418389078039</v>
      </c>
      <c r="W2" s="77">
        <f>IF($A2="PLAYER","",(J2-Math!H$14)/Math!H$15)</f>
        <v>1.6009878951966008</v>
      </c>
      <c r="X2" s="77">
        <f>IF($A2="PLAYER","",(K2-Math!I$14)/Math!I$15*(-1))</f>
        <v>-0.51338030787873123</v>
      </c>
      <c r="Y2" s="77">
        <f>IF($A2="PLAYER","",(L2-Math!J$14)/Math!J$15)</f>
        <v>2.1269953895790823</v>
      </c>
    </row>
    <row r="3" spans="1:25">
      <c r="A3" s="77" t="str">
        <f>IF((LEN('Bball ref'!B9)-LEN(SUBSTITUTE('Bball ref'!B9," ","")))&lt;2,'Bball ref'!B9,LEFT('Bball ref'!B9,FIND(" ",'Bball ref'!B9,FIND(" ",'Bball ref'!B9)+1)-1))</f>
        <v>Kyrie Irving</v>
      </c>
      <c r="B3" s="77">
        <f>IF($A3="PLAYER", "",'Bball ref'!A9)</f>
        <v>2</v>
      </c>
      <c r="C3" s="77">
        <f>IF($A3="PLAYER","",'Bball ref'!E9)</f>
        <v>4</v>
      </c>
      <c r="D3" s="77">
        <f>IF($A3="PLAYER","",VALUE(LEFT('Bball ref'!G9,FIND("(",'Bball ref'!G9)-1)))</f>
        <v>0.48</v>
      </c>
      <c r="E3" s="77">
        <f>IF($A3="PLAYER","",VALUE(LEFT('Bball ref'!H9,(FIND("(",'Bball ref'!H9)-1))))</f>
        <v>0.92</v>
      </c>
      <c r="F3" s="77">
        <f>IF($A3="PLAYER","",'Bball ref'!I9)</f>
        <v>4</v>
      </c>
      <c r="G3" s="77">
        <f>IF($A3="PLAYER","",'Bball ref'!K9)</f>
        <v>6</v>
      </c>
      <c r="H3" s="77">
        <f>IF($A3="PLAYER","",'Bball ref'!L9)</f>
        <v>6.3</v>
      </c>
      <c r="I3" s="77">
        <f>IF($A3="PLAYER","",'Bball ref'!M9)</f>
        <v>1.5</v>
      </c>
      <c r="J3" s="77">
        <f>IF($A3="PLAYER","",'Bball ref'!N9)</f>
        <v>0.8</v>
      </c>
      <c r="K3" s="77">
        <f>IF($A3="PLAYER","",'Bball ref'!O9)</f>
        <v>1.8</v>
      </c>
      <c r="L3" s="77">
        <f>IF($A3="PLAYER","",'Bball ref'!J9)</f>
        <v>35.299999999999997</v>
      </c>
      <c r="M3" s="77">
        <f>IF($A3="PLAYER","",VALUE(MID('Bball ref'!G9,FIND("(",'Bball ref'!G9)+1,FIND("/",'Bball ref'!G9)-FIND("(",'Bball ref'!G9)-1)))</f>
        <v>11.8</v>
      </c>
      <c r="N3" s="77">
        <f>IF($A3="PLAYER","",VALUE(MID('Bball ref'!G9,FIND("/",'Bball ref'!G9)+1,FIND(")",'Bball ref'!G9)-FIND("/",'Bball ref'!G9)-1)))</f>
        <v>24.8</v>
      </c>
      <c r="O3" s="77">
        <f>IF($A3="PLAYER","",VALUE(MID('Bball ref'!H9,FIND("(",'Bball ref'!H9)+1,FIND("/",'Bball ref'!H9)-FIND("(",'Bball ref'!H9)-1)))</f>
        <v>7.8</v>
      </c>
      <c r="P3" s="77">
        <f>IF($A3="PLAYER","",VALUE(MID('Bball ref'!H9,FIND("/",'Bball ref'!H9)+1,FIND(")",'Bball ref'!H9)-FIND("/",'Bball ref'!H9)-1)))</f>
        <v>8.5</v>
      </c>
      <c r="Q3" s="77">
        <f>IF($A3="PLAYER","",(D3-Math!B$14)/Math!B$15)</f>
        <v>-3.601195222652856E-2</v>
      </c>
      <c r="R3" s="77">
        <f>IF($A3="PLAYER","",(E3-Math!C$14)/Math!C$15)</f>
        <v>0.72727076218633557</v>
      </c>
      <c r="S3" s="77">
        <f>IF($A3="PLAYER","",(F3-Math!D$14)/Math!D$15)</f>
        <v>2.5155820701120817</v>
      </c>
      <c r="T3" s="77">
        <f>IF($A3="PLAYER","",(G3-Math!E$14)/Math!E$15)</f>
        <v>0.15632589235872235</v>
      </c>
      <c r="U3" s="77">
        <f>IF($A3="PLAYER","",(H3-Math!F$14)/Math!F$15)</f>
        <v>1.5087908341073837</v>
      </c>
      <c r="V3" s="77">
        <f>IF($A3="PLAYER","",(I3-Math!G$14)/Math!G$15)</f>
        <v>0.87060348415813626</v>
      </c>
      <c r="W3" s="77">
        <f>IF($A3="PLAYER","",(J3-Math!H$14)/Math!H$15)</f>
        <v>0.15670472406750705</v>
      </c>
      <c r="X3" s="77">
        <f>IF($A3="PLAYER","",(K3-Math!I$14)/Math!I$15*(-1))</f>
        <v>0.10144640814370273</v>
      </c>
      <c r="Y3" s="77">
        <f>IF($A3="PLAYER","",(L3-Math!J$14)/Math!J$15)</f>
        <v>3.4270154916978579</v>
      </c>
    </row>
    <row r="4" spans="1:25">
      <c r="A4" s="77" t="str">
        <f>IF((LEN('Bball ref'!B10)-LEN(SUBSTITUTE('Bball ref'!B10," ","")))&lt;2,'Bball ref'!B10,LEFT('Bball ref'!B10,FIND(" ",'Bball ref'!B10,FIND(" ",'Bball ref'!B10)+1)-1))</f>
        <v>James Harden</v>
      </c>
      <c r="B4" s="77">
        <f>IF($A4="PLAYER", "",'Bball ref'!A10)</f>
        <v>3</v>
      </c>
      <c r="C4" s="77">
        <f>IF($A4="PLAYER","",'Bball ref'!E10)</f>
        <v>4</v>
      </c>
      <c r="D4" s="77">
        <f>IF($A4="PLAYER","",VALUE(LEFT('Bball ref'!G10,FIND("(",'Bball ref'!G10)-1)))</f>
        <v>0.38</v>
      </c>
      <c r="E4" s="77">
        <f>IF($A4="PLAYER","",VALUE(LEFT('Bball ref'!H10,(FIND("(",'Bball ref'!H10)-1))))</f>
        <v>0.96</v>
      </c>
      <c r="F4" s="77">
        <f>IF($A4="PLAYER","",'Bball ref'!I10)</f>
        <v>3</v>
      </c>
      <c r="G4" s="77">
        <f>IF($A4="PLAYER","",'Bball ref'!K10)</f>
        <v>4.3</v>
      </c>
      <c r="H4" s="77">
        <f>IF($A4="PLAYER","",'Bball ref'!L10)</f>
        <v>8.8000000000000007</v>
      </c>
      <c r="I4" s="77">
        <f>IF($A4="PLAYER","",'Bball ref'!M10)</f>
        <v>1</v>
      </c>
      <c r="J4" s="77">
        <f>IF($A4="PLAYER","",'Bball ref'!N10)</f>
        <v>0.5</v>
      </c>
      <c r="K4" s="77">
        <f>IF($A4="PLAYER","",'Bball ref'!O10)</f>
        <v>5.8</v>
      </c>
      <c r="L4" s="77">
        <f>IF($A4="PLAYER","",'Bball ref'!J10)</f>
        <v>36.799999999999997</v>
      </c>
      <c r="M4" s="77">
        <f>IF($A4="PLAYER","",VALUE(MID('Bball ref'!G10,FIND("(",'Bball ref'!G10)+1,FIND("/",'Bball ref'!G10)-FIND("(",'Bball ref'!G10)-1)))</f>
        <v>9</v>
      </c>
      <c r="N4" s="77">
        <f>IF($A4="PLAYER","",VALUE(MID('Bball ref'!G10,FIND("/",'Bball ref'!G10)+1,FIND(")",'Bball ref'!G10)-FIND("/",'Bball ref'!G10)-1)))</f>
        <v>23.8</v>
      </c>
      <c r="O4" s="77">
        <f>IF($A4="PLAYER","",VALUE(MID('Bball ref'!H10,FIND("(",'Bball ref'!H10)+1,FIND("/",'Bball ref'!H10)-FIND("(",'Bball ref'!H10)-1)))</f>
        <v>15.8</v>
      </c>
      <c r="P4" s="77">
        <f>IF($A4="PLAYER","",VALUE(MID('Bball ref'!H10,FIND("/",'Bball ref'!H10)+1,FIND(")",'Bball ref'!H10)-FIND("/",'Bball ref'!H10)-1)))</f>
        <v>16.5</v>
      </c>
      <c r="Q4" s="77">
        <f>IF($A4="PLAYER","",(D4-Math!B$14)/Math!B$15)</f>
        <v>-0.93631075788969165</v>
      </c>
      <c r="R4" s="77">
        <f>IF($A4="PLAYER","",(E4-Math!C$14)/Math!C$15)</f>
        <v>0.89241882058800137</v>
      </c>
      <c r="S4" s="77">
        <f>IF($A4="PLAYER","",(F4-Math!D$14)/Math!D$15)</f>
        <v>1.5269469472541199</v>
      </c>
      <c r="T4" s="77">
        <f>IF($A4="PLAYER","",(G4-Math!E$14)/Math!E$15)</f>
        <v>-0.42646800459264417</v>
      </c>
      <c r="U4" s="77">
        <f>IF($A4="PLAYER","",(H4-Math!F$14)/Math!F$15)</f>
        <v>2.6172178353617062</v>
      </c>
      <c r="V4" s="77">
        <f>IF($A4="PLAYER","",(I4-Math!G$14)/Math!G$15)</f>
        <v>2.8627193869802441E-2</v>
      </c>
      <c r="W4" s="77">
        <f>IF($A4="PLAYER","",(J4-Math!H$14)/Math!H$15)</f>
        <v>-0.27658022727122117</v>
      </c>
      <c r="X4" s="77">
        <f>IF($A4="PLAYER","",(K4-Math!I$14)/Math!I$15*(-1))</f>
        <v>-3.4118491119844911</v>
      </c>
      <c r="Y4" s="77">
        <f>IF($A4="PLAYER","",(L4-Math!J$14)/Math!J$15)</f>
        <v>3.6707692608451286</v>
      </c>
    </row>
    <row r="5" spans="1:25">
      <c r="A5" s="77" t="str">
        <f>IF((LEN('Bball ref'!B11)-LEN(SUBSTITUTE('Bball ref'!B11," ","")))&lt;2,'Bball ref'!B11,LEFT('Bball ref'!B11,FIND(" ",'Bball ref'!B11,FIND(" ",'Bball ref'!B11)+1)-1))</f>
        <v>Anthony Davis</v>
      </c>
      <c r="B5" s="77">
        <f>IF($A5="PLAYER", "",'Bball ref'!A11)</f>
        <v>4</v>
      </c>
      <c r="C5" s="77">
        <f>IF($A5="PLAYER","",'Bball ref'!E11)</f>
        <v>4</v>
      </c>
      <c r="D5" s="77">
        <f>IF($A5="PLAYER","",VALUE(LEFT('Bball ref'!G11,FIND("(",'Bball ref'!G11)-1)))</f>
        <v>0.43</v>
      </c>
      <c r="E5" s="77">
        <f>IF($A5="PLAYER","",VALUE(LEFT('Bball ref'!H11,(FIND("(",'Bball ref'!H11)-1))))</f>
        <v>0.89</v>
      </c>
      <c r="F5" s="77">
        <f>IF($A5="PLAYER","",'Bball ref'!I11)</f>
        <v>0.8</v>
      </c>
      <c r="G5" s="77">
        <f>IF($A5="PLAYER","",'Bball ref'!K11)</f>
        <v>12.5</v>
      </c>
      <c r="H5" s="77">
        <f>IF($A5="PLAYER","",'Bball ref'!L11)</f>
        <v>3</v>
      </c>
      <c r="I5" s="77">
        <f>IF($A5="PLAYER","",'Bball ref'!M11)</f>
        <v>1</v>
      </c>
      <c r="J5" s="77">
        <f>IF($A5="PLAYER","",'Bball ref'!N11)</f>
        <v>3</v>
      </c>
      <c r="K5" s="77">
        <f>IF($A5="PLAYER","",'Bball ref'!O11)</f>
        <v>2.8</v>
      </c>
      <c r="L5" s="77">
        <f>IF($A5="PLAYER","",'Bball ref'!J11)</f>
        <v>28.8</v>
      </c>
      <c r="M5" s="77">
        <f>IF($A5="PLAYER","",VALUE(MID('Bball ref'!G11,FIND("(",'Bball ref'!G11)+1,FIND("/",'Bball ref'!G11)-FIND("(",'Bball ref'!G11)-1)))</f>
        <v>8</v>
      </c>
      <c r="N5" s="77">
        <f>IF($A5="PLAYER","",VALUE(MID('Bball ref'!G11,FIND("/",'Bball ref'!G11)+1,FIND(")",'Bball ref'!G11)-FIND("/",'Bball ref'!G11)-1)))</f>
        <v>18.5</v>
      </c>
      <c r="O5" s="77">
        <f>IF($A5="PLAYER","",VALUE(MID('Bball ref'!H11,FIND("(",'Bball ref'!H11)+1,FIND("/",'Bball ref'!H11)-FIND("(",'Bball ref'!H11)-1)))</f>
        <v>12</v>
      </c>
      <c r="P5" s="77">
        <f>IF($A5="PLAYER","",VALUE(MID('Bball ref'!H11,FIND("/",'Bball ref'!H11)+1,FIND(")",'Bball ref'!H11)-FIND("/",'Bball ref'!H11)-1)))</f>
        <v>13.5</v>
      </c>
      <c r="Q5" s="77">
        <f>IF($A5="PLAYER","",(D5-Math!B$14)/Math!B$15)</f>
        <v>-0.48616135505811009</v>
      </c>
      <c r="R5" s="77">
        <f>IF($A5="PLAYER","",(E5-Math!C$14)/Math!C$15)</f>
        <v>0.60340971838508584</v>
      </c>
      <c r="S5" s="77">
        <f>IF($A5="PLAYER","",(F5-Math!D$14)/Math!D$15)</f>
        <v>-0.6480503230333956</v>
      </c>
      <c r="T5" s="77">
        <f>IF($A5="PLAYER","",(G5-Math!E$14)/Math!E$15)</f>
        <v>2.3846554983492414</v>
      </c>
      <c r="U5" s="77">
        <f>IF($A5="PLAYER","",(H5-Math!F$14)/Math!F$15)</f>
        <v>4.5667192451678364E-2</v>
      </c>
      <c r="V5" s="77">
        <f>IF($A5="PLAYER","",(I5-Math!G$14)/Math!G$15)</f>
        <v>2.8627193869802441E-2</v>
      </c>
      <c r="W5" s="77">
        <f>IF($A5="PLAYER","",(J5-Math!H$14)/Math!H$15)</f>
        <v>3.3341277005515138</v>
      </c>
      <c r="X5" s="77">
        <f>IF($A5="PLAYER","",(K5-Math!I$14)/Math!I$15*(-1))</f>
        <v>-0.77687747188834566</v>
      </c>
      <c r="Y5" s="77">
        <f>IF($A5="PLAYER","",(L5-Math!J$14)/Math!J$15)</f>
        <v>2.3707491587263529</v>
      </c>
    </row>
    <row r="6" spans="1:25">
      <c r="A6" s="77" t="str">
        <f>IF((LEN('Bball ref'!B12)-LEN(SUBSTITUTE('Bball ref'!B12," ","")))&lt;2,'Bball ref'!B12,LEFT('Bball ref'!B12,FIND(" ",'Bball ref'!B12,FIND(" ",'Bball ref'!B12)+1)-1))</f>
        <v>Kawhi Leonard</v>
      </c>
      <c r="B6" s="77">
        <f>IF($A6="PLAYER", "",'Bball ref'!A12)</f>
        <v>5</v>
      </c>
      <c r="C6" s="77">
        <f>IF($A6="PLAYER","",'Bball ref'!E12)</f>
        <v>4</v>
      </c>
      <c r="D6" s="77">
        <f>IF($A6="PLAYER","",VALUE(LEFT('Bball ref'!G12,FIND("(",'Bball ref'!G12)-1)))</f>
        <v>0.52</v>
      </c>
      <c r="E6" s="77">
        <f>IF($A6="PLAYER","",VALUE(LEFT('Bball ref'!H12,(FIND("(",'Bball ref'!H12)-1))))</f>
        <v>0.84</v>
      </c>
      <c r="F6" s="77">
        <f>IF($A6="PLAYER","",'Bball ref'!I12)</f>
        <v>1.8</v>
      </c>
      <c r="G6" s="77">
        <f>IF($A6="PLAYER","",'Bball ref'!K12)</f>
        <v>6.5</v>
      </c>
      <c r="H6" s="77">
        <f>IF($A6="PLAYER","",'Bball ref'!L12)</f>
        <v>7.5</v>
      </c>
      <c r="I6" s="77">
        <f>IF($A6="PLAYER","",'Bball ref'!M12)</f>
        <v>1.8</v>
      </c>
      <c r="J6" s="77">
        <f>IF($A6="PLAYER","",'Bball ref'!N12)</f>
        <v>1.3</v>
      </c>
      <c r="K6" s="77">
        <f>IF($A6="PLAYER","",'Bball ref'!O12)</f>
        <v>3</v>
      </c>
      <c r="L6" s="77">
        <f>IF($A6="PLAYER","",'Bball ref'!J12)</f>
        <v>27</v>
      </c>
      <c r="M6" s="77">
        <f>IF($A6="PLAYER","",VALUE(MID('Bball ref'!G12,FIND("(",'Bball ref'!G12)+1,FIND("/",'Bball ref'!G12)-FIND("(",'Bball ref'!G12)-1)))</f>
        <v>10</v>
      </c>
      <c r="N6" s="77">
        <f>IF($A6="PLAYER","",VALUE(MID('Bball ref'!G12,FIND("/",'Bball ref'!G12)+1,FIND(")",'Bball ref'!G12)-FIND("/",'Bball ref'!G12)-1)))</f>
        <v>19.3</v>
      </c>
      <c r="O6" s="77">
        <f>IF($A6="PLAYER","",VALUE(MID('Bball ref'!H12,FIND("(",'Bball ref'!H12)+1,FIND("/",'Bball ref'!H12)-FIND("(",'Bball ref'!H12)-1)))</f>
        <v>5.3</v>
      </c>
      <c r="P6" s="77">
        <f>IF($A6="PLAYER","",VALUE(MID('Bball ref'!H12,FIND("/",'Bball ref'!H12)+1,FIND(")",'Bball ref'!H12)-FIND("/",'Bball ref'!H12)-1)))</f>
        <v>6.3</v>
      </c>
      <c r="Q6" s="77">
        <f>IF($A6="PLAYER","",(D6-Math!B$14)/Math!B$15)</f>
        <v>0.32410757003873708</v>
      </c>
      <c r="R6" s="77">
        <f>IF($A6="PLAYER","",(E6-Math!C$14)/Math!C$15)</f>
        <v>0.39697464538300298</v>
      </c>
      <c r="S6" s="77">
        <f>IF($A6="PLAYER","",(F6-Math!D$14)/Math!D$15)</f>
        <v>0.34058479982456608</v>
      </c>
      <c r="T6" s="77">
        <f>IF($A6="PLAYER","",(G6-Math!E$14)/Math!E$15)</f>
        <v>0.32773586205030075</v>
      </c>
      <c r="U6" s="77">
        <f>IF($A6="PLAYER","",(H6-Math!F$14)/Math!F$15)</f>
        <v>2.0408357947094586</v>
      </c>
      <c r="V6" s="77">
        <f>IF($A6="PLAYER","",(I6-Math!G$14)/Math!G$15)</f>
        <v>1.3757892583311366</v>
      </c>
      <c r="W6" s="77">
        <f>IF($A6="PLAYER","",(J6-Math!H$14)/Math!H$15)</f>
        <v>0.8788463096320539</v>
      </c>
      <c r="X6" s="77">
        <f>IF($A6="PLAYER","",(K6-Math!I$14)/Math!I$15*(-1))</f>
        <v>-0.9525422478947555</v>
      </c>
      <c r="Y6" s="77">
        <f>IF($A6="PLAYER","",(L6-Math!J$14)/Math!J$15)</f>
        <v>2.0782446357496278</v>
      </c>
    </row>
    <row r="7" spans="1:25">
      <c r="A7" s="77" t="str">
        <f>IF((LEN('Bball ref'!B13)-LEN(SUBSTITUTE('Bball ref'!B13," ","")))&lt;2,'Bball ref'!B13,LEFT('Bball ref'!B13,FIND(" ",'Bball ref'!B13,FIND(" ",'Bball ref'!B13)+1)-1))</f>
        <v>Deandre Ayton</v>
      </c>
      <c r="B7" s="77">
        <f>IF($A7="PLAYER", "",'Bball ref'!A13)</f>
        <v>6</v>
      </c>
      <c r="C7" s="77">
        <f>IF($A7="PLAYER","",'Bball ref'!E13)</f>
        <v>1</v>
      </c>
      <c r="D7" s="77">
        <f>IF($A7="PLAYER","",VALUE(LEFT('Bball ref'!G13,FIND("(",'Bball ref'!G13)-1)))</f>
        <v>0.64</v>
      </c>
      <c r="E7" s="77">
        <f>IF($A7="PLAYER","",VALUE(LEFT('Bball ref'!H13,(FIND("(",'Bball ref'!H13)-1))))</f>
        <v>0</v>
      </c>
      <c r="F7" s="77">
        <f>IF($A7="PLAYER","",'Bball ref'!I13)</f>
        <v>0</v>
      </c>
      <c r="G7" s="77">
        <f>IF($A7="PLAYER","",'Bball ref'!K13)</f>
        <v>11</v>
      </c>
      <c r="H7" s="77">
        <f>IF($A7="PLAYER","",'Bball ref'!L13)</f>
        <v>0</v>
      </c>
      <c r="I7" s="77">
        <f>IF($A7="PLAYER","",'Bball ref'!M13)</f>
        <v>1</v>
      </c>
      <c r="J7" s="77">
        <f>IF($A7="PLAYER","",'Bball ref'!N13)</f>
        <v>4</v>
      </c>
      <c r="K7" s="77">
        <f>IF($A7="PLAYER","",'Bball ref'!O13)</f>
        <v>0</v>
      </c>
      <c r="L7" s="77">
        <f>IF($A7="PLAYER","",'Bball ref'!J13)</f>
        <v>18</v>
      </c>
      <c r="M7" s="77">
        <f>IF($A7="PLAYER","",VALUE(MID('Bball ref'!G13,FIND("(",'Bball ref'!G13)+1,FIND("/",'Bball ref'!G13)-FIND("(",'Bball ref'!G13)-1)))</f>
        <v>9</v>
      </c>
      <c r="N7" s="77">
        <f>IF($A7="PLAYER","",VALUE(MID('Bball ref'!G13,FIND("/",'Bball ref'!G13)+1,FIND(")",'Bball ref'!G13)-FIND("/",'Bball ref'!G13)-1)))</f>
        <v>14</v>
      </c>
      <c r="O7" s="77">
        <f>IF($A7="PLAYER","",VALUE(MID('Bball ref'!H13,FIND("(",'Bball ref'!H13)+1,FIND("/",'Bball ref'!H13)-FIND("(",'Bball ref'!H13)-1)))</f>
        <v>0</v>
      </c>
      <c r="P7" s="77">
        <f>IF($A7="PLAYER","",VALUE(MID('Bball ref'!H13,FIND("/",'Bball ref'!H13)+1,FIND(")",'Bball ref'!H13)-FIND("/",'Bball ref'!H13)-1)))</f>
        <v>0</v>
      </c>
      <c r="Q7" s="77">
        <f>IF($A7="PLAYER","",(D7-Math!B$14)/Math!B$15)</f>
        <v>1.4044661368345328</v>
      </c>
      <c r="R7" s="77">
        <f>IF($A7="PLAYER","",(E7-Math!C$14)/Math!C$15)</f>
        <v>-3.0711345810519859</v>
      </c>
      <c r="S7" s="77">
        <f>IF($A7="PLAYER","",(F7-Math!D$14)/Math!D$15)</f>
        <v>-1.438958421319765</v>
      </c>
      <c r="T7" s="77">
        <f>IF($A7="PLAYER","",(G7-Math!E$14)/Math!E$15)</f>
        <v>1.8704255892745061</v>
      </c>
      <c r="U7" s="77">
        <f>IF($A7="PLAYER","",(H7-Math!F$14)/Math!F$15)</f>
        <v>-1.2844452090535083</v>
      </c>
      <c r="V7" s="77">
        <f>IF($A7="PLAYER","",(I7-Math!G$14)/Math!G$15)</f>
        <v>2.8627193869802441E-2</v>
      </c>
      <c r="W7" s="77">
        <f>IF($A7="PLAYER","",(J7-Math!H$14)/Math!H$15)</f>
        <v>4.7784108716806077</v>
      </c>
      <c r="X7" s="77">
        <f>IF($A7="PLAYER","",(K7-Math!I$14)/Math!I$15*(-1))</f>
        <v>1.6824293922013902</v>
      </c>
      <c r="Y7" s="77">
        <f>IF($A7="PLAYER","",(L7-Math!J$14)/Math!J$15)</f>
        <v>0.61572202086600458</v>
      </c>
    </row>
    <row r="8" spans="1:25">
      <c r="A8" s="77" t="str">
        <f>IF((LEN('Bball ref'!B14)-LEN(SUBSTITUTE('Bball ref'!B14," ","")))&lt;2,'Bball ref'!B14,LEFT('Bball ref'!B14,FIND(" ",'Bball ref'!B14,FIND(" ",'Bball ref'!B14)+1)-1))</f>
        <v>Malcolm Brogdon</v>
      </c>
      <c r="B8" s="77">
        <f>IF($A8="PLAYER", "",'Bball ref'!A14)</f>
        <v>7</v>
      </c>
      <c r="C8" s="77">
        <f>IF($A8="PLAYER","",'Bball ref'!E14)</f>
        <v>4</v>
      </c>
      <c r="D8" s="77">
        <f>IF($A8="PLAYER","",VALUE(LEFT('Bball ref'!G14,FIND("(",'Bball ref'!G14)-1)))</f>
        <v>0.43</v>
      </c>
      <c r="E8" s="77">
        <f>IF($A8="PLAYER","",VALUE(LEFT('Bball ref'!H14,(FIND("(",'Bball ref'!H14)-1))))</f>
        <v>0.95</v>
      </c>
      <c r="F8" s="77">
        <f>IF($A8="PLAYER","",'Bball ref'!I14)</f>
        <v>2</v>
      </c>
      <c r="G8" s="77">
        <f>IF($A8="PLAYER","",'Bball ref'!K14)</f>
        <v>5.3</v>
      </c>
      <c r="H8" s="77">
        <f>IF($A8="PLAYER","",'Bball ref'!L14)</f>
        <v>11.3</v>
      </c>
      <c r="I8" s="77">
        <f>IF($A8="PLAYER","",'Bball ref'!M14)</f>
        <v>1.5</v>
      </c>
      <c r="J8" s="77">
        <f>IF($A8="PLAYER","",'Bball ref'!N14)</f>
        <v>0.5</v>
      </c>
      <c r="K8" s="77">
        <f>IF($A8="PLAYER","",'Bball ref'!O14)</f>
        <v>1.8</v>
      </c>
      <c r="L8" s="77">
        <f>IF($A8="PLAYER","",'Bball ref'!J14)</f>
        <v>22</v>
      </c>
      <c r="M8" s="77">
        <f>IF($A8="PLAYER","",VALUE(MID('Bball ref'!G14,FIND("(",'Bball ref'!G14)+1,FIND("/",'Bball ref'!G14)-FIND("(",'Bball ref'!G14)-1)))</f>
        <v>7.3</v>
      </c>
      <c r="N8" s="77">
        <f>IF($A8="PLAYER","",VALUE(MID('Bball ref'!G14,FIND("/",'Bball ref'!G14)+1,FIND(")",'Bball ref'!G14)-FIND("/",'Bball ref'!G14)-1)))</f>
        <v>16.8</v>
      </c>
      <c r="O8" s="77">
        <f>IF($A8="PLAYER","",VALUE(MID('Bball ref'!H14,FIND("(",'Bball ref'!H14)+1,FIND("/",'Bball ref'!H14)-FIND("(",'Bball ref'!H14)-1)))</f>
        <v>5.5</v>
      </c>
      <c r="P8" s="77">
        <f>IF($A8="PLAYER","",VALUE(MID('Bball ref'!H14,FIND("/",'Bball ref'!H14)+1,FIND(")",'Bball ref'!H14)-FIND("/",'Bball ref'!H14)-1)))</f>
        <v>5.8</v>
      </c>
      <c r="Q8" s="77">
        <f>IF($A8="PLAYER","",(D8-Math!B$14)/Math!B$15)</f>
        <v>-0.48616135505811009</v>
      </c>
      <c r="R8" s="77">
        <f>IF($A8="PLAYER","",(E8-Math!C$14)/Math!C$15)</f>
        <v>0.85113180598758476</v>
      </c>
      <c r="S8" s="77">
        <f>IF($A8="PLAYER","",(F8-Math!D$14)/Math!D$15)</f>
        <v>0.53831182439615832</v>
      </c>
      <c r="T8" s="77">
        <f>IF($A8="PLAYER","",(G8-Math!E$14)/Math!E$15)</f>
        <v>-8.3648065209487421E-2</v>
      </c>
      <c r="U8" s="77">
        <f>IF($A8="PLAYER","",(H8-Math!F$14)/Math!F$15)</f>
        <v>3.7256448366160289</v>
      </c>
      <c r="V8" s="77">
        <f>IF($A8="PLAYER","",(I8-Math!G$14)/Math!G$15)</f>
        <v>0.87060348415813626</v>
      </c>
      <c r="W8" s="77">
        <f>IF($A8="PLAYER","",(J8-Math!H$14)/Math!H$15)</f>
        <v>-0.27658022727122117</v>
      </c>
      <c r="X8" s="77">
        <f>IF($A8="PLAYER","",(K8-Math!I$14)/Math!I$15*(-1))</f>
        <v>0.10144640814370273</v>
      </c>
      <c r="Y8" s="77">
        <f>IF($A8="PLAYER","",(L8-Math!J$14)/Math!J$15)</f>
        <v>1.2657320719253928</v>
      </c>
    </row>
    <row r="9" spans="1:25">
      <c r="A9" s="77" t="str">
        <f>IF((LEN('Bball ref'!B15)-LEN(SUBSTITUTE('Bball ref'!B15," ","")))&lt;2,'Bball ref'!B15,LEFT('Bball ref'!B15,FIND(" ",'Bball ref'!B15,FIND(" ",'Bball ref'!B15)+1)-1))</f>
        <v>Damian Lillard</v>
      </c>
      <c r="B9" s="77">
        <f>IF($A9="PLAYER", "",'Bball ref'!A15)</f>
        <v>8</v>
      </c>
      <c r="C9" s="77">
        <f>IF($A9="PLAYER","",'Bball ref'!E15)</f>
        <v>5</v>
      </c>
      <c r="D9" s="77">
        <f>IF($A9="PLAYER","",VALUE(LEFT('Bball ref'!G15,FIND("(",'Bball ref'!G15)-1)))</f>
        <v>0.44</v>
      </c>
      <c r="E9" s="77">
        <f>IF($A9="PLAYER","",VALUE(LEFT('Bball ref'!H15,(FIND("(",'Bball ref'!H15)-1))))</f>
        <v>0.88</v>
      </c>
      <c r="F9" s="77">
        <f>IF($A9="PLAYER","",'Bball ref'!I15)</f>
        <v>2.8</v>
      </c>
      <c r="G9" s="77">
        <f>IF($A9="PLAYER","",'Bball ref'!K15)</f>
        <v>5.6</v>
      </c>
      <c r="H9" s="77">
        <f>IF($A9="PLAYER","",'Bball ref'!L15)</f>
        <v>7.6</v>
      </c>
      <c r="I9" s="77">
        <f>IF($A9="PLAYER","",'Bball ref'!M15)</f>
        <v>1.4</v>
      </c>
      <c r="J9" s="77">
        <f>IF($A9="PLAYER","",'Bball ref'!N15)</f>
        <v>0.6</v>
      </c>
      <c r="K9" s="77">
        <f>IF($A9="PLAYER","",'Bball ref'!O15)</f>
        <v>2</v>
      </c>
      <c r="L9" s="77">
        <f>IF($A9="PLAYER","",'Bball ref'!J15)</f>
        <v>29.2</v>
      </c>
      <c r="M9" s="77">
        <f>IF($A9="PLAYER","",VALUE(MID('Bball ref'!G15,FIND("(",'Bball ref'!G15)+1,FIND("/",'Bball ref'!G15)-FIND("(",'Bball ref'!G15)-1)))</f>
        <v>9.6</v>
      </c>
      <c r="N9" s="77">
        <f>IF($A9="PLAYER","",VALUE(MID('Bball ref'!G15,FIND("/",'Bball ref'!G15)+1,FIND(")",'Bball ref'!G15)-FIND("/",'Bball ref'!G15)-1)))</f>
        <v>21.6</v>
      </c>
      <c r="O9" s="77">
        <f>IF($A9="PLAYER","",VALUE(MID('Bball ref'!H15,FIND("(",'Bball ref'!H15)+1,FIND("/",'Bball ref'!H15)-FIND("(",'Bball ref'!H15)-1)))</f>
        <v>7.2</v>
      </c>
      <c r="P9" s="77">
        <f>IF($A9="PLAYER","",VALUE(MID('Bball ref'!H15,FIND("/",'Bball ref'!H15)+1,FIND(")",'Bball ref'!H15)-FIND("/",'Bball ref'!H15)-1)))</f>
        <v>8.1999999999999993</v>
      </c>
      <c r="Q9" s="77">
        <f>IF($A9="PLAYER","",(D9-Math!B$14)/Math!B$15)</f>
        <v>-0.3961314744917937</v>
      </c>
      <c r="R9" s="77">
        <f>IF($A9="PLAYER","",(E9-Math!C$14)/Math!C$15)</f>
        <v>0.56212270378466922</v>
      </c>
      <c r="S9" s="77">
        <f>IF($A9="PLAYER","",(F9-Math!D$14)/Math!D$15)</f>
        <v>1.3292199226825274</v>
      </c>
      <c r="T9" s="77">
        <f>IF($A9="PLAYER","",(G9-Math!E$14)/Math!E$15)</f>
        <v>1.9197916605459536E-2</v>
      </c>
      <c r="U9" s="77">
        <f>IF($A9="PLAYER","",(H9-Math!F$14)/Math!F$15)</f>
        <v>2.085172874759631</v>
      </c>
      <c r="V9" s="77">
        <f>IF($A9="PLAYER","",(I9-Math!G$14)/Math!G$15)</f>
        <v>0.7022082261004694</v>
      </c>
      <c r="W9" s="77">
        <f>IF($A9="PLAYER","",(J9-Math!H$14)/Math!H$15)</f>
        <v>-0.13215191015831179</v>
      </c>
      <c r="X9" s="77">
        <f>IF($A9="PLAYER","",(K9-Math!I$14)/Math!I$15*(-1))</f>
        <v>-7.4218367862706955E-2</v>
      </c>
      <c r="Y9" s="77">
        <f>IF($A9="PLAYER","",(L9-Math!J$14)/Math!J$15)</f>
        <v>2.4357501638322914</v>
      </c>
    </row>
    <row r="10" spans="1:25">
      <c r="A10" s="77" t="str">
        <f>IF((LEN('Bball ref'!B16)-LEN(SUBSTITUTE('Bball ref'!B16," ","")))&lt;2,'Bball ref'!B16,LEFT('Bball ref'!B16,FIND(" ",'Bball ref'!B16,FIND(" ",'Bball ref'!B16)+1)-1))</f>
        <v>Brandon Ingram</v>
      </c>
      <c r="B10" s="77">
        <f>IF($A10="PLAYER", "",'Bball ref'!A16)</f>
        <v>9</v>
      </c>
      <c r="C10" s="77">
        <f>IF($A10="PLAYER","",'Bball ref'!E16)</f>
        <v>4</v>
      </c>
      <c r="D10" s="77">
        <f>IF($A10="PLAYER","",VALUE(LEFT('Bball ref'!G16,FIND("(",'Bball ref'!G16)-1)))</f>
        <v>0.5</v>
      </c>
      <c r="E10" s="77">
        <f>IF($A10="PLAYER","",VALUE(LEFT('Bball ref'!H16,(FIND("(",'Bball ref'!H16)-1))))</f>
        <v>0.74</v>
      </c>
      <c r="F10" s="77">
        <f>IF($A10="PLAYER","",'Bball ref'!I16)</f>
        <v>3.5</v>
      </c>
      <c r="G10" s="77">
        <f>IF($A10="PLAYER","",'Bball ref'!K16)</f>
        <v>9.5</v>
      </c>
      <c r="H10" s="77">
        <f>IF($A10="PLAYER","",'Bball ref'!L16)</f>
        <v>4.8</v>
      </c>
      <c r="I10" s="77">
        <f>IF($A10="PLAYER","",'Bball ref'!M16)</f>
        <v>0.8</v>
      </c>
      <c r="J10" s="77">
        <f>IF($A10="PLAYER","",'Bball ref'!N16)</f>
        <v>1.3</v>
      </c>
      <c r="K10" s="77">
        <f>IF($A10="PLAYER","",'Bball ref'!O16)</f>
        <v>2.5</v>
      </c>
      <c r="L10" s="77">
        <f>IF($A10="PLAYER","",'Bball ref'!J16)</f>
        <v>27.3</v>
      </c>
      <c r="M10" s="77">
        <f>IF($A10="PLAYER","",VALUE(MID('Bball ref'!G16,FIND("(",'Bball ref'!G16)+1,FIND("/",'Bball ref'!G16)-FIND("(",'Bball ref'!G16)-1)))</f>
        <v>10.5</v>
      </c>
      <c r="N10" s="77">
        <f>IF($A10="PLAYER","",VALUE(MID('Bball ref'!G16,FIND("/",'Bball ref'!G16)+1,FIND(")",'Bball ref'!G16)-FIND("/",'Bball ref'!G16)-1)))</f>
        <v>21</v>
      </c>
      <c r="O10" s="77">
        <f>IF($A10="PLAYER","",VALUE(MID('Bball ref'!H16,FIND("(",'Bball ref'!H16)+1,FIND("/",'Bball ref'!H16)-FIND("(",'Bball ref'!H16)-1)))</f>
        <v>2.8</v>
      </c>
      <c r="P10" s="77">
        <f>IF($A10="PLAYER","",VALUE(MID('Bball ref'!H16,FIND("/",'Bball ref'!H16)+1,FIND(")",'Bball ref'!H16)-FIND("/",'Bball ref'!H16)-1)))</f>
        <v>3.8</v>
      </c>
      <c r="Q10" s="77">
        <f>IF($A10="PLAYER","",(D10-Math!B$14)/Math!B$15)</f>
        <v>0.14404780890610425</v>
      </c>
      <c r="R10" s="77">
        <f>IF($A10="PLAYER","",(E10-Math!C$14)/Math!C$15)</f>
        <v>-1.5895500621162281E-2</v>
      </c>
      <c r="S10" s="77">
        <f>IF($A10="PLAYER","",(F10-Math!D$14)/Math!D$15)</f>
        <v>2.0212645086831009</v>
      </c>
      <c r="T10" s="77">
        <f>IF($A10="PLAYER","",(G10-Math!E$14)/Math!E$15)</f>
        <v>1.356195680199771</v>
      </c>
      <c r="U10" s="77">
        <f>IF($A10="PLAYER","",(H10-Math!F$14)/Math!F$15)</f>
        <v>0.84373463335479026</v>
      </c>
      <c r="V10" s="77">
        <f>IF($A10="PLAYER","",(I10-Math!G$14)/Math!G$15)</f>
        <v>-0.308163322245531</v>
      </c>
      <c r="W10" s="77">
        <f>IF($A10="PLAYER","",(J10-Math!H$14)/Math!H$15)</f>
        <v>0.8788463096320539</v>
      </c>
      <c r="X10" s="77">
        <f>IF($A10="PLAYER","",(K10-Math!I$14)/Math!I$15*(-1))</f>
        <v>-0.51338030787873123</v>
      </c>
      <c r="Y10" s="77">
        <f>IF($A10="PLAYER","",(L10-Math!J$14)/Math!J$15)</f>
        <v>2.1269953895790823</v>
      </c>
    </row>
    <row r="11" spans="1:25">
      <c r="A11" s="77" t="str">
        <f>IF((LEN('Bball ref'!B17)-LEN(SUBSTITUTE('Bball ref'!B17," ","")))&lt;2,'Bball ref'!B17,LEFT('Bball ref'!B17,FIND(" ",'Bball ref'!B17,FIND(" ",'Bball ref'!B17)+1)-1))</f>
        <v>Russell Westbrook</v>
      </c>
      <c r="B11" s="77">
        <f>IF($A11="PLAYER", "",'Bball ref'!A17)</f>
        <v>10</v>
      </c>
      <c r="C11" s="77">
        <f>IF($A11="PLAYER","",'Bball ref'!E17)</f>
        <v>4</v>
      </c>
      <c r="D11" s="77">
        <f>IF($A11="PLAYER","",VALUE(LEFT('Bball ref'!G17,FIND("(",'Bball ref'!G17)-1)))</f>
        <v>0.48</v>
      </c>
      <c r="E11" s="77">
        <f>IF($A11="PLAYER","",VALUE(LEFT('Bball ref'!H17,(FIND("(",'Bball ref'!H17)-1))))</f>
        <v>0.73</v>
      </c>
      <c r="F11" s="77">
        <f>IF($A11="PLAYER","",'Bball ref'!I17)</f>
        <v>1.3</v>
      </c>
      <c r="G11" s="77">
        <f>IF($A11="PLAYER","",'Bball ref'!K17)</f>
        <v>12</v>
      </c>
      <c r="H11" s="77">
        <f>IF($A11="PLAYER","",'Bball ref'!L17)</f>
        <v>10.3</v>
      </c>
      <c r="I11" s="77">
        <f>IF($A11="PLAYER","",'Bball ref'!M17)</f>
        <v>1.5</v>
      </c>
      <c r="J11" s="77">
        <f>IF($A11="PLAYER","",'Bball ref'!N17)</f>
        <v>0.5</v>
      </c>
      <c r="K11" s="77">
        <f>IF($A11="PLAYER","",'Bball ref'!O17)</f>
        <v>4</v>
      </c>
      <c r="L11" s="77">
        <f>IF($A11="PLAYER","",'Bball ref'!J17)</f>
        <v>22.5</v>
      </c>
      <c r="M11" s="77">
        <f>IF($A11="PLAYER","",VALUE(MID('Bball ref'!G17,FIND("(",'Bball ref'!G17)+1,FIND("/",'Bball ref'!G17)-FIND("(",'Bball ref'!G17)-1)))</f>
        <v>8</v>
      </c>
      <c r="N11" s="77">
        <f>IF($A11="PLAYER","",VALUE(MID('Bball ref'!G17,FIND("/",'Bball ref'!G17)+1,FIND(")",'Bball ref'!G17)-FIND("/",'Bball ref'!G17)-1)))</f>
        <v>16.5</v>
      </c>
      <c r="O11" s="77">
        <f>IF($A11="PLAYER","",VALUE(MID('Bball ref'!H17,FIND("(",'Bball ref'!H17)+1,FIND("/",'Bball ref'!H17)-FIND("(",'Bball ref'!H17)-1)))</f>
        <v>5.3</v>
      </c>
      <c r="P11" s="77">
        <f>IF($A11="PLAYER","",VALUE(MID('Bball ref'!H17,FIND("/",'Bball ref'!H17)+1,FIND(")",'Bball ref'!H17)-FIND("/",'Bball ref'!H17)-1)))</f>
        <v>7.3</v>
      </c>
      <c r="Q11" s="77">
        <f>IF($A11="PLAYER","",(D11-Math!B$14)/Math!B$15)</f>
        <v>-3.601195222652856E-2</v>
      </c>
      <c r="R11" s="77">
        <f>IF($A11="PLAYER","",(E11-Math!C$14)/Math!C$15)</f>
        <v>-5.7182515221578856E-2</v>
      </c>
      <c r="S11" s="77">
        <f>IF($A11="PLAYER","",(F11-Math!D$14)/Math!D$15)</f>
        <v>-0.15373276160441476</v>
      </c>
      <c r="T11" s="77">
        <f>IF($A11="PLAYER","",(G11-Math!E$14)/Math!E$15)</f>
        <v>2.2132455286576627</v>
      </c>
      <c r="U11" s="77">
        <f>IF($A11="PLAYER","",(H11-Math!F$14)/Math!F$15)</f>
        <v>3.2822740361142997</v>
      </c>
      <c r="V11" s="77">
        <f>IF($A11="PLAYER","",(I11-Math!G$14)/Math!G$15)</f>
        <v>0.87060348415813626</v>
      </c>
      <c r="W11" s="77">
        <f>IF($A11="PLAYER","",(J11-Math!H$14)/Math!H$15)</f>
        <v>-0.27658022727122117</v>
      </c>
      <c r="X11" s="77">
        <f>IF($A11="PLAYER","",(K11-Math!I$14)/Math!I$15*(-1))</f>
        <v>-1.8308661279268039</v>
      </c>
      <c r="Y11" s="77">
        <f>IF($A11="PLAYER","",(L11-Math!J$14)/Math!J$15)</f>
        <v>1.3469833283078163</v>
      </c>
    </row>
    <row r="12" spans="1:25">
      <c r="A12" s="77" t="str">
        <f>IF((LEN('Bball ref'!B18)-LEN(SUBSTITUTE('Bball ref'!B18," ","")))&lt;2,'Bball ref'!B18,LEFT('Bball ref'!B18,FIND(" ",'Bball ref'!B18,FIND(" ",'Bball ref'!B18)+1)-1))</f>
        <v>Joel Embiid</v>
      </c>
      <c r="B12" s="77">
        <f>IF($A12="PLAYER", "",'Bball ref'!A18)</f>
        <v>11</v>
      </c>
      <c r="C12" s="77">
        <f>IF($A12="PLAYER","",'Bball ref'!E18)</f>
        <v>3</v>
      </c>
      <c r="D12" s="77">
        <f>IF($A12="PLAYER","",VALUE(LEFT('Bball ref'!G18,FIND("(",'Bball ref'!G18)-1)))</f>
        <v>0.51</v>
      </c>
      <c r="E12" s="77">
        <f>IF($A12="PLAYER","",VALUE(LEFT('Bball ref'!H18,(FIND("(",'Bball ref'!H18)-1))))</f>
        <v>0.82</v>
      </c>
      <c r="F12" s="77">
        <f>IF($A12="PLAYER","",'Bball ref'!I18)</f>
        <v>1.3</v>
      </c>
      <c r="G12" s="77">
        <f>IF($A12="PLAYER","",'Bball ref'!K18)</f>
        <v>10.3</v>
      </c>
      <c r="H12" s="77">
        <f>IF($A12="PLAYER","",'Bball ref'!L18)</f>
        <v>3.3</v>
      </c>
      <c r="I12" s="77">
        <f>IF($A12="PLAYER","",'Bball ref'!M18)</f>
        <v>1.3</v>
      </c>
      <c r="J12" s="77">
        <f>IF($A12="PLAYER","",'Bball ref'!N18)</f>
        <v>1.7</v>
      </c>
      <c r="K12" s="77">
        <f>IF($A12="PLAYER","",'Bball ref'!O18)</f>
        <v>2.7</v>
      </c>
      <c r="L12" s="77">
        <f>IF($A12="PLAYER","",'Bball ref'!J18)</f>
        <v>23.3</v>
      </c>
      <c r="M12" s="77">
        <f>IF($A12="PLAYER","",VALUE(MID('Bball ref'!G18,FIND("(",'Bball ref'!G18)+1,FIND("/",'Bball ref'!G18)-FIND("(",'Bball ref'!G18)-1)))</f>
        <v>8</v>
      </c>
      <c r="N12" s="77">
        <f>IF($A12="PLAYER","",VALUE(MID('Bball ref'!G18,FIND("/",'Bball ref'!G18)+1,FIND(")",'Bball ref'!G18)-FIND("/",'Bball ref'!G18)-1)))</f>
        <v>15.7</v>
      </c>
      <c r="O12" s="77">
        <f>IF($A12="PLAYER","",VALUE(MID('Bball ref'!H18,FIND("(",'Bball ref'!H18)+1,FIND("/",'Bball ref'!H18)-FIND("(",'Bball ref'!H18)-1)))</f>
        <v>6</v>
      </c>
      <c r="P12" s="77">
        <f>IF($A12="PLAYER","",VALUE(MID('Bball ref'!H18,FIND("/",'Bball ref'!H18)+1,FIND(")",'Bball ref'!H18)-FIND("/",'Bball ref'!H18)-1)))</f>
        <v>7.3</v>
      </c>
      <c r="Q12" s="77">
        <f>IF($A12="PLAYER","",(D12-Math!B$14)/Math!B$15)</f>
        <v>0.23407768947242066</v>
      </c>
      <c r="R12" s="77">
        <f>IF($A12="PLAYER","",(E12-Math!C$14)/Math!C$15)</f>
        <v>0.3144006161821698</v>
      </c>
      <c r="S12" s="77">
        <f>IF($A12="PLAYER","",(F12-Math!D$14)/Math!D$15)</f>
        <v>-0.15373276160441476</v>
      </c>
      <c r="T12" s="77">
        <f>IF($A12="PLAYER","",(G12-Math!E$14)/Math!E$15)</f>
        <v>1.6304516317062967</v>
      </c>
      <c r="U12" s="77">
        <f>IF($A12="PLAYER","",(H12-Math!F$14)/Math!F$15)</f>
        <v>0.17867843260219696</v>
      </c>
      <c r="V12" s="77">
        <f>IF($A12="PLAYER","",(I12-Math!G$14)/Math!G$15)</f>
        <v>0.53381296804280276</v>
      </c>
      <c r="W12" s="77">
        <f>IF($A12="PLAYER","",(J12-Math!H$14)/Math!H$15)</f>
        <v>1.4565595780836913</v>
      </c>
      <c r="X12" s="77">
        <f>IF($A12="PLAYER","",(K12-Math!I$14)/Math!I$15*(-1))</f>
        <v>-0.68904508388514107</v>
      </c>
      <c r="Y12" s="77">
        <f>IF($A12="PLAYER","",(L12-Math!J$14)/Math!J$15)</f>
        <v>1.476985338519694</v>
      </c>
    </row>
    <row r="13" spans="1:25">
      <c r="A13" s="77" t="str">
        <f>IF((LEN('Bball ref'!B19)-LEN(SUBSTITUTE('Bball ref'!B19," ","")))&lt;2,'Bball ref'!B19,LEFT('Bball ref'!B19,FIND(" ",'Bball ref'!B19,FIND(" ",'Bball ref'!B19)+1)-1))</f>
        <v>Pascal Siakam</v>
      </c>
      <c r="B13" s="77">
        <f>IF($A13="PLAYER", "",'Bball ref'!A19)</f>
        <v>12</v>
      </c>
      <c r="C13" s="77">
        <f>IF($A13="PLAYER","",'Bball ref'!E19)</f>
        <v>5</v>
      </c>
      <c r="D13" s="77">
        <f>IF($A13="PLAYER","",VALUE(LEFT('Bball ref'!G19,FIND("(",'Bball ref'!G19)-1)))</f>
        <v>0.51</v>
      </c>
      <c r="E13" s="77">
        <f>IF($A13="PLAYER","",VALUE(LEFT('Bball ref'!H19,(FIND("(",'Bball ref'!H19)-1))))</f>
        <v>0.96</v>
      </c>
      <c r="F13" s="77">
        <f>IF($A13="PLAYER","",'Bball ref'!I19)</f>
        <v>2.4</v>
      </c>
      <c r="G13" s="77">
        <f>IF($A13="PLAYER","",'Bball ref'!K19)</f>
        <v>9.1999999999999993</v>
      </c>
      <c r="H13" s="77">
        <f>IF($A13="PLAYER","",'Bball ref'!L19)</f>
        <v>3.8</v>
      </c>
      <c r="I13" s="77">
        <f>IF($A13="PLAYER","",'Bball ref'!M19)</f>
        <v>0.6</v>
      </c>
      <c r="J13" s="77">
        <f>IF($A13="PLAYER","",'Bball ref'!N19)</f>
        <v>0.2</v>
      </c>
      <c r="K13" s="77">
        <f>IF($A13="PLAYER","",'Bball ref'!O19)</f>
        <v>3.6</v>
      </c>
      <c r="L13" s="77">
        <f>IF($A13="PLAYER","",'Bball ref'!J19)</f>
        <v>28</v>
      </c>
      <c r="M13" s="77">
        <f>IF($A13="PLAYER","",VALUE(MID('Bball ref'!G19,FIND("(",'Bball ref'!G19)+1,FIND("/",'Bball ref'!G19)-FIND("(",'Bball ref'!G19)-1)))</f>
        <v>10.199999999999999</v>
      </c>
      <c r="N13" s="77">
        <f>IF($A13="PLAYER","",VALUE(MID('Bball ref'!G19,FIND("/",'Bball ref'!G19)+1,FIND(")",'Bball ref'!G19)-FIND("/",'Bball ref'!G19)-1)))</f>
        <v>20</v>
      </c>
      <c r="O13" s="77">
        <f>IF($A13="PLAYER","",VALUE(MID('Bball ref'!H19,FIND("(",'Bball ref'!H19)+1,FIND("/",'Bball ref'!H19)-FIND("(",'Bball ref'!H19)-1)))</f>
        <v>5.2</v>
      </c>
      <c r="P13" s="77">
        <f>IF($A13="PLAYER","",VALUE(MID('Bball ref'!H19,FIND("/",'Bball ref'!H19)+1,FIND(")",'Bball ref'!H19)-FIND("/",'Bball ref'!H19)-1)))</f>
        <v>5.4</v>
      </c>
      <c r="Q13" s="77">
        <f>IF($A13="PLAYER","",(D13-Math!B$14)/Math!B$15)</f>
        <v>0.23407768947242066</v>
      </c>
      <c r="R13" s="77">
        <f>IF($A13="PLAYER","",(E13-Math!C$14)/Math!C$15)</f>
        <v>0.89241882058800137</v>
      </c>
      <c r="S13" s="77">
        <f>IF($A13="PLAYER","",(F13-Math!D$14)/Math!D$15)</f>
        <v>0.93376587353934293</v>
      </c>
      <c r="T13" s="77">
        <f>IF($A13="PLAYER","",(G13-Math!E$14)/Math!E$15)</f>
        <v>1.2533496983848238</v>
      </c>
      <c r="U13" s="77">
        <f>IF($A13="PLAYER","",(H13-Math!F$14)/Math!F$15)</f>
        <v>0.40036383285306143</v>
      </c>
      <c r="V13" s="77">
        <f>IF($A13="PLAYER","",(I13-Math!G$14)/Math!G$15)</f>
        <v>-0.64495383836086462</v>
      </c>
      <c r="W13" s="77">
        <f>IF($A13="PLAYER","",(J13-Math!H$14)/Math!H$15)</f>
        <v>-0.70986517860994924</v>
      </c>
      <c r="X13" s="77">
        <f>IF($A13="PLAYER","",(K13-Math!I$14)/Math!I$15*(-1))</f>
        <v>-1.4795365759139847</v>
      </c>
      <c r="Y13" s="77">
        <f>IF($A13="PLAYER","",(L13-Math!J$14)/Math!J$15)</f>
        <v>2.2407471485144752</v>
      </c>
    </row>
    <row r="14" spans="1:25">
      <c r="A14" s="77" t="str">
        <f>IF((LEN('Bball ref'!B20)-LEN(SUBSTITUTE('Bball ref'!B20," ","")))&lt;2,'Bball ref'!B20,LEFT('Bball ref'!B20,FIND(" ",'Bball ref'!B20,FIND(" ",'Bball ref'!B20)+1)-1))</f>
        <v>Bradley Beal</v>
      </c>
      <c r="B14" s="77">
        <f>IF($A14="PLAYER", "",'Bball ref'!A20)</f>
        <v>13</v>
      </c>
      <c r="C14" s="77">
        <f>IF($A14="PLAYER","",'Bball ref'!E20)</f>
        <v>4</v>
      </c>
      <c r="D14" s="77">
        <f>IF($A14="PLAYER","",VALUE(LEFT('Bball ref'!G20,FIND("(",'Bball ref'!G20)-1)))</f>
        <v>0.39</v>
      </c>
      <c r="E14" s="77">
        <f>IF($A14="PLAYER","",VALUE(LEFT('Bball ref'!H20,(FIND("(",'Bball ref'!H20)-1))))</f>
        <v>0.82</v>
      </c>
      <c r="F14" s="77">
        <f>IF($A14="PLAYER","",'Bball ref'!I20)</f>
        <v>3.5</v>
      </c>
      <c r="G14" s="77">
        <f>IF($A14="PLAYER","",'Bball ref'!K20)</f>
        <v>5.8</v>
      </c>
      <c r="H14" s="77">
        <f>IF($A14="PLAYER","",'Bball ref'!L20)</f>
        <v>7.8</v>
      </c>
      <c r="I14" s="77">
        <f>IF($A14="PLAYER","",'Bball ref'!M20)</f>
        <v>1.8</v>
      </c>
      <c r="J14" s="77">
        <f>IF($A14="PLAYER","",'Bball ref'!N20)</f>
        <v>0.5</v>
      </c>
      <c r="K14" s="77">
        <f>IF($A14="PLAYER","",'Bball ref'!O20)</f>
        <v>3.3</v>
      </c>
      <c r="L14" s="77">
        <f>IF($A14="PLAYER","",'Bball ref'!J20)</f>
        <v>26.8</v>
      </c>
      <c r="M14" s="77">
        <f>IF($A14="PLAYER","",VALUE(MID('Bball ref'!G20,FIND("(",'Bball ref'!G20)+1,FIND("/",'Bball ref'!G20)-FIND("(",'Bball ref'!G20)-1)))</f>
        <v>9</v>
      </c>
      <c r="N14" s="77">
        <f>IF($A14="PLAYER","",VALUE(MID('Bball ref'!G20,FIND("/",'Bball ref'!G20)+1,FIND(")",'Bball ref'!G20)-FIND("/",'Bball ref'!G20)-1)))</f>
        <v>23</v>
      </c>
      <c r="O14" s="77">
        <f>IF($A14="PLAYER","",VALUE(MID('Bball ref'!H20,FIND("(",'Bball ref'!H20)+1,FIND("/",'Bball ref'!H20)-FIND("(",'Bball ref'!H20)-1)))</f>
        <v>5.3</v>
      </c>
      <c r="P14" s="77">
        <f>IF($A14="PLAYER","",VALUE(MID('Bball ref'!H20,FIND("/",'Bball ref'!H20)+1,FIND(")",'Bball ref'!H20)-FIND("/",'Bball ref'!H20)-1)))</f>
        <v>6.5</v>
      </c>
      <c r="Q14" s="77">
        <f>IF($A14="PLAYER","",(D14-Math!B$14)/Math!B$15)</f>
        <v>-0.8462808773233752</v>
      </c>
      <c r="R14" s="77">
        <f>IF($A14="PLAYER","",(E14-Math!C$14)/Math!C$15)</f>
        <v>0.3144006161821698</v>
      </c>
      <c r="S14" s="77">
        <f>IF($A14="PLAYER","",(F14-Math!D$14)/Math!D$15)</f>
        <v>2.0212645086831009</v>
      </c>
      <c r="T14" s="77">
        <f>IF($A14="PLAYER","",(G14-Math!E$14)/Math!E$15)</f>
        <v>8.7761904482090938E-2</v>
      </c>
      <c r="U14" s="77">
        <f>IF($A14="PLAYER","",(H14-Math!F$14)/Math!F$15)</f>
        <v>2.173847034859977</v>
      </c>
      <c r="V14" s="77">
        <f>IF($A14="PLAYER","",(I14-Math!G$14)/Math!G$15)</f>
        <v>1.3757892583311366</v>
      </c>
      <c r="W14" s="77">
        <f>IF($A14="PLAYER","",(J14-Math!H$14)/Math!H$15)</f>
        <v>-0.27658022727122117</v>
      </c>
      <c r="X14" s="77">
        <f>IF($A14="PLAYER","",(K14-Math!I$14)/Math!I$15*(-1))</f>
        <v>-1.21603941190437</v>
      </c>
      <c r="Y14" s="77">
        <f>IF($A14="PLAYER","",(L14-Math!J$14)/Math!J$15)</f>
        <v>2.0457441331966586</v>
      </c>
    </row>
    <row r="15" spans="1:25">
      <c r="A15" s="77" t="str">
        <f>IF((LEN('Bball ref'!B21)-LEN(SUBSTITUTE('Bball ref'!B21," ","")))&lt;2,'Bball ref'!B21,LEFT('Bball ref'!B21,FIND(" ",'Bball ref'!B21,FIND(" ",'Bball ref'!B21)+1)-1))</f>
        <v>PLAYER</v>
      </c>
      <c r="B15" s="77" t="str">
        <f>IF($A15="PLAYER", "",'Bball ref'!A21)</f>
        <v/>
      </c>
      <c r="C15" s="77" t="str">
        <f>IF($A15="PLAYER","",'Bball ref'!E21)</f>
        <v/>
      </c>
      <c r="D15" s="77" t="str">
        <f>IF($A15="PLAYER","",VALUE(LEFT('Bball ref'!G21,FIND("(",'Bball ref'!G21)-1)))</f>
        <v/>
      </c>
      <c r="E15" s="77" t="str">
        <f>IF($A15="PLAYER","",VALUE(LEFT('Bball ref'!H21,(FIND("(",'Bball ref'!H21)-1))))</f>
        <v/>
      </c>
      <c r="F15" s="77" t="str">
        <f>IF($A15="PLAYER","",'Bball ref'!I21)</f>
        <v/>
      </c>
      <c r="G15" s="77" t="str">
        <f>IF($A15="PLAYER","",'Bball ref'!K21)</f>
        <v/>
      </c>
      <c r="H15" s="77" t="str">
        <f>IF($A15="PLAYER","",'Bball ref'!L21)</f>
        <v/>
      </c>
      <c r="I15" s="77" t="str">
        <f>IF($A15="PLAYER","",'Bball ref'!M21)</f>
        <v/>
      </c>
      <c r="J15" s="77" t="str">
        <f>IF($A15="PLAYER","",'Bball ref'!N21)</f>
        <v/>
      </c>
      <c r="K15" s="77" t="str">
        <f>IF($A15="PLAYER","",'Bball ref'!O21)</f>
        <v/>
      </c>
      <c r="L15" s="77" t="str">
        <f>IF($A15="PLAYER","",'Bball ref'!J21)</f>
        <v/>
      </c>
      <c r="M15" s="77" t="str">
        <f>IF($A15="PLAYER","",VALUE(MID('Bball ref'!G21,FIND("(",'Bball ref'!G21)+1,FIND("/",'Bball ref'!G21)-FIND("(",'Bball ref'!G21)-1)))</f>
        <v/>
      </c>
      <c r="N15" s="77" t="str">
        <f>IF($A15="PLAYER","",VALUE(MID('Bball ref'!G21,FIND("/",'Bball ref'!G21)+1,FIND(")",'Bball ref'!G21)-FIND("/",'Bball ref'!G21)-1)))</f>
        <v/>
      </c>
      <c r="O15" s="77" t="str">
        <f>IF($A15="PLAYER","",VALUE(MID('Bball ref'!H21,FIND("(",'Bball ref'!H21)+1,FIND("/",'Bball ref'!H21)-FIND("(",'Bball ref'!H21)-1)))</f>
        <v/>
      </c>
      <c r="P15" s="77" t="str">
        <f>IF($A15="PLAYER","",VALUE(MID('Bball ref'!H21,FIND("/",'Bball ref'!H21)+1,FIND(")",'Bball ref'!H21)-FIND("/",'Bball ref'!H21)-1)))</f>
        <v/>
      </c>
      <c r="Q15" s="77" t="str">
        <f>IF($A15="PLAYER","",(D15-Math!B$14)/Math!B$15)</f>
        <v/>
      </c>
      <c r="R15" s="77" t="str">
        <f>IF($A15="PLAYER","",(E15-Math!C$14)/Math!C$15)</f>
        <v/>
      </c>
      <c r="S15" s="77" t="str">
        <f>IF($A15="PLAYER","",(F15-Math!D$14)/Math!D$15)</f>
        <v/>
      </c>
      <c r="T15" s="77" t="str">
        <f>IF($A15="PLAYER","",(G15-Math!E$14)/Math!E$15)</f>
        <v/>
      </c>
      <c r="U15" s="77" t="str">
        <f>IF($A15="PLAYER","",(H15-Math!F$14)/Math!F$15)</f>
        <v/>
      </c>
      <c r="V15" s="77" t="str">
        <f>IF($A15="PLAYER","",(I15-Math!G$14)/Math!G$15)</f>
        <v/>
      </c>
      <c r="W15" s="77" t="str">
        <f>IF($A15="PLAYER","",(J15-Math!H$14)/Math!H$15)</f>
        <v/>
      </c>
      <c r="X15" s="77" t="str">
        <f>IF($A15="PLAYER","",(K15-Math!I$14)/Math!I$15*(-1))</f>
        <v/>
      </c>
      <c r="Y15" s="77" t="str">
        <f>IF($A15="PLAYER","",(L15-Math!J$14)/Math!J$15)</f>
        <v/>
      </c>
    </row>
    <row r="16" spans="1:25">
      <c r="A16" s="77" t="str">
        <f>IF((LEN('Bball ref'!B22)-LEN(SUBSTITUTE('Bball ref'!B22," ","")))&lt;2,'Bball ref'!B22,LEFT('Bball ref'!B22,FIND(" ",'Bball ref'!B22,FIND(" ",'Bball ref'!B22)+1)-1))</f>
        <v>Luka Doncic</v>
      </c>
      <c r="B16" s="77">
        <f>IF($A16="PLAYER", "",'Bball ref'!A22)</f>
        <v>14</v>
      </c>
      <c r="C16" s="77">
        <f>IF($A16="PLAYER","",'Bball ref'!E22)</f>
        <v>4</v>
      </c>
      <c r="D16" s="77">
        <f>IF($A16="PLAYER","",VALUE(LEFT('Bball ref'!G22,FIND("(",'Bball ref'!G22)-1)))</f>
        <v>0.46</v>
      </c>
      <c r="E16" s="77">
        <f>IF($A16="PLAYER","",VALUE(LEFT('Bball ref'!H22,(FIND("(",'Bball ref'!H22)-1))))</f>
        <v>0.75</v>
      </c>
      <c r="F16" s="77">
        <f>IF($A16="PLAYER","",'Bball ref'!I22)</f>
        <v>2.5</v>
      </c>
      <c r="G16" s="77">
        <f>IF($A16="PLAYER","",'Bball ref'!K22)</f>
        <v>8.8000000000000007</v>
      </c>
      <c r="H16" s="77">
        <f>IF($A16="PLAYER","",'Bball ref'!L22)</f>
        <v>6.8</v>
      </c>
      <c r="I16" s="77">
        <f>IF($A16="PLAYER","",'Bball ref'!M22)</f>
        <v>2.2999999999999998</v>
      </c>
      <c r="J16" s="77">
        <f>IF($A16="PLAYER","",'Bball ref'!N22)</f>
        <v>0</v>
      </c>
      <c r="K16" s="77">
        <f>IF($A16="PLAYER","",'Bball ref'!O22)</f>
        <v>4.3</v>
      </c>
      <c r="L16" s="77">
        <f>IF($A16="PLAYER","",'Bball ref'!J22)</f>
        <v>25</v>
      </c>
      <c r="M16" s="77">
        <f>IF($A16="PLAYER","",VALUE(MID('Bball ref'!G22,FIND("(",'Bball ref'!G22)+1,FIND("/",'Bball ref'!G22)-FIND("(",'Bball ref'!G22)-1)))</f>
        <v>8.3000000000000007</v>
      </c>
      <c r="N16" s="77">
        <f>IF($A16="PLAYER","",VALUE(MID('Bball ref'!G22,FIND("/",'Bball ref'!G22)+1,FIND(")",'Bball ref'!G22)-FIND("/",'Bball ref'!G22)-1)))</f>
        <v>18</v>
      </c>
      <c r="O16" s="77">
        <f>IF($A16="PLAYER","",VALUE(MID('Bball ref'!H22,FIND("(",'Bball ref'!H22)+1,FIND("/",'Bball ref'!H22)-FIND("(",'Bball ref'!H22)-1)))</f>
        <v>6</v>
      </c>
      <c r="P16" s="77">
        <f>IF($A16="PLAYER","",VALUE(MID('Bball ref'!H22,FIND("/",'Bball ref'!H22)+1,FIND(")",'Bball ref'!H22)-FIND("/",'Bball ref'!H22)-1)))</f>
        <v>8</v>
      </c>
      <c r="Q16" s="77">
        <f>IF($A16="PLAYER","",(D16-Math!B$14)/Math!B$15)</f>
        <v>-0.21607171335916087</v>
      </c>
      <c r="R16" s="77">
        <f>IF($A16="PLAYER","",(E16-Math!C$14)/Math!C$15)</f>
        <v>2.539151397925429E-2</v>
      </c>
      <c r="S16" s="77">
        <f>IF($A16="PLAYER","",(F16-Math!D$14)/Math!D$15)</f>
        <v>1.0326293858251392</v>
      </c>
      <c r="T16" s="77">
        <f>IF($A16="PLAYER","",(G16-Math!E$14)/Math!E$15)</f>
        <v>1.1162217226315614</v>
      </c>
      <c r="U16" s="77">
        <f>IF($A16="PLAYER","",(H16-Math!F$14)/Math!F$15)</f>
        <v>1.730476234358248</v>
      </c>
      <c r="V16" s="77">
        <f>IF($A16="PLAYER","",(I16-Math!G$14)/Math!G$15)</f>
        <v>2.2177655486194703</v>
      </c>
      <c r="W16" s="77">
        <f>IF($A16="PLAYER","",(J16-Math!H$14)/Math!H$15)</f>
        <v>-0.998721812835768</v>
      </c>
      <c r="X16" s="77">
        <f>IF($A16="PLAYER","",(K16-Math!I$14)/Math!I$15*(-1))</f>
        <v>-2.0943632919364186</v>
      </c>
      <c r="Y16" s="77">
        <f>IF($A16="PLAYER","",(L16-Math!J$14)/Math!J$15)</f>
        <v>1.7532396102199339</v>
      </c>
    </row>
    <row r="17" spans="1:25">
      <c r="A17" s="77" t="str">
        <f>IF((LEN('Bball ref'!B23)-LEN(SUBSTITUTE('Bball ref'!B23," ","")))&lt;2,'Bball ref'!B23,LEFT('Bball ref'!B23,FIND(" ",'Bball ref'!B23,FIND(" ",'Bball ref'!B23)+1)-1))</f>
        <v>Andre Drummond</v>
      </c>
      <c r="B17" s="77">
        <f>IF($A17="PLAYER", "",'Bball ref'!A23)</f>
        <v>15</v>
      </c>
      <c r="C17" s="77">
        <f>IF($A17="PLAYER","",'Bball ref'!E23)</f>
        <v>5</v>
      </c>
      <c r="D17" s="77">
        <f>IF($A17="PLAYER","",VALUE(LEFT('Bball ref'!G23,FIND("(",'Bball ref'!G23)-1)))</f>
        <v>0.6</v>
      </c>
      <c r="E17" s="77">
        <f>IF($A17="PLAYER","",VALUE(LEFT('Bball ref'!H23,(FIND("(",'Bball ref'!H23)-1))))</f>
        <v>0.61</v>
      </c>
      <c r="F17" s="77">
        <f>IF($A17="PLAYER","",'Bball ref'!I23)</f>
        <v>0</v>
      </c>
      <c r="G17" s="77">
        <f>IF($A17="PLAYER","",'Bball ref'!K23)</f>
        <v>17.399999999999999</v>
      </c>
      <c r="H17" s="77">
        <f>IF($A17="PLAYER","",'Bball ref'!L23)</f>
        <v>1.8</v>
      </c>
      <c r="I17" s="77">
        <f>IF($A17="PLAYER","",'Bball ref'!M23)</f>
        <v>1.4</v>
      </c>
      <c r="J17" s="77">
        <f>IF($A17="PLAYER","",'Bball ref'!N23)</f>
        <v>2</v>
      </c>
      <c r="K17" s="77">
        <f>IF($A17="PLAYER","",'Bball ref'!O23)</f>
        <v>3.8</v>
      </c>
      <c r="L17" s="77">
        <f>IF($A17="PLAYER","",'Bball ref'!J23)</f>
        <v>21</v>
      </c>
      <c r="M17" s="77">
        <f>IF($A17="PLAYER","",VALUE(MID('Bball ref'!G23,FIND("(",'Bball ref'!G23)+1,FIND("/",'Bball ref'!G23)-FIND("(",'Bball ref'!G23)-1)))</f>
        <v>8.6</v>
      </c>
      <c r="N17" s="77">
        <f>IF($A17="PLAYER","",VALUE(MID('Bball ref'!G23,FIND("/",'Bball ref'!G23)+1,FIND(")",'Bball ref'!G23)-FIND("/",'Bball ref'!G23)-1)))</f>
        <v>14.4</v>
      </c>
      <c r="O17" s="77">
        <f>IF($A17="PLAYER","",VALUE(MID('Bball ref'!H23,FIND("(",'Bball ref'!H23)+1,FIND("/",'Bball ref'!H23)-FIND("(",'Bball ref'!H23)-1)))</f>
        <v>3.8</v>
      </c>
      <c r="P17" s="77">
        <f>IF($A17="PLAYER","",VALUE(MID('Bball ref'!H23,FIND("/",'Bball ref'!H23)+1,FIND(")",'Bball ref'!H23)-FIND("/",'Bball ref'!H23)-1)))</f>
        <v>6.2</v>
      </c>
      <c r="Q17" s="77">
        <f>IF($A17="PLAYER","",(D17-Math!B$14)/Math!B$15)</f>
        <v>1.0443466145692673</v>
      </c>
      <c r="R17" s="77">
        <f>IF($A17="PLAYER","",(E17-Math!C$14)/Math!C$15)</f>
        <v>-0.55262669042657719</v>
      </c>
      <c r="S17" s="77">
        <f>IF($A17="PLAYER","",(F17-Math!D$14)/Math!D$15)</f>
        <v>-1.438958421319765</v>
      </c>
      <c r="T17" s="77">
        <f>IF($A17="PLAYER","",(G17-Math!E$14)/Math!E$15)</f>
        <v>4.0644732013267086</v>
      </c>
      <c r="U17" s="77">
        <f>IF($A17="PLAYER","",(H17-Math!F$14)/Math!F$15)</f>
        <v>-0.48637776815039629</v>
      </c>
      <c r="V17" s="77">
        <f>IF($A17="PLAYER","",(I17-Math!G$14)/Math!G$15)</f>
        <v>0.7022082261004694</v>
      </c>
      <c r="W17" s="77">
        <f>IF($A17="PLAYER","",(J17-Math!H$14)/Math!H$15)</f>
        <v>1.8898445294224195</v>
      </c>
      <c r="X17" s="77">
        <f>IF($A17="PLAYER","",(K17-Math!I$14)/Math!I$15*(-1))</f>
        <v>-1.6552013519203943</v>
      </c>
      <c r="Y17" s="77">
        <f>IF($A17="PLAYER","",(L17-Math!J$14)/Math!J$15)</f>
        <v>1.1032295591605457</v>
      </c>
    </row>
    <row r="18" spans="1:25">
      <c r="A18" s="77" t="str">
        <f>IF((LEN('Bball ref'!B24)-LEN(SUBSTITUTE('Bball ref'!B24," ","")))&lt;2,'Bball ref'!B24,LEFT('Bball ref'!B24,FIND(" ",'Bball ref'!B24,FIND(" ",'Bball ref'!B24)+1)-1))</f>
        <v>Trae Young</v>
      </c>
      <c r="B18" s="77">
        <f>IF($A18="PLAYER", "",'Bball ref'!A24)</f>
        <v>16</v>
      </c>
      <c r="C18" s="77">
        <f>IF($A18="PLAYER","",'Bball ref'!E24)</f>
        <v>4</v>
      </c>
      <c r="D18" s="77">
        <f>IF($A18="PLAYER","",VALUE(LEFT('Bball ref'!G24,FIND("(",'Bball ref'!G24)-1)))</f>
        <v>0.51</v>
      </c>
      <c r="E18" s="77">
        <f>IF($A18="PLAYER","",VALUE(LEFT('Bball ref'!H24,(FIND("(",'Bball ref'!H24)-1))))</f>
        <v>0.82</v>
      </c>
      <c r="F18" s="77">
        <f>IF($A18="PLAYER","",'Bball ref'!I24)</f>
        <v>3.5</v>
      </c>
      <c r="G18" s="77">
        <f>IF($A18="PLAYER","",'Bball ref'!K24)</f>
        <v>5</v>
      </c>
      <c r="H18" s="77">
        <f>IF($A18="PLAYER","",'Bball ref'!L24)</f>
        <v>7.3</v>
      </c>
      <c r="I18" s="77">
        <f>IF($A18="PLAYER","",'Bball ref'!M24)</f>
        <v>1</v>
      </c>
      <c r="J18" s="77">
        <f>IF($A18="PLAYER","",'Bball ref'!N24)</f>
        <v>0</v>
      </c>
      <c r="K18" s="77">
        <f>IF($A18="PLAYER","",'Bball ref'!O24)</f>
        <v>5</v>
      </c>
      <c r="L18" s="77">
        <f>IF($A18="PLAYER","",'Bball ref'!J24)</f>
        <v>26.8</v>
      </c>
      <c r="M18" s="77">
        <f>IF($A18="PLAYER","",VALUE(MID('Bball ref'!G24,FIND("(",'Bball ref'!G24)+1,FIND("/",'Bball ref'!G24)-FIND("(",'Bball ref'!G24)-1)))</f>
        <v>9</v>
      </c>
      <c r="N18" s="77">
        <f>IF($A18="PLAYER","",VALUE(MID('Bball ref'!G24,FIND("/",'Bball ref'!G24)+1,FIND(")",'Bball ref'!G24)-FIND("/",'Bball ref'!G24)-1)))</f>
        <v>17.8</v>
      </c>
      <c r="O18" s="77">
        <f>IF($A18="PLAYER","",VALUE(MID('Bball ref'!H24,FIND("(",'Bball ref'!H24)+1,FIND("/",'Bball ref'!H24)-FIND("(",'Bball ref'!H24)-1)))</f>
        <v>5.3</v>
      </c>
      <c r="P18" s="77">
        <f>IF($A18="PLAYER","",VALUE(MID('Bball ref'!H24,FIND("/",'Bball ref'!H24)+1,FIND(")",'Bball ref'!H24)-FIND("/",'Bball ref'!H24)-1)))</f>
        <v>6.5</v>
      </c>
      <c r="Q18" s="77">
        <f>IF($A18="PLAYER","",(D18-Math!B$14)/Math!B$15)</f>
        <v>0.23407768947242066</v>
      </c>
      <c r="R18" s="77">
        <f>IF($A18="PLAYER","",(E18-Math!C$14)/Math!C$15)</f>
        <v>0.3144006161821698</v>
      </c>
      <c r="S18" s="77">
        <f>IF($A18="PLAYER","",(F18-Math!D$14)/Math!D$15)</f>
        <v>2.0212645086831009</v>
      </c>
      <c r="T18" s="77">
        <f>IF($A18="PLAYER","",(G18-Math!E$14)/Math!E$15)</f>
        <v>-0.1864940470244344</v>
      </c>
      <c r="U18" s="77">
        <f>IF($A18="PLAYER","",(H18-Math!F$14)/Math!F$15)</f>
        <v>1.9521616346091126</v>
      </c>
      <c r="V18" s="77">
        <f>IF($A18="PLAYER","",(I18-Math!G$14)/Math!G$15)</f>
        <v>2.8627193869802441E-2</v>
      </c>
      <c r="W18" s="77">
        <f>IF($A18="PLAYER","",(J18-Math!H$14)/Math!H$15)</f>
        <v>-0.998721812835768</v>
      </c>
      <c r="X18" s="77">
        <f>IF($A18="PLAYER","",(K18-Math!I$14)/Math!I$15*(-1))</f>
        <v>-2.7091900079588527</v>
      </c>
      <c r="Y18" s="77">
        <f>IF($A18="PLAYER","",(L18-Math!J$14)/Math!J$15)</f>
        <v>2.0457441331966586</v>
      </c>
    </row>
    <row r="19" spans="1:25">
      <c r="A19" s="77" t="str">
        <f>IF((LEN('Bball ref'!B25)-LEN(SUBSTITUTE('Bball ref'!B25," ","")))&lt;2,'Bball ref'!B25,LEFT('Bball ref'!B25,FIND(" ",'Bball ref'!B25,FIND(" ",'Bball ref'!B25)+1)-1))</f>
        <v>Kevin Love</v>
      </c>
      <c r="B19" s="77">
        <f>IF($A19="PLAYER", "",'Bball ref'!A25)</f>
        <v>17</v>
      </c>
      <c r="C19" s="77">
        <f>IF($A19="PLAYER","",'Bball ref'!E25)</f>
        <v>4</v>
      </c>
      <c r="D19" s="77">
        <f>IF($A19="PLAYER","",VALUE(LEFT('Bball ref'!G25,FIND("(",'Bball ref'!G25)-1)))</f>
        <v>0.51</v>
      </c>
      <c r="E19" s="77">
        <f>IF($A19="PLAYER","",VALUE(LEFT('Bball ref'!H25,(FIND("(",'Bball ref'!H25)-1))))</f>
        <v>0.86</v>
      </c>
      <c r="F19" s="77">
        <f>IF($A19="PLAYER","",'Bball ref'!I25)</f>
        <v>1.8</v>
      </c>
      <c r="G19" s="77">
        <f>IF($A19="PLAYER","",'Bball ref'!K25)</f>
        <v>16.8</v>
      </c>
      <c r="H19" s="77">
        <f>IF($A19="PLAYER","",'Bball ref'!L25)</f>
        <v>5</v>
      </c>
      <c r="I19" s="77">
        <f>IF($A19="PLAYER","",'Bball ref'!M25)</f>
        <v>1</v>
      </c>
      <c r="J19" s="77">
        <f>IF($A19="PLAYER","",'Bball ref'!N25)</f>
        <v>0</v>
      </c>
      <c r="K19" s="77">
        <f>IF($A19="PLAYER","",'Bball ref'!O25)</f>
        <v>3.3</v>
      </c>
      <c r="L19" s="77">
        <f>IF($A19="PLAYER","",'Bball ref'!J25)</f>
        <v>16</v>
      </c>
      <c r="M19" s="77">
        <f>IF($A19="PLAYER","",VALUE(MID('Bball ref'!G25,FIND("(",'Bball ref'!G25)+1,FIND("/",'Bball ref'!G25)-FIND("(",'Bball ref'!G25)-1)))</f>
        <v>5</v>
      </c>
      <c r="N19" s="77">
        <f>IF($A19="PLAYER","",VALUE(MID('Bball ref'!G25,FIND("/",'Bball ref'!G25)+1,FIND(")",'Bball ref'!G25)-FIND("/",'Bball ref'!G25)-1)))</f>
        <v>9.8000000000000007</v>
      </c>
      <c r="O19" s="77">
        <f>IF($A19="PLAYER","",VALUE(MID('Bball ref'!H25,FIND("(",'Bball ref'!H25)+1,FIND("/",'Bball ref'!H25)-FIND("(",'Bball ref'!H25)-1)))</f>
        <v>4.3</v>
      </c>
      <c r="P19" s="77">
        <f>IF($A19="PLAYER","",VALUE(MID('Bball ref'!H25,FIND("/",'Bball ref'!H25)+1,FIND(")",'Bball ref'!H25)-FIND("/",'Bball ref'!H25)-1)))</f>
        <v>5</v>
      </c>
      <c r="Q19" s="77">
        <f>IF($A19="PLAYER","",(D19-Math!B$14)/Math!B$15)</f>
        <v>0.23407768947242066</v>
      </c>
      <c r="R19" s="77">
        <f>IF($A19="PLAYER","",(E19-Math!C$14)/Math!C$15)</f>
        <v>0.4795486745838361</v>
      </c>
      <c r="S19" s="77">
        <f>IF($A19="PLAYER","",(F19-Math!D$14)/Math!D$15)</f>
        <v>0.34058479982456608</v>
      </c>
      <c r="T19" s="77">
        <f>IF($A19="PLAYER","",(G19-Math!E$14)/Math!E$15)</f>
        <v>3.8587812376968156</v>
      </c>
      <c r="U19" s="77">
        <f>IF($A19="PLAYER","",(H19-Math!F$14)/Math!F$15)</f>
        <v>0.93240879345513616</v>
      </c>
      <c r="V19" s="77">
        <f>IF($A19="PLAYER","",(I19-Math!G$14)/Math!G$15)</f>
        <v>2.8627193869802441E-2</v>
      </c>
      <c r="W19" s="77">
        <f>IF($A19="PLAYER","",(J19-Math!H$14)/Math!H$15)</f>
        <v>-0.998721812835768</v>
      </c>
      <c r="X19" s="77">
        <f>IF($A19="PLAYER","",(K19-Math!I$14)/Math!I$15*(-1))</f>
        <v>-1.21603941190437</v>
      </c>
      <c r="Y19" s="77">
        <f>IF($A19="PLAYER","",(L19-Math!J$14)/Math!J$15)</f>
        <v>0.29071699533631046</v>
      </c>
    </row>
    <row r="20" spans="1:25">
      <c r="A20" s="77" t="str">
        <f>IF((LEN('Bball ref'!B26)-LEN(SUBSTITUTE('Bball ref'!B26," ","")))&lt;2,'Bball ref'!B26,LEFT('Bball ref'!B26,FIND(" ",'Bball ref'!B26,FIND(" ",'Bball ref'!B26)+1)-1))</f>
        <v>Kyle Lowry</v>
      </c>
      <c r="B20" s="77">
        <f>IF($A20="PLAYER", "",'Bball ref'!A26)</f>
        <v>18</v>
      </c>
      <c r="C20" s="77">
        <f>IF($A20="PLAYER","",'Bball ref'!E26)</f>
        <v>5</v>
      </c>
      <c r="D20" s="77">
        <f>IF($A20="PLAYER","",VALUE(LEFT('Bball ref'!G26,FIND("(",'Bball ref'!G26)-1)))</f>
        <v>0.44</v>
      </c>
      <c r="E20" s="77">
        <f>IF($A20="PLAYER","",VALUE(LEFT('Bball ref'!H26,(FIND("(",'Bball ref'!H26)-1))))</f>
        <v>0.86</v>
      </c>
      <c r="F20" s="77">
        <f>IF($A20="PLAYER","",'Bball ref'!I26)</f>
        <v>3.4</v>
      </c>
      <c r="G20" s="77">
        <f>IF($A20="PLAYER","",'Bball ref'!K26)</f>
        <v>5.2</v>
      </c>
      <c r="H20" s="77">
        <f>IF($A20="PLAYER","",'Bball ref'!L26)</f>
        <v>7</v>
      </c>
      <c r="I20" s="77">
        <f>IF($A20="PLAYER","",'Bball ref'!M26)</f>
        <v>1.2</v>
      </c>
      <c r="J20" s="77">
        <f>IF($A20="PLAYER","",'Bball ref'!N26)</f>
        <v>0.4</v>
      </c>
      <c r="K20" s="77">
        <f>IF($A20="PLAYER","",'Bball ref'!O26)</f>
        <v>2.8</v>
      </c>
      <c r="L20" s="77">
        <f>IF($A20="PLAYER","",'Bball ref'!J26)</f>
        <v>21.6</v>
      </c>
      <c r="M20" s="77">
        <f>IF($A20="PLAYER","",VALUE(MID('Bball ref'!G26,FIND("(",'Bball ref'!G26)+1,FIND("/",'Bball ref'!G26)-FIND("(",'Bball ref'!G26)-1)))</f>
        <v>6.6</v>
      </c>
      <c r="N20" s="77">
        <f>IF($A20="PLAYER","",VALUE(MID('Bball ref'!G26,FIND("/",'Bball ref'!G26)+1,FIND(")",'Bball ref'!G26)-FIND("/",'Bball ref'!G26)-1)))</f>
        <v>15</v>
      </c>
      <c r="O20" s="77">
        <f>IF($A20="PLAYER","",VALUE(MID('Bball ref'!H26,FIND("(",'Bball ref'!H26)+1,FIND("/",'Bball ref'!H26)-FIND("(",'Bball ref'!H26)-1)))</f>
        <v>5</v>
      </c>
      <c r="P20" s="77">
        <f>IF($A20="PLAYER","",VALUE(MID('Bball ref'!H26,FIND("/",'Bball ref'!H26)+1,FIND(")",'Bball ref'!H26)-FIND("/",'Bball ref'!H26)-1)))</f>
        <v>5.8</v>
      </c>
      <c r="Q20" s="77">
        <f>IF($A20="PLAYER","",(D20-Math!B$14)/Math!B$15)</f>
        <v>-0.3961314744917937</v>
      </c>
      <c r="R20" s="77">
        <f>IF($A20="PLAYER","",(E20-Math!C$14)/Math!C$15)</f>
        <v>0.4795486745838361</v>
      </c>
      <c r="S20" s="77">
        <f>IF($A20="PLAYER","",(F20-Math!D$14)/Math!D$15)</f>
        <v>1.9224009963973046</v>
      </c>
      <c r="T20" s="77">
        <f>IF($A20="PLAYER","",(G20-Math!E$14)/Math!E$15)</f>
        <v>-0.11793005914780298</v>
      </c>
      <c r="U20" s="77">
        <f>IF($A20="PLAYER","",(H20-Math!F$14)/Math!F$15)</f>
        <v>1.8191503944585941</v>
      </c>
      <c r="V20" s="77">
        <f>IF($A20="PLAYER","",(I20-Math!G$14)/Math!G$15)</f>
        <v>0.3654177099851359</v>
      </c>
      <c r="W20" s="77">
        <f>IF($A20="PLAYER","",(J20-Math!H$14)/Math!H$15)</f>
        <v>-0.42100854438413049</v>
      </c>
      <c r="X20" s="77">
        <f>IF($A20="PLAYER","",(K20-Math!I$14)/Math!I$15*(-1))</f>
        <v>-0.77687747188834566</v>
      </c>
      <c r="Y20" s="77">
        <f>IF($A20="PLAYER","",(L20-Math!J$14)/Math!J$15)</f>
        <v>1.2007310668194542</v>
      </c>
    </row>
    <row r="21" spans="1:25">
      <c r="A21" s="77" t="str">
        <f>IF((LEN('Bball ref'!B27)-LEN(SUBSTITUTE('Bball ref'!B27," ","")))&lt;2,'Bball ref'!B27,LEFT('Bball ref'!B27,FIND(" ",'Bball ref'!B27,FIND(" ",'Bball ref'!B27)+1)-1))</f>
        <v>Giannis Antetokounmpo</v>
      </c>
      <c r="B21" s="77">
        <f>IF($A21="PLAYER", "",'Bball ref'!A27)</f>
        <v>19</v>
      </c>
      <c r="C21" s="77">
        <f>IF($A21="PLAYER","",'Bball ref'!E27)</f>
        <v>4</v>
      </c>
      <c r="D21" s="77">
        <f>IF($A21="PLAYER","",VALUE(LEFT('Bball ref'!G27,FIND("(",'Bball ref'!G27)-1)))</f>
        <v>0.55000000000000004</v>
      </c>
      <c r="E21" s="77">
        <f>IF($A21="PLAYER","",VALUE(LEFT('Bball ref'!H27,(FIND("(",'Bball ref'!H27)-1))))</f>
        <v>0.56000000000000005</v>
      </c>
      <c r="F21" s="77">
        <f>IF($A21="PLAYER","",'Bball ref'!I27)</f>
        <v>0.5</v>
      </c>
      <c r="G21" s="77">
        <f>IF($A21="PLAYER","",'Bball ref'!K27)</f>
        <v>13.5</v>
      </c>
      <c r="H21" s="77">
        <f>IF($A21="PLAYER","",'Bball ref'!L27)</f>
        <v>8</v>
      </c>
      <c r="I21" s="77">
        <f>IF($A21="PLAYER","",'Bball ref'!M27)</f>
        <v>1.3</v>
      </c>
      <c r="J21" s="77">
        <f>IF($A21="PLAYER","",'Bball ref'!N27)</f>
        <v>1.8</v>
      </c>
      <c r="K21" s="77">
        <f>IF($A21="PLAYER","",'Bball ref'!O27)</f>
        <v>4</v>
      </c>
      <c r="L21" s="77">
        <f>IF($A21="PLAYER","",'Bball ref'!J27)</f>
        <v>23.8</v>
      </c>
      <c r="M21" s="77">
        <f>IF($A21="PLAYER","",VALUE(MID('Bball ref'!G27,FIND("(",'Bball ref'!G27)+1,FIND("/",'Bball ref'!G27)-FIND("(",'Bball ref'!G27)-1)))</f>
        <v>9</v>
      </c>
      <c r="N21" s="77">
        <f>IF($A21="PLAYER","",VALUE(MID('Bball ref'!G27,FIND("/",'Bball ref'!G27)+1,FIND(")",'Bball ref'!G27)-FIND("/",'Bball ref'!G27)-1)))</f>
        <v>16.5</v>
      </c>
      <c r="O21" s="77">
        <f>IF($A21="PLAYER","",VALUE(MID('Bball ref'!H27,FIND("(",'Bball ref'!H27)+1,FIND("/",'Bball ref'!H27)-FIND("(",'Bball ref'!H27)-1)))</f>
        <v>5.3</v>
      </c>
      <c r="P21" s="77">
        <f>IF($A21="PLAYER","",VALUE(MID('Bball ref'!H27,FIND("/",'Bball ref'!H27)+1,FIND(")",'Bball ref'!H27)-FIND("/",'Bball ref'!H27)-1)))</f>
        <v>9.5</v>
      </c>
      <c r="Q21" s="77">
        <f>IF($A21="PLAYER","",(D21-Math!B$14)/Math!B$15)</f>
        <v>0.59419721173768625</v>
      </c>
      <c r="R21" s="77">
        <f>IF($A21="PLAYER","",(E21-Math!C$14)/Math!C$15)</f>
        <v>-0.75906176342865961</v>
      </c>
      <c r="S21" s="77">
        <f>IF($A21="PLAYER","",(F21-Math!D$14)/Math!D$15)</f>
        <v>-0.94464085989078417</v>
      </c>
      <c r="T21" s="77">
        <f>IF($A21="PLAYER","",(G21-Math!E$14)/Math!E$15)</f>
        <v>2.727475437732398</v>
      </c>
      <c r="U21" s="77">
        <f>IF($A21="PLAYER","",(H21-Math!F$14)/Math!F$15)</f>
        <v>2.262521194960323</v>
      </c>
      <c r="V21" s="77">
        <f>IF($A21="PLAYER","",(I21-Math!G$14)/Math!G$15)</f>
        <v>0.53381296804280276</v>
      </c>
      <c r="W21" s="77">
        <f>IF($A21="PLAYER","",(J21-Math!H$14)/Math!H$15)</f>
        <v>1.6009878951966008</v>
      </c>
      <c r="X21" s="77">
        <f>IF($A21="PLAYER","",(K21-Math!I$14)/Math!I$15*(-1))</f>
        <v>-1.8308661279268039</v>
      </c>
      <c r="Y21" s="77">
        <f>IF($A21="PLAYER","",(L21-Math!J$14)/Math!J$15)</f>
        <v>1.5582365949021175</v>
      </c>
    </row>
    <row r="22" spans="1:25">
      <c r="A22" s="77" t="str">
        <f>IF((LEN('Bball ref'!B28)-LEN(SUBSTITUTE('Bball ref'!B28," ","")))&lt;2,'Bball ref'!B28,LEFT('Bball ref'!B28,FIND(" ",'Bball ref'!B28,FIND(" ",'Bball ref'!B28)+1)-1))</f>
        <v>PJ Tucker</v>
      </c>
      <c r="B22" s="77">
        <f>IF($A22="PLAYER", "",'Bball ref'!A28)</f>
        <v>20</v>
      </c>
      <c r="C22" s="77">
        <f>IF($A22="PLAYER","",'Bball ref'!E28)</f>
        <v>3</v>
      </c>
      <c r="D22" s="77">
        <f>IF($A22="PLAYER","",VALUE(LEFT('Bball ref'!G28,FIND("(",'Bball ref'!G28)-1)))</f>
        <v>0.65</v>
      </c>
      <c r="E22" s="77">
        <f>IF($A22="PLAYER","",VALUE(LEFT('Bball ref'!H28,(FIND("(",'Bball ref'!H28)-1))))</f>
        <v>1</v>
      </c>
      <c r="F22" s="77">
        <f>IF($A22="PLAYER","",'Bball ref'!I28)</f>
        <v>4</v>
      </c>
      <c r="G22" s="77">
        <f>IF($A22="PLAYER","",'Bball ref'!K28)</f>
        <v>7</v>
      </c>
      <c r="H22" s="77">
        <f>IF($A22="PLAYER","",'Bball ref'!L28)</f>
        <v>1.3</v>
      </c>
      <c r="I22" s="77">
        <f>IF($A22="PLAYER","",'Bball ref'!M28)</f>
        <v>1</v>
      </c>
      <c r="J22" s="77">
        <f>IF($A22="PLAYER","",'Bball ref'!N28)</f>
        <v>0.7</v>
      </c>
      <c r="K22" s="77">
        <f>IF($A22="PLAYER","",'Bball ref'!O28)</f>
        <v>1.3</v>
      </c>
      <c r="L22" s="77">
        <f>IF($A22="PLAYER","",'Bball ref'!J28)</f>
        <v>16.7</v>
      </c>
      <c r="M22" s="77">
        <f>IF($A22="PLAYER","",VALUE(MID('Bball ref'!G28,FIND("(",'Bball ref'!G28)+1,FIND("/",'Bball ref'!G28)-FIND("(",'Bball ref'!G28)-1)))</f>
        <v>6</v>
      </c>
      <c r="N22" s="77">
        <f>IF($A22="PLAYER","",VALUE(MID('Bball ref'!G28,FIND("/",'Bball ref'!G28)+1,FIND(")",'Bball ref'!G28)-FIND("/",'Bball ref'!G28)-1)))</f>
        <v>9.3000000000000007</v>
      </c>
      <c r="O22" s="77">
        <f>IF($A22="PLAYER","",VALUE(MID('Bball ref'!H28,FIND("(",'Bball ref'!H28)+1,FIND("/",'Bball ref'!H28)-FIND("(",'Bball ref'!H28)-1)))</f>
        <v>0.7</v>
      </c>
      <c r="P22" s="77">
        <f>IF($A22="PLAYER","",VALUE(MID('Bball ref'!H28,FIND("/",'Bball ref'!H28)+1,FIND(")",'Bball ref'!H28)-FIND("/",'Bball ref'!H28)-1)))</f>
        <v>0.7</v>
      </c>
      <c r="Q22" s="77">
        <f>IF($A22="PLAYER","",(D22-Math!B$14)/Math!B$15)</f>
        <v>1.4944960174008493</v>
      </c>
      <c r="R22" s="77">
        <f>IF($A22="PLAYER","",(E22-Math!C$14)/Math!C$15)</f>
        <v>1.0575668789896677</v>
      </c>
      <c r="S22" s="77">
        <f>IF($A22="PLAYER","",(F22-Math!D$14)/Math!D$15)</f>
        <v>2.5155820701120817</v>
      </c>
      <c r="T22" s="77">
        <f>IF($A22="PLAYER","",(G22-Math!E$14)/Math!E$15)</f>
        <v>0.4991458317418791</v>
      </c>
      <c r="U22" s="77">
        <f>IF($A22="PLAYER","",(H22-Math!F$14)/Math!F$15)</f>
        <v>-0.70806316840126071</v>
      </c>
      <c r="V22" s="77">
        <f>IF($A22="PLAYER","",(I22-Math!G$14)/Math!G$15)</f>
        <v>2.8627193869802441E-2</v>
      </c>
      <c r="W22" s="77">
        <f>IF($A22="PLAYER","",(J22-Math!H$14)/Math!H$15)</f>
        <v>1.2276406954597549E-2</v>
      </c>
      <c r="X22" s="77">
        <f>IF($A22="PLAYER","",(K22-Math!I$14)/Math!I$15*(-1))</f>
        <v>0.54060834815972703</v>
      </c>
      <c r="Y22" s="77">
        <f>IF($A22="PLAYER","",(L22-Math!J$14)/Math!J$15)</f>
        <v>0.40446875427170326</v>
      </c>
    </row>
    <row r="23" spans="1:25">
      <c r="A23" s="77" t="str">
        <f>IF((LEN('Bball ref'!B29)-LEN(SUBSTITUTE('Bball ref'!B29," ","")))&lt;2,'Bball ref'!B29,LEFT('Bball ref'!B29,FIND(" ",'Bball ref'!B29,FIND(" ",'Bball ref'!B29)+1)-1))</f>
        <v>LeBron James</v>
      </c>
      <c r="B23" s="77">
        <f>IF($A23="PLAYER", "",'Bball ref'!A29)</f>
        <v>21</v>
      </c>
      <c r="C23" s="77">
        <f>IF($A23="PLAYER","",'Bball ref'!E29)</f>
        <v>4</v>
      </c>
      <c r="D23" s="77">
        <f>IF($A23="PLAYER","",VALUE(LEFT('Bball ref'!G29,FIND("(",'Bball ref'!G29)-1)))</f>
        <v>0.49</v>
      </c>
      <c r="E23" s="77">
        <f>IF($A23="PLAYER","",VALUE(LEFT('Bball ref'!H29,(FIND("(",'Bball ref'!H29)-1))))</f>
        <v>0.83</v>
      </c>
      <c r="F23" s="77">
        <f>IF($A23="PLAYER","",'Bball ref'!I29)</f>
        <v>1.3</v>
      </c>
      <c r="G23" s="77">
        <f>IF($A23="PLAYER","",'Bball ref'!K29)</f>
        <v>6.3</v>
      </c>
      <c r="H23" s="77">
        <f>IF($A23="PLAYER","",'Bball ref'!L29)</f>
        <v>9.5</v>
      </c>
      <c r="I23" s="77">
        <f>IF($A23="PLAYER","",'Bball ref'!M29)</f>
        <v>0.8</v>
      </c>
      <c r="J23" s="77">
        <f>IF($A23="PLAYER","",'Bball ref'!N29)</f>
        <v>0.5</v>
      </c>
      <c r="K23" s="77">
        <f>IF($A23="PLAYER","",'Bball ref'!O29)</f>
        <v>4</v>
      </c>
      <c r="L23" s="77">
        <f>IF($A23="PLAYER","",'Bball ref'!J29)</f>
        <v>23.3</v>
      </c>
      <c r="M23" s="77">
        <f>IF($A23="PLAYER","",VALUE(MID('Bball ref'!G29,FIND("(",'Bball ref'!G29)+1,FIND("/",'Bball ref'!G29)-FIND("(",'Bball ref'!G29)-1)))</f>
        <v>8.5</v>
      </c>
      <c r="N23" s="77">
        <f>IF($A23="PLAYER","",VALUE(MID('Bball ref'!G29,FIND("/",'Bball ref'!G29)+1,FIND(")",'Bball ref'!G29)-FIND("/",'Bball ref'!G29)-1)))</f>
        <v>17.5</v>
      </c>
      <c r="O23" s="77">
        <f>IF($A23="PLAYER","",VALUE(MID('Bball ref'!H29,FIND("(",'Bball ref'!H29)+1,FIND("/",'Bball ref'!H29)-FIND("(",'Bball ref'!H29)-1)))</f>
        <v>5</v>
      </c>
      <c r="P23" s="77">
        <f>IF($A23="PLAYER","",VALUE(MID('Bball ref'!H29,FIND("/",'Bball ref'!H29)+1,FIND(")",'Bball ref'!H29)-FIND("/",'Bball ref'!H29)-1)))</f>
        <v>6</v>
      </c>
      <c r="Q23" s="77">
        <f>IF($A23="PLAYER","",(D23-Math!B$14)/Math!B$15)</f>
        <v>5.4017928339787843E-2</v>
      </c>
      <c r="R23" s="77">
        <f>IF($A23="PLAYER","",(E23-Math!C$14)/Math!C$15)</f>
        <v>0.35568763078258642</v>
      </c>
      <c r="S23" s="77">
        <f>IF($A23="PLAYER","",(F23-Math!D$14)/Math!D$15)</f>
        <v>-0.15373276160441476</v>
      </c>
      <c r="T23" s="77">
        <f>IF($A23="PLAYER","",(G23-Math!E$14)/Math!E$15)</f>
        <v>0.25917187417366933</v>
      </c>
      <c r="U23" s="77">
        <f>IF($A23="PLAYER","",(H23-Math!F$14)/Math!F$15)</f>
        <v>2.9275773957129161</v>
      </c>
      <c r="V23" s="77">
        <f>IF($A23="PLAYER","",(I23-Math!G$14)/Math!G$15)</f>
        <v>-0.308163322245531</v>
      </c>
      <c r="W23" s="77">
        <f>IF($A23="PLAYER","",(J23-Math!H$14)/Math!H$15)</f>
        <v>-0.27658022727122117</v>
      </c>
      <c r="X23" s="77">
        <f>IF($A23="PLAYER","",(K23-Math!I$14)/Math!I$15*(-1))</f>
        <v>-1.8308661279268039</v>
      </c>
      <c r="Y23" s="77">
        <f>IF($A23="PLAYER","",(L23-Math!J$14)/Math!J$15)</f>
        <v>1.476985338519694</v>
      </c>
    </row>
    <row r="24" spans="1:25">
      <c r="A24" s="77" t="str">
        <f>IF((LEN('Bball ref'!B30)-LEN(SUBSTITUTE('Bball ref'!B30," ","")))&lt;2,'Bball ref'!B30,LEFT('Bball ref'!B30,FIND(" ",'Bball ref'!B30,FIND(" ",'Bball ref'!B30)+1)-1))</f>
        <v>LaMarcus Aldridge</v>
      </c>
      <c r="B24" s="77">
        <f>IF($A24="PLAYER", "",'Bball ref'!A30)</f>
        <v>22</v>
      </c>
      <c r="C24" s="77">
        <f>IF($A24="PLAYER","",'Bball ref'!E30)</f>
        <v>3</v>
      </c>
      <c r="D24" s="77">
        <f>IF($A24="PLAYER","",VALUE(LEFT('Bball ref'!G30,FIND("(",'Bball ref'!G30)-1)))</f>
        <v>0.49</v>
      </c>
      <c r="E24" s="77">
        <f>IF($A24="PLAYER","",VALUE(LEFT('Bball ref'!H30,(FIND("(",'Bball ref'!H30)-1))))</f>
        <v>0.81</v>
      </c>
      <c r="F24" s="77">
        <f>IF($A24="PLAYER","",'Bball ref'!I30)</f>
        <v>1</v>
      </c>
      <c r="G24" s="77">
        <f>IF($A24="PLAYER","",'Bball ref'!K30)</f>
        <v>8</v>
      </c>
      <c r="H24" s="77">
        <f>IF($A24="PLAYER","",'Bball ref'!L30)</f>
        <v>2.2999999999999998</v>
      </c>
      <c r="I24" s="77">
        <f>IF($A24="PLAYER","",'Bball ref'!M30)</f>
        <v>0.7</v>
      </c>
      <c r="J24" s="77">
        <f>IF($A24="PLAYER","",'Bball ref'!N30)</f>
        <v>2.7</v>
      </c>
      <c r="K24" s="77">
        <f>IF($A24="PLAYER","",'Bball ref'!O30)</f>
        <v>2.7</v>
      </c>
      <c r="L24" s="77">
        <f>IF($A24="PLAYER","",'Bball ref'!J30)</f>
        <v>21.3</v>
      </c>
      <c r="M24" s="77">
        <f>IF($A24="PLAYER","",VALUE(MID('Bball ref'!G30,FIND("(",'Bball ref'!G30)+1,FIND("/",'Bball ref'!G30)-FIND("(",'Bball ref'!G30)-1)))</f>
        <v>8</v>
      </c>
      <c r="N24" s="77">
        <f>IF($A24="PLAYER","",VALUE(MID('Bball ref'!G30,FIND("/",'Bball ref'!G30)+1,FIND(")",'Bball ref'!G30)-FIND("/",'Bball ref'!G30)-1)))</f>
        <v>16.3</v>
      </c>
      <c r="O24" s="77">
        <f>IF($A24="PLAYER","",VALUE(MID('Bball ref'!H30,FIND("(",'Bball ref'!H30)+1,FIND("/",'Bball ref'!H30)-FIND("(",'Bball ref'!H30)-1)))</f>
        <v>4.3</v>
      </c>
      <c r="P24" s="77">
        <f>IF($A24="PLAYER","",VALUE(MID('Bball ref'!H30,FIND("/",'Bball ref'!H30)+1,FIND(")",'Bball ref'!H30)-FIND("/",'Bball ref'!H30)-1)))</f>
        <v>5.3</v>
      </c>
      <c r="Q24" s="77">
        <f>IF($A24="PLAYER","",(D24-Math!B$14)/Math!B$15)</f>
        <v>5.4017928339787843E-2</v>
      </c>
      <c r="R24" s="77">
        <f>IF($A24="PLAYER","",(E24-Math!C$14)/Math!C$15)</f>
        <v>0.27311360158175374</v>
      </c>
      <c r="S24" s="77">
        <f>IF($A24="PLAYER","",(F24-Math!D$14)/Math!D$15)</f>
        <v>-0.4503232984618033</v>
      </c>
      <c r="T24" s="77">
        <f>IF($A24="PLAYER","",(G24-Math!E$14)/Math!E$15)</f>
        <v>0.8419657711250359</v>
      </c>
      <c r="U24" s="77">
        <f>IF($A24="PLAYER","",(H24-Math!F$14)/Math!F$15)</f>
        <v>-0.26469236789953193</v>
      </c>
      <c r="V24" s="77">
        <f>IF($A24="PLAYER","",(I24-Math!G$14)/Math!G$15)</f>
        <v>-0.47655858030319792</v>
      </c>
      <c r="W24" s="77">
        <f>IF($A24="PLAYER","",(J24-Math!H$14)/Math!H$15)</f>
        <v>2.900842749212786</v>
      </c>
      <c r="X24" s="77">
        <f>IF($A24="PLAYER","",(K24-Math!I$14)/Math!I$15*(-1))</f>
        <v>-0.68904508388514107</v>
      </c>
      <c r="Y24" s="77">
        <f>IF($A24="PLAYER","",(L24-Math!J$14)/Math!J$15)</f>
        <v>1.1519803129899999</v>
      </c>
    </row>
    <row r="25" spans="1:25">
      <c r="A25" s="77" t="str">
        <f>IF((LEN('Bball ref'!B31)-LEN(SUBSTITUTE('Bball ref'!B31," ","")))&lt;2,'Bball ref'!B31,LEFT('Bball ref'!B31,FIND(" ",'Bball ref'!B31,FIND(" ",'Bball ref'!B31)+1)-1))</f>
        <v>Tristan Thompson</v>
      </c>
      <c r="B25" s="77">
        <f>IF($A25="PLAYER", "",'Bball ref'!A31)</f>
        <v>23</v>
      </c>
      <c r="C25" s="77">
        <f>IF($A25="PLAYER","",'Bball ref'!E31)</f>
        <v>4</v>
      </c>
      <c r="D25" s="77">
        <f>IF($A25="PLAYER","",VALUE(LEFT('Bball ref'!G31,FIND("(",'Bball ref'!G31)-1)))</f>
        <v>0.59</v>
      </c>
      <c r="E25" s="77">
        <f>IF($A25="PLAYER","",VALUE(LEFT('Bball ref'!H31,(FIND("(",'Bball ref'!H31)-1))))</f>
        <v>0.56000000000000005</v>
      </c>
      <c r="F25" s="77">
        <f>IF($A25="PLAYER","",'Bball ref'!I31)</f>
        <v>0.3</v>
      </c>
      <c r="G25" s="77">
        <f>IF($A25="PLAYER","",'Bball ref'!K31)</f>
        <v>11.8</v>
      </c>
      <c r="H25" s="77">
        <f>IF($A25="PLAYER","",'Bball ref'!L31)</f>
        <v>1.8</v>
      </c>
      <c r="I25" s="77">
        <f>IF($A25="PLAYER","",'Bball ref'!M31)</f>
        <v>0</v>
      </c>
      <c r="J25" s="77">
        <f>IF($A25="PLAYER","",'Bball ref'!N31)</f>
        <v>2.2999999999999998</v>
      </c>
      <c r="K25" s="77">
        <f>IF($A25="PLAYER","",'Bball ref'!O31)</f>
        <v>0.5</v>
      </c>
      <c r="L25" s="77">
        <f>IF($A25="PLAYER","",'Bball ref'!J31)</f>
        <v>20.3</v>
      </c>
      <c r="M25" s="77">
        <f>IF($A25="PLAYER","",VALUE(MID('Bball ref'!G31,FIND("(",'Bball ref'!G31)+1,FIND("/",'Bball ref'!G31)-FIND("(",'Bball ref'!G31)-1)))</f>
        <v>9.5</v>
      </c>
      <c r="N25" s="77">
        <f>IF($A25="PLAYER","",VALUE(MID('Bball ref'!G31,FIND("/",'Bball ref'!G31)+1,FIND(")",'Bball ref'!G31)-FIND("/",'Bball ref'!G31)-1)))</f>
        <v>16</v>
      </c>
      <c r="O25" s="77">
        <f>IF($A25="PLAYER","",VALUE(MID('Bball ref'!H31,FIND("(",'Bball ref'!H31)+1,FIND("/",'Bball ref'!H31)-FIND("(",'Bball ref'!H31)-1)))</f>
        <v>1</v>
      </c>
      <c r="P25" s="77">
        <f>IF($A25="PLAYER","",VALUE(MID('Bball ref'!H31,FIND("/",'Bball ref'!H31)+1,FIND(")",'Bball ref'!H31)-FIND("/",'Bball ref'!H31)-1)))</f>
        <v>1.8</v>
      </c>
      <c r="Q25" s="77">
        <f>IF($A25="PLAYER","",(D25-Math!B$14)/Math!B$15)</f>
        <v>0.95431673400295092</v>
      </c>
      <c r="R25" s="77">
        <f>IF($A25="PLAYER","",(E25-Math!C$14)/Math!C$15)</f>
        <v>-0.75906176342865961</v>
      </c>
      <c r="S25" s="77">
        <f>IF($A25="PLAYER","",(F25-Math!D$14)/Math!D$15)</f>
        <v>-1.1423678844623764</v>
      </c>
      <c r="T25" s="77">
        <f>IF($A25="PLAYER","",(G25-Math!E$14)/Math!E$15)</f>
        <v>2.1446815407810318</v>
      </c>
      <c r="U25" s="77">
        <f>IF($A25="PLAYER","",(H25-Math!F$14)/Math!F$15)</f>
        <v>-0.48637776815039629</v>
      </c>
      <c r="V25" s="77">
        <f>IF($A25="PLAYER","",(I25-Math!G$14)/Math!G$15)</f>
        <v>-1.6553253867068651</v>
      </c>
      <c r="W25" s="77">
        <f>IF($A25="PLAYER","",(J25-Math!H$14)/Math!H$15)</f>
        <v>2.3231294807611476</v>
      </c>
      <c r="X25" s="77">
        <f>IF($A25="PLAYER","",(K25-Math!I$14)/Math!I$15*(-1))</f>
        <v>1.2432674521853659</v>
      </c>
      <c r="Y25" s="77">
        <f>IF($A25="PLAYER","",(L25-Math!J$14)/Math!J$15)</f>
        <v>0.98947780022515286</v>
      </c>
    </row>
    <row r="26" spans="1:25">
      <c r="A26" s="77" t="str">
        <f>IF((LEN('Bball ref'!B32)-LEN(SUBSTITUTE('Bball ref'!B32," ","")))&lt;2,'Bball ref'!B32,LEFT('Bball ref'!B32,FIND(" ",'Bball ref'!B32,FIND(" ",'Bball ref'!B32)+1)-1))</f>
        <v>John Collins</v>
      </c>
      <c r="B26" s="77">
        <f>IF($A26="PLAYER", "",'Bball ref'!A32)</f>
        <v>24</v>
      </c>
      <c r="C26" s="77">
        <f>IF($A26="PLAYER","",'Bball ref'!E32)</f>
        <v>4</v>
      </c>
      <c r="D26" s="77">
        <f>IF($A26="PLAYER","",VALUE(LEFT('Bball ref'!G32,FIND("(",'Bball ref'!G32)-1)))</f>
        <v>0.56000000000000005</v>
      </c>
      <c r="E26" s="77">
        <f>IF($A26="PLAYER","",VALUE(LEFT('Bball ref'!H32,(FIND("(",'Bball ref'!H32)-1))))</f>
        <v>0.66</v>
      </c>
      <c r="F26" s="77">
        <f>IF($A26="PLAYER","",'Bball ref'!I32)</f>
        <v>1.8</v>
      </c>
      <c r="G26" s="77">
        <f>IF($A26="PLAYER","",'Bball ref'!K32)</f>
        <v>9.3000000000000007</v>
      </c>
      <c r="H26" s="77">
        <f>IF($A26="PLAYER","",'Bball ref'!L32)</f>
        <v>1.8</v>
      </c>
      <c r="I26" s="77">
        <f>IF($A26="PLAYER","",'Bball ref'!M32)</f>
        <v>1</v>
      </c>
      <c r="J26" s="77">
        <f>IF($A26="PLAYER","",'Bball ref'!N32)</f>
        <v>1.8</v>
      </c>
      <c r="K26" s="77">
        <f>IF($A26="PLAYER","",'Bball ref'!O32)</f>
        <v>1.3</v>
      </c>
      <c r="L26" s="77">
        <f>IF($A26="PLAYER","",'Bball ref'!J32)</f>
        <v>18.3</v>
      </c>
      <c r="M26" s="77">
        <f>IF($A26="PLAYER","",VALUE(MID('Bball ref'!G32,FIND("(",'Bball ref'!G32)+1,FIND("/",'Bball ref'!G32)-FIND("(",'Bball ref'!G32)-1)))</f>
        <v>7</v>
      </c>
      <c r="N26" s="77">
        <f>IF($A26="PLAYER","",VALUE(MID('Bball ref'!G32,FIND("/",'Bball ref'!G32)+1,FIND(")",'Bball ref'!G32)-FIND("/",'Bball ref'!G32)-1)))</f>
        <v>12.5</v>
      </c>
      <c r="O26" s="77">
        <f>IF($A26="PLAYER","",VALUE(MID('Bball ref'!H32,FIND("(",'Bball ref'!H32)+1,FIND("/",'Bball ref'!H32)-FIND("(",'Bball ref'!H32)-1)))</f>
        <v>2.5</v>
      </c>
      <c r="P26" s="77">
        <f>IF($A26="PLAYER","",VALUE(MID('Bball ref'!H32,FIND("/",'Bball ref'!H32)+1,FIND(")",'Bball ref'!H32)-FIND("/",'Bball ref'!H32)-1)))</f>
        <v>3.8</v>
      </c>
      <c r="Q26" s="77">
        <f>IF($A26="PLAYER","",(D26-Math!B$14)/Math!B$15)</f>
        <v>0.68422709230400269</v>
      </c>
      <c r="R26" s="77">
        <f>IF($A26="PLAYER","",(E26-Math!C$14)/Math!C$15)</f>
        <v>-0.34619161742449439</v>
      </c>
      <c r="S26" s="77">
        <f>IF($A26="PLAYER","",(F26-Math!D$14)/Math!D$15)</f>
        <v>0.34058479982456608</v>
      </c>
      <c r="T26" s="77">
        <f>IF($A26="PLAYER","",(G26-Math!E$14)/Math!E$15)</f>
        <v>1.2876316923231399</v>
      </c>
      <c r="U26" s="77">
        <f>IF($A26="PLAYER","",(H26-Math!F$14)/Math!F$15)</f>
        <v>-0.48637776815039629</v>
      </c>
      <c r="V26" s="77">
        <f>IF($A26="PLAYER","",(I26-Math!G$14)/Math!G$15)</f>
        <v>2.8627193869802441E-2</v>
      </c>
      <c r="W26" s="77">
        <f>IF($A26="PLAYER","",(J26-Math!H$14)/Math!H$15)</f>
        <v>1.6009878951966008</v>
      </c>
      <c r="X26" s="77">
        <f>IF($A26="PLAYER","",(K26-Math!I$14)/Math!I$15*(-1))</f>
        <v>0.54060834815972703</v>
      </c>
      <c r="Y26" s="77">
        <f>IF($A26="PLAYER","",(L26-Math!J$14)/Math!J$15)</f>
        <v>0.66447277469545873</v>
      </c>
    </row>
    <row r="27" spans="1:25">
      <c r="A27" s="77" t="str">
        <f>IF((LEN('Bball ref'!B33)-LEN(SUBSTITUTE('Bball ref'!B33," ","")))&lt;2,'Bball ref'!B33,LEFT('Bball ref'!B33,FIND(" ",'Bball ref'!B33,FIND(" ",'Bball ref'!B33)+1)-1))</f>
        <v>Jonathan Isaac</v>
      </c>
      <c r="B27" s="77">
        <f>IF($A27="PLAYER", "",'Bball ref'!A33)</f>
        <v>25</v>
      </c>
      <c r="C27" s="77">
        <f>IF($A27="PLAYER","",'Bball ref'!E33)</f>
        <v>4</v>
      </c>
      <c r="D27" s="77">
        <f>IF($A27="PLAYER","",VALUE(LEFT('Bball ref'!G33,FIND("(",'Bball ref'!G33)-1)))</f>
        <v>0.52</v>
      </c>
      <c r="E27" s="77">
        <f>IF($A27="PLAYER","",VALUE(LEFT('Bball ref'!H33,(FIND("(",'Bball ref'!H33)-1))))</f>
        <v>0.89</v>
      </c>
      <c r="F27" s="77">
        <f>IF($A27="PLAYER","",'Bball ref'!I33)</f>
        <v>1.3</v>
      </c>
      <c r="G27" s="77">
        <f>IF($A27="PLAYER","",'Bball ref'!K33)</f>
        <v>6.5</v>
      </c>
      <c r="H27" s="77">
        <f>IF($A27="PLAYER","",'Bball ref'!L33)</f>
        <v>1.5</v>
      </c>
      <c r="I27" s="77">
        <f>IF($A27="PLAYER","",'Bball ref'!M33)</f>
        <v>1.3</v>
      </c>
      <c r="J27" s="77">
        <f>IF($A27="PLAYER","",'Bball ref'!N33)</f>
        <v>2.8</v>
      </c>
      <c r="K27" s="77">
        <f>IF($A27="PLAYER","",'Bball ref'!O33)</f>
        <v>1.5</v>
      </c>
      <c r="L27" s="77">
        <f>IF($A27="PLAYER","",'Bball ref'!J33)</f>
        <v>11.3</v>
      </c>
      <c r="M27" s="77">
        <f>IF($A27="PLAYER","",VALUE(MID('Bball ref'!G33,FIND("(",'Bball ref'!G33)+1,FIND("/",'Bball ref'!G33)-FIND("(",'Bball ref'!G33)-1)))</f>
        <v>3.8</v>
      </c>
      <c r="N27" s="77">
        <f>IF($A27="PLAYER","",VALUE(MID('Bball ref'!G33,FIND("/",'Bball ref'!G33)+1,FIND(")",'Bball ref'!G33)-FIND("/",'Bball ref'!G33)-1)))</f>
        <v>7.3</v>
      </c>
      <c r="O27" s="77">
        <f>IF($A27="PLAYER","",VALUE(MID('Bball ref'!H33,FIND("(",'Bball ref'!H33)+1,FIND("/",'Bball ref'!H33)-FIND("(",'Bball ref'!H33)-1)))</f>
        <v>2.5</v>
      </c>
      <c r="P27" s="77">
        <f>IF($A27="PLAYER","",VALUE(MID('Bball ref'!H33,FIND("/",'Bball ref'!H33)+1,FIND(")",'Bball ref'!H33)-FIND("/",'Bball ref'!H33)-1)))</f>
        <v>2.8</v>
      </c>
      <c r="Q27" s="77">
        <f>IF($A27="PLAYER","",(D27-Math!B$14)/Math!B$15)</f>
        <v>0.32410757003873708</v>
      </c>
      <c r="R27" s="77">
        <f>IF($A27="PLAYER","",(E27-Math!C$14)/Math!C$15)</f>
        <v>0.60340971838508584</v>
      </c>
      <c r="S27" s="77">
        <f>IF($A27="PLAYER","",(F27-Math!D$14)/Math!D$15)</f>
        <v>-0.15373276160441476</v>
      </c>
      <c r="T27" s="77">
        <f>IF($A27="PLAYER","",(G27-Math!E$14)/Math!E$15)</f>
        <v>0.32773586205030075</v>
      </c>
      <c r="U27" s="77">
        <f>IF($A27="PLAYER","",(H27-Math!F$14)/Math!F$15)</f>
        <v>-0.61938900830091503</v>
      </c>
      <c r="V27" s="77">
        <f>IF($A27="PLAYER","",(I27-Math!G$14)/Math!G$15)</f>
        <v>0.53381296804280276</v>
      </c>
      <c r="W27" s="77">
        <f>IF($A27="PLAYER","",(J27-Math!H$14)/Math!H$15)</f>
        <v>3.0452710663256948</v>
      </c>
      <c r="X27" s="77">
        <f>IF($A27="PLAYER","",(K27-Math!I$14)/Math!I$15*(-1))</f>
        <v>0.36494357215331735</v>
      </c>
      <c r="Y27" s="77">
        <f>IF($A27="PLAYER","",(L27-Math!J$14)/Math!J$15)</f>
        <v>-0.47304481465847054</v>
      </c>
    </row>
    <row r="28" spans="1:25">
      <c r="A28" s="77" t="str">
        <f>IF((LEN('Bball ref'!B34)-LEN(SUBSTITUTE('Bball ref'!B34," ","")))&lt;2,'Bball ref'!B34,LEFT('Bball ref'!B34,FIND(" ",'Bball ref'!B34,FIND(" ",'Bball ref'!B34)+1)-1))</f>
        <v>Dejounte Murray</v>
      </c>
      <c r="B28" s="77">
        <f>IF($A28="PLAYER", "",'Bball ref'!A34)</f>
        <v>26</v>
      </c>
      <c r="C28" s="77">
        <f>IF($A28="PLAYER","",'Bball ref'!E34)</f>
        <v>3</v>
      </c>
      <c r="D28" s="77">
        <f>IF($A28="PLAYER","",VALUE(LEFT('Bball ref'!G34,FIND("(",'Bball ref'!G34)-1)))</f>
        <v>0.55000000000000004</v>
      </c>
      <c r="E28" s="77">
        <f>IF($A28="PLAYER","",VALUE(LEFT('Bball ref'!H34,(FIND("(",'Bball ref'!H34)-1))))</f>
        <v>0.85</v>
      </c>
      <c r="F28" s="77">
        <f>IF($A28="PLAYER","",'Bball ref'!I34)</f>
        <v>0.3</v>
      </c>
      <c r="G28" s="77">
        <f>IF($A28="PLAYER","",'Bball ref'!K34)</f>
        <v>8.3000000000000007</v>
      </c>
      <c r="H28" s="77">
        <f>IF($A28="PLAYER","",'Bball ref'!L34)</f>
        <v>6</v>
      </c>
      <c r="I28" s="77">
        <f>IF($A28="PLAYER","",'Bball ref'!M34)</f>
        <v>2</v>
      </c>
      <c r="J28" s="77">
        <f>IF($A28="PLAYER","",'Bball ref'!N34)</f>
        <v>0.7</v>
      </c>
      <c r="K28" s="77">
        <f>IF($A28="PLAYER","",'Bball ref'!O34)</f>
        <v>3</v>
      </c>
      <c r="L28" s="77">
        <f>IF($A28="PLAYER","",'Bball ref'!J34)</f>
        <v>14.7</v>
      </c>
      <c r="M28" s="77">
        <f>IF($A28="PLAYER","",VALUE(MID('Bball ref'!G34,FIND("(",'Bball ref'!G34)+1,FIND("/",'Bball ref'!G34)-FIND("(",'Bball ref'!G34)-1)))</f>
        <v>6</v>
      </c>
      <c r="N28" s="77">
        <f>IF($A28="PLAYER","",VALUE(MID('Bball ref'!G34,FIND("/",'Bball ref'!G34)+1,FIND(")",'Bball ref'!G34)-FIND("/",'Bball ref'!G34)-1)))</f>
        <v>11</v>
      </c>
      <c r="O28" s="77">
        <f>IF($A28="PLAYER","",VALUE(MID('Bball ref'!H34,FIND("(",'Bball ref'!H34)+1,FIND("/",'Bball ref'!H34)-FIND("(",'Bball ref'!H34)-1)))</f>
        <v>2.2999999999999998</v>
      </c>
      <c r="P28" s="77">
        <f>IF($A28="PLAYER","",VALUE(MID('Bball ref'!H34,FIND("/",'Bball ref'!H34)+1,FIND(")",'Bball ref'!H34)-FIND("/",'Bball ref'!H34)-1)))</f>
        <v>2.7</v>
      </c>
      <c r="Q28" s="77">
        <f>IF($A28="PLAYER","",(D28-Math!B$14)/Math!B$15)</f>
        <v>0.59419721173768625</v>
      </c>
      <c r="R28" s="77">
        <f>IF($A28="PLAYER","",(E28-Math!C$14)/Math!C$15)</f>
        <v>0.43826165998341954</v>
      </c>
      <c r="S28" s="77">
        <f>IF($A28="PLAYER","",(F28-Math!D$14)/Math!D$15)</f>
        <v>-1.1423678844623764</v>
      </c>
      <c r="T28" s="77">
        <f>IF($A28="PLAYER","",(G28-Math!E$14)/Math!E$15)</f>
        <v>0.9448117529399831</v>
      </c>
      <c r="U28" s="77">
        <f>IF($A28="PLAYER","",(H28-Math!F$14)/Math!F$15)</f>
        <v>1.3757795939568651</v>
      </c>
      <c r="V28" s="77">
        <f>IF($A28="PLAYER","",(I28-Math!G$14)/Math!G$15)</f>
        <v>1.7125797744464701</v>
      </c>
      <c r="W28" s="77">
        <f>IF($A28="PLAYER","",(J28-Math!H$14)/Math!H$15)</f>
        <v>1.2276406954597549E-2</v>
      </c>
      <c r="X28" s="77">
        <f>IF($A28="PLAYER","",(K28-Math!I$14)/Math!I$15*(-1))</f>
        <v>-0.9525422478947555</v>
      </c>
      <c r="Y28" s="77">
        <f>IF($A28="PLAYER","",(L28-Math!J$14)/Math!J$15)</f>
        <v>7.9463728742009174E-2</v>
      </c>
    </row>
    <row r="29" spans="1:25">
      <c r="A29" s="77" t="str">
        <f>IF((LEN('Bball ref'!B35)-LEN(SUBSTITUTE('Bball ref'!B35," ","")))&lt;2,'Bball ref'!B35,LEFT('Bball ref'!B35,FIND(" ",'Bball ref'!B35,FIND(" ",'Bball ref'!B35)+1)-1))</f>
        <v>PLAYER</v>
      </c>
      <c r="B29" s="77" t="str">
        <f>IF($A29="PLAYER", "",'Bball ref'!A35)</f>
        <v/>
      </c>
      <c r="C29" s="77" t="str">
        <f>IF($A29="PLAYER","",'Bball ref'!E35)</f>
        <v/>
      </c>
      <c r="D29" s="77" t="str">
        <f>IF($A29="PLAYER","",VALUE(LEFT('Bball ref'!G35,FIND("(",'Bball ref'!G35)-1)))</f>
        <v/>
      </c>
      <c r="E29" s="77" t="str">
        <f>IF($A29="PLAYER","",VALUE(LEFT('Bball ref'!H35,(FIND("(",'Bball ref'!H35)-1))))</f>
        <v/>
      </c>
      <c r="F29" s="77" t="str">
        <f>IF($A29="PLAYER","",'Bball ref'!I35)</f>
        <v/>
      </c>
      <c r="G29" s="77" t="str">
        <f>IF($A29="PLAYER","",'Bball ref'!K35)</f>
        <v/>
      </c>
      <c r="H29" s="77" t="str">
        <f>IF($A29="PLAYER","",'Bball ref'!L35)</f>
        <v/>
      </c>
      <c r="I29" s="77" t="str">
        <f>IF($A29="PLAYER","",'Bball ref'!M35)</f>
        <v/>
      </c>
      <c r="J29" s="77" t="str">
        <f>IF($A29="PLAYER","",'Bball ref'!N35)</f>
        <v/>
      </c>
      <c r="K29" s="77" t="str">
        <f>IF($A29="PLAYER","",'Bball ref'!O35)</f>
        <v/>
      </c>
      <c r="L29" s="77" t="str">
        <f>IF($A29="PLAYER","",'Bball ref'!J35)</f>
        <v/>
      </c>
      <c r="M29" s="77" t="str">
        <f>IF($A29="PLAYER","",VALUE(MID('Bball ref'!G35,FIND("(",'Bball ref'!G35)+1,FIND("/",'Bball ref'!G35)-FIND("(",'Bball ref'!G35)-1)))</f>
        <v/>
      </c>
      <c r="N29" s="77" t="str">
        <f>IF($A29="PLAYER","",VALUE(MID('Bball ref'!G35,FIND("/",'Bball ref'!G35)+1,FIND(")",'Bball ref'!G35)-FIND("/",'Bball ref'!G35)-1)))</f>
        <v/>
      </c>
      <c r="O29" s="77" t="str">
        <f>IF($A29="PLAYER","",VALUE(MID('Bball ref'!H35,FIND("(",'Bball ref'!H35)+1,FIND("/",'Bball ref'!H35)-FIND("(",'Bball ref'!H35)-1)))</f>
        <v/>
      </c>
      <c r="P29" s="77" t="str">
        <f>IF($A29="PLAYER","",VALUE(MID('Bball ref'!H35,FIND("/",'Bball ref'!H35)+1,FIND(")",'Bball ref'!H35)-FIND("/",'Bball ref'!H35)-1)))</f>
        <v/>
      </c>
      <c r="Q29" s="77" t="str">
        <f>IF($A29="PLAYER","",(D29-Math!B$14)/Math!B$15)</f>
        <v/>
      </c>
      <c r="R29" s="77" t="str">
        <f>IF($A29="PLAYER","",(E29-Math!C$14)/Math!C$15)</f>
        <v/>
      </c>
      <c r="S29" s="77" t="str">
        <f>IF($A29="PLAYER","",(F29-Math!D$14)/Math!D$15)</f>
        <v/>
      </c>
      <c r="T29" s="77" t="str">
        <f>IF($A29="PLAYER","",(G29-Math!E$14)/Math!E$15)</f>
        <v/>
      </c>
      <c r="U29" s="77" t="str">
        <f>IF($A29="PLAYER","",(H29-Math!F$14)/Math!F$15)</f>
        <v/>
      </c>
      <c r="V29" s="77" t="str">
        <f>IF($A29="PLAYER","",(I29-Math!G$14)/Math!G$15)</f>
        <v/>
      </c>
      <c r="W29" s="77" t="str">
        <f>IF($A29="PLAYER","",(J29-Math!H$14)/Math!H$15)</f>
        <v/>
      </c>
      <c r="X29" s="77" t="str">
        <f>IF($A29="PLAYER","",(K29-Math!I$14)/Math!I$15*(-1))</f>
        <v/>
      </c>
      <c r="Y29" s="77" t="str">
        <f>IF($A29="PLAYER","",(L29-Math!J$14)/Math!J$15)</f>
        <v/>
      </c>
    </row>
    <row r="30" spans="1:25">
      <c r="A30" s="77" t="str">
        <f>IF((LEN('Bball ref'!B36)-LEN(SUBSTITUTE('Bball ref'!B36," ","")))&lt;2,'Bball ref'!B36,LEFT('Bball ref'!B36,FIND(" ",'Bball ref'!B36,FIND(" ",'Bball ref'!B36)+1)-1))</f>
        <v>Stephen Curry</v>
      </c>
      <c r="B30" s="77">
        <f>IF($A30="PLAYER", "",'Bball ref'!A36)</f>
        <v>27</v>
      </c>
      <c r="C30" s="77">
        <f>IF($A30="PLAYER","",'Bball ref'!E36)</f>
        <v>4</v>
      </c>
      <c r="D30" s="77">
        <f>IF($A30="PLAYER","",VALUE(LEFT('Bball ref'!G36,FIND("(",'Bball ref'!G36)-1)))</f>
        <v>0.41</v>
      </c>
      <c r="E30" s="77">
        <f>IF($A30="PLAYER","",VALUE(LEFT('Bball ref'!H36,(FIND("(",'Bball ref'!H36)-1))))</f>
        <v>1</v>
      </c>
      <c r="F30" s="77">
        <f>IF($A30="PLAYER","",'Bball ref'!I36)</f>
        <v>2.2999999999999998</v>
      </c>
      <c r="G30" s="77">
        <f>IF($A30="PLAYER","",'Bball ref'!K36)</f>
        <v>5</v>
      </c>
      <c r="H30" s="77">
        <f>IF($A30="PLAYER","",'Bball ref'!L36)</f>
        <v>6.5</v>
      </c>
      <c r="I30" s="77">
        <f>IF($A30="PLAYER","",'Bball ref'!M36)</f>
        <v>1.3</v>
      </c>
      <c r="J30" s="77">
        <f>IF($A30="PLAYER","",'Bball ref'!N36)</f>
        <v>0.5</v>
      </c>
      <c r="K30" s="77">
        <f>IF($A30="PLAYER","",'Bball ref'!O36)</f>
        <v>3.8</v>
      </c>
      <c r="L30" s="77">
        <f>IF($A30="PLAYER","",'Bball ref'!J36)</f>
        <v>20.3</v>
      </c>
      <c r="M30" s="77">
        <f>IF($A30="PLAYER","",VALUE(MID('Bball ref'!G36,FIND("(",'Bball ref'!G36)+1,FIND("/",'Bball ref'!G36)-FIND("(",'Bball ref'!G36)-1)))</f>
        <v>6.8</v>
      </c>
      <c r="N30" s="77">
        <f>IF($A30="PLAYER","",VALUE(MID('Bball ref'!G36,FIND("/",'Bball ref'!G36)+1,FIND(")",'Bball ref'!G36)-FIND("/",'Bball ref'!G36)-1)))</f>
        <v>16.5</v>
      </c>
      <c r="O30" s="77">
        <f>IF($A30="PLAYER","",VALUE(MID('Bball ref'!H36,FIND("(",'Bball ref'!H36)+1,FIND("/",'Bball ref'!H36)-FIND("(",'Bball ref'!H36)-1)))</f>
        <v>4.5</v>
      </c>
      <c r="P30" s="77">
        <f>IF($A30="PLAYER","",VALUE(MID('Bball ref'!H36,FIND("/",'Bball ref'!H36)+1,FIND(")",'Bball ref'!H36)-FIND("/",'Bball ref'!H36)-1)))</f>
        <v>4.5</v>
      </c>
      <c r="Q30" s="77">
        <f>IF($A30="PLAYER","",(D30-Math!B$14)/Math!B$15)</f>
        <v>-0.66622111619074287</v>
      </c>
      <c r="R30" s="77">
        <f>IF($A30="PLAYER","",(E30-Math!C$14)/Math!C$15)</f>
        <v>1.0575668789896677</v>
      </c>
      <c r="S30" s="77">
        <f>IF($A30="PLAYER","",(F30-Math!D$14)/Math!D$15)</f>
        <v>0.83490236125354667</v>
      </c>
      <c r="T30" s="77">
        <f>IF($A30="PLAYER","",(G30-Math!E$14)/Math!E$15)</f>
        <v>-0.1864940470244344</v>
      </c>
      <c r="U30" s="77">
        <f>IF($A30="PLAYER","",(H30-Math!F$14)/Math!F$15)</f>
        <v>1.5974649942077295</v>
      </c>
      <c r="V30" s="77">
        <f>IF($A30="PLAYER","",(I30-Math!G$14)/Math!G$15)</f>
        <v>0.53381296804280276</v>
      </c>
      <c r="W30" s="77">
        <f>IF($A30="PLAYER","",(J30-Math!H$14)/Math!H$15)</f>
        <v>-0.27658022727122117</v>
      </c>
      <c r="X30" s="77">
        <f>IF($A30="PLAYER","",(K30-Math!I$14)/Math!I$15*(-1))</f>
        <v>-1.6552013519203943</v>
      </c>
      <c r="Y30" s="77">
        <f>IF($A30="PLAYER","",(L30-Math!J$14)/Math!J$15)</f>
        <v>0.98947780022515286</v>
      </c>
    </row>
    <row r="31" spans="1:25">
      <c r="A31" s="77" t="str">
        <f>IF((LEN('Bball ref'!B37)-LEN(SUBSTITUTE('Bball ref'!B37," ","")))&lt;2,'Bball ref'!B37,LEFT('Bball ref'!B37,FIND(" ",'Bball ref'!B37,FIND(" ",'Bball ref'!B37)+1)-1))</f>
        <v>Thomas Bryant</v>
      </c>
      <c r="B31" s="77">
        <f>IF($A31="PLAYER", "",'Bball ref'!A37)</f>
        <v>28</v>
      </c>
      <c r="C31" s="77">
        <f>IF($A31="PLAYER","",'Bball ref'!E37)</f>
        <v>4</v>
      </c>
      <c r="D31" s="77">
        <f>IF($A31="PLAYER","",VALUE(LEFT('Bball ref'!G37,FIND("(",'Bball ref'!G37)-1)))</f>
        <v>0.48</v>
      </c>
      <c r="E31" s="77">
        <f>IF($A31="PLAYER","",VALUE(LEFT('Bball ref'!H37,(FIND("(",'Bball ref'!H37)-1))))</f>
        <v>0.83</v>
      </c>
      <c r="F31" s="77">
        <f>IF($A31="PLAYER","",'Bball ref'!I37)</f>
        <v>1</v>
      </c>
      <c r="G31" s="77">
        <f>IF($A31="PLAYER","",'Bball ref'!K37)</f>
        <v>10.3</v>
      </c>
      <c r="H31" s="77">
        <f>IF($A31="PLAYER","",'Bball ref'!L37)</f>
        <v>2.8</v>
      </c>
      <c r="I31" s="77">
        <f>IF($A31="PLAYER","",'Bball ref'!M37)</f>
        <v>0.8</v>
      </c>
      <c r="J31" s="77">
        <f>IF($A31="PLAYER","",'Bball ref'!N37)</f>
        <v>2.2999999999999998</v>
      </c>
      <c r="K31" s="77">
        <f>IF($A31="PLAYER","",'Bball ref'!O37)</f>
        <v>2</v>
      </c>
      <c r="L31" s="77">
        <f>IF($A31="PLAYER","",'Bball ref'!J37)</f>
        <v>14.5</v>
      </c>
      <c r="M31" s="77">
        <f>IF($A31="PLAYER","",VALUE(MID('Bball ref'!G37,FIND("(",'Bball ref'!G37)+1,FIND("/",'Bball ref'!G37)-FIND("(",'Bball ref'!G37)-1)))</f>
        <v>5.5</v>
      </c>
      <c r="N31" s="77">
        <f>IF($A31="PLAYER","",VALUE(MID('Bball ref'!G37,FIND("/",'Bball ref'!G37)+1,FIND(")",'Bball ref'!G37)-FIND("/",'Bball ref'!G37)-1)))</f>
        <v>11.5</v>
      </c>
      <c r="O31" s="77">
        <f>IF($A31="PLAYER","",VALUE(MID('Bball ref'!H37,FIND("(",'Bball ref'!H37)+1,FIND("/",'Bball ref'!H37)-FIND("(",'Bball ref'!H37)-1)))</f>
        <v>2.5</v>
      </c>
      <c r="P31" s="77">
        <f>IF($A31="PLAYER","",VALUE(MID('Bball ref'!H37,FIND("/",'Bball ref'!H37)+1,FIND(")",'Bball ref'!H37)-FIND("/",'Bball ref'!H37)-1)))</f>
        <v>3</v>
      </c>
      <c r="Q31" s="77">
        <f>IF($A31="PLAYER","",(D31-Math!B$14)/Math!B$15)</f>
        <v>-3.601195222652856E-2</v>
      </c>
      <c r="R31" s="77">
        <f>IF($A31="PLAYER","",(E31-Math!C$14)/Math!C$15)</f>
        <v>0.35568763078258642</v>
      </c>
      <c r="S31" s="77">
        <f>IF($A31="PLAYER","",(F31-Math!D$14)/Math!D$15)</f>
        <v>-0.4503232984618033</v>
      </c>
      <c r="T31" s="77">
        <f>IF($A31="PLAYER","",(G31-Math!E$14)/Math!E$15)</f>
        <v>1.6304516317062967</v>
      </c>
      <c r="U31" s="77">
        <f>IF($A31="PLAYER","",(H31-Math!F$14)/Math!F$15)</f>
        <v>-4.3006967648667495E-2</v>
      </c>
      <c r="V31" s="77">
        <f>IF($A31="PLAYER","",(I31-Math!G$14)/Math!G$15)</f>
        <v>-0.308163322245531</v>
      </c>
      <c r="W31" s="77">
        <f>IF($A31="PLAYER","",(J31-Math!H$14)/Math!H$15)</f>
        <v>2.3231294807611476</v>
      </c>
      <c r="X31" s="77">
        <f>IF($A31="PLAYER","",(K31-Math!I$14)/Math!I$15*(-1))</f>
        <v>-7.4218367862706955E-2</v>
      </c>
      <c r="Y31" s="77">
        <f>IF($A31="PLAYER","",(L31-Math!J$14)/Math!J$15)</f>
        <v>4.6963226189039885E-2</v>
      </c>
    </row>
    <row r="32" spans="1:25">
      <c r="A32" s="77" t="str">
        <f>IF((LEN('Bball ref'!B38)-LEN(SUBSTITUTE('Bball ref'!B38," ","")))&lt;2,'Bball ref'!B38,LEFT('Bball ref'!B38,FIND(" ",'Bball ref'!B38,FIND(" ",'Bball ref'!B38)+1)-1))</f>
        <v>Kristaps Porzingis</v>
      </c>
      <c r="B32" s="77">
        <f>IF($A32="PLAYER", "",'Bball ref'!A38)</f>
        <v>29</v>
      </c>
      <c r="C32" s="77">
        <f>IF($A32="PLAYER","",'Bball ref'!E38)</f>
        <v>4</v>
      </c>
      <c r="D32" s="77">
        <f>IF($A32="PLAYER","",VALUE(LEFT('Bball ref'!G38,FIND("(",'Bball ref'!G38)-1)))</f>
        <v>0.43</v>
      </c>
      <c r="E32" s="77">
        <f>IF($A32="PLAYER","",VALUE(LEFT('Bball ref'!H38,(FIND("(",'Bball ref'!H38)-1))))</f>
        <v>0.74</v>
      </c>
      <c r="F32" s="77">
        <f>IF($A32="PLAYER","",'Bball ref'!I38)</f>
        <v>2.5</v>
      </c>
      <c r="G32" s="77">
        <f>IF($A32="PLAYER","",'Bball ref'!K38)</f>
        <v>7.8</v>
      </c>
      <c r="H32" s="77">
        <f>IF($A32="PLAYER","",'Bball ref'!L38)</f>
        <v>3.3</v>
      </c>
      <c r="I32" s="77">
        <f>IF($A32="PLAYER","",'Bball ref'!M38)</f>
        <v>0.3</v>
      </c>
      <c r="J32" s="77">
        <f>IF($A32="PLAYER","",'Bball ref'!N38)</f>
        <v>2.5</v>
      </c>
      <c r="K32" s="77">
        <f>IF($A32="PLAYER","",'Bball ref'!O38)</f>
        <v>2.2999999999999998</v>
      </c>
      <c r="L32" s="77">
        <f>IF($A32="PLAYER","",'Bball ref'!J38)</f>
        <v>22.3</v>
      </c>
      <c r="M32" s="77">
        <f>IF($A32="PLAYER","",VALUE(MID('Bball ref'!G38,FIND("(",'Bball ref'!G38)+1,FIND("/",'Bball ref'!G38)-FIND("(",'Bball ref'!G38)-1)))</f>
        <v>7.5</v>
      </c>
      <c r="N32" s="77">
        <f>IF($A32="PLAYER","",VALUE(MID('Bball ref'!G38,FIND("/",'Bball ref'!G38)+1,FIND(")",'Bball ref'!G38)-FIND("/",'Bball ref'!G38)-1)))</f>
        <v>17.5</v>
      </c>
      <c r="O32" s="77">
        <f>IF($A32="PLAYER","",VALUE(MID('Bball ref'!H38,FIND("(",'Bball ref'!H38)+1,FIND("/",'Bball ref'!H38)-FIND("(",'Bball ref'!H38)-1)))</f>
        <v>4.8</v>
      </c>
      <c r="P32" s="77">
        <f>IF($A32="PLAYER","",VALUE(MID('Bball ref'!H38,FIND("/",'Bball ref'!H38)+1,FIND(")",'Bball ref'!H38)-FIND("/",'Bball ref'!H38)-1)))</f>
        <v>6.5</v>
      </c>
      <c r="Q32" s="77">
        <f>IF($A32="PLAYER","",(D32-Math!B$14)/Math!B$15)</f>
        <v>-0.48616135505811009</v>
      </c>
      <c r="R32" s="77">
        <f>IF($A32="PLAYER","",(E32-Math!C$14)/Math!C$15)</f>
        <v>-1.5895500621162281E-2</v>
      </c>
      <c r="S32" s="77">
        <f>IF($A32="PLAYER","",(F32-Math!D$14)/Math!D$15)</f>
        <v>1.0326293858251392</v>
      </c>
      <c r="T32" s="77">
        <f>IF($A32="PLAYER","",(G32-Math!E$14)/Math!E$15)</f>
        <v>0.77340178324840447</v>
      </c>
      <c r="U32" s="77">
        <f>IF($A32="PLAYER","",(H32-Math!F$14)/Math!F$15)</f>
        <v>0.17867843260219696</v>
      </c>
      <c r="V32" s="77">
        <f>IF($A32="PLAYER","",(I32-Math!G$14)/Math!G$15)</f>
        <v>-1.1501396125338648</v>
      </c>
      <c r="W32" s="77">
        <f>IF($A32="PLAYER","",(J32-Math!H$14)/Math!H$15)</f>
        <v>2.6119861149869665</v>
      </c>
      <c r="X32" s="77">
        <f>IF($A32="PLAYER","",(K32-Math!I$14)/Math!I$15*(-1))</f>
        <v>-0.3377155318723214</v>
      </c>
      <c r="Y32" s="77">
        <f>IF($A32="PLAYER","",(L32-Math!J$14)/Math!J$15)</f>
        <v>1.3144828257548471</v>
      </c>
    </row>
    <row r="33" spans="1:25">
      <c r="A33" s="77" t="str">
        <f>IF((LEN('Bball ref'!B39)-LEN(SUBSTITUTE('Bball ref'!B39," ","")))&lt;2,'Bball ref'!B39,LEFT('Bball ref'!B39,FIND(" ",'Bball ref'!B39,FIND(" ",'Bball ref'!B39)+1)-1))</f>
        <v>Nikola Jokic</v>
      </c>
      <c r="B33" s="77">
        <f>IF($A33="PLAYER", "",'Bball ref'!A39)</f>
        <v>30</v>
      </c>
      <c r="C33" s="77">
        <f>IF($A33="PLAYER","",'Bball ref'!E39)</f>
        <v>4</v>
      </c>
      <c r="D33" s="77">
        <f>IF($A33="PLAYER","",VALUE(LEFT('Bball ref'!G39,FIND("(",'Bball ref'!G39)-1)))</f>
        <v>0.43</v>
      </c>
      <c r="E33" s="77">
        <f>IF($A33="PLAYER","",VALUE(LEFT('Bball ref'!H39,(FIND("(",'Bball ref'!H39)-1))))</f>
        <v>0.8</v>
      </c>
      <c r="F33" s="77">
        <f>IF($A33="PLAYER","",'Bball ref'!I39)</f>
        <v>0.8</v>
      </c>
      <c r="G33" s="77">
        <f>IF($A33="PLAYER","",'Bball ref'!K39)</f>
        <v>12.5</v>
      </c>
      <c r="H33" s="77">
        <f>IF($A33="PLAYER","",'Bball ref'!L39)</f>
        <v>6.5</v>
      </c>
      <c r="I33" s="77">
        <f>IF($A33="PLAYER","",'Bball ref'!M39)</f>
        <v>1.5</v>
      </c>
      <c r="J33" s="77">
        <f>IF($A33="PLAYER","",'Bball ref'!N39)</f>
        <v>0.8</v>
      </c>
      <c r="K33" s="77">
        <f>IF($A33="PLAYER","",'Bball ref'!O39)</f>
        <v>3.8</v>
      </c>
      <c r="L33" s="77">
        <f>IF($A33="PLAYER","",'Bball ref'!J39)</f>
        <v>15.5</v>
      </c>
      <c r="M33" s="77">
        <f>IF($A33="PLAYER","",VALUE(MID('Bball ref'!G39,FIND("(",'Bball ref'!G39)+1,FIND("/",'Bball ref'!G39)-FIND("(",'Bball ref'!G39)-1)))</f>
        <v>6</v>
      </c>
      <c r="N33" s="77">
        <f>IF($A33="PLAYER","",VALUE(MID('Bball ref'!G39,FIND("/",'Bball ref'!G39)+1,FIND(")",'Bball ref'!G39)-FIND("/",'Bball ref'!G39)-1)))</f>
        <v>13.8</v>
      </c>
      <c r="O33" s="77">
        <f>IF($A33="PLAYER","",VALUE(MID('Bball ref'!H39,FIND("(",'Bball ref'!H39)+1,FIND("/",'Bball ref'!H39)-FIND("(",'Bball ref'!H39)-1)))</f>
        <v>2.8</v>
      </c>
      <c r="P33" s="77">
        <f>IF($A33="PLAYER","",VALUE(MID('Bball ref'!H39,FIND("/",'Bball ref'!H39)+1,FIND(")",'Bball ref'!H39)-FIND("/",'Bball ref'!H39)-1)))</f>
        <v>3.5</v>
      </c>
      <c r="Q33" s="77">
        <f>IF($A33="PLAYER","",(D33-Math!B$14)/Math!B$15)</f>
        <v>-0.48616135505811009</v>
      </c>
      <c r="R33" s="77">
        <f>IF($A33="PLAYER","",(E33-Math!C$14)/Math!C$15)</f>
        <v>0.23182658698133715</v>
      </c>
      <c r="S33" s="77">
        <f>IF($A33="PLAYER","",(F33-Math!D$14)/Math!D$15)</f>
        <v>-0.6480503230333956</v>
      </c>
      <c r="T33" s="77">
        <f>IF($A33="PLAYER","",(G33-Math!E$14)/Math!E$15)</f>
        <v>2.3846554983492414</v>
      </c>
      <c r="U33" s="77">
        <f>IF($A33="PLAYER","",(H33-Math!F$14)/Math!F$15)</f>
        <v>1.5974649942077295</v>
      </c>
      <c r="V33" s="77">
        <f>IF($A33="PLAYER","",(I33-Math!G$14)/Math!G$15)</f>
        <v>0.87060348415813626</v>
      </c>
      <c r="W33" s="77">
        <f>IF($A33="PLAYER","",(J33-Math!H$14)/Math!H$15)</f>
        <v>0.15670472406750705</v>
      </c>
      <c r="X33" s="77">
        <f>IF($A33="PLAYER","",(K33-Math!I$14)/Math!I$15*(-1))</f>
        <v>-1.6552013519203943</v>
      </c>
      <c r="Y33" s="77">
        <f>IF($A33="PLAYER","",(L33-Math!J$14)/Math!J$15)</f>
        <v>0.20946573895388693</v>
      </c>
    </row>
    <row r="34" spans="1:25">
      <c r="A34" s="77" t="str">
        <f>IF((LEN('Bball ref'!B40)-LEN(SUBSTITUTE('Bball ref'!B40," ","")))&lt;2,'Bball ref'!B40,LEFT('Bball ref'!B40,FIND(" ",'Bball ref'!B40,FIND(" ",'Bball ref'!B40)+1)-1))</f>
        <v>Donovan Mitchell</v>
      </c>
      <c r="B34" s="77">
        <f>IF($A34="PLAYER", "",'Bball ref'!A40)</f>
        <v>31</v>
      </c>
      <c r="C34" s="77">
        <f>IF($A34="PLAYER","",'Bball ref'!E40)</f>
        <v>5</v>
      </c>
      <c r="D34" s="77">
        <f>IF($A34="PLAYER","",VALUE(LEFT('Bball ref'!G40,FIND("(",'Bball ref'!G40)-1)))</f>
        <v>0.53</v>
      </c>
      <c r="E34" s="77">
        <f>IF($A34="PLAYER","",VALUE(LEFT('Bball ref'!H40,(FIND("(",'Bball ref'!H40)-1))))</f>
        <v>0.81</v>
      </c>
      <c r="F34" s="77">
        <f>IF($A34="PLAYER","",'Bball ref'!I40)</f>
        <v>1.4</v>
      </c>
      <c r="G34" s="77">
        <f>IF($A34="PLAYER","",'Bball ref'!K40)</f>
        <v>5</v>
      </c>
      <c r="H34" s="77">
        <f>IF($A34="PLAYER","",'Bball ref'!L40)</f>
        <v>3</v>
      </c>
      <c r="I34" s="77">
        <f>IF($A34="PLAYER","",'Bball ref'!M40)</f>
        <v>1.8</v>
      </c>
      <c r="J34" s="77">
        <f>IF($A34="PLAYER","",'Bball ref'!N40)</f>
        <v>0.2</v>
      </c>
      <c r="K34" s="77">
        <f>IF($A34="PLAYER","",'Bball ref'!O40)</f>
        <v>1.6</v>
      </c>
      <c r="L34" s="77">
        <f>IF($A34="PLAYER","",'Bball ref'!J40)</f>
        <v>24</v>
      </c>
      <c r="M34" s="77">
        <f>IF($A34="PLAYER","",VALUE(MID('Bball ref'!G40,FIND("(",'Bball ref'!G40)+1,FIND("/",'Bball ref'!G40)-FIND("(",'Bball ref'!G40)-1)))</f>
        <v>9.1999999999999993</v>
      </c>
      <c r="N34" s="77">
        <f>IF($A34="PLAYER","",VALUE(MID('Bball ref'!G40,FIND("/",'Bball ref'!G40)+1,FIND(")",'Bball ref'!G40)-FIND("/",'Bball ref'!G40)-1)))</f>
        <v>17.399999999999999</v>
      </c>
      <c r="O34" s="77">
        <f>IF($A34="PLAYER","",VALUE(MID('Bball ref'!H40,FIND("(",'Bball ref'!H40)+1,FIND("/",'Bball ref'!H40)-FIND("(",'Bball ref'!H40)-1)))</f>
        <v>4.2</v>
      </c>
      <c r="P34" s="77">
        <f>IF($A34="PLAYER","",VALUE(MID('Bball ref'!H40,FIND("/",'Bball ref'!H40)+1,FIND(")",'Bball ref'!H40)-FIND("/",'Bball ref'!H40)-1)))</f>
        <v>5.2</v>
      </c>
      <c r="Q34" s="77">
        <f>IF($A34="PLAYER","",(D34-Math!B$14)/Math!B$15)</f>
        <v>0.41413745060505347</v>
      </c>
      <c r="R34" s="77">
        <f>IF($A34="PLAYER","",(E34-Math!C$14)/Math!C$15)</f>
        <v>0.27311360158175374</v>
      </c>
      <c r="S34" s="77">
        <f>IF($A34="PLAYER","",(F34-Math!D$14)/Math!D$15)</f>
        <v>-5.4869249318618731E-2</v>
      </c>
      <c r="T34" s="77">
        <f>IF($A34="PLAYER","",(G34-Math!E$14)/Math!E$15)</f>
        <v>-0.1864940470244344</v>
      </c>
      <c r="U34" s="77">
        <f>IF($A34="PLAYER","",(H34-Math!F$14)/Math!F$15)</f>
        <v>4.5667192451678364E-2</v>
      </c>
      <c r="V34" s="77">
        <f>IF($A34="PLAYER","",(I34-Math!G$14)/Math!G$15)</f>
        <v>1.3757892583311366</v>
      </c>
      <c r="W34" s="77">
        <f>IF($A34="PLAYER","",(J34-Math!H$14)/Math!H$15)</f>
        <v>-0.70986517860994924</v>
      </c>
      <c r="X34" s="77">
        <f>IF($A34="PLAYER","",(K34-Math!I$14)/Math!I$15*(-1))</f>
        <v>0.27711118415011238</v>
      </c>
      <c r="Y34" s="77">
        <f>IF($A34="PLAYER","",(L34-Math!J$14)/Math!J$15)</f>
        <v>1.590737097455087</v>
      </c>
    </row>
    <row r="35" spans="1:25">
      <c r="A35" s="77" t="str">
        <f>IF((LEN('Bball ref'!B41)-LEN(SUBSTITUTE('Bball ref'!B41," ","")))&lt;2,'Bball ref'!B41,LEFT('Bball ref'!B41,FIND(" ",'Bball ref'!B41,FIND(" ",'Bball ref'!B41)+1)-1))</f>
        <v>Bam Adebayo</v>
      </c>
      <c r="B35" s="77">
        <f>IF($A35="PLAYER", "",'Bball ref'!A41)</f>
        <v>32</v>
      </c>
      <c r="C35" s="77">
        <f>IF($A35="PLAYER","",'Bball ref'!E41)</f>
        <v>4</v>
      </c>
      <c r="D35" s="77">
        <f>IF($A35="PLAYER","",VALUE(LEFT('Bball ref'!G41,FIND("(",'Bball ref'!G41)-1)))</f>
        <v>0.54</v>
      </c>
      <c r="E35" s="77">
        <f>IF($A35="PLAYER","",VALUE(LEFT('Bball ref'!H41,(FIND("(",'Bball ref'!H41)-1))))</f>
        <v>0.73</v>
      </c>
      <c r="F35" s="77">
        <f>IF($A35="PLAYER","",'Bball ref'!I41)</f>
        <v>0</v>
      </c>
      <c r="G35" s="77">
        <f>IF($A35="PLAYER","",'Bball ref'!K41)</f>
        <v>10.8</v>
      </c>
      <c r="H35" s="77">
        <f>IF($A35="PLAYER","",'Bball ref'!L41)</f>
        <v>4.8</v>
      </c>
      <c r="I35" s="77">
        <f>IF($A35="PLAYER","",'Bball ref'!M41)</f>
        <v>1.3</v>
      </c>
      <c r="J35" s="77">
        <f>IF($A35="PLAYER","",'Bball ref'!N41)</f>
        <v>1.8</v>
      </c>
      <c r="K35" s="77">
        <f>IF($A35="PLAYER","",'Bball ref'!O41)</f>
        <v>3.3</v>
      </c>
      <c r="L35" s="77">
        <f>IF($A35="PLAYER","",'Bball ref'!J41)</f>
        <v>15.8</v>
      </c>
      <c r="M35" s="77">
        <f>IF($A35="PLAYER","",VALUE(MID('Bball ref'!G41,FIND("(",'Bball ref'!G41)+1,FIND("/",'Bball ref'!G41)-FIND("(",'Bball ref'!G41)-1)))</f>
        <v>4.5</v>
      </c>
      <c r="N35" s="77">
        <f>IF($A35="PLAYER","",VALUE(MID('Bball ref'!G41,FIND("/",'Bball ref'!G41)+1,FIND(")",'Bball ref'!G41)-FIND("/",'Bball ref'!G41)-1)))</f>
        <v>8.3000000000000007</v>
      </c>
      <c r="O35" s="77">
        <f>IF($A35="PLAYER","",VALUE(MID('Bball ref'!H41,FIND("(",'Bball ref'!H41)+1,FIND("/",'Bball ref'!H41)-FIND("(",'Bball ref'!H41)-1)))</f>
        <v>6.8</v>
      </c>
      <c r="P35" s="77">
        <f>IF($A35="PLAYER","",VALUE(MID('Bball ref'!H41,FIND("/",'Bball ref'!H41)+1,FIND(")",'Bball ref'!H41)-FIND("/",'Bball ref'!H41)-1)))</f>
        <v>9.3000000000000007</v>
      </c>
      <c r="Q35" s="77">
        <f>IF($A35="PLAYER","",(D35-Math!B$14)/Math!B$15)</f>
        <v>0.50416733117136991</v>
      </c>
      <c r="R35" s="77">
        <f>IF($A35="PLAYER","",(E35-Math!C$14)/Math!C$15)</f>
        <v>-5.7182515221578856E-2</v>
      </c>
      <c r="S35" s="77">
        <f>IF($A35="PLAYER","",(F35-Math!D$14)/Math!D$15)</f>
        <v>-1.438958421319765</v>
      </c>
      <c r="T35" s="77">
        <f>IF($A35="PLAYER","",(G35-Math!E$14)/Math!E$15)</f>
        <v>1.801861601397875</v>
      </c>
      <c r="U35" s="77">
        <f>IF($A35="PLAYER","",(H35-Math!F$14)/Math!F$15)</f>
        <v>0.84373463335479026</v>
      </c>
      <c r="V35" s="77">
        <f>IF($A35="PLAYER","",(I35-Math!G$14)/Math!G$15)</f>
        <v>0.53381296804280276</v>
      </c>
      <c r="W35" s="77">
        <f>IF($A35="PLAYER","",(J35-Math!H$14)/Math!H$15)</f>
        <v>1.6009878951966008</v>
      </c>
      <c r="X35" s="77">
        <f>IF($A35="PLAYER","",(K35-Math!I$14)/Math!I$15*(-1))</f>
        <v>-1.21603941190437</v>
      </c>
      <c r="Y35" s="77">
        <f>IF($A35="PLAYER","",(L35-Math!J$14)/Math!J$15)</f>
        <v>0.25821649278334119</v>
      </c>
    </row>
    <row r="36" spans="1:25">
      <c r="A36" s="77" t="str">
        <f>IF((LEN('Bball ref'!B42)-LEN(SUBSTITUTE('Bball ref'!B42," ","")))&lt;2,'Bball ref'!B42,LEFT('Bball ref'!B42,FIND(" ",'Bball ref'!B42,FIND(" ",'Bball ref'!B42)+1)-1))</f>
        <v>Kemba Walker</v>
      </c>
      <c r="B36" s="77">
        <f>IF($A36="PLAYER", "",'Bball ref'!A42)</f>
        <v>33</v>
      </c>
      <c r="C36" s="77">
        <f>IF($A36="PLAYER","",'Bball ref'!E42)</f>
        <v>4</v>
      </c>
      <c r="D36" s="77">
        <f>IF($A36="PLAYER","",VALUE(LEFT('Bball ref'!G42,FIND("(",'Bball ref'!G42)-1)))</f>
        <v>0.39</v>
      </c>
      <c r="E36" s="77">
        <f>IF($A36="PLAYER","",VALUE(LEFT('Bball ref'!H42,(FIND("(",'Bball ref'!H42)-1))))</f>
        <v>0.88</v>
      </c>
      <c r="F36" s="77">
        <f>IF($A36="PLAYER","",'Bball ref'!I42)</f>
        <v>3.5</v>
      </c>
      <c r="G36" s="77">
        <f>IF($A36="PLAYER","",'Bball ref'!K42)</f>
        <v>4.8</v>
      </c>
      <c r="H36" s="77">
        <f>IF($A36="PLAYER","",'Bball ref'!L42)</f>
        <v>3.5</v>
      </c>
      <c r="I36" s="77">
        <f>IF($A36="PLAYER","",'Bball ref'!M42)</f>
        <v>1</v>
      </c>
      <c r="J36" s="77">
        <f>IF($A36="PLAYER","",'Bball ref'!N42)</f>
        <v>0.5</v>
      </c>
      <c r="K36" s="77">
        <f>IF($A36="PLAYER","",'Bball ref'!O42)</f>
        <v>2</v>
      </c>
      <c r="L36" s="77">
        <f>IF($A36="PLAYER","",'Bball ref'!J42)</f>
        <v>24.5</v>
      </c>
      <c r="M36" s="77">
        <f>IF($A36="PLAYER","",VALUE(MID('Bball ref'!G42,FIND("(",'Bball ref'!G42)+1,FIND("/",'Bball ref'!G42)-FIND("(",'Bball ref'!G42)-1)))</f>
        <v>7.5</v>
      </c>
      <c r="N36" s="77">
        <f>IF($A36="PLAYER","",VALUE(MID('Bball ref'!G42,FIND("/",'Bball ref'!G42)+1,FIND(")",'Bball ref'!G42)-FIND("/",'Bball ref'!G42)-1)))</f>
        <v>19</v>
      </c>
      <c r="O36" s="77">
        <f>IF($A36="PLAYER","",VALUE(MID('Bball ref'!H42,FIND("(",'Bball ref'!H42)+1,FIND("/",'Bball ref'!H42)-FIND("(",'Bball ref'!H42)-1)))</f>
        <v>6</v>
      </c>
      <c r="P36" s="77">
        <f>IF($A36="PLAYER","",VALUE(MID('Bball ref'!H42,FIND("/",'Bball ref'!H42)+1,FIND(")",'Bball ref'!H42)-FIND("/",'Bball ref'!H42)-1)))</f>
        <v>6.8</v>
      </c>
      <c r="Q36" s="77">
        <f>IF($A36="PLAYER","",(D36-Math!B$14)/Math!B$15)</f>
        <v>-0.8462808773233752</v>
      </c>
      <c r="R36" s="77">
        <f>IF($A36="PLAYER","",(E36-Math!C$14)/Math!C$15)</f>
        <v>0.56212270378466922</v>
      </c>
      <c r="S36" s="77">
        <f>IF($A36="PLAYER","",(F36-Math!D$14)/Math!D$15)</f>
        <v>2.0212645086831009</v>
      </c>
      <c r="T36" s="77">
        <f>IF($A36="PLAYER","",(G36-Math!E$14)/Math!E$15)</f>
        <v>-0.25505803490106582</v>
      </c>
      <c r="U36" s="77">
        <f>IF($A36="PLAYER","",(H36-Math!F$14)/Math!F$15)</f>
        <v>0.2673525927025428</v>
      </c>
      <c r="V36" s="77">
        <f>IF($A36="PLAYER","",(I36-Math!G$14)/Math!G$15)</f>
        <v>2.8627193869802441E-2</v>
      </c>
      <c r="W36" s="77">
        <f>IF($A36="PLAYER","",(J36-Math!H$14)/Math!H$15)</f>
        <v>-0.27658022727122117</v>
      </c>
      <c r="X36" s="77">
        <f>IF($A36="PLAYER","",(K36-Math!I$14)/Math!I$15*(-1))</f>
        <v>-7.4218367862706955E-2</v>
      </c>
      <c r="Y36" s="77">
        <f>IF($A36="PLAYER","",(L36-Math!J$14)/Math!J$15)</f>
        <v>1.6719883538375104</v>
      </c>
    </row>
    <row r="37" spans="1:25">
      <c r="A37" s="77" t="str">
        <f>IF((LEN('Bball ref'!B43)-LEN(SUBSTITUTE('Bball ref'!B43," ","")))&lt;2,'Bball ref'!B43,LEFT('Bball ref'!B43,FIND(" ",'Bball ref'!B43,FIND(" ",'Bball ref'!B43)+1)-1))</f>
        <v>Kelly Oubre</v>
      </c>
      <c r="B37" s="77">
        <f>IF($A37="PLAYER", "",'Bball ref'!A43)</f>
        <v>34</v>
      </c>
      <c r="C37" s="77">
        <f>IF($A37="PLAYER","",'Bball ref'!E43)</f>
        <v>5</v>
      </c>
      <c r="D37" s="77">
        <f>IF($A37="PLAYER","",VALUE(LEFT('Bball ref'!G43,FIND("(",'Bball ref'!G43)-1)))</f>
        <v>0.47</v>
      </c>
      <c r="E37" s="77">
        <f>IF($A37="PLAYER","",VALUE(LEFT('Bball ref'!H43,(FIND("(",'Bball ref'!H43)-1))))</f>
        <v>0.91</v>
      </c>
      <c r="F37" s="77">
        <f>IF($A37="PLAYER","",'Bball ref'!I43)</f>
        <v>1.6</v>
      </c>
      <c r="G37" s="77">
        <f>IF($A37="PLAYER","",'Bball ref'!K43)</f>
        <v>6.4</v>
      </c>
      <c r="H37" s="77">
        <f>IF($A37="PLAYER","",'Bball ref'!L43)</f>
        <v>1.4</v>
      </c>
      <c r="I37" s="77">
        <f>IF($A37="PLAYER","",'Bball ref'!M43)</f>
        <v>1.6</v>
      </c>
      <c r="J37" s="77">
        <f>IF($A37="PLAYER","",'Bball ref'!N43)</f>
        <v>1</v>
      </c>
      <c r="K37" s="77">
        <f>IF($A37="PLAYER","",'Bball ref'!O43)</f>
        <v>1.4</v>
      </c>
      <c r="L37" s="77">
        <f>IF($A37="PLAYER","",'Bball ref'!J43)</f>
        <v>18.600000000000001</v>
      </c>
      <c r="M37" s="77">
        <f>IF($A37="PLAYER","",VALUE(MID('Bball ref'!G43,FIND("(",'Bball ref'!G43)+1,FIND("/",'Bball ref'!G43)-FIND("(",'Bball ref'!G43)-1)))</f>
        <v>6.4</v>
      </c>
      <c r="N37" s="77">
        <f>IF($A37="PLAYER","",VALUE(MID('Bball ref'!G43,FIND("/",'Bball ref'!G43)+1,FIND(")",'Bball ref'!G43)-FIND("/",'Bball ref'!G43)-1)))</f>
        <v>13.6</v>
      </c>
      <c r="O37" s="77">
        <f>IF($A37="PLAYER","",VALUE(MID('Bball ref'!H43,FIND("(",'Bball ref'!H43)+1,FIND("/",'Bball ref'!H43)-FIND("(",'Bball ref'!H43)-1)))</f>
        <v>4.2</v>
      </c>
      <c r="P37" s="77">
        <f>IF($A37="PLAYER","",VALUE(MID('Bball ref'!H43,FIND("/",'Bball ref'!H43)+1,FIND(")",'Bball ref'!H43)-FIND("/",'Bball ref'!H43)-1)))</f>
        <v>4.5999999999999996</v>
      </c>
      <c r="Q37" s="77">
        <f>IF($A37="PLAYER","",(D37-Math!B$14)/Math!B$15)</f>
        <v>-0.12604183279284498</v>
      </c>
      <c r="R37" s="77">
        <f>IF($A37="PLAYER","",(E37-Math!C$14)/Math!C$15)</f>
        <v>0.68598374758591896</v>
      </c>
      <c r="S37" s="77">
        <f>IF($A37="PLAYER","",(F37-Math!D$14)/Math!D$15)</f>
        <v>0.14285777525297377</v>
      </c>
      <c r="T37" s="77">
        <f>IF($A37="PLAYER","",(G37-Math!E$14)/Math!E$15)</f>
        <v>0.29345386811198515</v>
      </c>
      <c r="U37" s="77">
        <f>IF($A37="PLAYER","",(H37-Math!F$14)/Math!F$15)</f>
        <v>-0.66372608835108793</v>
      </c>
      <c r="V37" s="77">
        <f>IF($A37="PLAYER","",(I37-Math!G$14)/Math!G$15)</f>
        <v>1.0389987422158031</v>
      </c>
      <c r="W37" s="77">
        <f>IF($A37="PLAYER","",(J37-Math!H$14)/Math!H$15)</f>
        <v>0.44556135829332577</v>
      </c>
      <c r="X37" s="77">
        <f>IF($A37="PLAYER","",(K37-Math!I$14)/Math!I$15*(-1))</f>
        <v>0.45277596015652227</v>
      </c>
      <c r="Y37" s="77">
        <f>IF($A37="PLAYER","",(L37-Math!J$14)/Math!J$15)</f>
        <v>0.713223528524913</v>
      </c>
    </row>
    <row r="38" spans="1:25">
      <c r="A38" s="77" t="str">
        <f>IF((LEN('Bball ref'!B44)-LEN(SUBSTITUTE('Bball ref'!B44," ","")))&lt;2,'Bball ref'!B44,LEFT('Bball ref'!B44,FIND(" ",'Bball ref'!B44,FIND(" ",'Bball ref'!B44)+1)-1))</f>
        <v>Devin Booker</v>
      </c>
      <c r="B38" s="77">
        <f>IF($A38="PLAYER", "",'Bball ref'!A44)</f>
        <v>35</v>
      </c>
      <c r="C38" s="77">
        <f>IF($A38="PLAYER","",'Bball ref'!E44)</f>
        <v>5</v>
      </c>
      <c r="D38" s="77">
        <f>IF($A38="PLAYER","",VALUE(LEFT('Bball ref'!G44,FIND("(",'Bball ref'!G44)-1)))</f>
        <v>0.47</v>
      </c>
      <c r="E38" s="77">
        <f>IF($A38="PLAYER","",VALUE(LEFT('Bball ref'!H44,(FIND("(",'Bball ref'!H44)-1))))</f>
        <v>0.86</v>
      </c>
      <c r="F38" s="77">
        <f>IF($A38="PLAYER","",'Bball ref'!I44)</f>
        <v>2.6</v>
      </c>
      <c r="G38" s="77">
        <f>IF($A38="PLAYER","",'Bball ref'!K44)</f>
        <v>4</v>
      </c>
      <c r="H38" s="77">
        <f>IF($A38="PLAYER","",'Bball ref'!L44)</f>
        <v>6</v>
      </c>
      <c r="I38" s="77">
        <f>IF($A38="PLAYER","",'Bball ref'!M44)</f>
        <v>0.6</v>
      </c>
      <c r="J38" s="77">
        <f>IF($A38="PLAYER","",'Bball ref'!N44)</f>
        <v>0.4</v>
      </c>
      <c r="K38" s="77">
        <f>IF($A38="PLAYER","",'Bball ref'!O44)</f>
        <v>3.4</v>
      </c>
      <c r="L38" s="77">
        <f>IF($A38="PLAYER","",'Bball ref'!J44)</f>
        <v>24.4</v>
      </c>
      <c r="M38" s="77">
        <f>IF($A38="PLAYER","",VALUE(MID('Bball ref'!G44,FIND("(",'Bball ref'!G44)+1,FIND("/",'Bball ref'!G44)-FIND("(",'Bball ref'!G44)-1)))</f>
        <v>9</v>
      </c>
      <c r="N38" s="77">
        <f>IF($A38="PLAYER","",VALUE(MID('Bball ref'!G44,FIND("/",'Bball ref'!G44)+1,FIND(")",'Bball ref'!G44)-FIND("/",'Bball ref'!G44)-1)))</f>
        <v>19</v>
      </c>
      <c r="O38" s="77">
        <f>IF($A38="PLAYER","",VALUE(MID('Bball ref'!H44,FIND("(",'Bball ref'!H44)+1,FIND("/",'Bball ref'!H44)-FIND("(",'Bball ref'!H44)-1)))</f>
        <v>3.8</v>
      </c>
      <c r="P38" s="77">
        <f>IF($A38="PLAYER","",VALUE(MID('Bball ref'!H44,FIND("/",'Bball ref'!H44)+1,FIND(")",'Bball ref'!H44)-FIND("/",'Bball ref'!H44)-1)))</f>
        <v>4.4000000000000004</v>
      </c>
      <c r="Q38" s="77">
        <f>IF($A38="PLAYER","",(D38-Math!B$14)/Math!B$15)</f>
        <v>-0.12604183279284498</v>
      </c>
      <c r="R38" s="77">
        <f>IF($A38="PLAYER","",(E38-Math!C$14)/Math!C$15)</f>
        <v>0.4795486745838361</v>
      </c>
      <c r="S38" s="77">
        <f>IF($A38="PLAYER","",(F38-Math!D$14)/Math!D$15)</f>
        <v>1.1314928981109353</v>
      </c>
      <c r="T38" s="77">
        <f>IF($A38="PLAYER","",(G38-Math!E$14)/Math!E$15)</f>
        <v>-0.52931398640759109</v>
      </c>
      <c r="U38" s="77">
        <f>IF($A38="PLAYER","",(H38-Math!F$14)/Math!F$15)</f>
        <v>1.3757795939568651</v>
      </c>
      <c r="V38" s="77">
        <f>IF($A38="PLAYER","",(I38-Math!G$14)/Math!G$15)</f>
        <v>-0.64495383836086462</v>
      </c>
      <c r="W38" s="77">
        <f>IF($A38="PLAYER","",(J38-Math!H$14)/Math!H$15)</f>
        <v>-0.42100854438413049</v>
      </c>
      <c r="X38" s="77">
        <f>IF($A38="PLAYER","",(K38-Math!I$14)/Math!I$15*(-1))</f>
        <v>-1.3038717999075748</v>
      </c>
      <c r="Y38" s="77">
        <f>IF($A38="PLAYER","",(L38-Math!J$14)/Math!J$15)</f>
        <v>1.6557381025610254</v>
      </c>
    </row>
    <row r="39" spans="1:25">
      <c r="A39" s="77" t="str">
        <f>IF((LEN('Bball ref'!B45)-LEN(SUBSTITUTE('Bball ref'!B45," ","")))&lt;2,'Bball ref'!B45,LEFT('Bball ref'!B45,FIND(" ",'Bball ref'!B45,FIND(" ",'Bball ref'!B45)+1)-1))</f>
        <v>Fred VanVleet</v>
      </c>
      <c r="B39" s="77">
        <f>IF($A39="PLAYER", "",'Bball ref'!A45)</f>
        <v>36</v>
      </c>
      <c r="C39" s="77">
        <f>IF($A39="PLAYER","",'Bball ref'!E45)</f>
        <v>5</v>
      </c>
      <c r="D39" s="77">
        <f>IF($A39="PLAYER","",VALUE(LEFT('Bball ref'!G45,FIND("(",'Bball ref'!G45)-1)))</f>
        <v>0.41</v>
      </c>
      <c r="E39" s="77">
        <f>IF($A39="PLAYER","",VALUE(LEFT('Bball ref'!H45,(FIND("(",'Bball ref'!H45)-1))))</f>
        <v>0.95</v>
      </c>
      <c r="F39" s="77">
        <f>IF($A39="PLAYER","",'Bball ref'!I45)</f>
        <v>2.4</v>
      </c>
      <c r="G39" s="77">
        <f>IF($A39="PLAYER","",'Bball ref'!K45)</f>
        <v>4</v>
      </c>
      <c r="H39" s="77">
        <f>IF($A39="PLAYER","",'Bball ref'!L45)</f>
        <v>7.2</v>
      </c>
      <c r="I39" s="77">
        <f>IF($A39="PLAYER","",'Bball ref'!M45)</f>
        <v>1.4</v>
      </c>
      <c r="J39" s="77">
        <f>IF($A39="PLAYER","",'Bball ref'!N45)</f>
        <v>0.2</v>
      </c>
      <c r="K39" s="77">
        <f>IF($A39="PLAYER","",'Bball ref'!O45)</f>
        <v>2.6</v>
      </c>
      <c r="L39" s="77">
        <f>IF($A39="PLAYER","",'Bball ref'!J45)</f>
        <v>17</v>
      </c>
      <c r="M39" s="77">
        <f>IF($A39="PLAYER","",VALUE(MID('Bball ref'!G45,FIND("(",'Bball ref'!G45)+1,FIND("/",'Bball ref'!G45)-FIND("(",'Bball ref'!G45)-1)))</f>
        <v>5.4</v>
      </c>
      <c r="N39" s="77">
        <f>IF($A39="PLAYER","",VALUE(MID('Bball ref'!G45,FIND("/",'Bball ref'!G45)+1,FIND(")",'Bball ref'!G45)-FIND("/",'Bball ref'!G45)-1)))</f>
        <v>13.2</v>
      </c>
      <c r="O39" s="77">
        <f>IF($A39="PLAYER","",VALUE(MID('Bball ref'!H45,FIND("(",'Bball ref'!H45)+1,FIND("/",'Bball ref'!H45)-FIND("(",'Bball ref'!H45)-1)))</f>
        <v>3.8</v>
      </c>
      <c r="P39" s="77">
        <f>IF($A39="PLAYER","",VALUE(MID('Bball ref'!H45,FIND("/",'Bball ref'!H45)+1,FIND(")",'Bball ref'!H45)-FIND("/",'Bball ref'!H45)-1)))</f>
        <v>4</v>
      </c>
      <c r="Q39" s="77">
        <f>IF($A39="PLAYER","",(D39-Math!B$14)/Math!B$15)</f>
        <v>-0.66622111619074287</v>
      </c>
      <c r="R39" s="77">
        <f>IF($A39="PLAYER","",(E39-Math!C$14)/Math!C$15)</f>
        <v>0.85113180598758476</v>
      </c>
      <c r="S39" s="77">
        <f>IF($A39="PLAYER","",(F39-Math!D$14)/Math!D$15)</f>
        <v>0.93376587353934293</v>
      </c>
      <c r="T39" s="77">
        <f>IF($A39="PLAYER","",(G39-Math!E$14)/Math!E$15)</f>
        <v>-0.52931398640759109</v>
      </c>
      <c r="U39" s="77">
        <f>IF($A39="PLAYER","",(H39-Math!F$14)/Math!F$15)</f>
        <v>1.9078245545589398</v>
      </c>
      <c r="V39" s="77">
        <f>IF($A39="PLAYER","",(I39-Math!G$14)/Math!G$15)</f>
        <v>0.7022082261004694</v>
      </c>
      <c r="W39" s="77">
        <f>IF($A39="PLAYER","",(J39-Math!H$14)/Math!H$15)</f>
        <v>-0.70986517860994924</v>
      </c>
      <c r="X39" s="77">
        <f>IF($A39="PLAYER","",(K39-Math!I$14)/Math!I$15*(-1))</f>
        <v>-0.60121269588193615</v>
      </c>
      <c r="Y39" s="77">
        <f>IF($A39="PLAYER","",(L39-Math!J$14)/Math!J$15)</f>
        <v>0.45321950810115752</v>
      </c>
    </row>
    <row r="40" spans="1:25">
      <c r="A40" s="77" t="str">
        <f>IF((LEN('Bball ref'!B46)-LEN(SUBSTITUTE('Bball ref'!B46," ","")))&lt;2,'Bball ref'!B46,LEFT('Bball ref'!B46,FIND(" ",'Bball ref'!B46,FIND(" ",'Bball ref'!B46)+1)-1))</f>
        <v>Bojan Bogdanovic</v>
      </c>
      <c r="B40" s="77">
        <f>IF($A40="PLAYER", "",'Bball ref'!A46)</f>
        <v>37</v>
      </c>
      <c r="C40" s="77">
        <f>IF($A40="PLAYER","",'Bball ref'!E46)</f>
        <v>4</v>
      </c>
      <c r="D40" s="77">
        <f>IF($A40="PLAYER","",VALUE(LEFT('Bball ref'!G46,FIND("(",'Bball ref'!G46)-1)))</f>
        <v>0.52</v>
      </c>
      <c r="E40" s="77">
        <f>IF($A40="PLAYER","",VALUE(LEFT('Bball ref'!H46,(FIND("(",'Bball ref'!H46)-1))))</f>
        <v>1</v>
      </c>
      <c r="F40" s="77">
        <f>IF($A40="PLAYER","",'Bball ref'!I46)</f>
        <v>3</v>
      </c>
      <c r="G40" s="77">
        <f>IF($A40="PLAYER","",'Bball ref'!K46)</f>
        <v>4</v>
      </c>
      <c r="H40" s="77">
        <f>IF($A40="PLAYER","",'Bball ref'!L46)</f>
        <v>1.3</v>
      </c>
      <c r="I40" s="77">
        <f>IF($A40="PLAYER","",'Bball ref'!M46)</f>
        <v>1</v>
      </c>
      <c r="J40" s="77">
        <f>IF($A40="PLAYER","",'Bball ref'!N46)</f>
        <v>0.3</v>
      </c>
      <c r="K40" s="77">
        <f>IF($A40="PLAYER","",'Bball ref'!O46)</f>
        <v>2.5</v>
      </c>
      <c r="L40" s="77">
        <f>IF($A40="PLAYER","",'Bball ref'!J46)</f>
        <v>21.3</v>
      </c>
      <c r="M40" s="77">
        <f>IF($A40="PLAYER","",VALUE(MID('Bball ref'!G46,FIND("(",'Bball ref'!G46)+1,FIND("/",'Bball ref'!G46)-FIND("(",'Bball ref'!G46)-1)))</f>
        <v>7.3</v>
      </c>
      <c r="N40" s="77">
        <f>IF($A40="PLAYER","",VALUE(MID('Bball ref'!G46,FIND("/",'Bball ref'!G46)+1,FIND(")",'Bball ref'!G46)-FIND("/",'Bball ref'!G46)-1)))</f>
        <v>14</v>
      </c>
      <c r="O40" s="77">
        <f>IF($A40="PLAYER","",VALUE(MID('Bball ref'!H46,FIND("(",'Bball ref'!H46)+1,FIND("/",'Bball ref'!H46)-FIND("(",'Bball ref'!H46)-1)))</f>
        <v>3.8</v>
      </c>
      <c r="P40" s="77">
        <f>IF($A40="PLAYER","",VALUE(MID('Bball ref'!H46,FIND("/",'Bball ref'!H46)+1,FIND(")",'Bball ref'!H46)-FIND("/",'Bball ref'!H46)-1)))</f>
        <v>3.8</v>
      </c>
      <c r="Q40" s="77">
        <f>IF($A40="PLAYER","",(D40-Math!B$14)/Math!B$15)</f>
        <v>0.32410757003873708</v>
      </c>
      <c r="R40" s="77">
        <f>IF($A40="PLAYER","",(E40-Math!C$14)/Math!C$15)</f>
        <v>1.0575668789896677</v>
      </c>
      <c r="S40" s="77">
        <f>IF($A40="PLAYER","",(F40-Math!D$14)/Math!D$15)</f>
        <v>1.5269469472541199</v>
      </c>
      <c r="T40" s="77">
        <f>IF($A40="PLAYER","",(G40-Math!E$14)/Math!E$15)</f>
        <v>-0.52931398640759109</v>
      </c>
      <c r="U40" s="77">
        <f>IF($A40="PLAYER","",(H40-Math!F$14)/Math!F$15)</f>
        <v>-0.70806316840126071</v>
      </c>
      <c r="V40" s="77">
        <f>IF($A40="PLAYER","",(I40-Math!G$14)/Math!G$15)</f>
        <v>2.8627193869802441E-2</v>
      </c>
      <c r="W40" s="77">
        <f>IF($A40="PLAYER","",(J40-Math!H$14)/Math!H$15)</f>
        <v>-0.56543686149703987</v>
      </c>
      <c r="X40" s="77">
        <f>IF($A40="PLAYER","",(K40-Math!I$14)/Math!I$15*(-1))</f>
        <v>-0.51338030787873123</v>
      </c>
      <c r="Y40" s="77">
        <f>IF($A40="PLAYER","",(L40-Math!J$14)/Math!J$15)</f>
        <v>1.1519803129899999</v>
      </c>
    </row>
    <row r="41" spans="1:25">
      <c r="A41" s="77" t="str">
        <f>IF((LEN('Bball ref'!B47)-LEN(SUBSTITUTE('Bball ref'!B47," ","")))&lt;2,'Bball ref'!B47,LEFT('Bball ref'!B47,FIND(" ",'Bball ref'!B47,FIND(" ",'Bball ref'!B47)+1)-1))</f>
        <v>Kendrick Nunn</v>
      </c>
      <c r="B41" s="77">
        <f>IF($A41="PLAYER", "",'Bball ref'!A47)</f>
        <v>38</v>
      </c>
      <c r="C41" s="77">
        <f>IF($A41="PLAYER","",'Bball ref'!E47)</f>
        <v>4</v>
      </c>
      <c r="D41" s="77">
        <f>IF($A41="PLAYER","",VALUE(LEFT('Bball ref'!G47,FIND("(",'Bball ref'!G47)-1)))</f>
        <v>0.49</v>
      </c>
      <c r="E41" s="77">
        <f>IF($A41="PLAYER","",VALUE(LEFT('Bball ref'!H47,(FIND("(",'Bball ref'!H47)-1))))</f>
        <v>1</v>
      </c>
      <c r="F41" s="77">
        <f>IF($A41="PLAYER","",'Bball ref'!I47)</f>
        <v>2.8</v>
      </c>
      <c r="G41" s="77">
        <f>IF($A41="PLAYER","",'Bball ref'!K47)</f>
        <v>2.5</v>
      </c>
      <c r="H41" s="77">
        <f>IF($A41="PLAYER","",'Bball ref'!L47)</f>
        <v>3.3</v>
      </c>
      <c r="I41" s="77">
        <f>IF($A41="PLAYER","",'Bball ref'!M47)</f>
        <v>1.8</v>
      </c>
      <c r="J41" s="77">
        <f>IF($A41="PLAYER","",'Bball ref'!N47)</f>
        <v>0.3</v>
      </c>
      <c r="K41" s="77">
        <f>IF($A41="PLAYER","",'Bball ref'!O47)</f>
        <v>2.2999999999999998</v>
      </c>
      <c r="L41" s="77">
        <f>IF($A41="PLAYER","",'Bball ref'!J47)</f>
        <v>21</v>
      </c>
      <c r="M41" s="77">
        <f>IF($A41="PLAYER","",VALUE(MID('Bball ref'!G47,FIND("(",'Bball ref'!G47)+1,FIND("/",'Bball ref'!G47)-FIND("(",'Bball ref'!G47)-1)))</f>
        <v>8.5</v>
      </c>
      <c r="N41" s="77">
        <f>IF($A41="PLAYER","",VALUE(MID('Bball ref'!G47,FIND("/",'Bball ref'!G47)+1,FIND(")",'Bball ref'!G47)-FIND("/",'Bball ref'!G47)-1)))</f>
        <v>17.5</v>
      </c>
      <c r="O41" s="77">
        <f>IF($A41="PLAYER","",VALUE(MID('Bball ref'!H47,FIND("(",'Bball ref'!H47)+1,FIND("/",'Bball ref'!H47)-FIND("(",'Bball ref'!H47)-1)))</f>
        <v>1.3</v>
      </c>
      <c r="P41" s="77">
        <f>IF($A41="PLAYER","",VALUE(MID('Bball ref'!H47,FIND("/",'Bball ref'!H47)+1,FIND(")",'Bball ref'!H47)-FIND("/",'Bball ref'!H47)-1)))</f>
        <v>1.3</v>
      </c>
      <c r="Q41" s="77">
        <f>IF($A41="PLAYER","",(D41-Math!B$14)/Math!B$15)</f>
        <v>5.4017928339787843E-2</v>
      </c>
      <c r="R41" s="77">
        <f>IF($A41="PLAYER","",(E41-Math!C$14)/Math!C$15)</f>
        <v>1.0575668789896677</v>
      </c>
      <c r="S41" s="77">
        <f>IF($A41="PLAYER","",(F41-Math!D$14)/Math!D$15)</f>
        <v>1.3292199226825274</v>
      </c>
      <c r="T41" s="77">
        <f>IF($A41="PLAYER","",(G41-Math!E$14)/Math!E$15)</f>
        <v>-1.0435438954823262</v>
      </c>
      <c r="U41" s="77">
        <f>IF($A41="PLAYER","",(H41-Math!F$14)/Math!F$15)</f>
        <v>0.17867843260219696</v>
      </c>
      <c r="V41" s="77">
        <f>IF($A41="PLAYER","",(I41-Math!G$14)/Math!G$15)</f>
        <v>1.3757892583311366</v>
      </c>
      <c r="W41" s="77">
        <f>IF($A41="PLAYER","",(J41-Math!H$14)/Math!H$15)</f>
        <v>-0.56543686149703987</v>
      </c>
      <c r="X41" s="77">
        <f>IF($A41="PLAYER","",(K41-Math!I$14)/Math!I$15*(-1))</f>
        <v>-0.3377155318723214</v>
      </c>
      <c r="Y41" s="77">
        <f>IF($A41="PLAYER","",(L41-Math!J$14)/Math!J$15)</f>
        <v>1.1032295591605457</v>
      </c>
    </row>
    <row r="42" spans="1:25">
      <c r="A42" s="77" t="str">
        <f>IF((LEN('Bball ref'!B48)-LEN(SUBSTITUTE('Bball ref'!B48," ","")))&lt;2,'Bball ref'!B48,LEFT('Bball ref'!B48,FIND(" ",'Bball ref'!B48,FIND(" ",'Bball ref'!B48)+1)-1))</f>
        <v>Josh Hart</v>
      </c>
      <c r="B42" s="77">
        <f>IF($A42="PLAYER", "",'Bball ref'!A48)</f>
        <v>39</v>
      </c>
      <c r="C42" s="77">
        <f>IF($A42="PLAYER","",'Bball ref'!E48)</f>
        <v>4</v>
      </c>
      <c r="D42" s="77">
        <f>IF($A42="PLAYER","",VALUE(LEFT('Bball ref'!G48,FIND("(",'Bball ref'!G48)-1)))</f>
        <v>0.48</v>
      </c>
      <c r="E42" s="77">
        <f>IF($A42="PLAYER","",VALUE(LEFT('Bball ref'!H48,(FIND("(",'Bball ref'!H48)-1))))</f>
        <v>0.94</v>
      </c>
      <c r="F42" s="77">
        <f>IF($A42="PLAYER","",'Bball ref'!I48)</f>
        <v>2.8</v>
      </c>
      <c r="G42" s="77">
        <f>IF($A42="PLAYER","",'Bball ref'!K48)</f>
        <v>6.5</v>
      </c>
      <c r="H42" s="77">
        <f>IF($A42="PLAYER","",'Bball ref'!L48)</f>
        <v>0.8</v>
      </c>
      <c r="I42" s="77">
        <f>IF($A42="PLAYER","",'Bball ref'!M48)</f>
        <v>1.3</v>
      </c>
      <c r="J42" s="77">
        <f>IF($A42="PLAYER","",'Bball ref'!N48)</f>
        <v>0.8</v>
      </c>
      <c r="K42" s="77">
        <f>IF($A42="PLAYER","",'Bball ref'!O48)</f>
        <v>1.5</v>
      </c>
      <c r="L42" s="77">
        <f>IF($A42="PLAYER","",'Bball ref'!J48)</f>
        <v>16.5</v>
      </c>
      <c r="M42" s="77">
        <f>IF($A42="PLAYER","",VALUE(MID('Bball ref'!G48,FIND("(",'Bball ref'!G48)+1,FIND("/",'Bball ref'!G48)-FIND("(",'Bball ref'!G48)-1)))</f>
        <v>5.3</v>
      </c>
      <c r="N42" s="77">
        <f>IF($A42="PLAYER","",VALUE(MID('Bball ref'!G48,FIND("/",'Bball ref'!G48)+1,FIND(")",'Bball ref'!G48)-FIND("/",'Bball ref'!G48)-1)))</f>
        <v>11</v>
      </c>
      <c r="O42" s="77">
        <f>IF($A42="PLAYER","",VALUE(MID('Bball ref'!H48,FIND("(",'Bball ref'!H48)+1,FIND("/",'Bball ref'!H48)-FIND("(",'Bball ref'!H48)-1)))</f>
        <v>3.3</v>
      </c>
      <c r="P42" s="77">
        <f>IF($A42="PLAYER","",VALUE(MID('Bball ref'!H48,FIND("/",'Bball ref'!H48)+1,FIND(")",'Bball ref'!H48)-FIND("/",'Bball ref'!H48)-1)))</f>
        <v>3.5</v>
      </c>
      <c r="Q42" s="77">
        <f>IF($A42="PLAYER","",(D42-Math!B$14)/Math!B$15)</f>
        <v>-3.601195222652856E-2</v>
      </c>
      <c r="R42" s="77">
        <f>IF($A42="PLAYER","",(E42-Math!C$14)/Math!C$15)</f>
        <v>0.80984479138716825</v>
      </c>
      <c r="S42" s="77">
        <f>IF($A42="PLAYER","",(F42-Math!D$14)/Math!D$15)</f>
        <v>1.3292199226825274</v>
      </c>
      <c r="T42" s="77">
        <f>IF($A42="PLAYER","",(G42-Math!E$14)/Math!E$15)</f>
        <v>0.32773586205030075</v>
      </c>
      <c r="U42" s="77">
        <f>IF($A42="PLAYER","",(H42-Math!F$14)/Math!F$15)</f>
        <v>-0.9297485686521253</v>
      </c>
      <c r="V42" s="77">
        <f>IF($A42="PLAYER","",(I42-Math!G$14)/Math!G$15)</f>
        <v>0.53381296804280276</v>
      </c>
      <c r="W42" s="77">
        <f>IF($A42="PLAYER","",(J42-Math!H$14)/Math!H$15)</f>
        <v>0.15670472406750705</v>
      </c>
      <c r="X42" s="77">
        <f>IF($A42="PLAYER","",(K42-Math!I$14)/Math!I$15*(-1))</f>
        <v>0.36494357215331735</v>
      </c>
      <c r="Y42" s="77">
        <f>IF($A42="PLAYER","",(L42-Math!J$14)/Math!J$15)</f>
        <v>0.37196825171873399</v>
      </c>
    </row>
    <row r="43" spans="1:25">
      <c r="A43" s="77" t="str">
        <f>IF((LEN('Bball ref'!B49)-LEN(SUBSTITUTE('Bball ref'!B49," ","")))&lt;2,'Bball ref'!B49,LEFT('Bball ref'!B49,FIND(" ",'Bball ref'!B49,FIND(" ",'Bball ref'!B49)+1)-1))</f>
        <v>PLAYER</v>
      </c>
      <c r="B43" s="77" t="str">
        <f>IF($A43="PLAYER", "",'Bball ref'!A49)</f>
        <v/>
      </c>
      <c r="C43" s="77" t="str">
        <f>IF($A43="PLAYER","",'Bball ref'!E49)</f>
        <v/>
      </c>
      <c r="D43" s="77" t="str">
        <f>IF($A43="PLAYER","",VALUE(LEFT('Bball ref'!G49,FIND("(",'Bball ref'!G49)-1)))</f>
        <v/>
      </c>
      <c r="E43" s="77" t="str">
        <f>IF($A43="PLAYER","",VALUE(LEFT('Bball ref'!H49,(FIND("(",'Bball ref'!H49)-1))))</f>
        <v/>
      </c>
      <c r="F43" s="77" t="str">
        <f>IF($A43="PLAYER","",'Bball ref'!I49)</f>
        <v/>
      </c>
      <c r="G43" s="77" t="str">
        <f>IF($A43="PLAYER","",'Bball ref'!K49)</f>
        <v/>
      </c>
      <c r="H43" s="77" t="str">
        <f>IF($A43="PLAYER","",'Bball ref'!L49)</f>
        <v/>
      </c>
      <c r="I43" s="77" t="str">
        <f>IF($A43="PLAYER","",'Bball ref'!M49)</f>
        <v/>
      </c>
      <c r="J43" s="77" t="str">
        <f>IF($A43="PLAYER","",'Bball ref'!N49)</f>
        <v/>
      </c>
      <c r="K43" s="77" t="str">
        <f>IF($A43="PLAYER","",'Bball ref'!O49)</f>
        <v/>
      </c>
      <c r="L43" s="77" t="str">
        <f>IF($A43="PLAYER","",'Bball ref'!J49)</f>
        <v/>
      </c>
      <c r="M43" s="77" t="str">
        <f>IF($A43="PLAYER","",VALUE(MID('Bball ref'!G49,FIND("(",'Bball ref'!G49)+1,FIND("/",'Bball ref'!G49)-FIND("(",'Bball ref'!G49)-1)))</f>
        <v/>
      </c>
      <c r="N43" s="77" t="str">
        <f>IF($A43="PLAYER","",VALUE(MID('Bball ref'!G49,FIND("/",'Bball ref'!G49)+1,FIND(")",'Bball ref'!G49)-FIND("/",'Bball ref'!G49)-1)))</f>
        <v/>
      </c>
      <c r="O43" s="77" t="str">
        <f>IF($A43="PLAYER","",VALUE(MID('Bball ref'!H49,FIND("(",'Bball ref'!H49)+1,FIND("/",'Bball ref'!H49)-FIND("(",'Bball ref'!H49)-1)))</f>
        <v/>
      </c>
      <c r="P43" s="77" t="str">
        <f>IF($A43="PLAYER","",VALUE(MID('Bball ref'!H49,FIND("/",'Bball ref'!H49)+1,FIND(")",'Bball ref'!H49)-FIND("/",'Bball ref'!H49)-1)))</f>
        <v/>
      </c>
      <c r="Q43" s="77" t="str">
        <f>IF($A43="PLAYER","",(D43-Math!B$14)/Math!B$15)</f>
        <v/>
      </c>
      <c r="R43" s="77" t="str">
        <f>IF($A43="PLAYER","",(E43-Math!C$14)/Math!C$15)</f>
        <v/>
      </c>
      <c r="S43" s="77" t="str">
        <f>IF($A43="PLAYER","",(F43-Math!D$14)/Math!D$15)</f>
        <v/>
      </c>
      <c r="T43" s="77" t="str">
        <f>IF($A43="PLAYER","",(G43-Math!E$14)/Math!E$15)</f>
        <v/>
      </c>
      <c r="U43" s="77" t="str">
        <f>IF($A43="PLAYER","",(H43-Math!F$14)/Math!F$15)</f>
        <v/>
      </c>
      <c r="V43" s="77" t="str">
        <f>IF($A43="PLAYER","",(I43-Math!G$14)/Math!G$15)</f>
        <v/>
      </c>
      <c r="W43" s="77" t="str">
        <f>IF($A43="PLAYER","",(J43-Math!H$14)/Math!H$15)</f>
        <v/>
      </c>
      <c r="X43" s="77" t="str">
        <f>IF($A43="PLAYER","",(K43-Math!I$14)/Math!I$15*(-1))</f>
        <v/>
      </c>
      <c r="Y43" s="77" t="str">
        <f>IF($A43="PLAYER","",(L43-Math!J$14)/Math!J$15)</f>
        <v/>
      </c>
    </row>
    <row r="44" spans="1:25">
      <c r="A44" s="77" t="str">
        <f>IF((LEN('Bball ref'!B50)-LEN(SUBSTITUTE('Bball ref'!B50," ","")))&lt;2,'Bball ref'!B50,LEFT('Bball ref'!B50,FIND(" ",'Bball ref'!B50,FIND(" ",'Bball ref'!B50)+1)-1))</f>
        <v>OG Anunoby</v>
      </c>
      <c r="B44" s="77">
        <f>IF($A44="PLAYER", "",'Bball ref'!A50)</f>
        <v>40</v>
      </c>
      <c r="C44" s="77">
        <f>IF($A44="PLAYER","",'Bball ref'!E50)</f>
        <v>5</v>
      </c>
      <c r="D44" s="77">
        <f>IF($A44="PLAYER","",VALUE(LEFT('Bball ref'!G50,FIND("(",'Bball ref'!G50)-1)))</f>
        <v>0.55000000000000004</v>
      </c>
      <c r="E44" s="77">
        <f>IF($A44="PLAYER","",VALUE(LEFT('Bball ref'!H50,(FIND("(",'Bball ref'!H50)-1))))</f>
        <v>0</v>
      </c>
      <c r="F44" s="77">
        <f>IF($A44="PLAYER","",'Bball ref'!I50)</f>
        <v>1.6</v>
      </c>
      <c r="G44" s="77">
        <f>IF($A44="PLAYER","",'Bball ref'!K50)</f>
        <v>7.4</v>
      </c>
      <c r="H44" s="77">
        <f>IF($A44="PLAYER","",'Bball ref'!L50)</f>
        <v>0.8</v>
      </c>
      <c r="I44" s="77">
        <f>IF($A44="PLAYER","",'Bball ref'!M50)</f>
        <v>1.6</v>
      </c>
      <c r="J44" s="77">
        <f>IF($A44="PLAYER","",'Bball ref'!N50)</f>
        <v>1.8</v>
      </c>
      <c r="K44" s="77">
        <f>IF($A44="PLAYER","",'Bball ref'!O50)</f>
        <v>1.2</v>
      </c>
      <c r="L44" s="77">
        <f>IF($A44="PLAYER","",'Bball ref'!J50)</f>
        <v>12.4</v>
      </c>
      <c r="M44" s="77">
        <f>IF($A44="PLAYER","",VALUE(MID('Bball ref'!G50,FIND("(",'Bball ref'!G50)+1,FIND("/",'Bball ref'!G50)-FIND("(",'Bball ref'!G50)-1)))</f>
        <v>5.4</v>
      </c>
      <c r="N44" s="77">
        <f>IF($A44="PLAYER","",VALUE(MID('Bball ref'!G50,FIND("/",'Bball ref'!G50)+1,FIND(")",'Bball ref'!G50)-FIND("/",'Bball ref'!G50)-1)))</f>
        <v>9.8000000000000007</v>
      </c>
      <c r="O44" s="77">
        <f>IF($A44="PLAYER","",VALUE(MID('Bball ref'!H50,FIND("(",'Bball ref'!H50)+1,FIND("/",'Bball ref'!H50)-FIND("(",'Bball ref'!H50)-1)))</f>
        <v>0</v>
      </c>
      <c r="P44" s="77">
        <f>IF($A44="PLAYER","",VALUE(MID('Bball ref'!H50,FIND("/",'Bball ref'!H50)+1,FIND(")",'Bball ref'!H50)-FIND("/",'Bball ref'!H50)-1)))</f>
        <v>0.2</v>
      </c>
      <c r="Q44" s="77">
        <f>IF($A44="PLAYER","",(D44-Math!B$14)/Math!B$15)</f>
        <v>0.59419721173768625</v>
      </c>
      <c r="R44" s="77">
        <f>IF($A44="PLAYER","",(E44-Math!C$14)/Math!C$15)</f>
        <v>-3.0711345810519859</v>
      </c>
      <c r="S44" s="77">
        <f>IF($A44="PLAYER","",(F44-Math!D$14)/Math!D$15)</f>
        <v>0.14285777525297377</v>
      </c>
      <c r="T44" s="77">
        <f>IF($A44="PLAYER","",(G44-Math!E$14)/Math!E$15)</f>
        <v>0.63627380749514195</v>
      </c>
      <c r="U44" s="77">
        <f>IF($A44="PLAYER","",(H44-Math!F$14)/Math!F$15)</f>
        <v>-0.9297485686521253</v>
      </c>
      <c r="V44" s="77">
        <f>IF($A44="PLAYER","",(I44-Math!G$14)/Math!G$15)</f>
        <v>1.0389987422158031</v>
      </c>
      <c r="W44" s="77">
        <f>IF($A44="PLAYER","",(J44-Math!H$14)/Math!H$15)</f>
        <v>1.6009878951966008</v>
      </c>
      <c r="X44" s="77">
        <f>IF($A44="PLAYER","",(K44-Math!I$14)/Math!I$15*(-1))</f>
        <v>0.62844073616293195</v>
      </c>
      <c r="Y44" s="77">
        <f>IF($A44="PLAYER","",(L44-Math!J$14)/Math!J$15)</f>
        <v>-0.29429205061713887</v>
      </c>
    </row>
    <row r="45" spans="1:25">
      <c r="A45" s="77" t="str">
        <f>IF((LEN('Bball ref'!B51)-LEN(SUBSTITUTE('Bball ref'!B51," ","")))&lt;2,'Bball ref'!B51,LEFT('Bball ref'!B51,FIND(" ",'Bball ref'!B51,FIND(" ",'Bball ref'!B51)+1)-1))</f>
        <v>Domantas Sabonis</v>
      </c>
      <c r="B45" s="77">
        <f>IF($A45="PLAYER", "",'Bball ref'!A51)</f>
        <v>41</v>
      </c>
      <c r="C45" s="77">
        <f>IF($A45="PLAYER","",'Bball ref'!E51)</f>
        <v>4</v>
      </c>
      <c r="D45" s="77">
        <f>IF($A45="PLAYER","",VALUE(LEFT('Bball ref'!G51,FIND("(",'Bball ref'!G51)-1)))</f>
        <v>0.56000000000000005</v>
      </c>
      <c r="E45" s="77">
        <f>IF($A45="PLAYER","",VALUE(LEFT('Bball ref'!H51,(FIND("(",'Bball ref'!H51)-1))))</f>
        <v>0.89</v>
      </c>
      <c r="F45" s="77">
        <f>IF($A45="PLAYER","",'Bball ref'!I51)</f>
        <v>0.8</v>
      </c>
      <c r="G45" s="77">
        <f>IF($A45="PLAYER","",'Bball ref'!K51)</f>
        <v>10</v>
      </c>
      <c r="H45" s="77">
        <f>IF($A45="PLAYER","",'Bball ref'!L51)</f>
        <v>2.2999999999999998</v>
      </c>
      <c r="I45" s="77">
        <f>IF($A45="PLAYER","",'Bball ref'!M51)</f>
        <v>0.5</v>
      </c>
      <c r="J45" s="77">
        <f>IF($A45="PLAYER","",'Bball ref'!N51)</f>
        <v>0.3</v>
      </c>
      <c r="K45" s="77">
        <f>IF($A45="PLAYER","",'Bball ref'!O51)</f>
        <v>2.8</v>
      </c>
      <c r="L45" s="77">
        <f>IF($A45="PLAYER","",'Bball ref'!J51)</f>
        <v>22.8</v>
      </c>
      <c r="M45" s="77">
        <f>IF($A45="PLAYER","",VALUE(MID('Bball ref'!G51,FIND("(",'Bball ref'!G51)+1,FIND("/",'Bball ref'!G51)-FIND("(",'Bball ref'!G51)-1)))</f>
        <v>9</v>
      </c>
      <c r="N45" s="77">
        <f>IF($A45="PLAYER","",VALUE(MID('Bball ref'!G51,FIND("/",'Bball ref'!G51)+1,FIND(")",'Bball ref'!G51)-FIND("/",'Bball ref'!G51)-1)))</f>
        <v>16</v>
      </c>
      <c r="O45" s="77">
        <f>IF($A45="PLAYER","",VALUE(MID('Bball ref'!H51,FIND("(",'Bball ref'!H51)+1,FIND("/",'Bball ref'!H51)-FIND("(",'Bball ref'!H51)-1)))</f>
        <v>4</v>
      </c>
      <c r="P45" s="77">
        <f>IF($A45="PLAYER","",VALUE(MID('Bball ref'!H51,FIND("/",'Bball ref'!H51)+1,FIND(")",'Bball ref'!H51)-FIND("/",'Bball ref'!H51)-1)))</f>
        <v>4.5</v>
      </c>
      <c r="Q45" s="77">
        <f>IF($A45="PLAYER","",(D45-Math!B$14)/Math!B$15)</f>
        <v>0.68422709230400269</v>
      </c>
      <c r="R45" s="77">
        <f>IF($A45="PLAYER","",(E45-Math!C$14)/Math!C$15)</f>
        <v>0.60340971838508584</v>
      </c>
      <c r="S45" s="77">
        <f>IF($A45="PLAYER","",(F45-Math!D$14)/Math!D$15)</f>
        <v>-0.6480503230333956</v>
      </c>
      <c r="T45" s="77">
        <f>IF($A45="PLAYER","",(G45-Math!E$14)/Math!E$15)</f>
        <v>1.5276056498913493</v>
      </c>
      <c r="U45" s="77">
        <f>IF($A45="PLAYER","",(H45-Math!F$14)/Math!F$15)</f>
        <v>-0.26469236789953193</v>
      </c>
      <c r="V45" s="77">
        <f>IF($A45="PLAYER","",(I45-Math!G$14)/Math!G$15)</f>
        <v>-0.81334909641853137</v>
      </c>
      <c r="W45" s="77">
        <f>IF($A45="PLAYER","",(J45-Math!H$14)/Math!H$15)</f>
        <v>-0.56543686149703987</v>
      </c>
      <c r="X45" s="77">
        <f>IF($A45="PLAYER","",(K45-Math!I$14)/Math!I$15*(-1))</f>
        <v>-0.77687747188834566</v>
      </c>
      <c r="Y45" s="77">
        <f>IF($A45="PLAYER","",(L45-Math!J$14)/Math!J$15)</f>
        <v>1.3957340821372706</v>
      </c>
    </row>
    <row r="46" spans="1:25">
      <c r="A46" s="77" t="str">
        <f>IF((LEN('Bball ref'!B52)-LEN(SUBSTITUTE('Bball ref'!B52," ","")))&lt;2,'Bball ref'!B52,LEFT('Bball ref'!B52,FIND(" ",'Bball ref'!B52,FIND(" ",'Bball ref'!B52)+1)-1))</f>
        <v>Khris Middleton</v>
      </c>
      <c r="B46" s="77">
        <f>IF($A46="PLAYER", "",'Bball ref'!A52)</f>
        <v>42</v>
      </c>
      <c r="C46" s="77">
        <f>IF($A46="PLAYER","",'Bball ref'!E52)</f>
        <v>4</v>
      </c>
      <c r="D46" s="77">
        <f>IF($A46="PLAYER","",VALUE(LEFT('Bball ref'!G52,FIND("(",'Bball ref'!G52)-1)))</f>
        <v>0.49</v>
      </c>
      <c r="E46" s="77">
        <f>IF($A46="PLAYER","",VALUE(LEFT('Bball ref'!H52,(FIND("(",'Bball ref'!H52)-1))))</f>
        <v>0.83</v>
      </c>
      <c r="F46" s="77">
        <f>IF($A46="PLAYER","",'Bball ref'!I52)</f>
        <v>3.3</v>
      </c>
      <c r="G46" s="77">
        <f>IF($A46="PLAYER","",'Bball ref'!K52)</f>
        <v>6.5</v>
      </c>
      <c r="H46" s="77">
        <f>IF($A46="PLAYER","",'Bball ref'!L52)</f>
        <v>2.8</v>
      </c>
      <c r="I46" s="77">
        <f>IF($A46="PLAYER","",'Bball ref'!M52)</f>
        <v>0.8</v>
      </c>
      <c r="J46" s="77">
        <f>IF($A46="PLAYER","",'Bball ref'!N52)</f>
        <v>0.3</v>
      </c>
      <c r="K46" s="77">
        <f>IF($A46="PLAYER","",'Bball ref'!O52)</f>
        <v>2.2999999999999998</v>
      </c>
      <c r="L46" s="77">
        <f>IF($A46="PLAYER","",'Bball ref'!J52)</f>
        <v>20.8</v>
      </c>
      <c r="M46" s="77">
        <f>IF($A46="PLAYER","",VALUE(MID('Bball ref'!G52,FIND("(",'Bball ref'!G52)+1,FIND("/",'Bball ref'!G52)-FIND("(",'Bball ref'!G52)-1)))</f>
        <v>7.5</v>
      </c>
      <c r="N46" s="77">
        <f>IF($A46="PLAYER","",VALUE(MID('Bball ref'!G52,FIND("/",'Bball ref'!G52)+1,FIND(")",'Bball ref'!G52)-FIND("/",'Bball ref'!G52)-1)))</f>
        <v>15.3</v>
      </c>
      <c r="O46" s="77">
        <f>IF($A46="PLAYER","",VALUE(MID('Bball ref'!H52,FIND("(",'Bball ref'!H52)+1,FIND("/",'Bball ref'!H52)-FIND("(",'Bball ref'!H52)-1)))</f>
        <v>2.5</v>
      </c>
      <c r="P46" s="77">
        <f>IF($A46="PLAYER","",VALUE(MID('Bball ref'!H52,FIND("/",'Bball ref'!H52)+1,FIND(")",'Bball ref'!H52)-FIND("/",'Bball ref'!H52)-1)))</f>
        <v>3</v>
      </c>
      <c r="Q46" s="77">
        <f>IF($A46="PLAYER","",(D46-Math!B$14)/Math!B$15)</f>
        <v>5.4017928339787843E-2</v>
      </c>
      <c r="R46" s="77">
        <f>IF($A46="PLAYER","",(E46-Math!C$14)/Math!C$15)</f>
        <v>0.35568763078258642</v>
      </c>
      <c r="S46" s="77">
        <f>IF($A46="PLAYER","",(F46-Math!D$14)/Math!D$15)</f>
        <v>1.8235374841115084</v>
      </c>
      <c r="T46" s="77">
        <f>IF($A46="PLAYER","",(G46-Math!E$14)/Math!E$15)</f>
        <v>0.32773586205030075</v>
      </c>
      <c r="U46" s="77">
        <f>IF($A46="PLAYER","",(H46-Math!F$14)/Math!F$15)</f>
        <v>-4.3006967648667495E-2</v>
      </c>
      <c r="V46" s="77">
        <f>IF($A46="PLAYER","",(I46-Math!G$14)/Math!G$15)</f>
        <v>-0.308163322245531</v>
      </c>
      <c r="W46" s="77">
        <f>IF($A46="PLAYER","",(J46-Math!H$14)/Math!H$15)</f>
        <v>-0.56543686149703987</v>
      </c>
      <c r="X46" s="77">
        <f>IF($A46="PLAYER","",(K46-Math!I$14)/Math!I$15*(-1))</f>
        <v>-0.3377155318723214</v>
      </c>
      <c r="Y46" s="77">
        <f>IF($A46="PLAYER","",(L46-Math!J$14)/Math!J$15)</f>
        <v>1.0707290566075764</v>
      </c>
    </row>
    <row r="47" spans="1:25">
      <c r="A47" s="77" t="str">
        <f>IF((LEN('Bball ref'!B53)-LEN(SUBSTITUTE('Bball ref'!B53," ","")))&lt;2,'Bball ref'!B53,LEFT('Bball ref'!B53,FIND(" ",'Bball ref'!B53,FIND(" ",'Bball ref'!B53)+1)-1))</f>
        <v>Jayson Tatum</v>
      </c>
      <c r="B47" s="77">
        <f>IF($A47="PLAYER", "",'Bball ref'!A53)</f>
        <v>43</v>
      </c>
      <c r="C47" s="77">
        <f>IF($A47="PLAYER","",'Bball ref'!E53)</f>
        <v>4</v>
      </c>
      <c r="D47" s="77">
        <f>IF($A47="PLAYER","",VALUE(LEFT('Bball ref'!G53,FIND("(",'Bball ref'!G53)-1)))</f>
        <v>0.38</v>
      </c>
      <c r="E47" s="77">
        <f>IF($A47="PLAYER","",VALUE(LEFT('Bball ref'!H53,(FIND("(",'Bball ref'!H53)-1))))</f>
        <v>0.71</v>
      </c>
      <c r="F47" s="77">
        <f>IF($A47="PLAYER","",'Bball ref'!I53)</f>
        <v>3.5</v>
      </c>
      <c r="G47" s="77">
        <f>IF($A47="PLAYER","",'Bball ref'!K53)</f>
        <v>8</v>
      </c>
      <c r="H47" s="77">
        <f>IF($A47="PLAYER","",'Bball ref'!L53)</f>
        <v>2</v>
      </c>
      <c r="I47" s="77">
        <f>IF($A47="PLAYER","",'Bball ref'!M53)</f>
        <v>2.2999999999999998</v>
      </c>
      <c r="J47" s="77">
        <f>IF($A47="PLAYER","",'Bball ref'!N53)</f>
        <v>0.5</v>
      </c>
      <c r="K47" s="77">
        <f>IF($A47="PLAYER","",'Bball ref'!O53)</f>
        <v>1.8</v>
      </c>
      <c r="L47" s="77">
        <f>IF($A47="PLAYER","",'Bball ref'!J53)</f>
        <v>21.5</v>
      </c>
      <c r="M47" s="77">
        <f>IF($A47="PLAYER","",VALUE(MID('Bball ref'!G53,FIND("(",'Bball ref'!G53)+1,FIND("/",'Bball ref'!G53)-FIND("(",'Bball ref'!G53)-1)))</f>
        <v>7.8</v>
      </c>
      <c r="N47" s="77">
        <f>IF($A47="PLAYER","",VALUE(MID('Bball ref'!G53,FIND("/",'Bball ref'!G53)+1,FIND(")",'Bball ref'!G53)-FIND("/",'Bball ref'!G53)-1)))</f>
        <v>20.8</v>
      </c>
      <c r="O47" s="77">
        <f>IF($A47="PLAYER","",VALUE(MID('Bball ref'!H53,FIND("(",'Bball ref'!H53)+1,FIND("/",'Bball ref'!H53)-FIND("(",'Bball ref'!H53)-1)))</f>
        <v>2.5</v>
      </c>
      <c r="P47" s="77">
        <f>IF($A47="PLAYER","",VALUE(MID('Bball ref'!H53,FIND("/",'Bball ref'!H53)+1,FIND(")",'Bball ref'!H53)-FIND("/",'Bball ref'!H53)-1)))</f>
        <v>3.5</v>
      </c>
      <c r="Q47" s="77">
        <f>IF($A47="PLAYER","",(D47-Math!B$14)/Math!B$15)</f>
        <v>-0.93631075788969165</v>
      </c>
      <c r="R47" s="77">
        <f>IF($A47="PLAYER","",(E47-Math!C$14)/Math!C$15)</f>
        <v>-0.139756544422412</v>
      </c>
      <c r="S47" s="77">
        <f>IF($A47="PLAYER","",(F47-Math!D$14)/Math!D$15)</f>
        <v>2.0212645086831009</v>
      </c>
      <c r="T47" s="77">
        <f>IF($A47="PLAYER","",(G47-Math!E$14)/Math!E$15)</f>
        <v>0.8419657711250359</v>
      </c>
      <c r="U47" s="77">
        <f>IF($A47="PLAYER","",(H47-Math!F$14)/Math!F$15)</f>
        <v>-0.39770360805005056</v>
      </c>
      <c r="V47" s="77">
        <f>IF($A47="PLAYER","",(I47-Math!G$14)/Math!G$15)</f>
        <v>2.2177655486194703</v>
      </c>
      <c r="W47" s="77">
        <f>IF($A47="PLAYER","",(J47-Math!H$14)/Math!H$15)</f>
        <v>-0.27658022727122117</v>
      </c>
      <c r="X47" s="77">
        <f>IF($A47="PLAYER","",(K47-Math!I$14)/Math!I$15*(-1))</f>
        <v>0.10144640814370273</v>
      </c>
      <c r="Y47" s="77">
        <f>IF($A47="PLAYER","",(L47-Math!J$14)/Math!J$15)</f>
        <v>1.1844808155429691</v>
      </c>
    </row>
    <row r="48" spans="1:25">
      <c r="A48" s="77" t="str">
        <f>IF((LEN('Bball ref'!B54)-LEN(SUBSTITUTE('Bball ref'!B54," ","")))&lt;2,'Bball ref'!B54,LEFT('Bball ref'!B54,FIND(" ",'Bball ref'!B54,FIND(" ",'Bball ref'!B54)+1)-1))</f>
        <v>Tobias Harris</v>
      </c>
      <c r="B48" s="77">
        <f>IF($A48="PLAYER", "",'Bball ref'!A54)</f>
        <v>44</v>
      </c>
      <c r="C48" s="77">
        <f>IF($A48="PLAYER","",'Bball ref'!E54)</f>
        <v>4</v>
      </c>
      <c r="D48" s="77">
        <f>IF($A48="PLAYER","",VALUE(LEFT('Bball ref'!G54,FIND("(",'Bball ref'!G54)-1)))</f>
        <v>0.49</v>
      </c>
      <c r="E48" s="77">
        <f>IF($A48="PLAYER","",VALUE(LEFT('Bball ref'!H54,(FIND("(",'Bball ref'!H54)-1))))</f>
        <v>0.8</v>
      </c>
      <c r="F48" s="77">
        <f>IF($A48="PLAYER","",'Bball ref'!I54)</f>
        <v>2</v>
      </c>
      <c r="G48" s="77">
        <f>IF($A48="PLAYER","",'Bball ref'!K54)</f>
        <v>9</v>
      </c>
      <c r="H48" s="77">
        <f>IF($A48="PLAYER","",'Bball ref'!L54)</f>
        <v>3</v>
      </c>
      <c r="I48" s="77">
        <f>IF($A48="PLAYER","",'Bball ref'!M54)</f>
        <v>1.5</v>
      </c>
      <c r="J48" s="77">
        <f>IF($A48="PLAYER","",'Bball ref'!N54)</f>
        <v>0</v>
      </c>
      <c r="K48" s="77">
        <f>IF($A48="PLAYER","",'Bball ref'!O54)</f>
        <v>2.8</v>
      </c>
      <c r="L48" s="77">
        <f>IF($A48="PLAYER","",'Bball ref'!J54)</f>
        <v>18.8</v>
      </c>
      <c r="M48" s="77">
        <f>IF($A48="PLAYER","",VALUE(MID('Bball ref'!G54,FIND("(",'Bball ref'!G54)+1,FIND("/",'Bball ref'!G54)-FIND("(",'Bball ref'!G54)-1)))</f>
        <v>7</v>
      </c>
      <c r="N48" s="77">
        <f>IF($A48="PLAYER","",VALUE(MID('Bball ref'!G54,FIND("/",'Bball ref'!G54)+1,FIND(")",'Bball ref'!G54)-FIND("/",'Bball ref'!G54)-1)))</f>
        <v>14.3</v>
      </c>
      <c r="O48" s="77">
        <f>IF($A48="PLAYER","",VALUE(MID('Bball ref'!H54,FIND("(",'Bball ref'!H54)+1,FIND("/",'Bball ref'!H54)-FIND("(",'Bball ref'!H54)-1)))</f>
        <v>2.8</v>
      </c>
      <c r="P48" s="77">
        <f>IF($A48="PLAYER","",VALUE(MID('Bball ref'!H54,FIND("/",'Bball ref'!H54)+1,FIND(")",'Bball ref'!H54)-FIND("/",'Bball ref'!H54)-1)))</f>
        <v>3.5</v>
      </c>
      <c r="Q48" s="77">
        <f>IF($A48="PLAYER","",(D48-Math!B$14)/Math!B$15)</f>
        <v>5.4017928339787843E-2</v>
      </c>
      <c r="R48" s="77">
        <f>IF($A48="PLAYER","",(E48-Math!C$14)/Math!C$15)</f>
        <v>0.23182658698133715</v>
      </c>
      <c r="S48" s="77">
        <f>IF($A48="PLAYER","",(F48-Math!D$14)/Math!D$15)</f>
        <v>0.53831182439615832</v>
      </c>
      <c r="T48" s="77">
        <f>IF($A48="PLAYER","",(G48-Math!E$14)/Math!E$15)</f>
        <v>1.1847857105081925</v>
      </c>
      <c r="U48" s="77">
        <f>IF($A48="PLAYER","",(H48-Math!F$14)/Math!F$15)</f>
        <v>4.5667192451678364E-2</v>
      </c>
      <c r="V48" s="77">
        <f>IF($A48="PLAYER","",(I48-Math!G$14)/Math!G$15)</f>
        <v>0.87060348415813626</v>
      </c>
      <c r="W48" s="77">
        <f>IF($A48="PLAYER","",(J48-Math!H$14)/Math!H$15)</f>
        <v>-0.998721812835768</v>
      </c>
      <c r="X48" s="77">
        <f>IF($A48="PLAYER","",(K48-Math!I$14)/Math!I$15*(-1))</f>
        <v>-0.77687747188834566</v>
      </c>
      <c r="Y48" s="77">
        <f>IF($A48="PLAYER","",(L48-Math!J$14)/Math!J$15)</f>
        <v>0.74572403107788232</v>
      </c>
    </row>
    <row r="49" spans="1:25">
      <c r="A49" s="77" t="str">
        <f>IF((LEN('Bball ref'!B55)-LEN(SUBSTITUTE('Bball ref'!B55," ","")))&lt;2,'Bball ref'!B55,LEFT('Bball ref'!B55,FIND(" ",'Bball ref'!B55,FIND(" ",'Bball ref'!B55)+1)-1))</f>
        <v>Cody Zeller</v>
      </c>
      <c r="B49" s="77">
        <f>IF($A49="PLAYER", "",'Bball ref'!A55)</f>
        <v>45</v>
      </c>
      <c r="C49" s="77">
        <f>IF($A49="PLAYER","",'Bball ref'!E55)</f>
        <v>4</v>
      </c>
      <c r="D49" s="77">
        <f>IF($A49="PLAYER","",VALUE(LEFT('Bball ref'!G55,FIND("(",'Bball ref'!G55)-1)))</f>
        <v>0.53</v>
      </c>
      <c r="E49" s="77">
        <f>IF($A49="PLAYER","",VALUE(LEFT('Bball ref'!H55,(FIND("(",'Bball ref'!H55)-1))))</f>
        <v>0.75</v>
      </c>
      <c r="F49" s="77">
        <f>IF($A49="PLAYER","",'Bball ref'!I55)</f>
        <v>1</v>
      </c>
      <c r="G49" s="77">
        <f>IF($A49="PLAYER","",'Bball ref'!K55)</f>
        <v>13.5</v>
      </c>
      <c r="H49" s="77">
        <f>IF($A49="PLAYER","",'Bball ref'!L55)</f>
        <v>2</v>
      </c>
      <c r="I49" s="77">
        <f>IF($A49="PLAYER","",'Bball ref'!M55)</f>
        <v>0.8</v>
      </c>
      <c r="J49" s="77">
        <f>IF($A49="PLAYER","",'Bball ref'!N55)</f>
        <v>0.8</v>
      </c>
      <c r="K49" s="77">
        <f>IF($A49="PLAYER","",'Bball ref'!O55)</f>
        <v>1.8</v>
      </c>
      <c r="L49" s="77">
        <f>IF($A49="PLAYER","",'Bball ref'!J55)</f>
        <v>15</v>
      </c>
      <c r="M49" s="77">
        <f>IF($A49="PLAYER","",VALUE(MID('Bball ref'!G55,FIND("(",'Bball ref'!G55)+1,FIND("/",'Bball ref'!G55)-FIND("(",'Bball ref'!G55)-1)))</f>
        <v>6.3</v>
      </c>
      <c r="N49" s="77">
        <f>IF($A49="PLAYER","",VALUE(MID('Bball ref'!G55,FIND("/",'Bball ref'!G55)+1,FIND(")",'Bball ref'!G55)-FIND("/",'Bball ref'!G55)-1)))</f>
        <v>12</v>
      </c>
      <c r="O49" s="77">
        <f>IF($A49="PLAYER","",VALUE(MID('Bball ref'!H55,FIND("(",'Bball ref'!H55)+1,FIND("/",'Bball ref'!H55)-FIND("(",'Bball ref'!H55)-1)))</f>
        <v>1.5</v>
      </c>
      <c r="P49" s="77">
        <f>IF($A49="PLAYER","",VALUE(MID('Bball ref'!H55,FIND("/",'Bball ref'!H55)+1,FIND(")",'Bball ref'!H55)-FIND("/",'Bball ref'!H55)-1)))</f>
        <v>2</v>
      </c>
      <c r="Q49" s="77">
        <f>IF($A49="PLAYER","",(D49-Math!B$14)/Math!B$15)</f>
        <v>0.41413745060505347</v>
      </c>
      <c r="R49" s="77">
        <f>IF($A49="PLAYER","",(E49-Math!C$14)/Math!C$15)</f>
        <v>2.539151397925429E-2</v>
      </c>
      <c r="S49" s="77">
        <f>IF($A49="PLAYER","",(F49-Math!D$14)/Math!D$15)</f>
        <v>-0.4503232984618033</v>
      </c>
      <c r="T49" s="77">
        <f>IF($A49="PLAYER","",(G49-Math!E$14)/Math!E$15)</f>
        <v>2.727475437732398</v>
      </c>
      <c r="U49" s="77">
        <f>IF($A49="PLAYER","",(H49-Math!F$14)/Math!F$15)</f>
        <v>-0.39770360805005056</v>
      </c>
      <c r="V49" s="77">
        <f>IF($A49="PLAYER","",(I49-Math!G$14)/Math!G$15)</f>
        <v>-0.308163322245531</v>
      </c>
      <c r="W49" s="77">
        <f>IF($A49="PLAYER","",(J49-Math!H$14)/Math!H$15)</f>
        <v>0.15670472406750705</v>
      </c>
      <c r="X49" s="77">
        <f>IF($A49="PLAYER","",(K49-Math!I$14)/Math!I$15*(-1))</f>
        <v>0.10144640814370273</v>
      </c>
      <c r="Y49" s="77">
        <f>IF($A49="PLAYER","",(L49-Math!J$14)/Math!J$15)</f>
        <v>0.1282144825714634</v>
      </c>
    </row>
    <row r="50" spans="1:25">
      <c r="A50" s="77" t="str">
        <f>IF((LEN('Bball ref'!B56)-LEN(SUBSTITUTE('Bball ref'!B56," ","")))&lt;2,'Bball ref'!B56,LEFT('Bball ref'!B56,FIND(" ",'Bball ref'!B56,FIND(" ",'Bball ref'!B56)+1)-1))</f>
        <v>Lonzo Ball</v>
      </c>
      <c r="B50" s="77">
        <f>IF($A50="PLAYER", "",'Bball ref'!A56)</f>
        <v>46</v>
      </c>
      <c r="C50" s="77">
        <f>IF($A50="PLAYER","",'Bball ref'!E56)</f>
        <v>4</v>
      </c>
      <c r="D50" s="77">
        <f>IF($A50="PLAYER","",VALUE(LEFT('Bball ref'!G56,FIND("(",'Bball ref'!G56)-1)))</f>
        <v>0.39</v>
      </c>
      <c r="E50" s="77">
        <f>IF($A50="PLAYER","",VALUE(LEFT('Bball ref'!H56,(FIND("(",'Bball ref'!H56)-1))))</f>
        <v>0.75</v>
      </c>
      <c r="F50" s="77">
        <f>IF($A50="PLAYER","",'Bball ref'!I56)</f>
        <v>2.8</v>
      </c>
      <c r="G50" s="77">
        <f>IF($A50="PLAYER","",'Bball ref'!K56)</f>
        <v>4.8</v>
      </c>
      <c r="H50" s="77">
        <f>IF($A50="PLAYER","",'Bball ref'!L56)</f>
        <v>7.3</v>
      </c>
      <c r="I50" s="77">
        <f>IF($A50="PLAYER","",'Bball ref'!M56)</f>
        <v>1.8</v>
      </c>
      <c r="J50" s="77">
        <f>IF($A50="PLAYER","",'Bball ref'!N56)</f>
        <v>0</v>
      </c>
      <c r="K50" s="77">
        <f>IF($A50="PLAYER","",'Bball ref'!O56)</f>
        <v>1.3</v>
      </c>
      <c r="L50" s="77">
        <f>IF($A50="PLAYER","",'Bball ref'!J56)</f>
        <v>13.3</v>
      </c>
      <c r="M50" s="77">
        <f>IF($A50="PLAYER","",VALUE(MID('Bball ref'!G56,FIND("(",'Bball ref'!G56)+1,FIND("/",'Bball ref'!G56)-FIND("(",'Bball ref'!G56)-1)))</f>
        <v>4.5</v>
      </c>
      <c r="N50" s="77">
        <f>IF($A50="PLAYER","",VALUE(MID('Bball ref'!G56,FIND("/",'Bball ref'!G56)+1,FIND(")",'Bball ref'!G56)-FIND("/",'Bball ref'!G56)-1)))</f>
        <v>11.5</v>
      </c>
      <c r="O50" s="77">
        <f>IF($A50="PLAYER","",VALUE(MID('Bball ref'!H56,FIND("(",'Bball ref'!H56)+1,FIND("/",'Bball ref'!H56)-FIND("(",'Bball ref'!H56)-1)))</f>
        <v>1.5</v>
      </c>
      <c r="P50" s="77">
        <f>IF($A50="PLAYER","",VALUE(MID('Bball ref'!H56,FIND("/",'Bball ref'!H56)+1,FIND(")",'Bball ref'!H56)-FIND("/",'Bball ref'!H56)-1)))</f>
        <v>2</v>
      </c>
      <c r="Q50" s="77">
        <f>IF($A50="PLAYER","",(D50-Math!B$14)/Math!B$15)</f>
        <v>-0.8462808773233752</v>
      </c>
      <c r="R50" s="77">
        <f>IF($A50="PLAYER","",(E50-Math!C$14)/Math!C$15)</f>
        <v>2.539151397925429E-2</v>
      </c>
      <c r="S50" s="77">
        <f>IF($A50="PLAYER","",(F50-Math!D$14)/Math!D$15)</f>
        <v>1.3292199226825274</v>
      </c>
      <c r="T50" s="77">
        <f>IF($A50="PLAYER","",(G50-Math!E$14)/Math!E$15)</f>
        <v>-0.25505803490106582</v>
      </c>
      <c r="U50" s="77">
        <f>IF($A50="PLAYER","",(H50-Math!F$14)/Math!F$15)</f>
        <v>1.9521616346091126</v>
      </c>
      <c r="V50" s="77">
        <f>IF($A50="PLAYER","",(I50-Math!G$14)/Math!G$15)</f>
        <v>1.3757892583311366</v>
      </c>
      <c r="W50" s="77">
        <f>IF($A50="PLAYER","",(J50-Math!H$14)/Math!H$15)</f>
        <v>-0.998721812835768</v>
      </c>
      <c r="X50" s="77">
        <f>IF($A50="PLAYER","",(K50-Math!I$14)/Math!I$15*(-1))</f>
        <v>0.54060834815972703</v>
      </c>
      <c r="Y50" s="77">
        <f>IF($A50="PLAYER","",(L50-Math!J$14)/Math!J$15)</f>
        <v>-0.14803978912877647</v>
      </c>
    </row>
    <row r="51" spans="1:25">
      <c r="A51" s="77" t="str">
        <f>IF((LEN('Bball ref'!B57)-LEN(SUBSTITUTE('Bball ref'!B57," ","")))&lt;2,'Bball ref'!B57,LEFT('Bball ref'!B57,FIND(" ",'Bball ref'!B57,FIND(" ",'Bball ref'!B57)+1)-1))</f>
        <v>Mitchell Robinson</v>
      </c>
      <c r="B51" s="77">
        <f>IF($A51="PLAYER", "",'Bball ref'!A57)</f>
        <v>47</v>
      </c>
      <c r="C51" s="77">
        <f>IF($A51="PLAYER","",'Bball ref'!E57)</f>
        <v>4</v>
      </c>
      <c r="D51" s="77">
        <f>IF($A51="PLAYER","",VALUE(LEFT('Bball ref'!G57,FIND("(",'Bball ref'!G57)-1)))</f>
        <v>0.69</v>
      </c>
      <c r="E51" s="77">
        <f>IF($A51="PLAYER","",VALUE(LEFT('Bball ref'!H57,(FIND("(",'Bball ref'!H57)-1))))</f>
        <v>0.82</v>
      </c>
      <c r="F51" s="77">
        <f>IF($A51="PLAYER","",'Bball ref'!I57)</f>
        <v>0</v>
      </c>
      <c r="G51" s="77">
        <f>IF($A51="PLAYER","",'Bball ref'!K57)</f>
        <v>6.8</v>
      </c>
      <c r="H51" s="77">
        <f>IF($A51="PLAYER","",'Bball ref'!L57)</f>
        <v>0.8</v>
      </c>
      <c r="I51" s="77">
        <f>IF($A51="PLAYER","",'Bball ref'!M57)</f>
        <v>1</v>
      </c>
      <c r="J51" s="77">
        <f>IF($A51="PLAYER","",'Bball ref'!N57)</f>
        <v>2.2999999999999998</v>
      </c>
      <c r="K51" s="77">
        <f>IF($A51="PLAYER","",'Bball ref'!O57)</f>
        <v>1</v>
      </c>
      <c r="L51" s="77">
        <f>IF($A51="PLAYER","",'Bball ref'!J57)</f>
        <v>11.3</v>
      </c>
      <c r="M51" s="77">
        <f>IF($A51="PLAYER","",VALUE(MID('Bball ref'!G57,FIND("(",'Bball ref'!G57)+1,FIND("/",'Bball ref'!G57)-FIND("(",'Bball ref'!G57)-1)))</f>
        <v>4.5</v>
      </c>
      <c r="N51" s="77">
        <f>IF($A51="PLAYER","",VALUE(MID('Bball ref'!G57,FIND("/",'Bball ref'!G57)+1,FIND(")",'Bball ref'!G57)-FIND("/",'Bball ref'!G57)-1)))</f>
        <v>6.5</v>
      </c>
      <c r="O51" s="77">
        <f>IF($A51="PLAYER","",VALUE(MID('Bball ref'!H57,FIND("(",'Bball ref'!H57)+1,FIND("/",'Bball ref'!H57)-FIND("(",'Bball ref'!H57)-1)))</f>
        <v>2.2999999999999998</v>
      </c>
      <c r="P51" s="77">
        <f>IF($A51="PLAYER","",VALUE(MID('Bball ref'!H57,FIND("/",'Bball ref'!H57)+1,FIND(")",'Bball ref'!H57)-FIND("/",'Bball ref'!H57)-1)))</f>
        <v>2.8</v>
      </c>
      <c r="Q51" s="77">
        <f>IF($A51="PLAYER","",(D51-Math!B$14)/Math!B$15)</f>
        <v>1.8546155396661139</v>
      </c>
      <c r="R51" s="77">
        <f>IF($A51="PLAYER","",(E51-Math!C$14)/Math!C$15)</f>
        <v>0.3144006161821698</v>
      </c>
      <c r="S51" s="77">
        <f>IF($A51="PLAYER","",(F51-Math!D$14)/Math!D$15)</f>
        <v>-1.438958421319765</v>
      </c>
      <c r="T51" s="77">
        <f>IF($A51="PLAYER","",(G51-Math!E$14)/Math!E$15)</f>
        <v>0.43058184386524767</v>
      </c>
      <c r="U51" s="77">
        <f>IF($A51="PLAYER","",(H51-Math!F$14)/Math!F$15)</f>
        <v>-0.9297485686521253</v>
      </c>
      <c r="V51" s="77">
        <f>IF($A51="PLAYER","",(I51-Math!G$14)/Math!G$15)</f>
        <v>2.8627193869802441E-2</v>
      </c>
      <c r="W51" s="77">
        <f>IF($A51="PLAYER","",(J51-Math!H$14)/Math!H$15)</f>
        <v>2.3231294807611476</v>
      </c>
      <c r="X51" s="77">
        <f>IF($A51="PLAYER","",(K51-Math!I$14)/Math!I$15*(-1))</f>
        <v>0.80410551216934167</v>
      </c>
      <c r="Y51" s="77">
        <f>IF($A51="PLAYER","",(L51-Math!J$14)/Math!J$15)</f>
        <v>-0.47304481465847054</v>
      </c>
    </row>
    <row r="52" spans="1:25">
      <c r="A52" s="77" t="str">
        <f>IF((LEN('Bball ref'!B58)-LEN(SUBSTITUTE('Bball ref'!B58," ","")))&lt;2,'Bball ref'!B58,LEFT('Bball ref'!B58,FIND(" ",'Bball ref'!B58,FIND(" ",'Bball ref'!B58)+1)-1))</f>
        <v>Ben Simmons</v>
      </c>
      <c r="B52" s="77">
        <f>IF($A52="PLAYER", "",'Bball ref'!A58)</f>
        <v>48</v>
      </c>
      <c r="C52" s="77">
        <f>IF($A52="PLAYER","",'Bball ref'!E58)</f>
        <v>4</v>
      </c>
      <c r="D52" s="77">
        <f>IF($A52="PLAYER","",VALUE(LEFT('Bball ref'!G58,FIND("(",'Bball ref'!G58)-1)))</f>
        <v>0.55000000000000004</v>
      </c>
      <c r="E52" s="77">
        <f>IF($A52="PLAYER","",VALUE(LEFT('Bball ref'!H58,(FIND("(",'Bball ref'!H58)-1))))</f>
        <v>0.44</v>
      </c>
      <c r="F52" s="77">
        <f>IF($A52="PLAYER","",'Bball ref'!I58)</f>
        <v>0</v>
      </c>
      <c r="G52" s="77">
        <f>IF($A52="PLAYER","",'Bball ref'!K58)</f>
        <v>5.3</v>
      </c>
      <c r="H52" s="77">
        <f>IF($A52="PLAYER","",'Bball ref'!L58)</f>
        <v>8</v>
      </c>
      <c r="I52" s="77">
        <f>IF($A52="PLAYER","",'Bball ref'!M58)</f>
        <v>2.8</v>
      </c>
      <c r="J52" s="77">
        <f>IF($A52="PLAYER","",'Bball ref'!N58)</f>
        <v>0.8</v>
      </c>
      <c r="K52" s="77">
        <f>IF($A52="PLAYER","",'Bball ref'!O58)</f>
        <v>4.8</v>
      </c>
      <c r="L52" s="77">
        <f>IF($A52="PLAYER","",'Bball ref'!J58)</f>
        <v>16.5</v>
      </c>
      <c r="M52" s="77">
        <f>IF($A52="PLAYER","",VALUE(MID('Bball ref'!G58,FIND("(",'Bball ref'!G58)+1,FIND("/",'Bball ref'!G58)-FIND("(",'Bball ref'!G58)-1)))</f>
        <v>7.3</v>
      </c>
      <c r="N52" s="77">
        <f>IF($A52="PLAYER","",VALUE(MID('Bball ref'!G58,FIND("/",'Bball ref'!G58)+1,FIND(")",'Bball ref'!G58)-FIND("/",'Bball ref'!G58)-1)))</f>
        <v>13.3</v>
      </c>
      <c r="O52" s="77">
        <f>IF($A52="PLAYER","",VALUE(MID('Bball ref'!H58,FIND("(",'Bball ref'!H58)+1,FIND("/",'Bball ref'!H58)-FIND("(",'Bball ref'!H58)-1)))</f>
        <v>2</v>
      </c>
      <c r="P52" s="77">
        <f>IF($A52="PLAYER","",VALUE(MID('Bball ref'!H58,FIND("/",'Bball ref'!H58)+1,FIND(")",'Bball ref'!H58)-FIND("/",'Bball ref'!H58)-1)))</f>
        <v>4.5</v>
      </c>
      <c r="Q52" s="77">
        <f>IF($A52="PLAYER","",(D52-Math!B$14)/Math!B$15)</f>
        <v>0.59419721173768625</v>
      </c>
      <c r="R52" s="77">
        <f>IF($A52="PLAYER","",(E52-Math!C$14)/Math!C$15)</f>
        <v>-1.2545059386336583</v>
      </c>
      <c r="S52" s="77">
        <f>IF($A52="PLAYER","",(F52-Math!D$14)/Math!D$15)</f>
        <v>-1.438958421319765</v>
      </c>
      <c r="T52" s="77">
        <f>IF($A52="PLAYER","",(G52-Math!E$14)/Math!E$15)</f>
        <v>-8.3648065209487421E-2</v>
      </c>
      <c r="U52" s="77">
        <f>IF($A52="PLAYER","",(H52-Math!F$14)/Math!F$15)</f>
        <v>2.262521194960323</v>
      </c>
      <c r="V52" s="77">
        <f>IF($A52="PLAYER","",(I52-Math!G$14)/Math!G$15)</f>
        <v>3.0597418389078039</v>
      </c>
      <c r="W52" s="77">
        <f>IF($A52="PLAYER","",(J52-Math!H$14)/Math!H$15)</f>
        <v>0.15670472406750705</v>
      </c>
      <c r="X52" s="77">
        <f>IF($A52="PLAYER","",(K52-Math!I$14)/Math!I$15*(-1))</f>
        <v>-2.5335252319524426</v>
      </c>
      <c r="Y52" s="77">
        <f>IF($A52="PLAYER","",(L52-Math!J$14)/Math!J$15)</f>
        <v>0.37196825171873399</v>
      </c>
    </row>
    <row r="53" spans="1:25">
      <c r="A53" s="77" t="str">
        <f>IF((LEN('Bball ref'!B59)-LEN(SUBSTITUTE('Bball ref'!B59," ","")))&lt;2,'Bball ref'!B59,LEFT('Bball ref'!B59,FIND(" ",'Bball ref'!B59,FIND(" ",'Bball ref'!B59)+1)-1))</f>
        <v>Brook Lopez</v>
      </c>
      <c r="B53" s="77">
        <f>IF($A53="PLAYER", "",'Bball ref'!A59)</f>
        <v>49</v>
      </c>
      <c r="C53" s="77">
        <f>IF($A53="PLAYER","",'Bball ref'!E59)</f>
        <v>4</v>
      </c>
      <c r="D53" s="77">
        <f>IF($A53="PLAYER","",VALUE(LEFT('Bball ref'!G59,FIND("(",'Bball ref'!G59)-1)))</f>
        <v>0.38</v>
      </c>
      <c r="E53" s="77">
        <f>IF($A53="PLAYER","",VALUE(LEFT('Bball ref'!H59,(FIND("(",'Bball ref'!H59)-1))))</f>
        <v>0.93</v>
      </c>
      <c r="F53" s="77">
        <f>IF($A53="PLAYER","",'Bball ref'!I59)</f>
        <v>1.8</v>
      </c>
      <c r="G53" s="77">
        <f>IF($A53="PLAYER","",'Bball ref'!K59)</f>
        <v>4.3</v>
      </c>
      <c r="H53" s="77">
        <f>IF($A53="PLAYER","",'Bball ref'!L59)</f>
        <v>1.8</v>
      </c>
      <c r="I53" s="77">
        <f>IF($A53="PLAYER","",'Bball ref'!M59)</f>
        <v>0.8</v>
      </c>
      <c r="J53" s="77">
        <f>IF($A53="PLAYER","",'Bball ref'!N59)</f>
        <v>2.5</v>
      </c>
      <c r="K53" s="77">
        <f>IF($A53="PLAYER","",'Bball ref'!O59)</f>
        <v>1.8</v>
      </c>
      <c r="L53" s="77">
        <f>IF($A53="PLAYER","",'Bball ref'!J59)</f>
        <v>12.3</v>
      </c>
      <c r="M53" s="77">
        <f>IF($A53="PLAYER","",VALUE(MID('Bball ref'!G59,FIND("(",'Bball ref'!G59)+1,FIND("/",'Bball ref'!G59)-FIND("(",'Bball ref'!G59)-1)))</f>
        <v>3.3</v>
      </c>
      <c r="N53" s="77">
        <f>IF($A53="PLAYER","",VALUE(MID('Bball ref'!G59,FIND("/",'Bball ref'!G59)+1,FIND(")",'Bball ref'!G59)-FIND("/",'Bball ref'!G59)-1)))</f>
        <v>8.8000000000000007</v>
      </c>
      <c r="O53" s="77">
        <f>IF($A53="PLAYER","",VALUE(MID('Bball ref'!H59,FIND("(",'Bball ref'!H59)+1,FIND("/",'Bball ref'!H59)-FIND("(",'Bball ref'!H59)-1)))</f>
        <v>4</v>
      </c>
      <c r="P53" s="77">
        <f>IF($A53="PLAYER","",VALUE(MID('Bball ref'!H59,FIND("/",'Bball ref'!H59)+1,FIND(")",'Bball ref'!H59)-FIND("/",'Bball ref'!H59)-1)))</f>
        <v>4.3</v>
      </c>
      <c r="Q53" s="77">
        <f>IF($A53="PLAYER","",(D53-Math!B$14)/Math!B$15)</f>
        <v>-0.93631075788969165</v>
      </c>
      <c r="R53" s="77">
        <f>IF($A53="PLAYER","",(E53-Math!C$14)/Math!C$15)</f>
        <v>0.76855777678675208</v>
      </c>
      <c r="S53" s="77">
        <f>IF($A53="PLAYER","",(F53-Math!D$14)/Math!D$15)</f>
        <v>0.34058479982456608</v>
      </c>
      <c r="T53" s="77">
        <f>IF($A53="PLAYER","",(G53-Math!E$14)/Math!E$15)</f>
        <v>-0.42646800459264417</v>
      </c>
      <c r="U53" s="77">
        <f>IF($A53="PLAYER","",(H53-Math!F$14)/Math!F$15)</f>
        <v>-0.48637776815039629</v>
      </c>
      <c r="V53" s="77">
        <f>IF($A53="PLAYER","",(I53-Math!G$14)/Math!G$15)</f>
        <v>-0.308163322245531</v>
      </c>
      <c r="W53" s="77">
        <f>IF($A53="PLAYER","",(J53-Math!H$14)/Math!H$15)</f>
        <v>2.6119861149869665</v>
      </c>
      <c r="X53" s="77">
        <f>IF($A53="PLAYER","",(K53-Math!I$14)/Math!I$15*(-1))</f>
        <v>0.10144640814370273</v>
      </c>
      <c r="Y53" s="77">
        <f>IF($A53="PLAYER","",(L53-Math!J$14)/Math!J$15)</f>
        <v>-0.31054230189362353</v>
      </c>
    </row>
    <row r="54" spans="1:25">
      <c r="A54" s="77" t="str">
        <f>IF((LEN('Bball ref'!B60)-LEN(SUBSTITUTE('Bball ref'!B60," ","")))&lt;2,'Bball ref'!B60,LEFT('Bball ref'!B60,FIND(" ",'Bball ref'!B60,FIND(" ",'Bball ref'!B60)+1)-1))</f>
        <v>P.J. Tucker</v>
      </c>
      <c r="B54" s="77">
        <f>IF($A54="PLAYER", "",'Bball ref'!A60)</f>
        <v>50</v>
      </c>
      <c r="C54" s="77">
        <f>IF($A54="PLAYER","",'Bball ref'!E60)</f>
        <v>1</v>
      </c>
      <c r="D54" s="77">
        <f>IF($A54="PLAYER","",VALUE(LEFT('Bball ref'!G60,FIND("(",'Bball ref'!G60)-1)))</f>
        <v>0.43</v>
      </c>
      <c r="E54" s="77">
        <f>IF($A54="PLAYER","",VALUE(LEFT('Bball ref'!H60,(FIND("(",'Bball ref'!H60)-1))))</f>
        <v>1</v>
      </c>
      <c r="F54" s="77">
        <f>IF($A54="PLAYER","",'Bball ref'!I60)</f>
        <v>1</v>
      </c>
      <c r="G54" s="77">
        <f>IF($A54="PLAYER","",'Bball ref'!K60)</f>
        <v>5</v>
      </c>
      <c r="H54" s="77">
        <f>IF($A54="PLAYER","",'Bball ref'!L60)</f>
        <v>4</v>
      </c>
      <c r="I54" s="77">
        <f>IF($A54="PLAYER","",'Bball ref'!M60)</f>
        <v>3</v>
      </c>
      <c r="J54" s="77">
        <f>IF($A54="PLAYER","",'Bball ref'!N60)</f>
        <v>0</v>
      </c>
      <c r="K54" s="77">
        <f>IF($A54="PLAYER","",'Bball ref'!O60)</f>
        <v>0</v>
      </c>
      <c r="L54" s="77">
        <f>IF($A54="PLAYER","",'Bball ref'!J60)</f>
        <v>9</v>
      </c>
      <c r="M54" s="77">
        <f>IF($A54="PLAYER","",VALUE(MID('Bball ref'!G60,FIND("(",'Bball ref'!G60)+1,FIND("/",'Bball ref'!G60)-FIND("(",'Bball ref'!G60)-1)))</f>
        <v>3</v>
      </c>
      <c r="N54" s="77">
        <f>IF($A54="PLAYER","",VALUE(MID('Bball ref'!G60,FIND("/",'Bball ref'!G60)+1,FIND(")",'Bball ref'!G60)-FIND("/",'Bball ref'!G60)-1)))</f>
        <v>7</v>
      </c>
      <c r="O54" s="77">
        <f>IF($A54="PLAYER","",VALUE(MID('Bball ref'!H60,FIND("(",'Bball ref'!H60)+1,FIND("/",'Bball ref'!H60)-FIND("(",'Bball ref'!H60)-1)))</f>
        <v>2</v>
      </c>
      <c r="P54" s="77">
        <f>IF($A54="PLAYER","",VALUE(MID('Bball ref'!H60,FIND("/",'Bball ref'!H60)+1,FIND(")",'Bball ref'!H60)-FIND("/",'Bball ref'!H60)-1)))</f>
        <v>2</v>
      </c>
      <c r="Q54" s="77">
        <f>IF($A54="PLAYER","",(D54-Math!B$14)/Math!B$15)</f>
        <v>-0.48616135505811009</v>
      </c>
      <c r="R54" s="77">
        <f>IF($A54="PLAYER","",(E54-Math!C$14)/Math!C$15)</f>
        <v>1.0575668789896677</v>
      </c>
      <c r="S54" s="77">
        <f>IF($A54="PLAYER","",(F54-Math!D$14)/Math!D$15)</f>
        <v>-0.4503232984618033</v>
      </c>
      <c r="T54" s="77">
        <f>IF($A54="PLAYER","",(G54-Math!E$14)/Math!E$15)</f>
        <v>-0.1864940470244344</v>
      </c>
      <c r="U54" s="77">
        <f>IF($A54="PLAYER","",(H54-Math!F$14)/Math!F$15)</f>
        <v>0.48903799295340727</v>
      </c>
      <c r="V54" s="77">
        <f>IF($A54="PLAYER","",(I54-Math!G$14)/Math!G$15)</f>
        <v>3.3965323550231377</v>
      </c>
      <c r="W54" s="77">
        <f>IF($A54="PLAYER","",(J54-Math!H$14)/Math!H$15)</f>
        <v>-0.998721812835768</v>
      </c>
      <c r="X54" s="77">
        <f>IF($A54="PLAYER","",(K54-Math!I$14)/Math!I$15*(-1))</f>
        <v>1.6824293922013902</v>
      </c>
      <c r="Y54" s="77">
        <f>IF($A54="PLAYER","",(L54-Math!J$14)/Math!J$15)</f>
        <v>-0.84680059401761887</v>
      </c>
    </row>
    <row r="55" spans="1:25">
      <c r="A55" s="77" t="str">
        <f>IF((LEN('Bball ref'!B61)-LEN(SUBSTITUTE('Bball ref'!B61," ","")))&lt;2,'Bball ref'!B61,LEFT('Bball ref'!B61,FIND(" ",'Bball ref'!B61,FIND(" ",'Bball ref'!B61)+1)-1))</f>
        <v>Devonte' Graham</v>
      </c>
      <c r="B55" s="77">
        <f>IF($A55="PLAYER", "",'Bball ref'!A61)</f>
        <v>51</v>
      </c>
      <c r="C55" s="77">
        <f>IF($A55="PLAYER","",'Bball ref'!E61)</f>
        <v>5</v>
      </c>
      <c r="D55" s="77">
        <f>IF($A55="PLAYER","",VALUE(LEFT('Bball ref'!G61,FIND("(",'Bball ref'!G61)-1)))</f>
        <v>0.45</v>
      </c>
      <c r="E55" s="77">
        <f>IF($A55="PLAYER","",VALUE(LEFT('Bball ref'!H61,(FIND("(",'Bball ref'!H61)-1))))</f>
        <v>0.88</v>
      </c>
      <c r="F55" s="77">
        <f>IF($A55="PLAYER","",'Bball ref'!I61)</f>
        <v>3.4</v>
      </c>
      <c r="G55" s="77">
        <f>IF($A55="PLAYER","",'Bball ref'!K61)</f>
        <v>3</v>
      </c>
      <c r="H55" s="77">
        <f>IF($A55="PLAYER","",'Bball ref'!L61)</f>
        <v>7.6</v>
      </c>
      <c r="I55" s="77">
        <f>IF($A55="PLAYER","",'Bball ref'!M61)</f>
        <v>0</v>
      </c>
      <c r="J55" s="77">
        <f>IF($A55="PLAYER","",'Bball ref'!N61)</f>
        <v>0.2</v>
      </c>
      <c r="K55" s="77">
        <f>IF($A55="PLAYER","",'Bball ref'!O61)</f>
        <v>2.2000000000000002</v>
      </c>
      <c r="L55" s="77">
        <f>IF($A55="PLAYER","",'Bball ref'!J61)</f>
        <v>16.399999999999999</v>
      </c>
      <c r="M55" s="77">
        <f>IF($A55="PLAYER","",VALUE(MID('Bball ref'!G61,FIND("(",'Bball ref'!G61)+1,FIND("/",'Bball ref'!G61)-FIND("(",'Bball ref'!G61)-1)))</f>
        <v>5</v>
      </c>
      <c r="N55" s="77">
        <f>IF($A55="PLAYER","",VALUE(MID('Bball ref'!G61,FIND("/",'Bball ref'!G61)+1,FIND(")",'Bball ref'!G61)-FIND("/",'Bball ref'!G61)-1)))</f>
        <v>11</v>
      </c>
      <c r="O55" s="77">
        <f>IF($A55="PLAYER","",VALUE(MID('Bball ref'!H61,FIND("(",'Bball ref'!H61)+1,FIND("/",'Bball ref'!H61)-FIND("(",'Bball ref'!H61)-1)))</f>
        <v>3</v>
      </c>
      <c r="P55" s="77">
        <f>IF($A55="PLAYER","",VALUE(MID('Bball ref'!H61,FIND("/",'Bball ref'!H61)+1,FIND(")",'Bball ref'!H61)-FIND("/",'Bball ref'!H61)-1)))</f>
        <v>3.4</v>
      </c>
      <c r="Q55" s="77">
        <f>IF($A55="PLAYER","",(D55-Math!B$14)/Math!B$15)</f>
        <v>-0.30610159392547726</v>
      </c>
      <c r="R55" s="77">
        <f>IF($A55="PLAYER","",(E55-Math!C$14)/Math!C$15)</f>
        <v>0.56212270378466922</v>
      </c>
      <c r="S55" s="77">
        <f>IF($A55="PLAYER","",(F55-Math!D$14)/Math!D$15)</f>
        <v>1.9224009963973046</v>
      </c>
      <c r="T55" s="77">
        <f>IF($A55="PLAYER","",(G55-Math!E$14)/Math!E$15)</f>
        <v>-0.87213392579074789</v>
      </c>
      <c r="U55" s="77">
        <f>IF($A55="PLAYER","",(H55-Math!F$14)/Math!F$15)</f>
        <v>2.085172874759631</v>
      </c>
      <c r="V55" s="77">
        <f>IF($A55="PLAYER","",(I55-Math!G$14)/Math!G$15)</f>
        <v>-1.6553253867068651</v>
      </c>
      <c r="W55" s="77">
        <f>IF($A55="PLAYER","",(J55-Math!H$14)/Math!H$15)</f>
        <v>-0.70986517860994924</v>
      </c>
      <c r="X55" s="77">
        <f>IF($A55="PLAYER","",(K55-Math!I$14)/Math!I$15*(-1))</f>
        <v>-0.24988314386911684</v>
      </c>
      <c r="Y55" s="77">
        <f>IF($A55="PLAYER","",(L55-Math!J$14)/Math!J$15)</f>
        <v>0.35571800044224905</v>
      </c>
    </row>
    <row r="56" spans="1:25">
      <c r="A56" s="77" t="str">
        <f>IF((LEN('Bball ref'!B62)-LEN(SUBSTITUTE('Bball ref'!B62," ","")))&lt;2,'Bball ref'!B62,LEFT('Bball ref'!B62,FIND(" ",'Bball ref'!B62,FIND(" ",'Bball ref'!B62)+1)-1))</f>
        <v>Clint Capela</v>
      </c>
      <c r="B56" s="77">
        <f>IF($A56="PLAYER", "",'Bball ref'!A62)</f>
        <v>52</v>
      </c>
      <c r="C56" s="77">
        <f>IF($A56="PLAYER","",'Bball ref'!E62)</f>
        <v>4</v>
      </c>
      <c r="D56" s="77">
        <f>IF($A56="PLAYER","",VALUE(LEFT('Bball ref'!G62,FIND("(",'Bball ref'!G62)-1)))</f>
        <v>0.65</v>
      </c>
      <c r="E56" s="77">
        <f>IF($A56="PLAYER","",VALUE(LEFT('Bball ref'!H62,(FIND("(",'Bball ref'!H62)-1))))</f>
        <v>0.47</v>
      </c>
      <c r="F56" s="77">
        <f>IF($A56="PLAYER","",'Bball ref'!I62)</f>
        <v>0</v>
      </c>
      <c r="G56" s="77">
        <f>IF($A56="PLAYER","",'Bball ref'!K62)</f>
        <v>9.3000000000000007</v>
      </c>
      <c r="H56" s="77">
        <f>IF($A56="PLAYER","",'Bball ref'!L62)</f>
        <v>1.5</v>
      </c>
      <c r="I56" s="77">
        <f>IF($A56="PLAYER","",'Bball ref'!M62)</f>
        <v>1</v>
      </c>
      <c r="J56" s="77">
        <f>IF($A56="PLAYER","",'Bball ref'!N62)</f>
        <v>2.2999999999999998</v>
      </c>
      <c r="K56" s="77">
        <f>IF($A56="PLAYER","",'Bball ref'!O62)</f>
        <v>2</v>
      </c>
      <c r="L56" s="77">
        <f>IF($A56="PLAYER","",'Bball ref'!J62)</f>
        <v>16</v>
      </c>
      <c r="M56" s="77">
        <f>IF($A56="PLAYER","",VALUE(MID('Bball ref'!G62,FIND("(",'Bball ref'!G62)+1,FIND("/",'Bball ref'!G62)-FIND("(",'Bball ref'!G62)-1)))</f>
        <v>7</v>
      </c>
      <c r="N56" s="77">
        <f>IF($A56="PLAYER","",VALUE(MID('Bball ref'!G62,FIND("/",'Bball ref'!G62)+1,FIND(")",'Bball ref'!G62)-FIND("/",'Bball ref'!G62)-1)))</f>
        <v>10.8</v>
      </c>
      <c r="O56" s="77">
        <f>IF($A56="PLAYER","",VALUE(MID('Bball ref'!H62,FIND("(",'Bball ref'!H62)+1,FIND("/",'Bball ref'!H62)-FIND("(",'Bball ref'!H62)-1)))</f>
        <v>2</v>
      </c>
      <c r="P56" s="77">
        <f>IF($A56="PLAYER","",VALUE(MID('Bball ref'!H62,FIND("/",'Bball ref'!H62)+1,FIND(")",'Bball ref'!H62)-FIND("/",'Bball ref'!H62)-1)))</f>
        <v>4.3</v>
      </c>
      <c r="Q56" s="77">
        <f>IF($A56="PLAYER","",(D56-Math!B$14)/Math!B$15)</f>
        <v>1.4944960174008493</v>
      </c>
      <c r="R56" s="77">
        <f>IF($A56="PLAYER","",(E56-Math!C$14)/Math!C$15)</f>
        <v>-1.1306448948324088</v>
      </c>
      <c r="S56" s="77">
        <f>IF($A56="PLAYER","",(F56-Math!D$14)/Math!D$15)</f>
        <v>-1.438958421319765</v>
      </c>
      <c r="T56" s="77">
        <f>IF($A56="PLAYER","",(G56-Math!E$14)/Math!E$15)</f>
        <v>1.2876316923231399</v>
      </c>
      <c r="U56" s="77">
        <f>IF($A56="PLAYER","",(H56-Math!F$14)/Math!F$15)</f>
        <v>-0.61938900830091503</v>
      </c>
      <c r="V56" s="77">
        <f>IF($A56="PLAYER","",(I56-Math!G$14)/Math!G$15)</f>
        <v>2.8627193869802441E-2</v>
      </c>
      <c r="W56" s="77">
        <f>IF($A56="PLAYER","",(J56-Math!H$14)/Math!H$15)</f>
        <v>2.3231294807611476</v>
      </c>
      <c r="X56" s="77">
        <f>IF($A56="PLAYER","",(K56-Math!I$14)/Math!I$15*(-1))</f>
        <v>-7.4218367862706955E-2</v>
      </c>
      <c r="Y56" s="77">
        <f>IF($A56="PLAYER","",(L56-Math!J$14)/Math!J$15)</f>
        <v>0.29071699533631046</v>
      </c>
    </row>
    <row r="57" spans="1:25">
      <c r="A57" s="77" t="str">
        <f>IF((LEN('Bball ref'!B63)-LEN(SUBSTITUTE('Bball ref'!B63," ","")))&lt;2,'Bball ref'!B63,LEFT('Bball ref'!B63,FIND(" ",'Bball ref'!B63,FIND(" ",'Bball ref'!B63)+1)-1))</f>
        <v>PLAYER</v>
      </c>
      <c r="B57" s="77" t="str">
        <f>IF($A57="PLAYER", "",'Bball ref'!A63)</f>
        <v/>
      </c>
      <c r="C57" s="77" t="str">
        <f>IF($A57="PLAYER","",'Bball ref'!E63)</f>
        <v/>
      </c>
      <c r="D57" s="77" t="str">
        <f>IF($A57="PLAYER","",VALUE(LEFT('Bball ref'!G63,FIND("(",'Bball ref'!G63)-1)))</f>
        <v/>
      </c>
      <c r="E57" s="77" t="str">
        <f>IF($A57="PLAYER","",VALUE(LEFT('Bball ref'!H63,(FIND("(",'Bball ref'!H63)-1))))</f>
        <v/>
      </c>
      <c r="F57" s="77" t="str">
        <f>IF($A57="PLAYER","",'Bball ref'!I63)</f>
        <v/>
      </c>
      <c r="G57" s="77" t="str">
        <f>IF($A57="PLAYER","",'Bball ref'!K63)</f>
        <v/>
      </c>
      <c r="H57" s="77" t="str">
        <f>IF($A57="PLAYER","",'Bball ref'!L63)</f>
        <v/>
      </c>
      <c r="I57" s="77" t="str">
        <f>IF($A57="PLAYER","",'Bball ref'!M63)</f>
        <v/>
      </c>
      <c r="J57" s="77" t="str">
        <f>IF($A57="PLAYER","",'Bball ref'!N63)</f>
        <v/>
      </c>
      <c r="K57" s="77" t="str">
        <f>IF($A57="PLAYER","",'Bball ref'!O63)</f>
        <v/>
      </c>
      <c r="L57" s="77" t="str">
        <f>IF($A57="PLAYER","",'Bball ref'!J63)</f>
        <v/>
      </c>
      <c r="M57" s="77" t="str">
        <f>IF($A57="PLAYER","",VALUE(MID('Bball ref'!G63,FIND("(",'Bball ref'!G63)+1,FIND("/",'Bball ref'!G63)-FIND("(",'Bball ref'!G63)-1)))</f>
        <v/>
      </c>
      <c r="N57" s="77" t="str">
        <f>IF($A57="PLAYER","",VALUE(MID('Bball ref'!G63,FIND("/",'Bball ref'!G63)+1,FIND(")",'Bball ref'!G63)-FIND("/",'Bball ref'!G63)-1)))</f>
        <v/>
      </c>
      <c r="O57" s="77" t="str">
        <f>IF($A57="PLAYER","",VALUE(MID('Bball ref'!H63,FIND("(",'Bball ref'!H63)+1,FIND("/",'Bball ref'!H63)-FIND("(",'Bball ref'!H63)-1)))</f>
        <v/>
      </c>
      <c r="P57" s="77" t="str">
        <f>IF($A57="PLAYER","",VALUE(MID('Bball ref'!H63,FIND("/",'Bball ref'!H63)+1,FIND(")",'Bball ref'!H63)-FIND("/",'Bball ref'!H63)-1)))</f>
        <v/>
      </c>
      <c r="Q57" s="77" t="str">
        <f>IF($A57="PLAYER","",(D57-Math!B$14)/Math!B$15)</f>
        <v/>
      </c>
      <c r="R57" s="77" t="str">
        <f>IF($A57="PLAYER","",(E57-Math!C$14)/Math!C$15)</f>
        <v/>
      </c>
      <c r="S57" s="77" t="str">
        <f>IF($A57="PLAYER","",(F57-Math!D$14)/Math!D$15)</f>
        <v/>
      </c>
      <c r="T57" s="77" t="str">
        <f>IF($A57="PLAYER","",(G57-Math!E$14)/Math!E$15)</f>
        <v/>
      </c>
      <c r="U57" s="77" t="str">
        <f>IF($A57="PLAYER","",(H57-Math!F$14)/Math!F$15)</f>
        <v/>
      </c>
      <c r="V57" s="77" t="str">
        <f>IF($A57="PLAYER","",(I57-Math!G$14)/Math!G$15)</f>
        <v/>
      </c>
      <c r="W57" s="77" t="str">
        <f>IF($A57="PLAYER","",(J57-Math!H$14)/Math!H$15)</f>
        <v/>
      </c>
      <c r="X57" s="77" t="str">
        <f>IF($A57="PLAYER","",(K57-Math!I$14)/Math!I$15*(-1))</f>
        <v/>
      </c>
      <c r="Y57" s="77" t="str">
        <f>IF($A57="PLAYER","",(L57-Math!J$14)/Math!J$15)</f>
        <v/>
      </c>
    </row>
    <row r="58" spans="1:25">
      <c r="A58" s="77" t="str">
        <f>IF((LEN('Bball ref'!B64)-LEN(SUBSTITUTE('Bball ref'!B64," ","")))&lt;2,'Bball ref'!B64,LEFT('Bball ref'!B64,FIND(" ",'Bball ref'!B64,FIND(" ",'Bball ref'!B64)+1)-1))</f>
        <v>Isaiah Thomas</v>
      </c>
      <c r="B58" s="77">
        <f>IF($A58="PLAYER", "",'Bball ref'!A64)</f>
        <v>53</v>
      </c>
      <c r="C58" s="77">
        <f>IF($A58="PLAYER","",'Bball ref'!E64)</f>
        <v>2</v>
      </c>
      <c r="D58" s="77">
        <f>IF($A58="PLAYER","",VALUE(LEFT('Bball ref'!G64,FIND("(",'Bball ref'!G64)-1)))</f>
        <v>0.48</v>
      </c>
      <c r="E58" s="77">
        <f>IF($A58="PLAYER","",VALUE(LEFT('Bball ref'!H64,(FIND("(",'Bball ref'!H64)-1))))</f>
        <v>1</v>
      </c>
      <c r="F58" s="77">
        <f>IF($A58="PLAYER","",'Bball ref'!I64)</f>
        <v>3</v>
      </c>
      <c r="G58" s="77">
        <f>IF($A58="PLAYER","",'Bball ref'!K64)</f>
        <v>2.5</v>
      </c>
      <c r="H58" s="77">
        <f>IF($A58="PLAYER","",'Bball ref'!L64)</f>
        <v>7.5</v>
      </c>
      <c r="I58" s="77">
        <f>IF($A58="PLAYER","",'Bball ref'!M64)</f>
        <v>0.5</v>
      </c>
      <c r="J58" s="77">
        <f>IF($A58="PLAYER","",'Bball ref'!N64)</f>
        <v>0</v>
      </c>
      <c r="K58" s="77">
        <f>IF($A58="PLAYER","",'Bball ref'!O64)</f>
        <v>3.5</v>
      </c>
      <c r="L58" s="77">
        <f>IF($A58="PLAYER","",'Bball ref'!J64)</f>
        <v>16.5</v>
      </c>
      <c r="M58" s="77">
        <f>IF($A58="PLAYER","",VALUE(MID('Bball ref'!G64,FIND("(",'Bball ref'!G64)+1,FIND("/",'Bball ref'!G64)-FIND("(",'Bball ref'!G64)-1)))</f>
        <v>6</v>
      </c>
      <c r="N58" s="77">
        <f>IF($A58="PLAYER","",VALUE(MID('Bball ref'!G64,FIND("/",'Bball ref'!G64)+1,FIND(")",'Bball ref'!G64)-FIND("/",'Bball ref'!G64)-1)))</f>
        <v>12.5</v>
      </c>
      <c r="O58" s="77">
        <f>IF($A58="PLAYER","",VALUE(MID('Bball ref'!H64,FIND("(",'Bball ref'!H64)+1,FIND("/",'Bball ref'!H64)-FIND("(",'Bball ref'!H64)-1)))</f>
        <v>1.5</v>
      </c>
      <c r="P58" s="77">
        <f>IF($A58="PLAYER","",VALUE(MID('Bball ref'!H64,FIND("/",'Bball ref'!H64)+1,FIND(")",'Bball ref'!H64)-FIND("/",'Bball ref'!H64)-1)))</f>
        <v>1.5</v>
      </c>
      <c r="Q58" s="77">
        <f>IF($A58="PLAYER","",(D58-Math!B$14)/Math!B$15)</f>
        <v>-3.601195222652856E-2</v>
      </c>
      <c r="R58" s="77">
        <f>IF($A58="PLAYER","",(E58-Math!C$14)/Math!C$15)</f>
        <v>1.0575668789896677</v>
      </c>
      <c r="S58" s="77">
        <f>IF($A58="PLAYER","",(F58-Math!D$14)/Math!D$15)</f>
        <v>1.5269469472541199</v>
      </c>
      <c r="T58" s="77">
        <f>IF($A58="PLAYER","",(G58-Math!E$14)/Math!E$15)</f>
        <v>-1.0435438954823262</v>
      </c>
      <c r="U58" s="77">
        <f>IF($A58="PLAYER","",(H58-Math!F$14)/Math!F$15)</f>
        <v>2.0408357947094586</v>
      </c>
      <c r="V58" s="77">
        <f>IF($A58="PLAYER","",(I58-Math!G$14)/Math!G$15)</f>
        <v>-0.81334909641853137</v>
      </c>
      <c r="W58" s="77">
        <f>IF($A58="PLAYER","",(J58-Math!H$14)/Math!H$15)</f>
        <v>-0.998721812835768</v>
      </c>
      <c r="X58" s="77">
        <f>IF($A58="PLAYER","",(K58-Math!I$14)/Math!I$15*(-1))</f>
        <v>-1.3917041879107799</v>
      </c>
      <c r="Y58" s="77">
        <f>IF($A58="PLAYER","",(L58-Math!J$14)/Math!J$15)</f>
        <v>0.37196825171873399</v>
      </c>
    </row>
    <row r="59" spans="1:25">
      <c r="A59" s="77" t="str">
        <f>IF((LEN('Bball ref'!B65)-LEN(SUBSTITUTE('Bball ref'!B65," ","")))&lt;2,'Bball ref'!B65,LEFT('Bball ref'!B65,FIND(" ",'Bball ref'!B65,FIND(" ",'Bball ref'!B65)+1)-1))</f>
        <v>Terry Rozier</v>
      </c>
      <c r="B59" s="77">
        <f>IF($A59="PLAYER", "",'Bball ref'!A65)</f>
        <v>54</v>
      </c>
      <c r="C59" s="77">
        <f>IF($A59="PLAYER","",'Bball ref'!E65)</f>
        <v>5</v>
      </c>
      <c r="D59" s="77">
        <f>IF($A59="PLAYER","",VALUE(LEFT('Bball ref'!G65,FIND("(",'Bball ref'!G65)-1)))</f>
        <v>0.42</v>
      </c>
      <c r="E59" s="77">
        <f>IF($A59="PLAYER","",VALUE(LEFT('Bball ref'!H65,(FIND("(",'Bball ref'!H65)-1))))</f>
        <v>0.86</v>
      </c>
      <c r="F59" s="77">
        <f>IF($A59="PLAYER","",'Bball ref'!I65)</f>
        <v>2.4</v>
      </c>
      <c r="G59" s="77">
        <f>IF($A59="PLAYER","",'Bball ref'!K65)</f>
        <v>3.8</v>
      </c>
      <c r="H59" s="77">
        <f>IF($A59="PLAYER","",'Bball ref'!L65)</f>
        <v>5.6</v>
      </c>
      <c r="I59" s="77">
        <f>IF($A59="PLAYER","",'Bball ref'!M65)</f>
        <v>1.2</v>
      </c>
      <c r="J59" s="77">
        <f>IF($A59="PLAYER","",'Bball ref'!N65)</f>
        <v>0.6</v>
      </c>
      <c r="K59" s="77">
        <f>IF($A59="PLAYER","",'Bball ref'!O65)</f>
        <v>3.6</v>
      </c>
      <c r="L59" s="77">
        <f>IF($A59="PLAYER","",'Bball ref'!J65)</f>
        <v>15.2</v>
      </c>
      <c r="M59" s="77">
        <f>IF($A59="PLAYER","",VALUE(MID('Bball ref'!G65,FIND("(",'Bball ref'!G65)+1,FIND("/",'Bball ref'!G65)-FIND("(",'Bball ref'!G65)-1)))</f>
        <v>5.2</v>
      </c>
      <c r="N59" s="77">
        <f>IF($A59="PLAYER","",VALUE(MID('Bball ref'!G65,FIND("/",'Bball ref'!G65)+1,FIND(")",'Bball ref'!G65)-FIND("/",'Bball ref'!G65)-1)))</f>
        <v>12.4</v>
      </c>
      <c r="O59" s="77">
        <f>IF($A59="PLAYER","",VALUE(MID('Bball ref'!H65,FIND("(",'Bball ref'!H65)+1,FIND("/",'Bball ref'!H65)-FIND("(",'Bball ref'!H65)-1)))</f>
        <v>2.4</v>
      </c>
      <c r="P59" s="77">
        <f>IF($A59="PLAYER","",VALUE(MID('Bball ref'!H65,FIND("/",'Bball ref'!H65)+1,FIND(")",'Bball ref'!H65)-FIND("/",'Bball ref'!H65)-1)))</f>
        <v>2.8</v>
      </c>
      <c r="Q59" s="77">
        <f>IF($A59="PLAYER","",(D59-Math!B$14)/Math!B$15)</f>
        <v>-0.57619123562442653</v>
      </c>
      <c r="R59" s="77">
        <f>IF($A59="PLAYER","",(E59-Math!C$14)/Math!C$15)</f>
        <v>0.4795486745838361</v>
      </c>
      <c r="S59" s="77">
        <f>IF($A59="PLAYER","",(F59-Math!D$14)/Math!D$15)</f>
        <v>0.93376587353934293</v>
      </c>
      <c r="T59" s="77">
        <f>IF($A59="PLAYER","",(G59-Math!E$14)/Math!E$15)</f>
        <v>-0.59787797428422251</v>
      </c>
      <c r="U59" s="77">
        <f>IF($A59="PLAYER","",(H59-Math!F$14)/Math!F$15)</f>
        <v>1.1984312737561733</v>
      </c>
      <c r="V59" s="77">
        <f>IF($A59="PLAYER","",(I59-Math!G$14)/Math!G$15)</f>
        <v>0.3654177099851359</v>
      </c>
      <c r="W59" s="77">
        <f>IF($A59="PLAYER","",(J59-Math!H$14)/Math!H$15)</f>
        <v>-0.13215191015831179</v>
      </c>
      <c r="X59" s="77">
        <f>IF($A59="PLAYER","",(K59-Math!I$14)/Math!I$15*(-1))</f>
        <v>-1.4795365759139847</v>
      </c>
      <c r="Y59" s="77">
        <f>IF($A59="PLAYER","",(L59-Math!J$14)/Math!J$15)</f>
        <v>0.16071498512443269</v>
      </c>
    </row>
    <row r="60" spans="1:25">
      <c r="A60" s="77" t="str">
        <f>IF((LEN('Bball ref'!B66)-LEN(SUBSTITUTE('Bball ref'!B66," ","")))&lt;2,'Bball ref'!B66,LEFT('Bball ref'!B66,FIND(" ",'Bball ref'!B66,FIND(" ",'Bball ref'!B66)+1)-1))</f>
        <v>Delon Wright</v>
      </c>
      <c r="B60" s="77">
        <f>IF($A60="PLAYER", "",'Bball ref'!A66)</f>
        <v>55</v>
      </c>
      <c r="C60" s="77">
        <f>IF($A60="PLAYER","",'Bball ref'!E66)</f>
        <v>4</v>
      </c>
      <c r="D60" s="77">
        <f>IF($A60="PLAYER","",VALUE(LEFT('Bball ref'!G66,FIND("(",'Bball ref'!G66)-1)))</f>
        <v>0.66</v>
      </c>
      <c r="E60" s="77">
        <f>IF($A60="PLAYER","",VALUE(LEFT('Bball ref'!H66,(FIND("(",'Bball ref'!H66)-1))))</f>
        <v>0.87</v>
      </c>
      <c r="F60" s="77">
        <f>IF($A60="PLAYER","",'Bball ref'!I66)</f>
        <v>0.8</v>
      </c>
      <c r="G60" s="77">
        <f>IF($A60="PLAYER","",'Bball ref'!K66)</f>
        <v>4</v>
      </c>
      <c r="H60" s="77">
        <f>IF($A60="PLAYER","",'Bball ref'!L66)</f>
        <v>4.3</v>
      </c>
      <c r="I60" s="77">
        <f>IF($A60="PLAYER","",'Bball ref'!M66)</f>
        <v>1.8</v>
      </c>
      <c r="J60" s="77">
        <f>IF($A60="PLAYER","",'Bball ref'!N66)</f>
        <v>0</v>
      </c>
      <c r="K60" s="77">
        <f>IF($A60="PLAYER","",'Bball ref'!O66)</f>
        <v>0.5</v>
      </c>
      <c r="L60" s="77">
        <f>IF($A60="PLAYER","",'Bball ref'!J66)</f>
        <v>11.3</v>
      </c>
      <c r="M60" s="77">
        <f>IF($A60="PLAYER","",VALUE(MID('Bball ref'!G66,FIND("(",'Bball ref'!G66)+1,FIND("/",'Bball ref'!G66)-FIND("(",'Bball ref'!G66)-1)))</f>
        <v>4.3</v>
      </c>
      <c r="N60" s="77">
        <f>IF($A60="PLAYER","",VALUE(MID('Bball ref'!G66,FIND("/",'Bball ref'!G66)+1,FIND(")",'Bball ref'!G66)-FIND("/",'Bball ref'!G66)-1)))</f>
        <v>6.5</v>
      </c>
      <c r="O60" s="77">
        <f>IF($A60="PLAYER","",VALUE(MID('Bball ref'!H66,FIND("(",'Bball ref'!H66)+1,FIND("/",'Bball ref'!H66)-FIND("(",'Bball ref'!H66)-1)))</f>
        <v>2</v>
      </c>
      <c r="P60" s="77">
        <f>IF($A60="PLAYER","",VALUE(MID('Bball ref'!H66,FIND("/",'Bball ref'!H66)+1,FIND(")",'Bball ref'!H66)-FIND("/",'Bball ref'!H66)-1)))</f>
        <v>2.2999999999999998</v>
      </c>
      <c r="Q60" s="77">
        <f>IF($A60="PLAYER","",(D60-Math!B$14)/Math!B$15)</f>
        <v>1.5845258979671657</v>
      </c>
      <c r="R60" s="77">
        <f>IF($A60="PLAYER","",(E60-Math!C$14)/Math!C$15)</f>
        <v>0.52083568918425271</v>
      </c>
      <c r="S60" s="77">
        <f>IF($A60="PLAYER","",(F60-Math!D$14)/Math!D$15)</f>
        <v>-0.6480503230333956</v>
      </c>
      <c r="T60" s="77">
        <f>IF($A60="PLAYER","",(G60-Math!E$14)/Math!E$15)</f>
        <v>-0.52931398640759109</v>
      </c>
      <c r="U60" s="77">
        <f>IF($A60="PLAYER","",(H60-Math!F$14)/Math!F$15)</f>
        <v>0.6220492331039259</v>
      </c>
      <c r="V60" s="77">
        <f>IF($A60="PLAYER","",(I60-Math!G$14)/Math!G$15)</f>
        <v>1.3757892583311366</v>
      </c>
      <c r="W60" s="77">
        <f>IF($A60="PLAYER","",(J60-Math!H$14)/Math!H$15)</f>
        <v>-0.998721812835768</v>
      </c>
      <c r="X60" s="77">
        <f>IF($A60="PLAYER","",(K60-Math!I$14)/Math!I$15*(-1))</f>
        <v>1.2432674521853659</v>
      </c>
      <c r="Y60" s="77">
        <f>IF($A60="PLAYER","",(L60-Math!J$14)/Math!J$15)</f>
        <v>-0.47304481465847054</v>
      </c>
    </row>
    <row r="61" spans="1:25">
      <c r="A61" s="77" t="str">
        <f>IF((LEN('Bball ref'!B67)-LEN(SUBSTITUTE('Bball ref'!B67," ","")))&lt;2,'Bball ref'!B67,LEFT('Bball ref'!B67,FIND(" ",'Bball ref'!B67,FIND(" ",'Bball ref'!B67)+1)-1))</f>
        <v>Zach LaVine</v>
      </c>
      <c r="B61" s="77">
        <f>IF($A61="PLAYER", "",'Bball ref'!A67)</f>
        <v>56</v>
      </c>
      <c r="C61" s="77">
        <f>IF($A61="PLAYER","",'Bball ref'!E67)</f>
        <v>5</v>
      </c>
      <c r="D61" s="77">
        <f>IF($A61="PLAYER","",VALUE(LEFT('Bball ref'!G67,FIND("(",'Bball ref'!G67)-1)))</f>
        <v>0.45</v>
      </c>
      <c r="E61" s="77">
        <f>IF($A61="PLAYER","",VALUE(LEFT('Bball ref'!H67,(FIND("(",'Bball ref'!H67)-1))))</f>
        <v>0.72</v>
      </c>
      <c r="F61" s="77">
        <f>IF($A61="PLAYER","",'Bball ref'!I67)</f>
        <v>2.4</v>
      </c>
      <c r="G61" s="77">
        <f>IF($A61="PLAYER","",'Bball ref'!K67)</f>
        <v>3.6</v>
      </c>
      <c r="H61" s="77">
        <f>IF($A61="PLAYER","",'Bball ref'!L67)</f>
        <v>4</v>
      </c>
      <c r="I61" s="77">
        <f>IF($A61="PLAYER","",'Bball ref'!M67)</f>
        <v>1.4</v>
      </c>
      <c r="J61" s="77">
        <f>IF($A61="PLAYER","",'Bball ref'!N67)</f>
        <v>0.6</v>
      </c>
      <c r="K61" s="77">
        <f>IF($A61="PLAYER","",'Bball ref'!O67)</f>
        <v>2.8</v>
      </c>
      <c r="L61" s="77">
        <f>IF($A61="PLAYER","",'Bball ref'!J67)</f>
        <v>20.2</v>
      </c>
      <c r="M61" s="77">
        <f>IF($A61="PLAYER","",VALUE(MID('Bball ref'!G67,FIND("(",'Bball ref'!G67)+1,FIND("/",'Bball ref'!G67)-FIND("(",'Bball ref'!G67)-1)))</f>
        <v>7.6</v>
      </c>
      <c r="N61" s="77">
        <f>IF($A61="PLAYER","",VALUE(MID('Bball ref'!G67,FIND("/",'Bball ref'!G67)+1,FIND(")",'Bball ref'!G67)-FIND("/",'Bball ref'!G67)-1)))</f>
        <v>17</v>
      </c>
      <c r="O61" s="77">
        <f>IF($A61="PLAYER","",VALUE(MID('Bball ref'!H67,FIND("(",'Bball ref'!H67)+1,FIND("/",'Bball ref'!H67)-FIND("(",'Bball ref'!H67)-1)))</f>
        <v>2.6</v>
      </c>
      <c r="P61" s="77">
        <f>IF($A61="PLAYER","",VALUE(MID('Bball ref'!H67,FIND("/",'Bball ref'!H67)+1,FIND(")",'Bball ref'!H67)-FIND("/",'Bball ref'!H67)-1)))</f>
        <v>3.6</v>
      </c>
      <c r="Q61" s="77">
        <f>IF($A61="PLAYER","",(D61-Math!B$14)/Math!B$15)</f>
        <v>-0.30610159392547726</v>
      </c>
      <c r="R61" s="77">
        <f>IF($A61="PLAYER","",(E61-Math!C$14)/Math!C$15)</f>
        <v>-9.846952982199543E-2</v>
      </c>
      <c r="S61" s="77">
        <f>IF($A61="PLAYER","",(F61-Math!D$14)/Math!D$15)</f>
        <v>0.93376587353934293</v>
      </c>
      <c r="T61" s="77">
        <f>IF($A61="PLAYER","",(G61-Math!E$14)/Math!E$15)</f>
        <v>-0.66644196216085383</v>
      </c>
      <c r="U61" s="77">
        <f>IF($A61="PLAYER","",(H61-Math!F$14)/Math!F$15)</f>
        <v>0.48903799295340727</v>
      </c>
      <c r="V61" s="77">
        <f>IF($A61="PLAYER","",(I61-Math!G$14)/Math!G$15)</f>
        <v>0.7022082261004694</v>
      </c>
      <c r="W61" s="77">
        <f>IF($A61="PLAYER","",(J61-Math!H$14)/Math!H$15)</f>
        <v>-0.13215191015831179</v>
      </c>
      <c r="X61" s="77">
        <f>IF($A61="PLAYER","",(K61-Math!I$14)/Math!I$15*(-1))</f>
        <v>-0.77687747188834566</v>
      </c>
      <c r="Y61" s="77">
        <f>IF($A61="PLAYER","",(L61-Math!J$14)/Math!J$15)</f>
        <v>0.97322754894866792</v>
      </c>
    </row>
    <row r="62" spans="1:25">
      <c r="A62" s="77" t="str">
        <f>IF((LEN('Bball ref'!B68)-LEN(SUBSTITUTE('Bball ref'!B68," ","")))&lt;2,'Bball ref'!B68,LEFT('Bball ref'!B68,FIND(" ",'Bball ref'!B68,FIND(" ",'Bball ref'!B68)+1)-1))</f>
        <v>Ricky Rubio</v>
      </c>
      <c r="B62" s="77">
        <f>IF($A62="PLAYER", "",'Bball ref'!A68)</f>
        <v>57</v>
      </c>
      <c r="C62" s="77">
        <f>IF($A62="PLAYER","",'Bball ref'!E68)</f>
        <v>4</v>
      </c>
      <c r="D62" s="77">
        <f>IF($A62="PLAYER","",VALUE(LEFT('Bball ref'!G68,FIND("(",'Bball ref'!G68)-1)))</f>
        <v>0.37</v>
      </c>
      <c r="E62" s="77">
        <f>IF($A62="PLAYER","",VALUE(LEFT('Bball ref'!H68,(FIND("(",'Bball ref'!H68)-1))))</f>
        <v>0.83</v>
      </c>
      <c r="F62" s="77">
        <f>IF($A62="PLAYER","",'Bball ref'!I68)</f>
        <v>0.5</v>
      </c>
      <c r="G62" s="77">
        <f>IF($A62="PLAYER","",'Bball ref'!K68)</f>
        <v>6.8</v>
      </c>
      <c r="H62" s="77">
        <f>IF($A62="PLAYER","",'Bball ref'!L68)</f>
        <v>8.8000000000000007</v>
      </c>
      <c r="I62" s="77">
        <f>IF($A62="PLAYER","",'Bball ref'!M68)</f>
        <v>1.8</v>
      </c>
      <c r="J62" s="77">
        <f>IF($A62="PLAYER","",'Bball ref'!N68)</f>
        <v>0</v>
      </c>
      <c r="K62" s="77">
        <f>IF($A62="PLAYER","",'Bball ref'!O68)</f>
        <v>3</v>
      </c>
      <c r="L62" s="77">
        <f>IF($A62="PLAYER","",'Bball ref'!J68)</f>
        <v>11</v>
      </c>
      <c r="M62" s="77">
        <f>IF($A62="PLAYER","",VALUE(MID('Bball ref'!G68,FIND("(",'Bball ref'!G68)+1,FIND("/",'Bball ref'!G68)-FIND("(",'Bball ref'!G68)-1)))</f>
        <v>3.3</v>
      </c>
      <c r="N62" s="77">
        <f>IF($A62="PLAYER","",VALUE(MID('Bball ref'!G68,FIND("/",'Bball ref'!G68)+1,FIND(")",'Bball ref'!G68)-FIND("/",'Bball ref'!G68)-1)))</f>
        <v>9</v>
      </c>
      <c r="O62" s="77">
        <f>IF($A62="PLAYER","",VALUE(MID('Bball ref'!H68,FIND("(",'Bball ref'!H68)+1,FIND("/",'Bball ref'!H68)-FIND("(",'Bball ref'!H68)-1)))</f>
        <v>4</v>
      </c>
      <c r="P62" s="77">
        <f>IF($A62="PLAYER","",VALUE(MID('Bball ref'!H68,FIND("/",'Bball ref'!H68)+1,FIND(")",'Bball ref'!H68)-FIND("/",'Bball ref'!H68)-1)))</f>
        <v>4.8</v>
      </c>
      <c r="Q62" s="77">
        <f>IF($A62="PLAYER","",(D62-Math!B$14)/Math!B$15)</f>
        <v>-1.0263406384560081</v>
      </c>
      <c r="R62" s="77">
        <f>IF($A62="PLAYER","",(E62-Math!C$14)/Math!C$15)</f>
        <v>0.35568763078258642</v>
      </c>
      <c r="S62" s="77">
        <f>IF($A62="PLAYER","",(F62-Math!D$14)/Math!D$15)</f>
        <v>-0.94464085989078417</v>
      </c>
      <c r="T62" s="77">
        <f>IF($A62="PLAYER","",(G62-Math!E$14)/Math!E$15)</f>
        <v>0.43058184386524767</v>
      </c>
      <c r="U62" s="77">
        <f>IF($A62="PLAYER","",(H62-Math!F$14)/Math!F$15)</f>
        <v>2.6172178353617062</v>
      </c>
      <c r="V62" s="77">
        <f>IF($A62="PLAYER","",(I62-Math!G$14)/Math!G$15)</f>
        <v>1.3757892583311366</v>
      </c>
      <c r="W62" s="77">
        <f>IF($A62="PLAYER","",(J62-Math!H$14)/Math!H$15)</f>
        <v>-0.998721812835768</v>
      </c>
      <c r="X62" s="77">
        <f>IF($A62="PLAYER","",(K62-Math!I$14)/Math!I$15*(-1))</f>
        <v>-0.9525422478947555</v>
      </c>
      <c r="Y62" s="77">
        <f>IF($A62="PLAYER","",(L62-Math!J$14)/Math!J$15)</f>
        <v>-0.52179556848792474</v>
      </c>
    </row>
    <row r="63" spans="1:25">
      <c r="A63" s="77" t="str">
        <f>IF((LEN('Bball ref'!B69)-LEN(SUBSTITUTE('Bball ref'!B69," ","")))&lt;2,'Bball ref'!B69,LEFT('Bball ref'!B69,FIND(" ",'Bball ref'!B69,FIND(" ",'Bball ref'!B69)+1)-1))</f>
        <v>Davis Bertans</v>
      </c>
      <c r="B63" s="77">
        <f>IF($A63="PLAYER", "",'Bball ref'!A69)</f>
        <v>58</v>
      </c>
      <c r="C63" s="77">
        <f>IF($A63="PLAYER","",'Bball ref'!E69)</f>
        <v>4</v>
      </c>
      <c r="D63" s="77">
        <f>IF($A63="PLAYER","",VALUE(LEFT('Bball ref'!G69,FIND("(",'Bball ref'!G69)-1)))</f>
        <v>0.56999999999999995</v>
      </c>
      <c r="E63" s="77">
        <f>IF($A63="PLAYER","",VALUE(LEFT('Bball ref'!H69,(FIND("(",'Bball ref'!H69)-1))))</f>
        <v>0.83</v>
      </c>
      <c r="F63" s="77">
        <f>IF($A63="PLAYER","",'Bball ref'!I69)</f>
        <v>4</v>
      </c>
      <c r="G63" s="77">
        <f>IF($A63="PLAYER","",'Bball ref'!K69)</f>
        <v>3</v>
      </c>
      <c r="H63" s="77">
        <f>IF($A63="PLAYER","",'Bball ref'!L69)</f>
        <v>1.3</v>
      </c>
      <c r="I63" s="77">
        <f>IF($A63="PLAYER","",'Bball ref'!M69)</f>
        <v>0.5</v>
      </c>
      <c r="J63" s="77">
        <f>IF($A63="PLAYER","",'Bball ref'!N69)</f>
        <v>0.3</v>
      </c>
      <c r="K63" s="77">
        <f>IF($A63="PLAYER","",'Bball ref'!O69)</f>
        <v>0.8</v>
      </c>
      <c r="L63" s="77">
        <f>IF($A63="PLAYER","",'Bball ref'!J69)</f>
        <v>16</v>
      </c>
      <c r="M63" s="77">
        <f>IF($A63="PLAYER","",VALUE(MID('Bball ref'!G69,FIND("(",'Bball ref'!G69)+1,FIND("/",'Bball ref'!G69)-FIND("(",'Bball ref'!G69)-1)))</f>
        <v>5.3</v>
      </c>
      <c r="N63" s="77">
        <f>IF($A63="PLAYER","",VALUE(MID('Bball ref'!G69,FIND("/",'Bball ref'!G69)+1,FIND(")",'Bball ref'!G69)-FIND("/",'Bball ref'!G69)-1)))</f>
        <v>9.3000000000000007</v>
      </c>
      <c r="O63" s="77">
        <f>IF($A63="PLAYER","",VALUE(MID('Bball ref'!H69,FIND("(",'Bball ref'!H69)+1,FIND("/",'Bball ref'!H69)-FIND("(",'Bball ref'!H69)-1)))</f>
        <v>1.5</v>
      </c>
      <c r="P63" s="77">
        <f>IF($A63="PLAYER","",VALUE(MID('Bball ref'!H69,FIND("/",'Bball ref'!H69)+1,FIND(")",'Bball ref'!H69)-FIND("/",'Bball ref'!H69)-1)))</f>
        <v>1.8</v>
      </c>
      <c r="Q63" s="77">
        <f>IF($A63="PLAYER","",(D63-Math!B$14)/Math!B$15)</f>
        <v>0.77425697287031803</v>
      </c>
      <c r="R63" s="77">
        <f>IF($A63="PLAYER","",(E63-Math!C$14)/Math!C$15)</f>
        <v>0.35568763078258642</v>
      </c>
      <c r="S63" s="77">
        <f>IF($A63="PLAYER","",(F63-Math!D$14)/Math!D$15)</f>
        <v>2.5155820701120817</v>
      </c>
      <c r="T63" s="77">
        <f>IF($A63="PLAYER","",(G63-Math!E$14)/Math!E$15)</f>
        <v>-0.87213392579074789</v>
      </c>
      <c r="U63" s="77">
        <f>IF($A63="PLAYER","",(H63-Math!F$14)/Math!F$15)</f>
        <v>-0.70806316840126071</v>
      </c>
      <c r="V63" s="77">
        <f>IF($A63="PLAYER","",(I63-Math!G$14)/Math!G$15)</f>
        <v>-0.81334909641853137</v>
      </c>
      <c r="W63" s="77">
        <f>IF($A63="PLAYER","",(J63-Math!H$14)/Math!H$15)</f>
        <v>-0.56543686149703987</v>
      </c>
      <c r="X63" s="77">
        <f>IF($A63="PLAYER","",(K63-Math!I$14)/Math!I$15*(-1))</f>
        <v>0.97977028817575129</v>
      </c>
      <c r="Y63" s="77">
        <f>IF($A63="PLAYER","",(L63-Math!J$14)/Math!J$15)</f>
        <v>0.29071699533631046</v>
      </c>
    </row>
    <row r="64" spans="1:25">
      <c r="A64" s="77" t="str">
        <f>IF((LEN('Bball ref'!B70)-LEN(SUBSTITUTE('Bball ref'!B70," ","")))&lt;2,'Bball ref'!B70,LEFT('Bball ref'!B70,FIND(" ",'Bball ref'!B70,FIND(" ",'Bball ref'!B70)+1)-1))</f>
        <v>Derrick Rose</v>
      </c>
      <c r="B64" s="77">
        <f>IF($A64="PLAYER", "",'Bball ref'!A70)</f>
        <v>59</v>
      </c>
      <c r="C64" s="77">
        <f>IF($A64="PLAYER","",'Bball ref'!E70)</f>
        <v>5</v>
      </c>
      <c r="D64" s="77">
        <f>IF($A64="PLAYER","",VALUE(LEFT('Bball ref'!G70,FIND("(",'Bball ref'!G70)-1)))</f>
        <v>0.55000000000000004</v>
      </c>
      <c r="E64" s="77">
        <f>IF($A64="PLAYER","",VALUE(LEFT('Bball ref'!H70,(FIND("(",'Bball ref'!H70)-1))))</f>
        <v>0.94</v>
      </c>
      <c r="F64" s="77">
        <f>IF($A64="PLAYER","",'Bball ref'!I70)</f>
        <v>0.2</v>
      </c>
      <c r="G64" s="77">
        <f>IF($A64="PLAYER","",'Bball ref'!K70)</f>
        <v>1.6</v>
      </c>
      <c r="H64" s="77">
        <f>IF($A64="PLAYER","",'Bball ref'!L70)</f>
        <v>6.2</v>
      </c>
      <c r="I64" s="77">
        <f>IF($A64="PLAYER","",'Bball ref'!M70)</f>
        <v>0.6</v>
      </c>
      <c r="J64" s="77">
        <f>IF($A64="PLAYER","",'Bball ref'!N70)</f>
        <v>0.4</v>
      </c>
      <c r="K64" s="77">
        <f>IF($A64="PLAYER","",'Bball ref'!O70)</f>
        <v>3.8</v>
      </c>
      <c r="L64" s="77">
        <f>IF($A64="PLAYER","",'Bball ref'!J70)</f>
        <v>20.399999999999999</v>
      </c>
      <c r="M64" s="77">
        <f>IF($A64="PLAYER","",VALUE(MID('Bball ref'!G70,FIND("(",'Bball ref'!G70)+1,FIND("/",'Bball ref'!G70)-FIND("(",'Bball ref'!G70)-1)))</f>
        <v>8.4</v>
      </c>
      <c r="N64" s="77">
        <f>IF($A64="PLAYER","",VALUE(MID('Bball ref'!G70,FIND("/",'Bball ref'!G70)+1,FIND(")",'Bball ref'!G70)-FIND("/",'Bball ref'!G70)-1)))</f>
        <v>15.2</v>
      </c>
      <c r="O64" s="77">
        <f>IF($A64="PLAYER","",VALUE(MID('Bball ref'!H70,FIND("(",'Bball ref'!H70)+1,FIND("/",'Bball ref'!H70)-FIND("(",'Bball ref'!H70)-1)))</f>
        <v>3.4</v>
      </c>
      <c r="P64" s="77">
        <f>IF($A64="PLAYER","",VALUE(MID('Bball ref'!H70,FIND("/",'Bball ref'!H70)+1,FIND(")",'Bball ref'!H70)-FIND("/",'Bball ref'!H70)-1)))</f>
        <v>3.6</v>
      </c>
      <c r="Q64" s="77">
        <f>IF($A64="PLAYER","",(D64-Math!B$14)/Math!B$15)</f>
        <v>0.59419721173768625</v>
      </c>
      <c r="R64" s="77">
        <f>IF($A64="PLAYER","",(E64-Math!C$14)/Math!C$15)</f>
        <v>0.80984479138716825</v>
      </c>
      <c r="S64" s="77">
        <f>IF($A64="PLAYER","",(F64-Math!D$14)/Math!D$15)</f>
        <v>-1.2412313967481727</v>
      </c>
      <c r="T64" s="77">
        <f>IF($A64="PLAYER","",(G64-Math!E$14)/Math!E$15)</f>
        <v>-1.3520818409271673</v>
      </c>
      <c r="U64" s="77">
        <f>IF($A64="PLAYER","",(H64-Math!F$14)/Math!F$15)</f>
        <v>1.4644537540572109</v>
      </c>
      <c r="V64" s="77">
        <f>IF($A64="PLAYER","",(I64-Math!G$14)/Math!G$15)</f>
        <v>-0.64495383836086462</v>
      </c>
      <c r="W64" s="77">
        <f>IF($A64="PLAYER","",(J64-Math!H$14)/Math!H$15)</f>
        <v>-0.42100854438413049</v>
      </c>
      <c r="X64" s="77">
        <f>IF($A64="PLAYER","",(K64-Math!I$14)/Math!I$15*(-1))</f>
        <v>-1.6552013519203943</v>
      </c>
      <c r="Y64" s="77">
        <f>IF($A64="PLAYER","",(L64-Math!J$14)/Math!J$15)</f>
        <v>1.0057280515016374</v>
      </c>
    </row>
    <row r="65" spans="1:25">
      <c r="A65" s="77" t="str">
        <f>IF((LEN('Bball ref'!B71)-LEN(SUBSTITUTE('Bball ref'!B71," ","")))&lt;2,'Bball ref'!B71,LEFT('Bball ref'!B71,FIND(" ",'Bball ref'!B71,FIND(" ",'Bball ref'!B71)+1)-1))</f>
        <v>Hassan Whiteside</v>
      </c>
      <c r="B65" s="77">
        <f>IF($A65="PLAYER", "",'Bball ref'!A71)</f>
        <v>60</v>
      </c>
      <c r="C65" s="77">
        <f>IF($A65="PLAYER","",'Bball ref'!E71)</f>
        <v>5</v>
      </c>
      <c r="D65" s="77">
        <f>IF($A65="PLAYER","",VALUE(LEFT('Bball ref'!G71,FIND("(",'Bball ref'!G71)-1)))</f>
        <v>0.64</v>
      </c>
      <c r="E65" s="77">
        <f>IF($A65="PLAYER","",VALUE(LEFT('Bball ref'!H71,(FIND("(",'Bball ref'!H71)-1))))</f>
        <v>0.78</v>
      </c>
      <c r="F65" s="77">
        <f>IF($A65="PLAYER","",'Bball ref'!I71)</f>
        <v>0</v>
      </c>
      <c r="G65" s="77">
        <f>IF($A65="PLAYER","",'Bball ref'!K71)</f>
        <v>12.2</v>
      </c>
      <c r="H65" s="77">
        <f>IF($A65="PLAYER","",'Bball ref'!L71)</f>
        <v>0.8</v>
      </c>
      <c r="I65" s="77">
        <f>IF($A65="PLAYER","",'Bball ref'!M71)</f>
        <v>0.6</v>
      </c>
      <c r="J65" s="77">
        <f>IF($A65="PLAYER","",'Bball ref'!N71)</f>
        <v>1.2</v>
      </c>
      <c r="K65" s="77">
        <f>IF($A65="PLAYER","",'Bball ref'!O71)</f>
        <v>2.6</v>
      </c>
      <c r="L65" s="77">
        <f>IF($A65="PLAYER","",'Bball ref'!J71)</f>
        <v>12.8</v>
      </c>
      <c r="M65" s="77">
        <f>IF($A65="PLAYER","",VALUE(MID('Bball ref'!G71,FIND("(",'Bball ref'!G71)+1,FIND("/",'Bball ref'!G71)-FIND("(",'Bball ref'!G71)-1)))</f>
        <v>5</v>
      </c>
      <c r="N65" s="77">
        <f>IF($A65="PLAYER","",VALUE(MID('Bball ref'!G71,FIND("/",'Bball ref'!G71)+1,FIND(")",'Bball ref'!G71)-FIND("/",'Bball ref'!G71)-1)))</f>
        <v>7.8</v>
      </c>
      <c r="O65" s="77">
        <f>IF($A65="PLAYER","",VALUE(MID('Bball ref'!H71,FIND("(",'Bball ref'!H71)+1,FIND("/",'Bball ref'!H71)-FIND("(",'Bball ref'!H71)-1)))</f>
        <v>2.8</v>
      </c>
      <c r="P65" s="77">
        <f>IF($A65="PLAYER","",VALUE(MID('Bball ref'!H71,FIND("/",'Bball ref'!H71)+1,FIND(")",'Bball ref'!H71)-FIND("/",'Bball ref'!H71)-1)))</f>
        <v>3.6</v>
      </c>
      <c r="Q65" s="77">
        <f>IF($A65="PLAYER","",(D65-Math!B$14)/Math!B$15)</f>
        <v>1.4044661368345328</v>
      </c>
      <c r="R65" s="77">
        <f>IF($A65="PLAYER","",(E65-Math!C$14)/Math!C$15)</f>
        <v>0.149252557780504</v>
      </c>
      <c r="S65" s="77">
        <f>IF($A65="PLAYER","",(F65-Math!D$14)/Math!D$15)</f>
        <v>-1.438958421319765</v>
      </c>
      <c r="T65" s="77">
        <f>IF($A65="PLAYER","",(G65-Math!E$14)/Math!E$15)</f>
        <v>2.281809516534294</v>
      </c>
      <c r="U65" s="77">
        <f>IF($A65="PLAYER","",(H65-Math!F$14)/Math!F$15)</f>
        <v>-0.9297485686521253</v>
      </c>
      <c r="V65" s="77">
        <f>IF($A65="PLAYER","",(I65-Math!G$14)/Math!G$15)</f>
        <v>-0.64495383836086462</v>
      </c>
      <c r="W65" s="77">
        <f>IF($A65="PLAYER","",(J65-Math!H$14)/Math!H$15)</f>
        <v>0.73441799251914441</v>
      </c>
      <c r="X65" s="77">
        <f>IF($A65="PLAYER","",(K65-Math!I$14)/Math!I$15*(-1))</f>
        <v>-0.60121269588193615</v>
      </c>
      <c r="Y65" s="77">
        <f>IF($A65="PLAYER","",(L65-Math!J$14)/Math!J$15)</f>
        <v>-0.2292910455112</v>
      </c>
    </row>
    <row r="66" spans="1:25">
      <c r="A66" s="77" t="str">
        <f>IF((LEN('Bball ref'!B72)-LEN(SUBSTITUTE('Bball ref'!B72," ","")))&lt;2,'Bball ref'!B72,LEFT('Bball ref'!B72,FIND(" ",'Bball ref'!B72,FIND(" ",'Bball ref'!B72)+1)-1))</f>
        <v>Myles Turner</v>
      </c>
      <c r="B66" s="77">
        <f>IF($A66="PLAYER", "",'Bball ref'!A72)</f>
        <v>61</v>
      </c>
      <c r="C66" s="77">
        <f>IF($A66="PLAYER","",'Bball ref'!E72)</f>
        <v>4</v>
      </c>
      <c r="D66" s="77">
        <f>IF($A66="PLAYER","",VALUE(LEFT('Bball ref'!G72,FIND("(",'Bball ref'!G72)-1)))</f>
        <v>0.55000000000000004</v>
      </c>
      <c r="E66" s="77">
        <f>IF($A66="PLAYER","",VALUE(LEFT('Bball ref'!H72,(FIND("(",'Bball ref'!H72)-1))))</f>
        <v>0.78</v>
      </c>
      <c r="F66" s="77">
        <f>IF($A66="PLAYER","",'Bball ref'!I72)</f>
        <v>2</v>
      </c>
      <c r="G66" s="77">
        <f>IF($A66="PLAYER","",'Bball ref'!K72)</f>
        <v>6.8</v>
      </c>
      <c r="H66" s="77">
        <f>IF($A66="PLAYER","",'Bball ref'!L72)</f>
        <v>0.5</v>
      </c>
      <c r="I66" s="77">
        <f>IF($A66="PLAYER","",'Bball ref'!M72)</f>
        <v>0.5</v>
      </c>
      <c r="J66" s="77">
        <f>IF($A66="PLAYER","",'Bball ref'!N72)</f>
        <v>1.3</v>
      </c>
      <c r="K66" s="77">
        <f>IF($A66="PLAYER","",'Bball ref'!O72)</f>
        <v>1.8</v>
      </c>
      <c r="L66" s="77">
        <f>IF($A66="PLAYER","",'Bball ref'!J72)</f>
        <v>14.8</v>
      </c>
      <c r="M66" s="77">
        <f>IF($A66="PLAYER","",VALUE(MID('Bball ref'!G72,FIND("(",'Bball ref'!G72)+1,FIND("/",'Bball ref'!G72)-FIND("(",'Bball ref'!G72)-1)))</f>
        <v>5.5</v>
      </c>
      <c r="N66" s="77">
        <f>IF($A66="PLAYER","",VALUE(MID('Bball ref'!G72,FIND("/",'Bball ref'!G72)+1,FIND(")",'Bball ref'!G72)-FIND("/",'Bball ref'!G72)-1)))</f>
        <v>10</v>
      </c>
      <c r="O66" s="77">
        <f>IF($A66="PLAYER","",VALUE(MID('Bball ref'!H72,FIND("(",'Bball ref'!H72)+1,FIND("/",'Bball ref'!H72)-FIND("(",'Bball ref'!H72)-1)))</f>
        <v>1.8</v>
      </c>
      <c r="P66" s="77">
        <f>IF($A66="PLAYER","",VALUE(MID('Bball ref'!H72,FIND("/",'Bball ref'!H72)+1,FIND(")",'Bball ref'!H72)-FIND("/",'Bball ref'!H72)-1)))</f>
        <v>2.2999999999999998</v>
      </c>
      <c r="Q66" s="77">
        <f>IF($A66="PLAYER","",(D66-Math!B$14)/Math!B$15)</f>
        <v>0.59419721173768625</v>
      </c>
      <c r="R66" s="77">
        <f>IF($A66="PLAYER","",(E66-Math!C$14)/Math!C$15)</f>
        <v>0.149252557780504</v>
      </c>
      <c r="S66" s="77">
        <f>IF($A66="PLAYER","",(F66-Math!D$14)/Math!D$15)</f>
        <v>0.53831182439615832</v>
      </c>
      <c r="T66" s="77">
        <f>IF($A66="PLAYER","",(G66-Math!E$14)/Math!E$15)</f>
        <v>0.43058184386524767</v>
      </c>
      <c r="U66" s="77">
        <f>IF($A66="PLAYER","",(H66-Math!F$14)/Math!F$15)</f>
        <v>-1.062759808802644</v>
      </c>
      <c r="V66" s="77">
        <f>IF($A66="PLAYER","",(I66-Math!G$14)/Math!G$15)</f>
        <v>-0.81334909641853137</v>
      </c>
      <c r="W66" s="77">
        <f>IF($A66="PLAYER","",(J66-Math!H$14)/Math!H$15)</f>
        <v>0.8788463096320539</v>
      </c>
      <c r="X66" s="77">
        <f>IF($A66="PLAYER","",(K66-Math!I$14)/Math!I$15*(-1))</f>
        <v>0.10144640814370273</v>
      </c>
      <c r="Y66" s="77">
        <f>IF($A66="PLAYER","",(L66-Math!J$14)/Math!J$15)</f>
        <v>9.5713980018494113E-2</v>
      </c>
    </row>
    <row r="67" spans="1:25">
      <c r="A67" s="77" t="str">
        <f>IF((LEN('Bball ref'!B73)-LEN(SUBSTITUTE('Bball ref'!B73," ","")))&lt;2,'Bball ref'!B73,LEFT('Bball ref'!B73,FIND(" ",'Bball ref'!B73,FIND(" ",'Bball ref'!B73)+1)-1))</f>
        <v>Danuel House</v>
      </c>
      <c r="B67" s="77">
        <f>IF($A67="PLAYER", "",'Bball ref'!A73)</f>
        <v>62</v>
      </c>
      <c r="C67" s="77">
        <f>IF($A67="PLAYER","",'Bball ref'!E73)</f>
        <v>4</v>
      </c>
      <c r="D67" s="77">
        <f>IF($A67="PLAYER","",VALUE(LEFT('Bball ref'!G73,FIND("(",'Bball ref'!G73)-1)))</f>
        <v>0.44</v>
      </c>
      <c r="E67" s="77">
        <f>IF($A67="PLAYER","",VALUE(LEFT('Bball ref'!H73,(FIND("(",'Bball ref'!H73)-1))))</f>
        <v>0.92</v>
      </c>
      <c r="F67" s="77">
        <f>IF($A67="PLAYER","",'Bball ref'!I73)</f>
        <v>2.8</v>
      </c>
      <c r="G67" s="77">
        <f>IF($A67="PLAYER","",'Bball ref'!K73)</f>
        <v>5.5</v>
      </c>
      <c r="H67" s="77">
        <f>IF($A67="PLAYER","",'Bball ref'!L73)</f>
        <v>1</v>
      </c>
      <c r="I67" s="77">
        <f>IF($A67="PLAYER","",'Bball ref'!M73)</f>
        <v>0.8</v>
      </c>
      <c r="J67" s="77">
        <f>IF($A67="PLAYER","",'Bball ref'!N73)</f>
        <v>1</v>
      </c>
      <c r="K67" s="77">
        <f>IF($A67="PLAYER","",'Bball ref'!O73)</f>
        <v>0.5</v>
      </c>
      <c r="L67" s="77">
        <f>IF($A67="PLAYER","",'Bball ref'!J73)</f>
        <v>12</v>
      </c>
      <c r="M67" s="77">
        <f>IF($A67="PLAYER","",VALUE(MID('Bball ref'!G73,FIND("(",'Bball ref'!G73)+1,FIND("/",'Bball ref'!G73)-FIND("(",'Bball ref'!G73)-1)))</f>
        <v>3.5</v>
      </c>
      <c r="N67" s="77">
        <f>IF($A67="PLAYER","",VALUE(MID('Bball ref'!G73,FIND("/",'Bball ref'!G73)+1,FIND(")",'Bball ref'!G73)-FIND("/",'Bball ref'!G73)-1)))</f>
        <v>8</v>
      </c>
      <c r="O67" s="77">
        <f>IF($A67="PLAYER","",VALUE(MID('Bball ref'!H73,FIND("(",'Bball ref'!H73)+1,FIND("/",'Bball ref'!H73)-FIND("(",'Bball ref'!H73)-1)))</f>
        <v>2.2999999999999998</v>
      </c>
      <c r="P67" s="77">
        <f>IF($A67="PLAYER","",VALUE(MID('Bball ref'!H73,FIND("/",'Bball ref'!H73)+1,FIND(")",'Bball ref'!H73)-FIND("/",'Bball ref'!H73)-1)))</f>
        <v>2.5</v>
      </c>
      <c r="Q67" s="77">
        <f>IF($A67="PLAYER","",(D67-Math!B$14)/Math!B$15)</f>
        <v>-0.3961314744917937</v>
      </c>
      <c r="R67" s="77">
        <f>IF($A67="PLAYER","",(E67-Math!C$14)/Math!C$15)</f>
        <v>0.72727076218633557</v>
      </c>
      <c r="S67" s="77">
        <f>IF($A67="PLAYER","",(F67-Math!D$14)/Math!D$15)</f>
        <v>1.3292199226825274</v>
      </c>
      <c r="T67" s="77">
        <f>IF($A67="PLAYER","",(G67-Math!E$14)/Math!E$15)</f>
        <v>-1.5084077332856018E-2</v>
      </c>
      <c r="U67" s="77">
        <f>IF($A67="PLAYER","",(H67-Math!F$14)/Math!F$15)</f>
        <v>-0.8410744085517794</v>
      </c>
      <c r="V67" s="77">
        <f>IF($A67="PLAYER","",(I67-Math!G$14)/Math!G$15)</f>
        <v>-0.308163322245531</v>
      </c>
      <c r="W67" s="77">
        <f>IF($A67="PLAYER","",(J67-Math!H$14)/Math!H$15)</f>
        <v>0.44556135829332577</v>
      </c>
      <c r="X67" s="77">
        <f>IF($A67="PLAYER","",(K67-Math!I$14)/Math!I$15*(-1))</f>
        <v>1.2432674521853659</v>
      </c>
      <c r="Y67" s="77">
        <f>IF($A67="PLAYER","",(L67-Math!J$14)/Math!J$15)</f>
        <v>-0.35929305572307774</v>
      </c>
    </row>
    <row r="68" spans="1:25">
      <c r="A68" s="77" t="str">
        <f>IF((LEN('Bball ref'!B74)-LEN(SUBSTITUTE('Bball ref'!B74," ","")))&lt;2,'Bball ref'!B74,LEFT('Bball ref'!B74,FIND(" ",'Bball ref'!B74,FIND(" ",'Bball ref'!B74)+1)-1))</f>
        <v>Gordon Hayward</v>
      </c>
      <c r="B68" s="77">
        <f>IF($A68="PLAYER", "",'Bball ref'!A74)</f>
        <v>63</v>
      </c>
      <c r="C68" s="77">
        <f>IF($A68="PLAYER","",'Bball ref'!E74)</f>
        <v>4</v>
      </c>
      <c r="D68" s="77">
        <f>IF($A68="PLAYER","",VALUE(LEFT('Bball ref'!G74,FIND("(",'Bball ref'!G74)-1)))</f>
        <v>0.48</v>
      </c>
      <c r="E68" s="77">
        <f>IF($A68="PLAYER","",VALUE(LEFT('Bball ref'!H74,(FIND("(",'Bball ref'!H74)-1))))</f>
        <v>0.85</v>
      </c>
      <c r="F68" s="77">
        <f>IF($A68="PLAYER","",'Bball ref'!I74)</f>
        <v>1.8</v>
      </c>
      <c r="G68" s="77">
        <f>IF($A68="PLAYER","",'Bball ref'!K74)</f>
        <v>7.3</v>
      </c>
      <c r="H68" s="77">
        <f>IF($A68="PLAYER","",'Bball ref'!L74)</f>
        <v>3.5</v>
      </c>
      <c r="I68" s="77">
        <f>IF($A68="PLAYER","",'Bball ref'!M74)</f>
        <v>0.5</v>
      </c>
      <c r="J68" s="77">
        <f>IF($A68="PLAYER","",'Bball ref'!N74)</f>
        <v>0.3</v>
      </c>
      <c r="K68" s="77">
        <f>IF($A68="PLAYER","",'Bball ref'!O74)</f>
        <v>2.5</v>
      </c>
      <c r="L68" s="77">
        <f>IF($A68="PLAYER","",'Bball ref'!J74)</f>
        <v>17.5</v>
      </c>
      <c r="M68" s="77">
        <f>IF($A68="PLAYER","",VALUE(MID('Bball ref'!G74,FIND("(",'Bball ref'!G74)+1,FIND("/",'Bball ref'!G74)-FIND("(",'Bball ref'!G74)-1)))</f>
        <v>6.5</v>
      </c>
      <c r="N68" s="77">
        <f>IF($A68="PLAYER","",VALUE(MID('Bball ref'!G74,FIND("/",'Bball ref'!G74)+1,FIND(")",'Bball ref'!G74)-FIND("/",'Bball ref'!G74)-1)))</f>
        <v>13.5</v>
      </c>
      <c r="O68" s="77">
        <f>IF($A68="PLAYER","",VALUE(MID('Bball ref'!H74,FIND("(",'Bball ref'!H74)+1,FIND("/",'Bball ref'!H74)-FIND("(",'Bball ref'!H74)-1)))</f>
        <v>2.8</v>
      </c>
      <c r="P68" s="77">
        <f>IF($A68="PLAYER","",VALUE(MID('Bball ref'!H74,FIND("/",'Bball ref'!H74)+1,FIND(")",'Bball ref'!H74)-FIND("/",'Bball ref'!H74)-1)))</f>
        <v>3.3</v>
      </c>
      <c r="Q68" s="77">
        <f>IF($A68="PLAYER","",(D68-Math!B$14)/Math!B$15)</f>
        <v>-3.601195222652856E-2</v>
      </c>
      <c r="R68" s="77">
        <f>IF($A68="PLAYER","",(E68-Math!C$14)/Math!C$15)</f>
        <v>0.43826165998341954</v>
      </c>
      <c r="S68" s="77">
        <f>IF($A68="PLAYER","",(F68-Math!D$14)/Math!D$15)</f>
        <v>0.34058479982456608</v>
      </c>
      <c r="T68" s="77">
        <f>IF($A68="PLAYER","",(G68-Math!E$14)/Math!E$15)</f>
        <v>0.60199181355682607</v>
      </c>
      <c r="U68" s="77">
        <f>IF($A68="PLAYER","",(H68-Math!F$14)/Math!F$15)</f>
        <v>0.2673525927025428</v>
      </c>
      <c r="V68" s="77">
        <f>IF($A68="PLAYER","",(I68-Math!G$14)/Math!G$15)</f>
        <v>-0.81334909641853137</v>
      </c>
      <c r="W68" s="77">
        <f>IF($A68="PLAYER","",(J68-Math!H$14)/Math!H$15)</f>
        <v>-0.56543686149703987</v>
      </c>
      <c r="X68" s="77">
        <f>IF($A68="PLAYER","",(K68-Math!I$14)/Math!I$15*(-1))</f>
        <v>-0.51338030787873123</v>
      </c>
      <c r="Y68" s="77">
        <f>IF($A68="PLAYER","",(L68-Math!J$14)/Math!J$15)</f>
        <v>0.534470764483581</v>
      </c>
    </row>
    <row r="69" spans="1:25">
      <c r="A69" s="77" t="str">
        <f>IF((LEN('Bball ref'!B75)-LEN(SUBSTITUTE('Bball ref'!B75," ","")))&lt;2,'Bball ref'!B75,LEFT('Bball ref'!B75,FIND(" ",'Bball ref'!B75,FIND(" ",'Bball ref'!B75)+1)-1))</f>
        <v>P.J. Washington</v>
      </c>
      <c r="B69" s="77">
        <f>IF($A69="PLAYER", "",'Bball ref'!A75)</f>
        <v>64</v>
      </c>
      <c r="C69" s="77">
        <f>IF($A69="PLAYER","",'Bball ref'!E75)</f>
        <v>5</v>
      </c>
      <c r="D69" s="77">
        <f>IF($A69="PLAYER","",VALUE(LEFT('Bball ref'!G75,FIND("(",'Bball ref'!G75)-1)))</f>
        <v>0.55000000000000004</v>
      </c>
      <c r="E69" s="77">
        <f>IF($A69="PLAYER","",VALUE(LEFT('Bball ref'!H75,(FIND("(",'Bball ref'!H75)-1))))</f>
        <v>0.62</v>
      </c>
      <c r="F69" s="77">
        <f>IF($A69="PLAYER","",'Bball ref'!I75)</f>
        <v>2.6</v>
      </c>
      <c r="G69" s="77">
        <f>IF($A69="PLAYER","",'Bball ref'!K75)</f>
        <v>7</v>
      </c>
      <c r="H69" s="77">
        <f>IF($A69="PLAYER","",'Bball ref'!L75)</f>
        <v>1</v>
      </c>
      <c r="I69" s="77">
        <f>IF($A69="PLAYER","",'Bball ref'!M75)</f>
        <v>1</v>
      </c>
      <c r="J69" s="77">
        <f>IF($A69="PLAYER","",'Bball ref'!N75)</f>
        <v>0.6</v>
      </c>
      <c r="K69" s="77">
        <f>IF($A69="PLAYER","",'Bball ref'!O75)</f>
        <v>2.4</v>
      </c>
      <c r="L69" s="77">
        <f>IF($A69="PLAYER","",'Bball ref'!J75)</f>
        <v>15.8</v>
      </c>
      <c r="M69" s="77">
        <f>IF($A69="PLAYER","",VALUE(MID('Bball ref'!G75,FIND("(",'Bball ref'!G75)+1,FIND("/",'Bball ref'!G75)-FIND("(",'Bball ref'!G75)-1)))</f>
        <v>5.8</v>
      </c>
      <c r="N69" s="77">
        <f>IF($A69="PLAYER","",VALUE(MID('Bball ref'!G75,FIND("/",'Bball ref'!G75)+1,FIND(")",'Bball ref'!G75)-FIND("/",'Bball ref'!G75)-1)))</f>
        <v>10.6</v>
      </c>
      <c r="O69" s="77">
        <f>IF($A69="PLAYER","",VALUE(MID('Bball ref'!H75,FIND("(",'Bball ref'!H75)+1,FIND("/",'Bball ref'!H75)-FIND("(",'Bball ref'!H75)-1)))</f>
        <v>1.6</v>
      </c>
      <c r="P69" s="77">
        <f>IF($A69="PLAYER","",VALUE(MID('Bball ref'!H75,FIND("/",'Bball ref'!H75)+1,FIND(")",'Bball ref'!H75)-FIND("/",'Bball ref'!H75)-1)))</f>
        <v>2.6</v>
      </c>
      <c r="Q69" s="77">
        <f>IF($A69="PLAYER","",(D69-Math!B$14)/Math!B$15)</f>
        <v>0.59419721173768625</v>
      </c>
      <c r="R69" s="77">
        <f>IF($A69="PLAYER","",(E69-Math!C$14)/Math!C$15)</f>
        <v>-0.51133967582616069</v>
      </c>
      <c r="S69" s="77">
        <f>IF($A69="PLAYER","",(F69-Math!D$14)/Math!D$15)</f>
        <v>1.1314928981109353</v>
      </c>
      <c r="T69" s="77">
        <f>IF($A69="PLAYER","",(G69-Math!E$14)/Math!E$15)</f>
        <v>0.4991458317418791</v>
      </c>
      <c r="U69" s="77">
        <f>IF($A69="PLAYER","",(H69-Math!F$14)/Math!F$15)</f>
        <v>-0.8410744085517794</v>
      </c>
      <c r="V69" s="77">
        <f>IF($A69="PLAYER","",(I69-Math!G$14)/Math!G$15)</f>
        <v>2.8627193869802441E-2</v>
      </c>
      <c r="W69" s="77">
        <f>IF($A69="PLAYER","",(J69-Math!H$14)/Math!H$15)</f>
        <v>-0.13215191015831179</v>
      </c>
      <c r="X69" s="77">
        <f>IF($A69="PLAYER","",(K69-Math!I$14)/Math!I$15*(-1))</f>
        <v>-0.42554791987552631</v>
      </c>
      <c r="Y69" s="77">
        <f>IF($A69="PLAYER","",(L69-Math!J$14)/Math!J$15)</f>
        <v>0.25821649278334119</v>
      </c>
    </row>
    <row r="70" spans="1:25">
      <c r="A70" s="77" t="str">
        <f>IF((LEN('Bball ref'!B76)-LEN(SUBSTITUTE('Bball ref'!B76," ","")))&lt;2,'Bball ref'!B76,LEFT('Bball ref'!B76,FIND(" ",'Bball ref'!B76,FIND(" ",'Bball ref'!B76)+1)-1))</f>
        <v>Al Horford</v>
      </c>
      <c r="B70" s="77">
        <f>IF($A70="PLAYER", "",'Bball ref'!A76)</f>
        <v>65</v>
      </c>
      <c r="C70" s="77">
        <f>IF($A70="PLAYER","",'Bball ref'!E76)</f>
        <v>4</v>
      </c>
      <c r="D70" s="77">
        <f>IF($A70="PLAYER","",VALUE(LEFT('Bball ref'!G76,FIND("(",'Bball ref'!G76)-1)))</f>
        <v>0.42</v>
      </c>
      <c r="E70" s="77">
        <f>IF($A70="PLAYER","",VALUE(LEFT('Bball ref'!H76,(FIND("(",'Bball ref'!H76)-1))))</f>
        <v>0.74</v>
      </c>
      <c r="F70" s="77">
        <f>IF($A70="PLAYER","",'Bball ref'!I76)</f>
        <v>1.3</v>
      </c>
      <c r="G70" s="77">
        <f>IF($A70="PLAYER","",'Bball ref'!K76)</f>
        <v>9</v>
      </c>
      <c r="H70" s="77">
        <f>IF($A70="PLAYER","",'Bball ref'!L76)</f>
        <v>3.5</v>
      </c>
      <c r="I70" s="77">
        <f>IF($A70="PLAYER","",'Bball ref'!M76)</f>
        <v>0.8</v>
      </c>
      <c r="J70" s="77">
        <f>IF($A70="PLAYER","",'Bball ref'!N76)</f>
        <v>1</v>
      </c>
      <c r="K70" s="77">
        <f>IF($A70="PLAYER","",'Bball ref'!O76)</f>
        <v>0.8</v>
      </c>
      <c r="L70" s="77">
        <f>IF($A70="PLAYER","",'Bball ref'!J76)</f>
        <v>14</v>
      </c>
      <c r="M70" s="77">
        <f>IF($A70="PLAYER","",VALUE(MID('Bball ref'!G76,FIND("(",'Bball ref'!G76)+1,FIND("/",'Bball ref'!G76)-FIND("(",'Bball ref'!G76)-1)))</f>
        <v>5</v>
      </c>
      <c r="N70" s="77">
        <f>IF($A70="PLAYER","",VALUE(MID('Bball ref'!G76,FIND("/",'Bball ref'!G76)+1,FIND(")",'Bball ref'!G76)-FIND("/",'Bball ref'!G76)-1)))</f>
        <v>11.8</v>
      </c>
      <c r="O70" s="77">
        <f>IF($A70="PLAYER","",VALUE(MID('Bball ref'!H76,FIND("(",'Bball ref'!H76)+1,FIND("/",'Bball ref'!H76)-FIND("(",'Bball ref'!H76)-1)))</f>
        <v>2.8</v>
      </c>
      <c r="P70" s="77">
        <f>IF($A70="PLAYER","",VALUE(MID('Bball ref'!H76,FIND("/",'Bball ref'!H76)+1,FIND(")",'Bball ref'!H76)-FIND("/",'Bball ref'!H76)-1)))</f>
        <v>3.8</v>
      </c>
      <c r="Q70" s="77">
        <f>IF($A70="PLAYER","",(D70-Math!B$14)/Math!B$15)</f>
        <v>-0.57619123562442653</v>
      </c>
      <c r="R70" s="77">
        <f>IF($A70="PLAYER","",(E70-Math!C$14)/Math!C$15)</f>
        <v>-1.5895500621162281E-2</v>
      </c>
      <c r="S70" s="77">
        <f>IF($A70="PLAYER","",(F70-Math!D$14)/Math!D$15)</f>
        <v>-0.15373276160441476</v>
      </c>
      <c r="T70" s="77">
        <f>IF($A70="PLAYER","",(G70-Math!E$14)/Math!E$15)</f>
        <v>1.1847857105081925</v>
      </c>
      <c r="U70" s="77">
        <f>IF($A70="PLAYER","",(H70-Math!F$14)/Math!F$15)</f>
        <v>0.2673525927025428</v>
      </c>
      <c r="V70" s="77">
        <f>IF($A70="PLAYER","",(I70-Math!G$14)/Math!G$15)</f>
        <v>-0.308163322245531</v>
      </c>
      <c r="W70" s="77">
        <f>IF($A70="PLAYER","",(J70-Math!H$14)/Math!H$15)</f>
        <v>0.44556135829332577</v>
      </c>
      <c r="X70" s="77">
        <f>IF($A70="PLAYER","",(K70-Math!I$14)/Math!I$15*(-1))</f>
        <v>0.97977028817575129</v>
      </c>
      <c r="Y70" s="77">
        <f>IF($A70="PLAYER","",(L70-Math!J$14)/Math!J$15)</f>
        <v>-3.428803019338364E-2</v>
      </c>
    </row>
    <row r="71" spans="1:25">
      <c r="A71" s="77" t="str">
        <f>IF((LEN('Bball ref'!B77)-LEN(SUBSTITUTE('Bball ref'!B77," ","")))&lt;2,'Bball ref'!B77,LEFT('Bball ref'!B77,FIND(" ",'Bball ref'!B77,FIND(" ",'Bball ref'!B77)+1)-1))</f>
        <v>PLAYER</v>
      </c>
      <c r="B71" s="77" t="str">
        <f>IF($A71="PLAYER", "",'Bball ref'!A77)</f>
        <v/>
      </c>
      <c r="C71" s="77" t="str">
        <f>IF($A71="PLAYER","",'Bball ref'!E77)</f>
        <v/>
      </c>
      <c r="D71" s="77" t="str">
        <f>IF($A71="PLAYER","",VALUE(LEFT('Bball ref'!G77,FIND("(",'Bball ref'!G77)-1)))</f>
        <v/>
      </c>
      <c r="E71" s="77" t="str">
        <f>IF($A71="PLAYER","",VALUE(LEFT('Bball ref'!H77,(FIND("(",'Bball ref'!H77)-1))))</f>
        <v/>
      </c>
      <c r="F71" s="77" t="str">
        <f>IF($A71="PLAYER","",'Bball ref'!I77)</f>
        <v/>
      </c>
      <c r="G71" s="77" t="str">
        <f>IF($A71="PLAYER","",'Bball ref'!K77)</f>
        <v/>
      </c>
      <c r="H71" s="77" t="str">
        <f>IF($A71="PLAYER","",'Bball ref'!L77)</f>
        <v/>
      </c>
      <c r="I71" s="77" t="str">
        <f>IF($A71="PLAYER","",'Bball ref'!M77)</f>
        <v/>
      </c>
      <c r="J71" s="77" t="str">
        <f>IF($A71="PLAYER","",'Bball ref'!N77)</f>
        <v/>
      </c>
      <c r="K71" s="77" t="str">
        <f>IF($A71="PLAYER","",'Bball ref'!O77)</f>
        <v/>
      </c>
      <c r="L71" s="77" t="str">
        <f>IF($A71="PLAYER","",'Bball ref'!J77)</f>
        <v/>
      </c>
      <c r="M71" s="77" t="str">
        <f>IF($A71="PLAYER","",VALUE(MID('Bball ref'!G77,FIND("(",'Bball ref'!G77)+1,FIND("/",'Bball ref'!G77)-FIND("(",'Bball ref'!G77)-1)))</f>
        <v/>
      </c>
      <c r="N71" s="77" t="str">
        <f>IF($A71="PLAYER","",VALUE(MID('Bball ref'!G77,FIND("/",'Bball ref'!G77)+1,FIND(")",'Bball ref'!G77)-FIND("/",'Bball ref'!G77)-1)))</f>
        <v/>
      </c>
      <c r="O71" s="77" t="str">
        <f>IF($A71="PLAYER","",VALUE(MID('Bball ref'!H77,FIND("(",'Bball ref'!H77)+1,FIND("/",'Bball ref'!H77)-FIND("(",'Bball ref'!H77)-1)))</f>
        <v/>
      </c>
      <c r="P71" s="77" t="str">
        <f>IF($A71="PLAYER","",VALUE(MID('Bball ref'!H77,FIND("/",'Bball ref'!H77)+1,FIND(")",'Bball ref'!H77)-FIND("/",'Bball ref'!H77)-1)))</f>
        <v/>
      </c>
      <c r="Q71" s="77" t="str">
        <f>IF($A71="PLAYER","",(D71-Math!B$14)/Math!B$15)</f>
        <v/>
      </c>
      <c r="R71" s="77" t="str">
        <f>IF($A71="PLAYER","",(E71-Math!C$14)/Math!C$15)</f>
        <v/>
      </c>
      <c r="S71" s="77" t="str">
        <f>IF($A71="PLAYER","",(F71-Math!D$14)/Math!D$15)</f>
        <v/>
      </c>
      <c r="T71" s="77" t="str">
        <f>IF($A71="PLAYER","",(G71-Math!E$14)/Math!E$15)</f>
        <v/>
      </c>
      <c r="U71" s="77" t="str">
        <f>IF($A71="PLAYER","",(H71-Math!F$14)/Math!F$15)</f>
        <v/>
      </c>
      <c r="V71" s="77" t="str">
        <f>IF($A71="PLAYER","",(I71-Math!G$14)/Math!G$15)</f>
        <v/>
      </c>
      <c r="W71" s="77" t="str">
        <f>IF($A71="PLAYER","",(J71-Math!H$14)/Math!H$15)</f>
        <v/>
      </c>
      <c r="X71" s="77" t="str">
        <f>IF($A71="PLAYER","",(K71-Math!I$14)/Math!I$15*(-1))</f>
        <v/>
      </c>
      <c r="Y71" s="77" t="str">
        <f>IF($A71="PLAYER","",(L71-Math!J$14)/Math!J$15)</f>
        <v/>
      </c>
    </row>
    <row r="72" spans="1:25">
      <c r="A72" s="77" t="str">
        <f>IF((LEN('Bball ref'!B78)-LEN(SUBSTITUTE('Bball ref'!B78," ","")))&lt;2,'Bball ref'!B78,LEFT('Bball ref'!B78,FIND(" ",'Bball ref'!B78,FIND(" ",'Bball ref'!B78)+1)-1))</f>
        <v>Ja Morant</v>
      </c>
      <c r="B72" s="77">
        <f>IF($A72="PLAYER", "",'Bball ref'!A78)</f>
        <v>66</v>
      </c>
      <c r="C72" s="77">
        <f>IF($A72="PLAYER","",'Bball ref'!E78)</f>
        <v>4</v>
      </c>
      <c r="D72" s="77">
        <f>IF($A72="PLAYER","",VALUE(LEFT('Bball ref'!G78,FIND("(",'Bball ref'!G78)-1)))</f>
        <v>0.5</v>
      </c>
      <c r="E72" s="77">
        <f>IF($A72="PLAYER","",VALUE(LEFT('Bball ref'!H78,(FIND("(",'Bball ref'!H78)-1))))</f>
        <v>0.74</v>
      </c>
      <c r="F72" s="77">
        <f>IF($A72="PLAYER","",'Bball ref'!I78)</f>
        <v>0.8</v>
      </c>
      <c r="G72" s="77">
        <f>IF($A72="PLAYER","",'Bball ref'!K78)</f>
        <v>3.5</v>
      </c>
      <c r="H72" s="77">
        <f>IF($A72="PLAYER","",'Bball ref'!L78)</f>
        <v>5</v>
      </c>
      <c r="I72" s="77">
        <f>IF($A72="PLAYER","",'Bball ref'!M78)</f>
        <v>1.8</v>
      </c>
      <c r="J72" s="77">
        <f>IF($A72="PLAYER","",'Bball ref'!N78)</f>
        <v>0.5</v>
      </c>
      <c r="K72" s="77">
        <f>IF($A72="PLAYER","",'Bball ref'!O78)</f>
        <v>5</v>
      </c>
      <c r="L72" s="77">
        <f>IF($A72="PLAYER","",'Bball ref'!J78)</f>
        <v>17.5</v>
      </c>
      <c r="M72" s="77">
        <f>IF($A72="PLAYER","",VALUE(MID('Bball ref'!G78,FIND("(",'Bball ref'!G78)+1,FIND("/",'Bball ref'!G78)-FIND("(",'Bball ref'!G78)-1)))</f>
        <v>7</v>
      </c>
      <c r="N72" s="77">
        <f>IF($A72="PLAYER","",VALUE(MID('Bball ref'!G78,FIND("/",'Bball ref'!G78)+1,FIND(")",'Bball ref'!G78)-FIND("/",'Bball ref'!G78)-1)))</f>
        <v>14</v>
      </c>
      <c r="O72" s="77">
        <f>IF($A72="PLAYER","",VALUE(MID('Bball ref'!H78,FIND("(",'Bball ref'!H78)+1,FIND("/",'Bball ref'!H78)-FIND("(",'Bball ref'!H78)-1)))</f>
        <v>2.8</v>
      </c>
      <c r="P72" s="77">
        <f>IF($A72="PLAYER","",VALUE(MID('Bball ref'!H78,FIND("/",'Bball ref'!H78)+1,FIND(")",'Bball ref'!H78)-FIND("/",'Bball ref'!H78)-1)))</f>
        <v>3.8</v>
      </c>
      <c r="Q72" s="77">
        <f>IF($A72="PLAYER","",(D72-Math!B$14)/Math!B$15)</f>
        <v>0.14404780890610425</v>
      </c>
      <c r="R72" s="77">
        <f>IF($A72="PLAYER","",(E72-Math!C$14)/Math!C$15)</f>
        <v>-1.5895500621162281E-2</v>
      </c>
      <c r="S72" s="77">
        <f>IF($A72="PLAYER","",(F72-Math!D$14)/Math!D$15)</f>
        <v>-0.6480503230333956</v>
      </c>
      <c r="T72" s="77">
        <f>IF($A72="PLAYER","",(G72-Math!E$14)/Math!E$15)</f>
        <v>-0.70072395609916949</v>
      </c>
      <c r="U72" s="77">
        <f>IF($A72="PLAYER","",(H72-Math!F$14)/Math!F$15)</f>
        <v>0.93240879345513616</v>
      </c>
      <c r="V72" s="77">
        <f>IF($A72="PLAYER","",(I72-Math!G$14)/Math!G$15)</f>
        <v>1.3757892583311366</v>
      </c>
      <c r="W72" s="77">
        <f>IF($A72="PLAYER","",(J72-Math!H$14)/Math!H$15)</f>
        <v>-0.27658022727122117</v>
      </c>
      <c r="X72" s="77">
        <f>IF($A72="PLAYER","",(K72-Math!I$14)/Math!I$15*(-1))</f>
        <v>-2.7091900079588527</v>
      </c>
      <c r="Y72" s="77">
        <f>IF($A72="PLAYER","",(L72-Math!J$14)/Math!J$15)</f>
        <v>0.534470764483581</v>
      </c>
    </row>
    <row r="73" spans="1:25">
      <c r="A73" s="77" t="str">
        <f>IF((LEN('Bball ref'!B79)-LEN(SUBSTITUTE('Bball ref'!B79," ","")))&lt;2,'Bball ref'!B79,LEFT('Bball ref'!B79,FIND(" ",'Bball ref'!B79,FIND(" ",'Bball ref'!B79)+1)-1))</f>
        <v>Aron Baynes</v>
      </c>
      <c r="B73" s="77">
        <f>IF($A73="PLAYER", "",'Bball ref'!A79)</f>
        <v>67</v>
      </c>
      <c r="C73" s="77">
        <f>IF($A73="PLAYER","",'Bball ref'!E79)</f>
        <v>5</v>
      </c>
      <c r="D73" s="77">
        <f>IF($A73="PLAYER","",VALUE(LEFT('Bball ref'!G79,FIND("(",'Bball ref'!G79)-1)))</f>
        <v>0.56999999999999995</v>
      </c>
      <c r="E73" s="77">
        <f>IF($A73="PLAYER","",VALUE(LEFT('Bball ref'!H79,(FIND("(",'Bball ref'!H79)-1))))</f>
        <v>0.75</v>
      </c>
      <c r="F73" s="77">
        <f>IF($A73="PLAYER","",'Bball ref'!I79)</f>
        <v>1.6</v>
      </c>
      <c r="G73" s="77">
        <f>IF($A73="PLAYER","",'Bball ref'!K79)</f>
        <v>6.6</v>
      </c>
      <c r="H73" s="77">
        <f>IF($A73="PLAYER","",'Bball ref'!L79)</f>
        <v>3</v>
      </c>
      <c r="I73" s="77">
        <f>IF($A73="PLAYER","",'Bball ref'!M79)</f>
        <v>0.2</v>
      </c>
      <c r="J73" s="77">
        <f>IF($A73="PLAYER","",'Bball ref'!N79)</f>
        <v>1</v>
      </c>
      <c r="K73" s="77">
        <f>IF($A73="PLAYER","",'Bball ref'!O79)</f>
        <v>1.2</v>
      </c>
      <c r="L73" s="77">
        <f>IF($A73="PLAYER","",'Bball ref'!J79)</f>
        <v>14</v>
      </c>
      <c r="M73" s="77">
        <f>IF($A73="PLAYER","",VALUE(MID('Bball ref'!G79,FIND("(",'Bball ref'!G79)+1,FIND("/",'Bball ref'!G79)-FIND("(",'Bball ref'!G79)-1)))</f>
        <v>5</v>
      </c>
      <c r="N73" s="77">
        <f>IF($A73="PLAYER","",VALUE(MID('Bball ref'!G79,FIND("/",'Bball ref'!G79)+1,FIND(")",'Bball ref'!G79)-FIND("/",'Bball ref'!G79)-1)))</f>
        <v>8.8000000000000007</v>
      </c>
      <c r="O73" s="77">
        <f>IF($A73="PLAYER","",VALUE(MID('Bball ref'!H79,FIND("(",'Bball ref'!H79)+1,FIND("/",'Bball ref'!H79)-FIND("(",'Bball ref'!H79)-1)))</f>
        <v>2.4</v>
      </c>
      <c r="P73" s="77">
        <f>IF($A73="PLAYER","",VALUE(MID('Bball ref'!H79,FIND("/",'Bball ref'!H79)+1,FIND(")",'Bball ref'!H79)-FIND("/",'Bball ref'!H79)-1)))</f>
        <v>3.2</v>
      </c>
      <c r="Q73" s="77">
        <f>IF($A73="PLAYER","",(D73-Math!B$14)/Math!B$15)</f>
        <v>0.77425697287031803</v>
      </c>
      <c r="R73" s="77">
        <f>IF($A73="PLAYER","",(E73-Math!C$14)/Math!C$15)</f>
        <v>2.539151397925429E-2</v>
      </c>
      <c r="S73" s="77">
        <f>IF($A73="PLAYER","",(F73-Math!D$14)/Math!D$15)</f>
        <v>0.14285777525297377</v>
      </c>
      <c r="T73" s="77">
        <f>IF($A73="PLAYER","",(G73-Math!E$14)/Math!E$15)</f>
        <v>0.3620178559886163</v>
      </c>
      <c r="U73" s="77">
        <f>IF($A73="PLAYER","",(H73-Math!F$14)/Math!F$15)</f>
        <v>4.5667192451678364E-2</v>
      </c>
      <c r="V73" s="77">
        <f>IF($A73="PLAYER","",(I73-Math!G$14)/Math!G$15)</f>
        <v>-1.3185348705915318</v>
      </c>
      <c r="W73" s="77">
        <f>IF($A73="PLAYER","",(J73-Math!H$14)/Math!H$15)</f>
        <v>0.44556135829332577</v>
      </c>
      <c r="X73" s="77">
        <f>IF($A73="PLAYER","",(K73-Math!I$14)/Math!I$15*(-1))</f>
        <v>0.62844073616293195</v>
      </c>
      <c r="Y73" s="77">
        <f>IF($A73="PLAYER","",(L73-Math!J$14)/Math!J$15)</f>
        <v>-3.428803019338364E-2</v>
      </c>
    </row>
    <row r="74" spans="1:25">
      <c r="A74" s="77" t="str">
        <f>IF((LEN('Bball ref'!B80)-LEN(SUBSTITUTE('Bball ref'!B80," ","")))&lt;2,'Bball ref'!B80,LEFT('Bball ref'!B80,FIND(" ",'Bball ref'!B80,FIND(" ",'Bball ref'!B80)+1)-1))</f>
        <v>Lou Williams</v>
      </c>
      <c r="B74" s="77">
        <f>IF($A74="PLAYER", "",'Bball ref'!A80)</f>
        <v>68</v>
      </c>
      <c r="C74" s="77">
        <f>IF($A74="PLAYER","",'Bball ref'!E80)</f>
        <v>5</v>
      </c>
      <c r="D74" s="77">
        <f>IF($A74="PLAYER","",VALUE(LEFT('Bball ref'!G80,FIND("(",'Bball ref'!G80)-1)))</f>
        <v>0.47</v>
      </c>
      <c r="E74" s="77">
        <f>IF($A74="PLAYER","",VALUE(LEFT('Bball ref'!H80,(FIND("(",'Bball ref'!H80)-1))))</f>
        <v>0.83</v>
      </c>
      <c r="F74" s="77">
        <f>IF($A74="PLAYER","",'Bball ref'!I80)</f>
        <v>1.6</v>
      </c>
      <c r="G74" s="77">
        <f>IF($A74="PLAYER","",'Bball ref'!K80)</f>
        <v>3.4</v>
      </c>
      <c r="H74" s="77">
        <f>IF($A74="PLAYER","",'Bball ref'!L80)</f>
        <v>5</v>
      </c>
      <c r="I74" s="77">
        <f>IF($A74="PLAYER","",'Bball ref'!M80)</f>
        <v>0.6</v>
      </c>
      <c r="J74" s="77">
        <f>IF($A74="PLAYER","",'Bball ref'!N80)</f>
        <v>0</v>
      </c>
      <c r="K74" s="77">
        <f>IF($A74="PLAYER","",'Bball ref'!O80)</f>
        <v>3</v>
      </c>
      <c r="L74" s="77">
        <f>IF($A74="PLAYER","",'Bball ref'!J80)</f>
        <v>22.6</v>
      </c>
      <c r="M74" s="77">
        <f>IF($A74="PLAYER","",VALUE(MID('Bball ref'!G80,FIND("(",'Bball ref'!G80)+1,FIND("/",'Bball ref'!G80)-FIND("(",'Bball ref'!G80)-1)))</f>
        <v>7.2</v>
      </c>
      <c r="N74" s="77">
        <f>IF($A74="PLAYER","",VALUE(MID('Bball ref'!G80,FIND("/",'Bball ref'!G80)+1,FIND(")",'Bball ref'!G80)-FIND("/",'Bball ref'!G80)-1)))</f>
        <v>15.2</v>
      </c>
      <c r="O74" s="77">
        <f>IF($A74="PLAYER","",VALUE(MID('Bball ref'!H80,FIND("(",'Bball ref'!H80)+1,FIND("/",'Bball ref'!H80)-FIND("(",'Bball ref'!H80)-1)))</f>
        <v>6.6</v>
      </c>
      <c r="P74" s="77">
        <f>IF($A74="PLAYER","",VALUE(MID('Bball ref'!H80,FIND("/",'Bball ref'!H80)+1,FIND(")",'Bball ref'!H80)-FIND("/",'Bball ref'!H80)-1)))</f>
        <v>8</v>
      </c>
      <c r="Q74" s="77">
        <f>IF($A74="PLAYER","",(D74-Math!B$14)/Math!B$15)</f>
        <v>-0.12604183279284498</v>
      </c>
      <c r="R74" s="77">
        <f>IF($A74="PLAYER","",(E74-Math!C$14)/Math!C$15)</f>
        <v>0.35568763078258642</v>
      </c>
      <c r="S74" s="77">
        <f>IF($A74="PLAYER","",(F74-Math!D$14)/Math!D$15)</f>
        <v>0.14285777525297377</v>
      </c>
      <c r="T74" s="77">
        <f>IF($A74="PLAYER","",(G74-Math!E$14)/Math!E$15)</f>
        <v>-0.73500595003748526</v>
      </c>
      <c r="U74" s="77">
        <f>IF($A74="PLAYER","",(H74-Math!F$14)/Math!F$15)</f>
        <v>0.93240879345513616</v>
      </c>
      <c r="V74" s="77">
        <f>IF($A74="PLAYER","",(I74-Math!G$14)/Math!G$15)</f>
        <v>-0.64495383836086462</v>
      </c>
      <c r="W74" s="77">
        <f>IF($A74="PLAYER","",(J74-Math!H$14)/Math!H$15)</f>
        <v>-0.998721812835768</v>
      </c>
      <c r="X74" s="77">
        <f>IF($A74="PLAYER","",(K74-Math!I$14)/Math!I$15*(-1))</f>
        <v>-0.9525422478947555</v>
      </c>
      <c r="Y74" s="77">
        <f>IF($A74="PLAYER","",(L74-Math!J$14)/Math!J$15)</f>
        <v>1.3632335795843011</v>
      </c>
    </row>
    <row r="75" spans="1:25">
      <c r="A75" s="77" t="str">
        <f>IF((LEN('Bball ref'!B81)-LEN(SUBSTITUTE('Bball ref'!B81," ","")))&lt;2,'Bball ref'!B81,LEFT('Bball ref'!B81,FIND(" ",'Bball ref'!B81,FIND(" ",'Bball ref'!B81)+1)-1))</f>
        <v>Danilo Gallinari</v>
      </c>
      <c r="B75" s="77">
        <f>IF($A75="PLAYER", "",'Bball ref'!A81)</f>
        <v>69</v>
      </c>
      <c r="C75" s="77">
        <f>IF($A75="PLAYER","",'Bball ref'!E81)</f>
        <v>5</v>
      </c>
      <c r="D75" s="77">
        <f>IF($A75="PLAYER","",VALUE(LEFT('Bball ref'!G81,FIND("(",'Bball ref'!G81)-1)))</f>
        <v>0.44</v>
      </c>
      <c r="E75" s="77">
        <f>IF($A75="PLAYER","",VALUE(LEFT('Bball ref'!H81,(FIND("(",'Bball ref'!H81)-1))))</f>
        <v>1</v>
      </c>
      <c r="F75" s="77">
        <f>IF($A75="PLAYER","",'Bball ref'!I81)</f>
        <v>2.6</v>
      </c>
      <c r="G75" s="77">
        <f>IF($A75="PLAYER","",'Bball ref'!K81)</f>
        <v>4.8</v>
      </c>
      <c r="H75" s="77">
        <f>IF($A75="PLAYER","",'Bball ref'!L81)</f>
        <v>1.6</v>
      </c>
      <c r="I75" s="77">
        <f>IF($A75="PLAYER","",'Bball ref'!M81)</f>
        <v>0.4</v>
      </c>
      <c r="J75" s="77">
        <f>IF($A75="PLAYER","",'Bball ref'!N81)</f>
        <v>0.2</v>
      </c>
      <c r="K75" s="77">
        <f>IF($A75="PLAYER","",'Bball ref'!O81)</f>
        <v>1.4</v>
      </c>
      <c r="L75" s="77">
        <f>IF($A75="PLAYER","",'Bball ref'!J81)</f>
        <v>18.399999999999999</v>
      </c>
      <c r="M75" s="77">
        <f>IF($A75="PLAYER","",VALUE(MID('Bball ref'!G81,FIND("(",'Bball ref'!G81)+1,FIND("/",'Bball ref'!G81)-FIND("(",'Bball ref'!G81)-1)))</f>
        <v>5.8</v>
      </c>
      <c r="N75" s="77">
        <f>IF($A75="PLAYER","",VALUE(MID('Bball ref'!G81,FIND("/",'Bball ref'!G81)+1,FIND(")",'Bball ref'!G81)-FIND("/",'Bball ref'!G81)-1)))</f>
        <v>13.2</v>
      </c>
      <c r="O75" s="77">
        <f>IF($A75="PLAYER","",VALUE(MID('Bball ref'!H81,FIND("(",'Bball ref'!H81)+1,FIND("/",'Bball ref'!H81)-FIND("(",'Bball ref'!H81)-1)))</f>
        <v>4.2</v>
      </c>
      <c r="P75" s="77">
        <f>IF($A75="PLAYER","",VALUE(MID('Bball ref'!H81,FIND("/",'Bball ref'!H81)+1,FIND(")",'Bball ref'!H81)-FIND("/",'Bball ref'!H81)-1)))</f>
        <v>4.2</v>
      </c>
      <c r="Q75" s="77">
        <f>IF($A75="PLAYER","",(D75-Math!B$14)/Math!B$15)</f>
        <v>-0.3961314744917937</v>
      </c>
      <c r="R75" s="77">
        <f>IF($A75="PLAYER","",(E75-Math!C$14)/Math!C$15)</f>
        <v>1.0575668789896677</v>
      </c>
      <c r="S75" s="77">
        <f>IF($A75="PLAYER","",(F75-Math!D$14)/Math!D$15)</f>
        <v>1.1314928981109353</v>
      </c>
      <c r="T75" s="77">
        <f>IF($A75="PLAYER","",(G75-Math!E$14)/Math!E$15)</f>
        <v>-0.25505803490106582</v>
      </c>
      <c r="U75" s="77">
        <f>IF($A75="PLAYER","",(H75-Math!F$14)/Math!F$15)</f>
        <v>-0.57505192825074203</v>
      </c>
      <c r="V75" s="77">
        <f>IF($A75="PLAYER","",(I75-Math!G$14)/Math!G$15)</f>
        <v>-0.98174435447619812</v>
      </c>
      <c r="W75" s="77">
        <f>IF($A75="PLAYER","",(J75-Math!H$14)/Math!H$15)</f>
        <v>-0.70986517860994924</v>
      </c>
      <c r="X75" s="77">
        <f>IF($A75="PLAYER","",(K75-Math!I$14)/Math!I$15*(-1))</f>
        <v>0.45277596015652227</v>
      </c>
      <c r="Y75" s="77">
        <f>IF($A75="PLAYER","",(L75-Math!J$14)/Math!J$15)</f>
        <v>0.68072302597194312</v>
      </c>
    </row>
    <row r="76" spans="1:25">
      <c r="A76" s="77" t="str">
        <f>IF((LEN('Bball ref'!B82)-LEN(SUBSTITUTE('Bball ref'!B82," ","")))&lt;2,'Bball ref'!B82,LEFT('Bball ref'!B82,FIND(" ",'Bball ref'!B82,FIND(" ",'Bball ref'!B82)+1)-1))</f>
        <v>CJ McCollum</v>
      </c>
      <c r="B76" s="77">
        <f>IF($A76="PLAYER", "",'Bball ref'!A82)</f>
        <v>70</v>
      </c>
      <c r="C76" s="77">
        <f>IF($A76="PLAYER","",'Bball ref'!E82)</f>
        <v>5</v>
      </c>
      <c r="D76" s="77">
        <f>IF($A76="PLAYER","",VALUE(LEFT('Bball ref'!G82,FIND("(",'Bball ref'!G82)-1)))</f>
        <v>0.41</v>
      </c>
      <c r="E76" s="77">
        <f>IF($A76="PLAYER","",VALUE(LEFT('Bball ref'!H82,(FIND("(",'Bball ref'!H82)-1))))</f>
        <v>0.89</v>
      </c>
      <c r="F76" s="77">
        <f>IF($A76="PLAYER","",'Bball ref'!I82)</f>
        <v>2.4</v>
      </c>
      <c r="G76" s="77">
        <f>IF($A76="PLAYER","",'Bball ref'!K82)</f>
        <v>3.6</v>
      </c>
      <c r="H76" s="77">
        <f>IF($A76="PLAYER","",'Bball ref'!L82)</f>
        <v>3.6</v>
      </c>
      <c r="I76" s="77">
        <f>IF($A76="PLAYER","",'Bball ref'!M82)</f>
        <v>1</v>
      </c>
      <c r="J76" s="77">
        <f>IF($A76="PLAYER","",'Bball ref'!N82)</f>
        <v>0.4</v>
      </c>
      <c r="K76" s="77">
        <f>IF($A76="PLAYER","",'Bball ref'!O82)</f>
        <v>3.4</v>
      </c>
      <c r="L76" s="77">
        <f>IF($A76="PLAYER","",'Bball ref'!J82)</f>
        <v>23</v>
      </c>
      <c r="M76" s="77">
        <f>IF($A76="PLAYER","",VALUE(MID('Bball ref'!G82,FIND("(",'Bball ref'!G82)+1,FIND("/",'Bball ref'!G82)-FIND("(",'Bball ref'!G82)-1)))</f>
        <v>8.6</v>
      </c>
      <c r="N76" s="77">
        <f>IF($A76="PLAYER","",VALUE(MID('Bball ref'!G82,FIND("/",'Bball ref'!G82)+1,FIND(")",'Bball ref'!G82)-FIND("/",'Bball ref'!G82)-1)))</f>
        <v>21.2</v>
      </c>
      <c r="O76" s="77">
        <f>IF($A76="PLAYER","",VALUE(MID('Bball ref'!H82,FIND("(",'Bball ref'!H82)+1,FIND("/",'Bball ref'!H82)-FIND("(",'Bball ref'!H82)-1)))</f>
        <v>3.4</v>
      </c>
      <c r="P76" s="77">
        <f>IF($A76="PLAYER","",VALUE(MID('Bball ref'!H82,FIND("/",'Bball ref'!H82)+1,FIND(")",'Bball ref'!H82)-FIND("/",'Bball ref'!H82)-1)))</f>
        <v>3.8</v>
      </c>
      <c r="Q76" s="77">
        <f>IF($A76="PLAYER","",(D76-Math!B$14)/Math!B$15)</f>
        <v>-0.66622111619074287</v>
      </c>
      <c r="R76" s="77">
        <f>IF($A76="PLAYER","",(E76-Math!C$14)/Math!C$15)</f>
        <v>0.60340971838508584</v>
      </c>
      <c r="S76" s="77">
        <f>IF($A76="PLAYER","",(F76-Math!D$14)/Math!D$15)</f>
        <v>0.93376587353934293</v>
      </c>
      <c r="T76" s="77">
        <f>IF($A76="PLAYER","",(G76-Math!E$14)/Math!E$15)</f>
        <v>-0.66644196216085383</v>
      </c>
      <c r="U76" s="77">
        <f>IF($A76="PLAYER","",(H76-Math!F$14)/Math!F$15)</f>
        <v>0.31168967275271575</v>
      </c>
      <c r="V76" s="77">
        <f>IF($A76="PLAYER","",(I76-Math!G$14)/Math!G$15)</f>
        <v>2.8627193869802441E-2</v>
      </c>
      <c r="W76" s="77">
        <f>IF($A76="PLAYER","",(J76-Math!H$14)/Math!H$15)</f>
        <v>-0.42100854438413049</v>
      </c>
      <c r="X76" s="77">
        <f>IF($A76="PLAYER","",(K76-Math!I$14)/Math!I$15*(-1))</f>
        <v>-1.3038717999075748</v>
      </c>
      <c r="Y76" s="77">
        <f>IF($A76="PLAYER","",(L76-Math!J$14)/Math!J$15)</f>
        <v>1.4282345846902398</v>
      </c>
    </row>
    <row r="77" spans="1:25">
      <c r="A77" s="77" t="str">
        <f>IF((LEN('Bball ref'!B83)-LEN(SUBSTITUTE('Bball ref'!B83," ","")))&lt;2,'Bball ref'!B83,LEFT('Bball ref'!B83,FIND(" ",'Bball ref'!B83,FIND(" ",'Bball ref'!B83)+1)-1))</f>
        <v>Shai Gilgeous-Alexander</v>
      </c>
      <c r="B77" s="77">
        <f>IF($A77="PLAYER", "",'Bball ref'!A83)</f>
        <v>71</v>
      </c>
      <c r="C77" s="77">
        <f>IF($A77="PLAYER","",'Bball ref'!E83)</f>
        <v>5</v>
      </c>
      <c r="D77" s="77">
        <f>IF($A77="PLAYER","",VALUE(LEFT('Bball ref'!G83,FIND("(",'Bball ref'!G83)-1)))</f>
        <v>0.44</v>
      </c>
      <c r="E77" s="77">
        <f>IF($A77="PLAYER","",VALUE(LEFT('Bball ref'!H83,(FIND("(",'Bball ref'!H83)-1))))</f>
        <v>0.69</v>
      </c>
      <c r="F77" s="77">
        <f>IF($A77="PLAYER","",'Bball ref'!I83)</f>
        <v>1.6</v>
      </c>
      <c r="G77" s="77">
        <f>IF($A77="PLAYER","",'Bball ref'!K83)</f>
        <v>7</v>
      </c>
      <c r="H77" s="77">
        <f>IF($A77="PLAYER","",'Bball ref'!L83)</f>
        <v>3.2</v>
      </c>
      <c r="I77" s="77">
        <f>IF($A77="PLAYER","",'Bball ref'!M83)</f>
        <v>0.8</v>
      </c>
      <c r="J77" s="77">
        <f>IF($A77="PLAYER","",'Bball ref'!N83)</f>
        <v>1</v>
      </c>
      <c r="K77" s="77">
        <f>IF($A77="PLAYER","",'Bball ref'!O83)</f>
        <v>2</v>
      </c>
      <c r="L77" s="77">
        <f>IF($A77="PLAYER","",'Bball ref'!J83)</f>
        <v>21.6</v>
      </c>
      <c r="M77" s="77">
        <f>IF($A77="PLAYER","",VALUE(MID('Bball ref'!G83,FIND("(",'Bball ref'!G83)+1,FIND("/",'Bball ref'!G83)-FIND("(",'Bball ref'!G83)-1)))</f>
        <v>7.8</v>
      </c>
      <c r="N77" s="77">
        <f>IF($A77="PLAYER","",VALUE(MID('Bball ref'!G83,FIND("/",'Bball ref'!G83)+1,FIND(")",'Bball ref'!G83)-FIND("/",'Bball ref'!G83)-1)))</f>
        <v>17.600000000000001</v>
      </c>
      <c r="O77" s="77">
        <f>IF($A77="PLAYER","",VALUE(MID('Bball ref'!H83,FIND("(",'Bball ref'!H83)+1,FIND("/",'Bball ref'!H83)-FIND("(",'Bball ref'!H83)-1)))</f>
        <v>4.4000000000000004</v>
      </c>
      <c r="P77" s="77">
        <f>IF($A77="PLAYER","",VALUE(MID('Bball ref'!H83,FIND("/",'Bball ref'!H83)+1,FIND(")",'Bball ref'!H83)-FIND("/",'Bball ref'!H83)-1)))</f>
        <v>6.4</v>
      </c>
      <c r="Q77" s="77">
        <f>IF($A77="PLAYER","",(D77-Math!B$14)/Math!B$15)</f>
        <v>-0.3961314744917937</v>
      </c>
      <c r="R77" s="77">
        <f>IF($A77="PLAYER","",(E77-Math!C$14)/Math!C$15)</f>
        <v>-0.22233057362324513</v>
      </c>
      <c r="S77" s="77">
        <f>IF($A77="PLAYER","",(F77-Math!D$14)/Math!D$15)</f>
        <v>0.14285777525297377</v>
      </c>
      <c r="T77" s="77">
        <f>IF($A77="PLAYER","",(G77-Math!E$14)/Math!E$15)</f>
        <v>0.4991458317418791</v>
      </c>
      <c r="U77" s="77">
        <f>IF($A77="PLAYER","",(H77-Math!F$14)/Math!F$15)</f>
        <v>0.13434135255202423</v>
      </c>
      <c r="V77" s="77">
        <f>IF($A77="PLAYER","",(I77-Math!G$14)/Math!G$15)</f>
        <v>-0.308163322245531</v>
      </c>
      <c r="W77" s="77">
        <f>IF($A77="PLAYER","",(J77-Math!H$14)/Math!H$15)</f>
        <v>0.44556135829332577</v>
      </c>
      <c r="X77" s="77">
        <f>IF($A77="PLAYER","",(K77-Math!I$14)/Math!I$15*(-1))</f>
        <v>-7.4218367862706955E-2</v>
      </c>
      <c r="Y77" s="77">
        <f>IF($A77="PLAYER","",(L77-Math!J$14)/Math!J$15)</f>
        <v>1.2007310668194542</v>
      </c>
    </row>
    <row r="78" spans="1:25">
      <c r="A78" s="77" t="str">
        <f>IF((LEN('Bball ref'!B84)-LEN(SUBSTITUTE('Bball ref'!B84," ","")))&lt;2,'Bball ref'!B84,LEFT('Bball ref'!B84,FIND(" ",'Bball ref'!B84,FIND(" ",'Bball ref'!B84)+1)-1))</f>
        <v>Josh Richardson</v>
      </c>
      <c r="B78" s="77">
        <f>IF($A78="PLAYER", "",'Bball ref'!A84)</f>
        <v>72</v>
      </c>
      <c r="C78" s="77">
        <f>IF($A78="PLAYER","",'Bball ref'!E84)</f>
        <v>4</v>
      </c>
      <c r="D78" s="77">
        <f>IF($A78="PLAYER","",VALUE(LEFT('Bball ref'!G84,FIND("(",'Bball ref'!G84)-1)))</f>
        <v>0.38</v>
      </c>
      <c r="E78" s="77">
        <f>IF($A78="PLAYER","",VALUE(LEFT('Bball ref'!H84,(FIND("(",'Bball ref'!H84)-1))))</f>
        <v>0.87</v>
      </c>
      <c r="F78" s="77">
        <f>IF($A78="PLAYER","",'Bball ref'!I84)</f>
        <v>1</v>
      </c>
      <c r="G78" s="77">
        <f>IF($A78="PLAYER","",'Bball ref'!K84)</f>
        <v>4</v>
      </c>
      <c r="H78" s="77">
        <f>IF($A78="PLAYER","",'Bball ref'!L84)</f>
        <v>3</v>
      </c>
      <c r="I78" s="77">
        <f>IF($A78="PLAYER","",'Bball ref'!M84)</f>
        <v>1.8</v>
      </c>
      <c r="J78" s="77">
        <f>IF($A78="PLAYER","",'Bball ref'!N84)</f>
        <v>1.3</v>
      </c>
      <c r="K78" s="77">
        <f>IF($A78="PLAYER","",'Bball ref'!O84)</f>
        <v>2.8</v>
      </c>
      <c r="L78" s="77">
        <f>IF($A78="PLAYER","",'Bball ref'!J84)</f>
        <v>13.3</v>
      </c>
      <c r="M78" s="77">
        <f>IF($A78="PLAYER","",VALUE(MID('Bball ref'!G84,FIND("(",'Bball ref'!G84)+1,FIND("/",'Bball ref'!G84)-FIND("(",'Bball ref'!G84)-1)))</f>
        <v>4.5</v>
      </c>
      <c r="N78" s="77">
        <f>IF($A78="PLAYER","",VALUE(MID('Bball ref'!G84,FIND("/",'Bball ref'!G84)+1,FIND(")",'Bball ref'!G84)-FIND("/",'Bball ref'!G84)-1)))</f>
        <v>12</v>
      </c>
      <c r="O78" s="77">
        <f>IF($A78="PLAYER","",VALUE(MID('Bball ref'!H84,FIND("(",'Bball ref'!H84)+1,FIND("/",'Bball ref'!H84)-FIND("(",'Bball ref'!H84)-1)))</f>
        <v>3.3</v>
      </c>
      <c r="P78" s="77">
        <f>IF($A78="PLAYER","",VALUE(MID('Bball ref'!H84,FIND("/",'Bball ref'!H84)+1,FIND(")",'Bball ref'!H84)-FIND("/",'Bball ref'!H84)-1)))</f>
        <v>3.8</v>
      </c>
      <c r="Q78" s="77">
        <f>IF($A78="PLAYER","",(D78-Math!B$14)/Math!B$15)</f>
        <v>-0.93631075788969165</v>
      </c>
      <c r="R78" s="77">
        <f>IF($A78="PLAYER","",(E78-Math!C$14)/Math!C$15)</f>
        <v>0.52083568918425271</v>
      </c>
      <c r="S78" s="77">
        <f>IF($A78="PLAYER","",(F78-Math!D$14)/Math!D$15)</f>
        <v>-0.4503232984618033</v>
      </c>
      <c r="T78" s="77">
        <f>IF($A78="PLAYER","",(G78-Math!E$14)/Math!E$15)</f>
        <v>-0.52931398640759109</v>
      </c>
      <c r="U78" s="77">
        <f>IF($A78="PLAYER","",(H78-Math!F$14)/Math!F$15)</f>
        <v>4.5667192451678364E-2</v>
      </c>
      <c r="V78" s="77">
        <f>IF($A78="PLAYER","",(I78-Math!G$14)/Math!G$15)</f>
        <v>1.3757892583311366</v>
      </c>
      <c r="W78" s="77">
        <f>IF($A78="PLAYER","",(J78-Math!H$14)/Math!H$15)</f>
        <v>0.8788463096320539</v>
      </c>
      <c r="X78" s="77">
        <f>IF($A78="PLAYER","",(K78-Math!I$14)/Math!I$15*(-1))</f>
        <v>-0.77687747188834566</v>
      </c>
      <c r="Y78" s="77">
        <f>IF($A78="PLAYER","",(L78-Math!J$14)/Math!J$15)</f>
        <v>-0.14803978912877647</v>
      </c>
    </row>
    <row r="79" spans="1:25">
      <c r="A79" s="77" t="str">
        <f>IF((LEN('Bball ref'!B85)-LEN(SUBSTITUTE('Bball ref'!B85," ","")))&lt;2,'Bball ref'!B85,LEFT('Bball ref'!B85,FIND(" ",'Bball ref'!B85,FIND(" ",'Bball ref'!B85)+1)-1))</f>
        <v>Danny Green</v>
      </c>
      <c r="B79" s="77">
        <f>IF($A79="PLAYER", "",'Bball ref'!A85)</f>
        <v>73</v>
      </c>
      <c r="C79" s="77">
        <f>IF($A79="PLAYER","",'Bball ref'!E85)</f>
        <v>4</v>
      </c>
      <c r="D79" s="77">
        <f>IF($A79="PLAYER","",VALUE(LEFT('Bball ref'!G85,FIND("(",'Bball ref'!G85)-1)))</f>
        <v>0.47</v>
      </c>
      <c r="E79" s="77">
        <f>IF($A79="PLAYER","",VALUE(LEFT('Bball ref'!H85,(FIND("(",'Bball ref'!H85)-1))))</f>
        <v>0.63</v>
      </c>
      <c r="F79" s="77">
        <f>IF($A79="PLAYER","",'Bball ref'!I85)</f>
        <v>3</v>
      </c>
      <c r="G79" s="77">
        <f>IF($A79="PLAYER","",'Bball ref'!K85)</f>
        <v>3.8</v>
      </c>
      <c r="H79" s="77">
        <f>IF($A79="PLAYER","",'Bball ref'!L85)</f>
        <v>1</v>
      </c>
      <c r="I79" s="77">
        <f>IF($A79="PLAYER","",'Bball ref'!M85)</f>
        <v>1.5</v>
      </c>
      <c r="J79" s="77">
        <f>IF($A79="PLAYER","",'Bball ref'!N85)</f>
        <v>0.5</v>
      </c>
      <c r="K79" s="77">
        <f>IF($A79="PLAYER","",'Bball ref'!O85)</f>
        <v>0.5</v>
      </c>
      <c r="L79" s="77">
        <f>IF($A79="PLAYER","",'Bball ref'!J85)</f>
        <v>12.5</v>
      </c>
      <c r="M79" s="77">
        <f>IF($A79="PLAYER","",VALUE(MID('Bball ref'!G85,FIND("(",'Bball ref'!G85)+1,FIND("/",'Bball ref'!G85)-FIND("(",'Bball ref'!G85)-1)))</f>
        <v>4.5</v>
      </c>
      <c r="N79" s="77">
        <f>IF($A79="PLAYER","",VALUE(MID('Bball ref'!G85,FIND("/",'Bball ref'!G85)+1,FIND(")",'Bball ref'!G85)-FIND("/",'Bball ref'!G85)-1)))</f>
        <v>9.5</v>
      </c>
      <c r="O79" s="77">
        <f>IF($A79="PLAYER","",VALUE(MID('Bball ref'!H85,FIND("(",'Bball ref'!H85)+1,FIND("/",'Bball ref'!H85)-FIND("(",'Bball ref'!H85)-1)))</f>
        <v>0.5</v>
      </c>
      <c r="P79" s="77">
        <f>IF($A79="PLAYER","",VALUE(MID('Bball ref'!H85,FIND("/",'Bball ref'!H85)+1,FIND(")",'Bball ref'!H85)-FIND("/",'Bball ref'!H85)-1)))</f>
        <v>0.8</v>
      </c>
      <c r="Q79" s="77">
        <f>IF($A79="PLAYER","",(D79-Math!B$14)/Math!B$15)</f>
        <v>-0.12604183279284498</v>
      </c>
      <c r="R79" s="77">
        <f>IF($A79="PLAYER","",(E79-Math!C$14)/Math!C$15)</f>
        <v>-0.47005266122574413</v>
      </c>
      <c r="S79" s="77">
        <f>IF($A79="PLAYER","",(F79-Math!D$14)/Math!D$15)</f>
        <v>1.5269469472541199</v>
      </c>
      <c r="T79" s="77">
        <f>IF($A79="PLAYER","",(G79-Math!E$14)/Math!E$15)</f>
        <v>-0.59787797428422251</v>
      </c>
      <c r="U79" s="77">
        <f>IF($A79="PLAYER","",(H79-Math!F$14)/Math!F$15)</f>
        <v>-0.8410744085517794</v>
      </c>
      <c r="V79" s="77">
        <f>IF($A79="PLAYER","",(I79-Math!G$14)/Math!G$15)</f>
        <v>0.87060348415813626</v>
      </c>
      <c r="W79" s="77">
        <f>IF($A79="PLAYER","",(J79-Math!H$14)/Math!H$15)</f>
        <v>-0.27658022727122117</v>
      </c>
      <c r="X79" s="77">
        <f>IF($A79="PLAYER","",(K79-Math!I$14)/Math!I$15*(-1))</f>
        <v>1.2432674521853659</v>
      </c>
      <c r="Y79" s="77">
        <f>IF($A79="PLAYER","",(L79-Math!J$14)/Math!J$15)</f>
        <v>-0.27804179934065421</v>
      </c>
    </row>
    <row r="80" spans="1:25">
      <c r="A80" s="77" t="str">
        <f>IF((LEN('Bball ref'!B86)-LEN(SUBSTITUTE('Bball ref'!B86," ","")))&lt;2,'Bball ref'!B86,LEFT('Bball ref'!B86,FIND(" ",'Bball ref'!B86,FIND(" ",'Bball ref'!B86)+1)-1))</f>
        <v>Will Barton</v>
      </c>
      <c r="B80" s="77">
        <f>IF($A80="PLAYER", "",'Bball ref'!A86)</f>
        <v>74</v>
      </c>
      <c r="C80" s="77">
        <f>IF($A80="PLAYER","",'Bball ref'!E86)</f>
        <v>4</v>
      </c>
      <c r="D80" s="77">
        <f>IF($A80="PLAYER","",VALUE(LEFT('Bball ref'!G86,FIND("(",'Bball ref'!G86)-1)))</f>
        <v>0.39</v>
      </c>
      <c r="E80" s="77">
        <f>IF($A80="PLAYER","",VALUE(LEFT('Bball ref'!H86,(FIND("(",'Bball ref'!H86)-1))))</f>
        <v>0.83</v>
      </c>
      <c r="F80" s="77">
        <f>IF($A80="PLAYER","",'Bball ref'!I86)</f>
        <v>1.5</v>
      </c>
      <c r="G80" s="77">
        <f>IF($A80="PLAYER","",'Bball ref'!K86)</f>
        <v>6.5</v>
      </c>
      <c r="H80" s="77">
        <f>IF($A80="PLAYER","",'Bball ref'!L86)</f>
        <v>1.5</v>
      </c>
      <c r="I80" s="77">
        <f>IF($A80="PLAYER","",'Bball ref'!M86)</f>
        <v>1.3</v>
      </c>
      <c r="J80" s="77">
        <f>IF($A80="PLAYER","",'Bball ref'!N86)</f>
        <v>1</v>
      </c>
      <c r="K80" s="77">
        <f>IF($A80="PLAYER","",'Bball ref'!O86)</f>
        <v>1.3</v>
      </c>
      <c r="L80" s="77">
        <f>IF($A80="PLAYER","",'Bball ref'!J86)</f>
        <v>14</v>
      </c>
      <c r="M80" s="77">
        <f>IF($A80="PLAYER","",VALUE(MID('Bball ref'!G86,FIND("(",'Bball ref'!G86)+1,FIND("/",'Bball ref'!G86)-FIND("(",'Bball ref'!G86)-1)))</f>
        <v>4.3</v>
      </c>
      <c r="N80" s="77">
        <f>IF($A80="PLAYER","",VALUE(MID('Bball ref'!G86,FIND("/",'Bball ref'!G86)+1,FIND(")",'Bball ref'!G86)-FIND("/",'Bball ref'!G86)-1)))</f>
        <v>11</v>
      </c>
      <c r="O80" s="77">
        <f>IF($A80="PLAYER","",VALUE(MID('Bball ref'!H86,FIND("(",'Bball ref'!H86)+1,FIND("/",'Bball ref'!H86)-FIND("(",'Bball ref'!H86)-1)))</f>
        <v>4</v>
      </c>
      <c r="P80" s="77">
        <f>IF($A80="PLAYER","",VALUE(MID('Bball ref'!H86,FIND("/",'Bball ref'!H86)+1,FIND(")",'Bball ref'!H86)-FIND("/",'Bball ref'!H86)-1)))</f>
        <v>4.8</v>
      </c>
      <c r="Q80" s="77">
        <f>IF($A80="PLAYER","",(D80-Math!B$14)/Math!B$15)</f>
        <v>-0.8462808773233752</v>
      </c>
      <c r="R80" s="77">
        <f>IF($A80="PLAYER","",(E80-Math!C$14)/Math!C$15)</f>
        <v>0.35568763078258642</v>
      </c>
      <c r="S80" s="77">
        <f>IF($A80="PLAYER","",(F80-Math!D$14)/Math!D$15)</f>
        <v>4.3994262967177525E-2</v>
      </c>
      <c r="T80" s="77">
        <f>IF($A80="PLAYER","",(G80-Math!E$14)/Math!E$15)</f>
        <v>0.32773586205030075</v>
      </c>
      <c r="U80" s="77">
        <f>IF($A80="PLAYER","",(H80-Math!F$14)/Math!F$15)</f>
        <v>-0.61938900830091503</v>
      </c>
      <c r="V80" s="77">
        <f>IF($A80="PLAYER","",(I80-Math!G$14)/Math!G$15)</f>
        <v>0.53381296804280276</v>
      </c>
      <c r="W80" s="77">
        <f>IF($A80="PLAYER","",(J80-Math!H$14)/Math!H$15)</f>
        <v>0.44556135829332577</v>
      </c>
      <c r="X80" s="77">
        <f>IF($A80="PLAYER","",(K80-Math!I$14)/Math!I$15*(-1))</f>
        <v>0.54060834815972703</v>
      </c>
      <c r="Y80" s="77">
        <f>IF($A80="PLAYER","",(L80-Math!J$14)/Math!J$15)</f>
        <v>-3.428803019338364E-2</v>
      </c>
    </row>
    <row r="81" spans="1:25">
      <c r="A81" s="77" t="str">
        <f>IF((LEN('Bball ref'!B87)-LEN(SUBSTITUTE('Bball ref'!B87," ","")))&lt;2,'Bball ref'!B87,LEFT('Bball ref'!B87,FIND(" ",'Bball ref'!B87,FIND(" ",'Bball ref'!B87)+1)-1))</f>
        <v>Jaxson Hayes</v>
      </c>
      <c r="B81" s="77">
        <f>IF($A81="PLAYER", "",'Bball ref'!A87)</f>
        <v>75</v>
      </c>
      <c r="C81" s="77">
        <f>IF($A81="PLAYER","",'Bball ref'!E87)</f>
        <v>1</v>
      </c>
      <c r="D81" s="77">
        <f>IF($A81="PLAYER","",VALUE(LEFT('Bball ref'!G87,FIND("(",'Bball ref'!G87)-1)))</f>
        <v>0.82</v>
      </c>
      <c r="E81" s="77">
        <f>IF($A81="PLAYER","",VALUE(LEFT('Bball ref'!H87,(FIND("(",'Bball ref'!H87)-1))))</f>
        <v>0.33</v>
      </c>
      <c r="F81" s="77">
        <f>IF($A81="PLAYER","",'Bball ref'!I87)</f>
        <v>0</v>
      </c>
      <c r="G81" s="77">
        <f>IF($A81="PLAYER","",'Bball ref'!K87)</f>
        <v>3</v>
      </c>
      <c r="H81" s="77">
        <f>IF($A81="PLAYER","",'Bball ref'!L87)</f>
        <v>1</v>
      </c>
      <c r="I81" s="77">
        <f>IF($A81="PLAYER","",'Bball ref'!M87)</f>
        <v>1</v>
      </c>
      <c r="J81" s="77">
        <f>IF($A81="PLAYER","",'Bball ref'!N87)</f>
        <v>1</v>
      </c>
      <c r="K81" s="77">
        <f>IF($A81="PLAYER","",'Bball ref'!O87)</f>
        <v>0</v>
      </c>
      <c r="L81" s="77">
        <f>IF($A81="PLAYER","",'Bball ref'!J87)</f>
        <v>19</v>
      </c>
      <c r="M81" s="77">
        <f>IF($A81="PLAYER","",VALUE(MID('Bball ref'!G87,FIND("(",'Bball ref'!G87)+1,FIND("/",'Bball ref'!G87)-FIND("(",'Bball ref'!G87)-1)))</f>
        <v>9</v>
      </c>
      <c r="N81" s="77">
        <f>IF($A81="PLAYER","",VALUE(MID('Bball ref'!G87,FIND("/",'Bball ref'!G87)+1,FIND(")",'Bball ref'!G87)-FIND("/",'Bball ref'!G87)-1)))</f>
        <v>11</v>
      </c>
      <c r="O81" s="77">
        <f>IF($A81="PLAYER","",VALUE(MID('Bball ref'!H87,FIND("(",'Bball ref'!H87)+1,FIND("/",'Bball ref'!H87)-FIND("(",'Bball ref'!H87)-1)))</f>
        <v>1</v>
      </c>
      <c r="P81" s="77">
        <f>IF($A81="PLAYER","",VALUE(MID('Bball ref'!H87,FIND("/",'Bball ref'!H87)+1,FIND(")",'Bball ref'!H87)-FIND("/",'Bball ref'!H87)-1)))</f>
        <v>3</v>
      </c>
      <c r="Q81" s="77">
        <f>IF($A81="PLAYER","",(D81-Math!B$14)/Math!B$15)</f>
        <v>3.0250039870282261</v>
      </c>
      <c r="R81" s="77">
        <f>IF($A81="PLAYER","",(E81-Math!C$14)/Math!C$15)</f>
        <v>-1.7086630992382401</v>
      </c>
      <c r="S81" s="77">
        <f>IF($A81="PLAYER","",(F81-Math!D$14)/Math!D$15)</f>
        <v>-1.438958421319765</v>
      </c>
      <c r="T81" s="77">
        <f>IF($A81="PLAYER","",(G81-Math!E$14)/Math!E$15)</f>
        <v>-0.87213392579074789</v>
      </c>
      <c r="U81" s="77">
        <f>IF($A81="PLAYER","",(H81-Math!F$14)/Math!F$15)</f>
        <v>-0.8410744085517794</v>
      </c>
      <c r="V81" s="77">
        <f>IF($A81="PLAYER","",(I81-Math!G$14)/Math!G$15)</f>
        <v>2.8627193869802441E-2</v>
      </c>
      <c r="W81" s="77">
        <f>IF($A81="PLAYER","",(J81-Math!H$14)/Math!H$15)</f>
        <v>0.44556135829332577</v>
      </c>
      <c r="X81" s="77">
        <f>IF($A81="PLAYER","",(K81-Math!I$14)/Math!I$15*(-1))</f>
        <v>1.6824293922013902</v>
      </c>
      <c r="Y81" s="77">
        <f>IF($A81="PLAYER","",(L81-Math!J$14)/Math!J$15)</f>
        <v>0.77822453363085164</v>
      </c>
    </row>
    <row r="82" spans="1:25">
      <c r="A82" s="77" t="str">
        <f>IF((LEN('Bball ref'!B88)-LEN(SUBSTITUTE('Bball ref'!B88," ","")))&lt;2,'Bball ref'!B88,LEFT('Bball ref'!B88,FIND(" ",'Bball ref'!B88,FIND(" ",'Bball ref'!B88)+1)-1))</f>
        <v>Jamal Murray</v>
      </c>
      <c r="B82" s="77">
        <f>IF($A82="PLAYER", "",'Bball ref'!A88)</f>
        <v>76</v>
      </c>
      <c r="C82" s="77">
        <f>IF($A82="PLAYER","",'Bball ref'!E88)</f>
        <v>4</v>
      </c>
      <c r="D82" s="77">
        <f>IF($A82="PLAYER","",VALUE(LEFT('Bball ref'!G88,FIND("(",'Bball ref'!G88)-1)))</f>
        <v>0.42</v>
      </c>
      <c r="E82" s="77">
        <f>IF($A82="PLAYER","",VALUE(LEFT('Bball ref'!H88,(FIND("(",'Bball ref'!H88)-1))))</f>
        <v>0.85</v>
      </c>
      <c r="F82" s="77">
        <f>IF($A82="PLAYER","",'Bball ref'!I88)</f>
        <v>1.8</v>
      </c>
      <c r="G82" s="77">
        <f>IF($A82="PLAYER","",'Bball ref'!K88)</f>
        <v>5.5</v>
      </c>
      <c r="H82" s="77">
        <f>IF($A82="PLAYER","",'Bball ref'!L88)</f>
        <v>3.3</v>
      </c>
      <c r="I82" s="77">
        <f>IF($A82="PLAYER","",'Bball ref'!M88)</f>
        <v>0.8</v>
      </c>
      <c r="J82" s="77">
        <f>IF($A82="PLAYER","",'Bball ref'!N88)</f>
        <v>0.3</v>
      </c>
      <c r="K82" s="77">
        <f>IF($A82="PLAYER","",'Bball ref'!O88)</f>
        <v>1.8</v>
      </c>
      <c r="L82" s="77">
        <f>IF($A82="PLAYER","",'Bball ref'!J88)</f>
        <v>18.8</v>
      </c>
      <c r="M82" s="77">
        <f>IF($A82="PLAYER","",VALUE(MID('Bball ref'!G88,FIND("(",'Bball ref'!G88)+1,FIND("/",'Bball ref'!G88)-FIND("(",'Bball ref'!G88)-1)))</f>
        <v>6.3</v>
      </c>
      <c r="N82" s="77">
        <f>IF($A82="PLAYER","",VALUE(MID('Bball ref'!G88,FIND("/",'Bball ref'!G88)+1,FIND(")",'Bball ref'!G88)-FIND("/",'Bball ref'!G88)-1)))</f>
        <v>15</v>
      </c>
      <c r="O82" s="77">
        <f>IF($A82="PLAYER","",VALUE(MID('Bball ref'!H88,FIND("(",'Bball ref'!H88)+1,FIND("/",'Bball ref'!H88)-FIND("(",'Bball ref'!H88)-1)))</f>
        <v>4.5</v>
      </c>
      <c r="P82" s="77">
        <f>IF($A82="PLAYER","",VALUE(MID('Bball ref'!H88,FIND("/",'Bball ref'!H88)+1,FIND(")",'Bball ref'!H88)-FIND("/",'Bball ref'!H88)-1)))</f>
        <v>5.3</v>
      </c>
      <c r="Q82" s="77">
        <f>IF($A82="PLAYER","",(D82-Math!B$14)/Math!B$15)</f>
        <v>-0.57619123562442653</v>
      </c>
      <c r="R82" s="77">
        <f>IF($A82="PLAYER","",(E82-Math!C$14)/Math!C$15)</f>
        <v>0.43826165998341954</v>
      </c>
      <c r="S82" s="77">
        <f>IF($A82="PLAYER","",(F82-Math!D$14)/Math!D$15)</f>
        <v>0.34058479982456608</v>
      </c>
      <c r="T82" s="77">
        <f>IF($A82="PLAYER","",(G82-Math!E$14)/Math!E$15)</f>
        <v>-1.5084077332856018E-2</v>
      </c>
      <c r="U82" s="77">
        <f>IF($A82="PLAYER","",(H82-Math!F$14)/Math!F$15)</f>
        <v>0.17867843260219696</v>
      </c>
      <c r="V82" s="77">
        <f>IF($A82="PLAYER","",(I82-Math!G$14)/Math!G$15)</f>
        <v>-0.308163322245531</v>
      </c>
      <c r="W82" s="77">
        <f>IF($A82="PLAYER","",(J82-Math!H$14)/Math!H$15)</f>
        <v>-0.56543686149703987</v>
      </c>
      <c r="X82" s="77">
        <f>IF($A82="PLAYER","",(K82-Math!I$14)/Math!I$15*(-1))</f>
        <v>0.10144640814370273</v>
      </c>
      <c r="Y82" s="77">
        <f>IF($A82="PLAYER","",(L82-Math!J$14)/Math!J$15)</f>
        <v>0.74572403107788232</v>
      </c>
    </row>
    <row r="83" spans="1:25">
      <c r="A83" s="77" t="str">
        <f>IF((LEN('Bball ref'!B89)-LEN(SUBSTITUTE('Bball ref'!B89," ","")))&lt;2,'Bball ref'!B89,LEFT('Bball ref'!B89,FIND(" ",'Bball ref'!B89,FIND(" ",'Bball ref'!B89)+1)-1))</f>
        <v>Willie Cauley-Stein</v>
      </c>
      <c r="B83" s="77">
        <f>IF($A83="PLAYER", "",'Bball ref'!A89)</f>
        <v>77</v>
      </c>
      <c r="C83" s="77">
        <f>IF($A83="PLAYER","",'Bball ref'!E89)</f>
        <v>1</v>
      </c>
      <c r="D83" s="77">
        <f>IF($A83="PLAYER","",VALUE(LEFT('Bball ref'!G89,FIND("(",'Bball ref'!G89)-1)))</f>
        <v>1</v>
      </c>
      <c r="E83" s="77">
        <f>IF($A83="PLAYER","",VALUE(LEFT('Bball ref'!H89,(FIND("(",'Bball ref'!H89)-1))))</f>
        <v>1</v>
      </c>
      <c r="F83" s="77">
        <f>IF($A83="PLAYER","",'Bball ref'!I89)</f>
        <v>0</v>
      </c>
      <c r="G83" s="77">
        <f>IF($A83="PLAYER","",'Bball ref'!K89)</f>
        <v>5</v>
      </c>
      <c r="H83" s="77">
        <f>IF($A83="PLAYER","",'Bball ref'!L89)</f>
        <v>1</v>
      </c>
      <c r="I83" s="77">
        <f>IF($A83="PLAYER","",'Bball ref'!M89)</f>
        <v>0</v>
      </c>
      <c r="J83" s="77">
        <f>IF($A83="PLAYER","",'Bball ref'!N89)</f>
        <v>1</v>
      </c>
      <c r="K83" s="77">
        <f>IF($A83="PLAYER","",'Bball ref'!O89)</f>
        <v>0</v>
      </c>
      <c r="L83" s="77">
        <f>IF($A83="PLAYER","",'Bball ref'!J89)</f>
        <v>12</v>
      </c>
      <c r="M83" s="77">
        <f>IF($A83="PLAYER","",VALUE(MID('Bball ref'!G89,FIND("(",'Bball ref'!G89)+1,FIND("/",'Bball ref'!G89)-FIND("(",'Bball ref'!G89)-1)))</f>
        <v>5</v>
      </c>
      <c r="N83" s="77">
        <f>IF($A83="PLAYER","",VALUE(MID('Bball ref'!G89,FIND("/",'Bball ref'!G89)+1,FIND(")",'Bball ref'!G89)-FIND("/",'Bball ref'!G89)-1)))</f>
        <v>5</v>
      </c>
      <c r="O83" s="77">
        <f>IF($A83="PLAYER","",VALUE(MID('Bball ref'!H89,FIND("(",'Bball ref'!H89)+1,FIND("/",'Bball ref'!H89)-FIND("(",'Bball ref'!H89)-1)))</f>
        <v>2</v>
      </c>
      <c r="P83" s="77">
        <f>IF($A83="PLAYER","",VALUE(MID('Bball ref'!H89,FIND("/",'Bball ref'!H89)+1,FIND(")",'Bball ref'!H89)-FIND("/",'Bball ref'!H89)-1)))</f>
        <v>2</v>
      </c>
      <c r="Q83" s="77">
        <f>IF($A83="PLAYER","",(D83-Math!B$14)/Math!B$15)</f>
        <v>4.6455418372219208</v>
      </c>
      <c r="R83" s="77">
        <f>IF($A83="PLAYER","",(E83-Math!C$14)/Math!C$15)</f>
        <v>1.0575668789896677</v>
      </c>
      <c r="S83" s="77">
        <f>IF($A83="PLAYER","",(F83-Math!D$14)/Math!D$15)</f>
        <v>-1.438958421319765</v>
      </c>
      <c r="T83" s="77">
        <f>IF($A83="PLAYER","",(G83-Math!E$14)/Math!E$15)</f>
        <v>-0.1864940470244344</v>
      </c>
      <c r="U83" s="77">
        <f>IF($A83="PLAYER","",(H83-Math!F$14)/Math!F$15)</f>
        <v>-0.8410744085517794</v>
      </c>
      <c r="V83" s="77">
        <f>IF($A83="PLAYER","",(I83-Math!G$14)/Math!G$15)</f>
        <v>-1.6553253867068651</v>
      </c>
      <c r="W83" s="77">
        <f>IF($A83="PLAYER","",(J83-Math!H$14)/Math!H$15)</f>
        <v>0.44556135829332577</v>
      </c>
      <c r="X83" s="77">
        <f>IF($A83="PLAYER","",(K83-Math!I$14)/Math!I$15*(-1))</f>
        <v>1.6824293922013902</v>
      </c>
      <c r="Y83" s="77">
        <f>IF($A83="PLAYER","",(L83-Math!J$14)/Math!J$15)</f>
        <v>-0.35929305572307774</v>
      </c>
    </row>
    <row r="84" spans="1:25">
      <c r="A84" s="77" t="str">
        <f>IF((LEN('Bball ref'!B90)-LEN(SUBSTITUTE('Bball ref'!B90," ","")))&lt;2,'Bball ref'!B90,LEFT('Bball ref'!B90,FIND(" ",'Bball ref'!B90,FIND(" ",'Bball ref'!B90)+1)-1))</f>
        <v>Jaylen Brown</v>
      </c>
      <c r="B84" s="77">
        <f>IF($A84="PLAYER", "",'Bball ref'!A90)</f>
        <v>78</v>
      </c>
      <c r="C84" s="77">
        <f>IF($A84="PLAYER","",'Bball ref'!E90)</f>
        <v>3</v>
      </c>
      <c r="D84" s="77">
        <f>IF($A84="PLAYER","",VALUE(LEFT('Bball ref'!G90,FIND("(",'Bball ref'!G90)-1)))</f>
        <v>0.5</v>
      </c>
      <c r="E84" s="77">
        <f>IF($A84="PLAYER","",VALUE(LEFT('Bball ref'!H90,(FIND("(",'Bball ref'!H90)-1))))</f>
        <v>0.68</v>
      </c>
      <c r="F84" s="77">
        <f>IF($A84="PLAYER","",'Bball ref'!I90)</f>
        <v>1.3</v>
      </c>
      <c r="G84" s="77">
        <f>IF($A84="PLAYER","",'Bball ref'!K90)</f>
        <v>6.7</v>
      </c>
      <c r="H84" s="77">
        <f>IF($A84="PLAYER","",'Bball ref'!L90)</f>
        <v>2</v>
      </c>
      <c r="I84" s="77">
        <f>IF($A84="PLAYER","",'Bball ref'!M90)</f>
        <v>0.7</v>
      </c>
      <c r="J84" s="77">
        <f>IF($A84="PLAYER","",'Bball ref'!N90)</f>
        <v>1</v>
      </c>
      <c r="K84" s="77">
        <f>IF($A84="PLAYER","",'Bball ref'!O90)</f>
        <v>1.3</v>
      </c>
      <c r="L84" s="77">
        <f>IF($A84="PLAYER","",'Bball ref'!J90)</f>
        <v>17.3</v>
      </c>
      <c r="M84" s="77">
        <f>IF($A84="PLAYER","",VALUE(MID('Bball ref'!G90,FIND("(",'Bball ref'!G90)+1,FIND("/",'Bball ref'!G90)-FIND("(",'Bball ref'!G90)-1)))</f>
        <v>6.7</v>
      </c>
      <c r="N84" s="77">
        <f>IF($A84="PLAYER","",VALUE(MID('Bball ref'!G90,FIND("/",'Bball ref'!G90)+1,FIND(")",'Bball ref'!G90)-FIND("/",'Bball ref'!G90)-1)))</f>
        <v>13.3</v>
      </c>
      <c r="O84" s="77">
        <f>IF($A84="PLAYER","",VALUE(MID('Bball ref'!H90,FIND("(",'Bball ref'!H90)+1,FIND("/",'Bball ref'!H90)-FIND("(",'Bball ref'!H90)-1)))</f>
        <v>2.7</v>
      </c>
      <c r="P84" s="77">
        <f>IF($A84="PLAYER","",VALUE(MID('Bball ref'!H90,FIND("/",'Bball ref'!H90)+1,FIND(")",'Bball ref'!H90)-FIND("/",'Bball ref'!H90)-1)))</f>
        <v>4</v>
      </c>
      <c r="Q84" s="77">
        <f>IF($A84="PLAYER","",(D84-Math!B$14)/Math!B$15)</f>
        <v>0.14404780890610425</v>
      </c>
      <c r="R84" s="77">
        <f>IF($A84="PLAYER","",(E84-Math!C$14)/Math!C$15)</f>
        <v>-0.26361758822366127</v>
      </c>
      <c r="S84" s="77">
        <f>IF($A84="PLAYER","",(F84-Math!D$14)/Math!D$15)</f>
        <v>-0.15373276160441476</v>
      </c>
      <c r="T84" s="77">
        <f>IF($A84="PLAYER","",(G84-Math!E$14)/Math!E$15)</f>
        <v>0.39629984992693212</v>
      </c>
      <c r="U84" s="77">
        <f>IF($A84="PLAYER","",(H84-Math!F$14)/Math!F$15)</f>
        <v>-0.39770360805005056</v>
      </c>
      <c r="V84" s="77">
        <f>IF($A84="PLAYER","",(I84-Math!G$14)/Math!G$15)</f>
        <v>-0.47655858030319792</v>
      </c>
      <c r="W84" s="77">
        <f>IF($A84="PLAYER","",(J84-Math!H$14)/Math!H$15)</f>
        <v>0.44556135829332577</v>
      </c>
      <c r="X84" s="77">
        <f>IF($A84="PLAYER","",(K84-Math!I$14)/Math!I$15*(-1))</f>
        <v>0.54060834815972703</v>
      </c>
      <c r="Y84" s="77">
        <f>IF($A84="PLAYER","",(L84-Math!J$14)/Math!J$15)</f>
        <v>0.50197026193061178</v>
      </c>
    </row>
    <row r="85" spans="1:25">
      <c r="A85" s="77" t="str">
        <f>IF((LEN('Bball ref'!B91)-LEN(SUBSTITUTE('Bball ref'!B91," ","")))&lt;2,'Bball ref'!B91,LEFT('Bball ref'!B91,FIND(" ",'Bball ref'!B91,FIND(" ",'Bball ref'!B91)+1)-1))</f>
        <v>PLAYER</v>
      </c>
      <c r="B85" s="77" t="str">
        <f>IF($A85="PLAYER", "",'Bball ref'!A91)</f>
        <v/>
      </c>
      <c r="C85" s="77" t="str">
        <f>IF($A85="PLAYER","",'Bball ref'!E91)</f>
        <v/>
      </c>
      <c r="D85" s="77" t="str">
        <f>IF($A85="PLAYER","",VALUE(LEFT('Bball ref'!G91,FIND("(",'Bball ref'!G91)-1)))</f>
        <v/>
      </c>
      <c r="E85" s="77" t="str">
        <f>IF($A85="PLAYER","",VALUE(LEFT('Bball ref'!H91,(FIND("(",'Bball ref'!H91)-1))))</f>
        <v/>
      </c>
      <c r="F85" s="77" t="str">
        <f>IF($A85="PLAYER","",'Bball ref'!I91)</f>
        <v/>
      </c>
      <c r="G85" s="77" t="str">
        <f>IF($A85="PLAYER","",'Bball ref'!K91)</f>
        <v/>
      </c>
      <c r="H85" s="77" t="str">
        <f>IF($A85="PLAYER","",'Bball ref'!L91)</f>
        <v/>
      </c>
      <c r="I85" s="77" t="str">
        <f>IF($A85="PLAYER","",'Bball ref'!M91)</f>
        <v/>
      </c>
      <c r="J85" s="77" t="str">
        <f>IF($A85="PLAYER","",'Bball ref'!N91)</f>
        <v/>
      </c>
      <c r="K85" s="77" t="str">
        <f>IF($A85="PLAYER","",'Bball ref'!O91)</f>
        <v/>
      </c>
      <c r="L85" s="77" t="str">
        <f>IF($A85="PLAYER","",'Bball ref'!J91)</f>
        <v/>
      </c>
      <c r="M85" s="77" t="str">
        <f>IF($A85="PLAYER","",VALUE(MID('Bball ref'!G91,FIND("(",'Bball ref'!G91)+1,FIND("/",'Bball ref'!G91)-FIND("(",'Bball ref'!G91)-1)))</f>
        <v/>
      </c>
      <c r="N85" s="77" t="str">
        <f>IF($A85="PLAYER","",VALUE(MID('Bball ref'!G91,FIND("/",'Bball ref'!G91)+1,FIND(")",'Bball ref'!G91)-FIND("/",'Bball ref'!G91)-1)))</f>
        <v/>
      </c>
      <c r="O85" s="77" t="str">
        <f>IF($A85="PLAYER","",VALUE(MID('Bball ref'!H91,FIND("(",'Bball ref'!H91)+1,FIND("/",'Bball ref'!H91)-FIND("(",'Bball ref'!H91)-1)))</f>
        <v/>
      </c>
      <c r="P85" s="77" t="str">
        <f>IF($A85="PLAYER","",VALUE(MID('Bball ref'!H91,FIND("/",'Bball ref'!H91)+1,FIND(")",'Bball ref'!H91)-FIND("/",'Bball ref'!H91)-1)))</f>
        <v/>
      </c>
      <c r="Q85" s="77" t="str">
        <f>IF($A85="PLAYER","",(D85-Math!B$14)/Math!B$15)</f>
        <v/>
      </c>
      <c r="R85" s="77" t="str">
        <f>IF($A85="PLAYER","",(E85-Math!C$14)/Math!C$15)</f>
        <v/>
      </c>
      <c r="S85" s="77" t="str">
        <f>IF($A85="PLAYER","",(F85-Math!D$14)/Math!D$15)</f>
        <v/>
      </c>
      <c r="T85" s="77" t="str">
        <f>IF($A85="PLAYER","",(G85-Math!E$14)/Math!E$15)</f>
        <v/>
      </c>
      <c r="U85" s="77" t="str">
        <f>IF($A85="PLAYER","",(H85-Math!F$14)/Math!F$15)</f>
        <v/>
      </c>
      <c r="V85" s="77" t="str">
        <f>IF($A85="PLAYER","",(I85-Math!G$14)/Math!G$15)</f>
        <v/>
      </c>
      <c r="W85" s="77" t="str">
        <f>IF($A85="PLAYER","",(J85-Math!H$14)/Math!H$15)</f>
        <v/>
      </c>
      <c r="X85" s="77" t="str">
        <f>IF($A85="PLAYER","",(K85-Math!I$14)/Math!I$15*(-1))</f>
        <v/>
      </c>
      <c r="Y85" s="77" t="str">
        <f>IF($A85="PLAYER","",(L85-Math!J$14)/Math!J$15)</f>
        <v/>
      </c>
    </row>
    <row r="86" spans="1:25">
      <c r="A86" s="77" t="str">
        <f>IF((LEN('Bball ref'!B92)-LEN(SUBSTITUTE('Bball ref'!B92," ","")))&lt;2,'Bball ref'!B92,LEFT('Bball ref'!B92,FIND(" ",'Bball ref'!B92,FIND(" ",'Bball ref'!B92)+1)-1))</f>
        <v>Montrezl Harrell</v>
      </c>
      <c r="B86" s="77">
        <f>IF($A86="PLAYER", "",'Bball ref'!A92)</f>
        <v>79</v>
      </c>
      <c r="C86" s="77">
        <f>IF($A86="PLAYER","",'Bball ref'!E92)</f>
        <v>5</v>
      </c>
      <c r="D86" s="77">
        <f>IF($A86="PLAYER","",VALUE(LEFT('Bball ref'!G92,FIND("(",'Bball ref'!G92)-1)))</f>
        <v>0.73</v>
      </c>
      <c r="E86" s="77">
        <f>IF($A86="PLAYER","",VALUE(LEFT('Bball ref'!H92,(FIND("(",'Bball ref'!H92)-1))))</f>
        <v>0.67</v>
      </c>
      <c r="F86" s="77">
        <f>IF($A86="PLAYER","",'Bball ref'!I92)</f>
        <v>0</v>
      </c>
      <c r="G86" s="77">
        <f>IF($A86="PLAYER","",'Bball ref'!K92)</f>
        <v>5.8</v>
      </c>
      <c r="H86" s="77">
        <f>IF($A86="PLAYER","",'Bball ref'!L92)</f>
        <v>2.2000000000000002</v>
      </c>
      <c r="I86" s="77">
        <f>IF($A86="PLAYER","",'Bball ref'!M92)</f>
        <v>0.8</v>
      </c>
      <c r="J86" s="77">
        <f>IF($A86="PLAYER","",'Bball ref'!N92)</f>
        <v>0.6</v>
      </c>
      <c r="K86" s="77">
        <f>IF($A86="PLAYER","",'Bball ref'!O92)</f>
        <v>2.6</v>
      </c>
      <c r="L86" s="77">
        <f>IF($A86="PLAYER","",'Bball ref'!J92)</f>
        <v>18.399999999999999</v>
      </c>
      <c r="M86" s="77">
        <f>IF($A86="PLAYER","",VALUE(MID('Bball ref'!G92,FIND("(",'Bball ref'!G92)+1,FIND("/",'Bball ref'!G92)-FIND("(",'Bball ref'!G92)-1)))</f>
        <v>7.4</v>
      </c>
      <c r="N86" s="77">
        <f>IF($A86="PLAYER","",VALUE(MID('Bball ref'!G92,FIND("/",'Bball ref'!G92)+1,FIND(")",'Bball ref'!G92)-FIND("/",'Bball ref'!G92)-1)))</f>
        <v>10.199999999999999</v>
      </c>
      <c r="O86" s="77">
        <f>IF($A86="PLAYER","",VALUE(MID('Bball ref'!H92,FIND("(",'Bball ref'!H92)+1,FIND("/",'Bball ref'!H92)-FIND("(",'Bball ref'!H92)-1)))</f>
        <v>3.6</v>
      </c>
      <c r="P86" s="77">
        <f>IF($A86="PLAYER","",VALUE(MID('Bball ref'!H92,FIND("/",'Bball ref'!H92)+1,FIND(")",'Bball ref'!H92)-FIND("/",'Bball ref'!H92)-1)))</f>
        <v>5.4</v>
      </c>
      <c r="Q86" s="77">
        <f>IF($A86="PLAYER","",(D86-Math!B$14)/Math!B$15)</f>
        <v>2.2147350619313797</v>
      </c>
      <c r="R86" s="77">
        <f>IF($A86="PLAYER","",(E86-Math!C$14)/Math!C$15)</f>
        <v>-0.30490460282407783</v>
      </c>
      <c r="S86" s="77">
        <f>IF($A86="PLAYER","",(F86-Math!D$14)/Math!D$15)</f>
        <v>-1.438958421319765</v>
      </c>
      <c r="T86" s="77">
        <f>IF($A86="PLAYER","",(G86-Math!E$14)/Math!E$15)</f>
        <v>8.7761904482090938E-2</v>
      </c>
      <c r="U86" s="77">
        <f>IF($A86="PLAYER","",(H86-Math!F$14)/Math!F$15)</f>
        <v>-0.30902944794970466</v>
      </c>
      <c r="V86" s="77">
        <f>IF($A86="PLAYER","",(I86-Math!G$14)/Math!G$15)</f>
        <v>-0.308163322245531</v>
      </c>
      <c r="W86" s="77">
        <f>IF($A86="PLAYER","",(J86-Math!H$14)/Math!H$15)</f>
        <v>-0.13215191015831179</v>
      </c>
      <c r="X86" s="77">
        <f>IF($A86="PLAYER","",(K86-Math!I$14)/Math!I$15*(-1))</f>
        <v>-0.60121269588193615</v>
      </c>
      <c r="Y86" s="77">
        <f>IF($A86="PLAYER","",(L86-Math!J$14)/Math!J$15)</f>
        <v>0.68072302597194312</v>
      </c>
    </row>
    <row r="87" spans="1:25">
      <c r="A87" s="77" t="str">
        <f>IF((LEN('Bball ref'!B93)-LEN(SUBSTITUTE('Bball ref'!B93," ","")))&lt;2,'Bball ref'!B93,LEFT('Bball ref'!B93,FIND(" ",'Bball ref'!B93,FIND(" ",'Bball ref'!B93)+1)-1))</f>
        <v>Goran Dragic</v>
      </c>
      <c r="B87" s="77">
        <f>IF($A87="PLAYER", "",'Bball ref'!A93)</f>
        <v>80</v>
      </c>
      <c r="C87" s="77">
        <f>IF($A87="PLAYER","",'Bball ref'!E93)</f>
        <v>4</v>
      </c>
      <c r="D87" s="77">
        <f>IF($A87="PLAYER","",VALUE(LEFT('Bball ref'!G93,FIND("(",'Bball ref'!G93)-1)))</f>
        <v>0.48</v>
      </c>
      <c r="E87" s="77">
        <f>IF($A87="PLAYER","",VALUE(LEFT('Bball ref'!H93,(FIND("(",'Bball ref'!H93)-1))))</f>
        <v>0.68</v>
      </c>
      <c r="F87" s="77">
        <f>IF($A87="PLAYER","",'Bball ref'!I93)</f>
        <v>2.8</v>
      </c>
      <c r="G87" s="77">
        <f>IF($A87="PLAYER","",'Bball ref'!K93)</f>
        <v>4.3</v>
      </c>
      <c r="H87" s="77">
        <f>IF($A87="PLAYER","",'Bball ref'!L93)</f>
        <v>4.5</v>
      </c>
      <c r="I87" s="77">
        <f>IF($A87="PLAYER","",'Bball ref'!M93)</f>
        <v>0.5</v>
      </c>
      <c r="J87" s="77">
        <f>IF($A87="PLAYER","",'Bball ref'!N93)</f>
        <v>0.5</v>
      </c>
      <c r="K87" s="77">
        <f>IF($A87="PLAYER","",'Bball ref'!O93)</f>
        <v>2.8</v>
      </c>
      <c r="L87" s="77">
        <f>IF($A87="PLAYER","",'Bball ref'!J93)</f>
        <v>19.5</v>
      </c>
      <c r="M87" s="77">
        <f>IF($A87="PLAYER","",VALUE(MID('Bball ref'!G93,FIND("(",'Bball ref'!G93)+1,FIND("/",'Bball ref'!G93)-FIND("(",'Bball ref'!G93)-1)))</f>
        <v>5.8</v>
      </c>
      <c r="N87" s="77">
        <f>IF($A87="PLAYER","",VALUE(MID('Bball ref'!G93,FIND("/",'Bball ref'!G93)+1,FIND(")",'Bball ref'!G93)-FIND("/",'Bball ref'!G93)-1)))</f>
        <v>12</v>
      </c>
      <c r="O87" s="77">
        <f>IF($A87="PLAYER","",VALUE(MID('Bball ref'!H93,FIND("(",'Bball ref'!H93)+1,FIND("/",'Bball ref'!H93)-FIND("(",'Bball ref'!H93)-1)))</f>
        <v>5.3</v>
      </c>
      <c r="P87" s="77">
        <f>IF($A87="PLAYER","",VALUE(MID('Bball ref'!H93,FIND("/",'Bball ref'!H93)+1,FIND(")",'Bball ref'!H93)-FIND("/",'Bball ref'!H93)-1)))</f>
        <v>7.8</v>
      </c>
      <c r="Q87" s="77">
        <f>IF($A87="PLAYER","",(D87-Math!B$14)/Math!B$15)</f>
        <v>-3.601195222652856E-2</v>
      </c>
      <c r="R87" s="77">
        <f>IF($A87="PLAYER","",(E87-Math!C$14)/Math!C$15)</f>
        <v>-0.26361758822366127</v>
      </c>
      <c r="S87" s="77">
        <f>IF($A87="PLAYER","",(F87-Math!D$14)/Math!D$15)</f>
        <v>1.3292199226825274</v>
      </c>
      <c r="T87" s="77">
        <f>IF($A87="PLAYER","",(G87-Math!E$14)/Math!E$15)</f>
        <v>-0.42646800459264417</v>
      </c>
      <c r="U87" s="77">
        <f>IF($A87="PLAYER","",(H87-Math!F$14)/Math!F$15)</f>
        <v>0.71072339320427169</v>
      </c>
      <c r="V87" s="77">
        <f>IF($A87="PLAYER","",(I87-Math!G$14)/Math!G$15)</f>
        <v>-0.81334909641853137</v>
      </c>
      <c r="W87" s="77">
        <f>IF($A87="PLAYER","",(J87-Math!H$14)/Math!H$15)</f>
        <v>-0.27658022727122117</v>
      </c>
      <c r="X87" s="77">
        <f>IF($A87="PLAYER","",(K87-Math!I$14)/Math!I$15*(-1))</f>
        <v>-0.77687747188834566</v>
      </c>
      <c r="Y87" s="77">
        <f>IF($A87="PLAYER","",(L87-Math!J$14)/Math!J$15)</f>
        <v>0.85947579001327512</v>
      </c>
    </row>
    <row r="88" spans="1:25">
      <c r="A88" s="77" t="str">
        <f>IF((LEN('Bball ref'!B94)-LEN(SUBSTITUTE('Bball ref'!B94," ","")))&lt;2,'Bball ref'!B94,LEFT('Bball ref'!B94,FIND(" ",'Bball ref'!B94,FIND(" ",'Bball ref'!B94)+1)-1))</f>
        <v>Marcus Smart</v>
      </c>
      <c r="B88" s="77">
        <f>IF($A88="PLAYER", "",'Bball ref'!A94)</f>
        <v>81</v>
      </c>
      <c r="C88" s="77">
        <f>IF($A88="PLAYER","",'Bball ref'!E94)</f>
        <v>4</v>
      </c>
      <c r="D88" s="77">
        <f>IF($A88="PLAYER","",VALUE(LEFT('Bball ref'!G94,FIND("(",'Bball ref'!G94)-1)))</f>
        <v>0.37</v>
      </c>
      <c r="E88" s="77">
        <f>IF($A88="PLAYER","",VALUE(LEFT('Bball ref'!H94,(FIND("(",'Bball ref'!H94)-1))))</f>
        <v>1</v>
      </c>
      <c r="F88" s="77">
        <f>IF($A88="PLAYER","",'Bball ref'!I94)</f>
        <v>2.5</v>
      </c>
      <c r="G88" s="77">
        <f>IF($A88="PLAYER","",'Bball ref'!K94)</f>
        <v>3.8</v>
      </c>
      <c r="H88" s="77">
        <f>IF($A88="PLAYER","",'Bball ref'!L94)</f>
        <v>5.3</v>
      </c>
      <c r="I88" s="77">
        <f>IF($A88="PLAYER","",'Bball ref'!M94)</f>
        <v>0.8</v>
      </c>
      <c r="J88" s="77">
        <f>IF($A88="PLAYER","",'Bball ref'!N94)</f>
        <v>0.5</v>
      </c>
      <c r="K88" s="77">
        <f>IF($A88="PLAYER","",'Bball ref'!O94)</f>
        <v>0.5</v>
      </c>
      <c r="L88" s="77">
        <f>IF($A88="PLAYER","",'Bball ref'!J94)</f>
        <v>11.3</v>
      </c>
      <c r="M88" s="77">
        <f>IF($A88="PLAYER","",VALUE(MID('Bball ref'!G94,FIND("(",'Bball ref'!G94)+1,FIND("/",'Bball ref'!G94)-FIND("(",'Bball ref'!G94)-1)))</f>
        <v>4</v>
      </c>
      <c r="N88" s="77">
        <f>IF($A88="PLAYER","",VALUE(MID('Bball ref'!G94,FIND("/",'Bball ref'!G94)+1,FIND(")",'Bball ref'!G94)-FIND("/",'Bball ref'!G94)-1)))</f>
        <v>10.8</v>
      </c>
      <c r="O88" s="77">
        <f>IF($A88="PLAYER","",VALUE(MID('Bball ref'!H94,FIND("(",'Bball ref'!H94)+1,FIND("/",'Bball ref'!H94)-FIND("(",'Bball ref'!H94)-1)))</f>
        <v>0.8</v>
      </c>
      <c r="P88" s="77">
        <f>IF($A88="PLAYER","",VALUE(MID('Bball ref'!H94,FIND("/",'Bball ref'!H94)+1,FIND(")",'Bball ref'!H94)-FIND("/",'Bball ref'!H94)-1)))</f>
        <v>0.8</v>
      </c>
      <c r="Q88" s="77">
        <f>IF($A88="PLAYER","",(D88-Math!B$14)/Math!B$15)</f>
        <v>-1.0263406384560081</v>
      </c>
      <c r="R88" s="77">
        <f>IF($A88="PLAYER","",(E88-Math!C$14)/Math!C$15)</f>
        <v>1.0575668789896677</v>
      </c>
      <c r="S88" s="77">
        <f>IF($A88="PLAYER","",(F88-Math!D$14)/Math!D$15)</f>
        <v>1.0326293858251392</v>
      </c>
      <c r="T88" s="77">
        <f>IF($A88="PLAYER","",(G88-Math!E$14)/Math!E$15)</f>
        <v>-0.59787797428422251</v>
      </c>
      <c r="U88" s="77">
        <f>IF($A88="PLAYER","",(H88-Math!F$14)/Math!F$15)</f>
        <v>1.0654200336056547</v>
      </c>
      <c r="V88" s="77">
        <f>IF($A88="PLAYER","",(I88-Math!G$14)/Math!G$15)</f>
        <v>-0.308163322245531</v>
      </c>
      <c r="W88" s="77">
        <f>IF($A88="PLAYER","",(J88-Math!H$14)/Math!H$15)</f>
        <v>-0.27658022727122117</v>
      </c>
      <c r="X88" s="77">
        <f>IF($A88="PLAYER","",(K88-Math!I$14)/Math!I$15*(-1))</f>
        <v>1.2432674521853659</v>
      </c>
      <c r="Y88" s="77">
        <f>IF($A88="PLAYER","",(L88-Math!J$14)/Math!J$15)</f>
        <v>-0.47304481465847054</v>
      </c>
    </row>
    <row r="89" spans="1:25">
      <c r="A89" s="77" t="str">
        <f>IF((LEN('Bball ref'!B95)-LEN(SUBSTITUTE('Bball ref'!B95," ","")))&lt;2,'Bball ref'!B95,LEFT('Bball ref'!B95,FIND(" ",'Bball ref'!B95,FIND(" ",'Bball ref'!B95)+1)-1))</f>
        <v>Maxi Kleber</v>
      </c>
      <c r="B89" s="77">
        <f>IF($A89="PLAYER", "",'Bball ref'!A95)</f>
        <v>82</v>
      </c>
      <c r="C89" s="77">
        <f>IF($A89="PLAYER","",'Bball ref'!E95)</f>
        <v>4</v>
      </c>
      <c r="D89" s="77">
        <f>IF($A89="PLAYER","",VALUE(LEFT('Bball ref'!G95,FIND("(",'Bball ref'!G95)-1)))</f>
        <v>0.45</v>
      </c>
      <c r="E89" s="77">
        <f>IF($A89="PLAYER","",VALUE(LEFT('Bball ref'!H95,(FIND("(",'Bball ref'!H95)-1))))</f>
        <v>0.83</v>
      </c>
      <c r="F89" s="77">
        <f>IF($A89="PLAYER","",'Bball ref'!I95)</f>
        <v>1</v>
      </c>
      <c r="G89" s="77">
        <f>IF($A89="PLAYER","",'Bball ref'!K95)</f>
        <v>7.8</v>
      </c>
      <c r="H89" s="77">
        <f>IF($A89="PLAYER","",'Bball ref'!L95)</f>
        <v>1.5</v>
      </c>
      <c r="I89" s="77">
        <f>IF($A89="PLAYER","",'Bball ref'!M95)</f>
        <v>0.3</v>
      </c>
      <c r="J89" s="77">
        <f>IF($A89="PLAYER","",'Bball ref'!N95)</f>
        <v>2</v>
      </c>
      <c r="K89" s="77">
        <f>IF($A89="PLAYER","",'Bball ref'!O95)</f>
        <v>1.5</v>
      </c>
      <c r="L89" s="77">
        <f>IF($A89="PLAYER","",'Bball ref'!J95)</f>
        <v>9</v>
      </c>
      <c r="M89" s="77">
        <f>IF($A89="PLAYER","",VALUE(MID('Bball ref'!G95,FIND("(",'Bball ref'!G95)+1,FIND("/",'Bball ref'!G95)-FIND("(",'Bball ref'!G95)-1)))</f>
        <v>3.3</v>
      </c>
      <c r="N89" s="77">
        <f>IF($A89="PLAYER","",VALUE(MID('Bball ref'!G95,FIND("/",'Bball ref'!G95)+1,FIND(")",'Bball ref'!G95)-FIND("/",'Bball ref'!G95)-1)))</f>
        <v>7.3</v>
      </c>
      <c r="O89" s="77">
        <f>IF($A89="PLAYER","",VALUE(MID('Bball ref'!H95,FIND("(",'Bball ref'!H95)+1,FIND("/",'Bball ref'!H95)-FIND("(",'Bball ref'!H95)-1)))</f>
        <v>1.5</v>
      </c>
      <c r="P89" s="77">
        <f>IF($A89="PLAYER","",VALUE(MID('Bball ref'!H95,FIND("/",'Bball ref'!H95)+1,FIND(")",'Bball ref'!H95)-FIND("/",'Bball ref'!H95)-1)))</f>
        <v>1.8</v>
      </c>
      <c r="Q89" s="77">
        <f>IF($A89="PLAYER","",(D89-Math!B$14)/Math!B$15)</f>
        <v>-0.30610159392547726</v>
      </c>
      <c r="R89" s="77">
        <f>IF($A89="PLAYER","",(E89-Math!C$14)/Math!C$15)</f>
        <v>0.35568763078258642</v>
      </c>
      <c r="S89" s="77">
        <f>IF($A89="PLAYER","",(F89-Math!D$14)/Math!D$15)</f>
        <v>-0.4503232984618033</v>
      </c>
      <c r="T89" s="77">
        <f>IF($A89="PLAYER","",(G89-Math!E$14)/Math!E$15)</f>
        <v>0.77340178324840447</v>
      </c>
      <c r="U89" s="77">
        <f>IF($A89="PLAYER","",(H89-Math!F$14)/Math!F$15)</f>
        <v>-0.61938900830091503</v>
      </c>
      <c r="V89" s="77">
        <f>IF($A89="PLAYER","",(I89-Math!G$14)/Math!G$15)</f>
        <v>-1.1501396125338648</v>
      </c>
      <c r="W89" s="77">
        <f>IF($A89="PLAYER","",(J89-Math!H$14)/Math!H$15)</f>
        <v>1.8898445294224195</v>
      </c>
      <c r="X89" s="77">
        <f>IF($A89="PLAYER","",(K89-Math!I$14)/Math!I$15*(-1))</f>
        <v>0.36494357215331735</v>
      </c>
      <c r="Y89" s="77">
        <f>IF($A89="PLAYER","",(L89-Math!J$14)/Math!J$15)</f>
        <v>-0.84680059401761887</v>
      </c>
    </row>
    <row r="90" spans="1:25">
      <c r="A90" s="77" t="str">
        <f>IF((LEN('Bball ref'!B96)-LEN(SUBSTITUTE('Bball ref'!B96," ","")))&lt;2,'Bball ref'!B96,LEFT('Bball ref'!B96,FIND(" ",'Bball ref'!B96,FIND(" ",'Bball ref'!B96)+1)-1))</f>
        <v>Miles Bridges</v>
      </c>
      <c r="B90" s="77">
        <f>IF($A90="PLAYER", "",'Bball ref'!A96)</f>
        <v>83</v>
      </c>
      <c r="C90" s="77">
        <f>IF($A90="PLAYER","",'Bball ref'!E96)</f>
        <v>5</v>
      </c>
      <c r="D90" s="77">
        <f>IF($A90="PLAYER","",VALUE(LEFT('Bball ref'!G96,FIND("(",'Bball ref'!G96)-1)))</f>
        <v>0.5</v>
      </c>
      <c r="E90" s="77">
        <f>IF($A90="PLAYER","",VALUE(LEFT('Bball ref'!H96,(FIND("(",'Bball ref'!H96)-1))))</f>
        <v>0.82</v>
      </c>
      <c r="F90" s="77">
        <f>IF($A90="PLAYER","",'Bball ref'!I96)</f>
        <v>2</v>
      </c>
      <c r="G90" s="77">
        <f>IF($A90="PLAYER","",'Bball ref'!K96)</f>
        <v>4.4000000000000004</v>
      </c>
      <c r="H90" s="77">
        <f>IF($A90="PLAYER","",'Bball ref'!L96)</f>
        <v>2.4</v>
      </c>
      <c r="I90" s="77">
        <f>IF($A90="PLAYER","",'Bball ref'!M96)</f>
        <v>0.4</v>
      </c>
      <c r="J90" s="77">
        <f>IF($A90="PLAYER","",'Bball ref'!N96)</f>
        <v>1</v>
      </c>
      <c r="K90" s="77">
        <f>IF($A90="PLAYER","",'Bball ref'!O96)</f>
        <v>2.8</v>
      </c>
      <c r="L90" s="77">
        <f>IF($A90="PLAYER","",'Bball ref'!J96)</f>
        <v>14.6</v>
      </c>
      <c r="M90" s="77">
        <f>IF($A90="PLAYER","",VALUE(MID('Bball ref'!G96,FIND("(",'Bball ref'!G96)+1,FIND("/",'Bball ref'!G96)-FIND("(",'Bball ref'!G96)-1)))</f>
        <v>5.4</v>
      </c>
      <c r="N90" s="77">
        <f>IF($A90="PLAYER","",VALUE(MID('Bball ref'!G96,FIND("/",'Bball ref'!G96)+1,FIND(")",'Bball ref'!G96)-FIND("/",'Bball ref'!G96)-1)))</f>
        <v>10.8</v>
      </c>
      <c r="O90" s="77">
        <f>IF($A90="PLAYER","",VALUE(MID('Bball ref'!H96,FIND("(",'Bball ref'!H96)+1,FIND("/",'Bball ref'!H96)-FIND("(",'Bball ref'!H96)-1)))</f>
        <v>1.8</v>
      </c>
      <c r="P90" s="77">
        <f>IF($A90="PLAYER","",VALUE(MID('Bball ref'!H96,FIND("/",'Bball ref'!H96)+1,FIND(")",'Bball ref'!H96)-FIND("/",'Bball ref'!H96)-1)))</f>
        <v>2.2000000000000002</v>
      </c>
      <c r="Q90" s="77">
        <f>IF($A90="PLAYER","",(D90-Math!B$14)/Math!B$15)</f>
        <v>0.14404780890610425</v>
      </c>
      <c r="R90" s="77">
        <f>IF($A90="PLAYER","",(E90-Math!C$14)/Math!C$15)</f>
        <v>0.3144006161821698</v>
      </c>
      <c r="S90" s="77">
        <f>IF($A90="PLAYER","",(F90-Math!D$14)/Math!D$15)</f>
        <v>0.53831182439615832</v>
      </c>
      <c r="T90" s="77">
        <f>IF($A90="PLAYER","",(G90-Math!E$14)/Math!E$15)</f>
        <v>-0.39218601065432829</v>
      </c>
      <c r="U90" s="77">
        <f>IF($A90="PLAYER","",(H90-Math!F$14)/Math!F$15)</f>
        <v>-0.22035528784935901</v>
      </c>
      <c r="V90" s="77">
        <f>IF($A90="PLAYER","",(I90-Math!G$14)/Math!G$15)</f>
        <v>-0.98174435447619812</v>
      </c>
      <c r="W90" s="77">
        <f>IF($A90="PLAYER","",(J90-Math!H$14)/Math!H$15)</f>
        <v>0.44556135829332577</v>
      </c>
      <c r="X90" s="77">
        <f>IF($A90="PLAYER","",(K90-Math!I$14)/Math!I$15*(-1))</f>
        <v>-0.77687747188834566</v>
      </c>
      <c r="Y90" s="77">
        <f>IF($A90="PLAYER","",(L90-Math!J$14)/Math!J$15)</f>
        <v>6.3213477465524526E-2</v>
      </c>
    </row>
    <row r="91" spans="1:25">
      <c r="A91" s="77" t="str">
        <f>IF((LEN('Bball ref'!B97)-LEN(SUBSTITUTE('Bball ref'!B97," ","")))&lt;2,'Bball ref'!B97,LEFT('Bball ref'!B97,FIND(" ",'Bball ref'!B97,FIND(" ",'Bball ref'!B97)+1)-1))</f>
        <v>Serge Ibaka</v>
      </c>
      <c r="B91" s="77">
        <f>IF($A91="PLAYER", "",'Bball ref'!A97)</f>
        <v>84</v>
      </c>
      <c r="C91" s="77">
        <f>IF($A91="PLAYER","",'Bball ref'!E97)</f>
        <v>5</v>
      </c>
      <c r="D91" s="77">
        <f>IF($A91="PLAYER","",VALUE(LEFT('Bball ref'!G97,FIND("(",'Bball ref'!G97)-1)))</f>
        <v>0.56000000000000005</v>
      </c>
      <c r="E91" s="77">
        <f>IF($A91="PLAYER","",VALUE(LEFT('Bball ref'!H97,(FIND("(",'Bball ref'!H97)-1))))</f>
        <v>0.77</v>
      </c>
      <c r="F91" s="77">
        <f>IF($A91="PLAYER","",'Bball ref'!I97)</f>
        <v>0.8</v>
      </c>
      <c r="G91" s="77">
        <f>IF($A91="PLAYER","",'Bball ref'!K97)</f>
        <v>7.2</v>
      </c>
      <c r="H91" s="77">
        <f>IF($A91="PLAYER","",'Bball ref'!L97)</f>
        <v>0.6</v>
      </c>
      <c r="I91" s="77">
        <f>IF($A91="PLAYER","",'Bball ref'!M97)</f>
        <v>0.6</v>
      </c>
      <c r="J91" s="77">
        <f>IF($A91="PLAYER","",'Bball ref'!N97)</f>
        <v>1.2</v>
      </c>
      <c r="K91" s="77">
        <f>IF($A91="PLAYER","",'Bball ref'!O97)</f>
        <v>2.8</v>
      </c>
      <c r="L91" s="77">
        <f>IF($A91="PLAYER","",'Bball ref'!J97)</f>
        <v>14.4</v>
      </c>
      <c r="M91" s="77">
        <f>IF($A91="PLAYER","",VALUE(MID('Bball ref'!G97,FIND("(",'Bball ref'!G97)+1,FIND("/",'Bball ref'!G97)-FIND("(",'Bball ref'!G97)-1)))</f>
        <v>5.8</v>
      </c>
      <c r="N91" s="77">
        <f>IF($A91="PLAYER","",VALUE(MID('Bball ref'!G97,FIND("/",'Bball ref'!G97)+1,FIND(")",'Bball ref'!G97)-FIND("/",'Bball ref'!G97)-1)))</f>
        <v>10.4</v>
      </c>
      <c r="O91" s="77">
        <f>IF($A91="PLAYER","",VALUE(MID('Bball ref'!H97,FIND("(",'Bball ref'!H97)+1,FIND("/",'Bball ref'!H97)-FIND("(",'Bball ref'!H97)-1)))</f>
        <v>2</v>
      </c>
      <c r="P91" s="77">
        <f>IF($A91="PLAYER","",VALUE(MID('Bball ref'!H97,FIND("/",'Bball ref'!H97)+1,FIND(")",'Bball ref'!H97)-FIND("/",'Bball ref'!H97)-1)))</f>
        <v>2.6</v>
      </c>
      <c r="Q91" s="77">
        <f>IF($A91="PLAYER","",(D91-Math!B$14)/Math!B$15)</f>
        <v>0.68422709230400269</v>
      </c>
      <c r="R91" s="77">
        <f>IF($A91="PLAYER","",(E91-Math!C$14)/Math!C$15)</f>
        <v>0.10796554318008743</v>
      </c>
      <c r="S91" s="77">
        <f>IF($A91="PLAYER","",(F91-Math!D$14)/Math!D$15)</f>
        <v>-0.6480503230333956</v>
      </c>
      <c r="T91" s="77">
        <f>IF($A91="PLAYER","",(G91-Math!E$14)/Math!E$15)</f>
        <v>0.56770981961851052</v>
      </c>
      <c r="U91" s="77">
        <f>IF($A91="PLAYER","",(H91-Math!F$14)/Math!F$15)</f>
        <v>-1.018422728752471</v>
      </c>
      <c r="V91" s="77">
        <f>IF($A91="PLAYER","",(I91-Math!G$14)/Math!G$15)</f>
        <v>-0.64495383836086462</v>
      </c>
      <c r="W91" s="77">
        <f>IF($A91="PLAYER","",(J91-Math!H$14)/Math!H$15)</f>
        <v>0.73441799251914441</v>
      </c>
      <c r="X91" s="77">
        <f>IF($A91="PLAYER","",(K91-Math!I$14)/Math!I$15*(-1))</f>
        <v>-0.77687747188834566</v>
      </c>
      <c r="Y91" s="77">
        <f>IF($A91="PLAYER","",(L91-Math!J$14)/Math!J$15)</f>
        <v>3.0712974912555237E-2</v>
      </c>
    </row>
    <row r="92" spans="1:25">
      <c r="A92" s="77" t="str">
        <f>IF((LEN('Bball ref'!B98)-LEN(SUBSTITUTE('Bball ref'!B98," ","")))&lt;2,'Bball ref'!B98,LEFT('Bball ref'!B98,FIND(" ",'Bball ref'!B98,FIND(" ",'Bball ref'!B98)+1)-1))</f>
        <v>Lauri Markkanen</v>
      </c>
      <c r="B92" s="77">
        <f>IF($A92="PLAYER", "",'Bball ref'!A98)</f>
        <v>85</v>
      </c>
      <c r="C92" s="77">
        <f>IF($A92="PLAYER","",'Bball ref'!E98)</f>
        <v>5</v>
      </c>
      <c r="D92" s="77">
        <f>IF($A92="PLAYER","",VALUE(LEFT('Bball ref'!G98,FIND("(",'Bball ref'!G98)-1)))</f>
        <v>0.39</v>
      </c>
      <c r="E92" s="77">
        <f>IF($A92="PLAYER","",VALUE(LEFT('Bball ref'!H98,(FIND("(",'Bball ref'!H98)-1))))</f>
        <v>0.79</v>
      </c>
      <c r="F92" s="77">
        <f>IF($A92="PLAYER","",'Bball ref'!I98)</f>
        <v>1.4</v>
      </c>
      <c r="G92" s="77">
        <f>IF($A92="PLAYER","",'Bball ref'!K98)</f>
        <v>9.8000000000000007</v>
      </c>
      <c r="H92" s="77">
        <f>IF($A92="PLAYER","",'Bball ref'!L98)</f>
        <v>2.2000000000000002</v>
      </c>
      <c r="I92" s="77">
        <f>IF($A92="PLAYER","",'Bball ref'!M98)</f>
        <v>1</v>
      </c>
      <c r="J92" s="77">
        <f>IF($A92="PLAYER","",'Bball ref'!N98)</f>
        <v>0.4</v>
      </c>
      <c r="K92" s="77">
        <f>IF($A92="PLAYER","",'Bball ref'!O98)</f>
        <v>2</v>
      </c>
      <c r="L92" s="77">
        <f>IF($A92="PLAYER","",'Bball ref'!J98)</f>
        <v>17.399999999999999</v>
      </c>
      <c r="M92" s="77">
        <f>IF($A92="PLAYER","",VALUE(MID('Bball ref'!G98,FIND("(",'Bball ref'!G98)+1,FIND("/",'Bball ref'!G98)-FIND("(",'Bball ref'!G98)-1)))</f>
        <v>5.8</v>
      </c>
      <c r="N92" s="77">
        <f>IF($A92="PLAYER","",VALUE(MID('Bball ref'!G98,FIND("/",'Bball ref'!G98)+1,FIND(")",'Bball ref'!G98)-FIND("/",'Bball ref'!G98)-1)))</f>
        <v>15</v>
      </c>
      <c r="O92" s="77">
        <f>IF($A92="PLAYER","",VALUE(MID('Bball ref'!H98,FIND("(",'Bball ref'!H98)+1,FIND("/",'Bball ref'!H98)-FIND("(",'Bball ref'!H98)-1)))</f>
        <v>4.4000000000000004</v>
      </c>
      <c r="P92" s="77">
        <f>IF($A92="PLAYER","",VALUE(MID('Bball ref'!H98,FIND("/",'Bball ref'!H98)+1,FIND(")",'Bball ref'!H98)-FIND("/",'Bball ref'!H98)-1)))</f>
        <v>5.6</v>
      </c>
      <c r="Q92" s="77">
        <f>IF($A92="PLAYER","",(D92-Math!B$14)/Math!B$15)</f>
        <v>-0.8462808773233752</v>
      </c>
      <c r="R92" s="77">
        <f>IF($A92="PLAYER","",(E92-Math!C$14)/Math!C$15)</f>
        <v>0.19053957238092056</v>
      </c>
      <c r="S92" s="77">
        <f>IF($A92="PLAYER","",(F92-Math!D$14)/Math!D$15)</f>
        <v>-5.4869249318618731E-2</v>
      </c>
      <c r="T92" s="77">
        <f>IF($A92="PLAYER","",(G92-Math!E$14)/Math!E$15)</f>
        <v>1.4590416620147182</v>
      </c>
      <c r="U92" s="77">
        <f>IF($A92="PLAYER","",(H92-Math!F$14)/Math!F$15)</f>
        <v>-0.30902944794970466</v>
      </c>
      <c r="V92" s="77">
        <f>IF($A92="PLAYER","",(I92-Math!G$14)/Math!G$15)</f>
        <v>2.8627193869802441E-2</v>
      </c>
      <c r="W92" s="77">
        <f>IF($A92="PLAYER","",(J92-Math!H$14)/Math!H$15)</f>
        <v>-0.42100854438413049</v>
      </c>
      <c r="X92" s="77">
        <f>IF($A92="PLAYER","",(K92-Math!I$14)/Math!I$15*(-1))</f>
        <v>-7.4218367862706955E-2</v>
      </c>
      <c r="Y92" s="77">
        <f>IF($A92="PLAYER","",(L92-Math!J$14)/Math!J$15)</f>
        <v>0.51822051320709606</v>
      </c>
    </row>
    <row r="93" spans="1:25">
      <c r="A93" s="77" t="str">
        <f>IF((LEN('Bball ref'!B99)-LEN(SUBSTITUTE('Bball ref'!B99," ","")))&lt;2,'Bball ref'!B99,LEFT('Bball ref'!B99,FIND(" ",'Bball ref'!B99,FIND(" ",'Bball ref'!B99)+1)-1))</f>
        <v>George Hill</v>
      </c>
      <c r="B93" s="77">
        <f>IF($A93="PLAYER", "",'Bball ref'!A99)</f>
        <v>86</v>
      </c>
      <c r="C93" s="77">
        <f>IF($A93="PLAYER","",'Bball ref'!E99)</f>
        <v>4</v>
      </c>
      <c r="D93" s="77">
        <f>IF($A93="PLAYER","",VALUE(LEFT('Bball ref'!G99,FIND("(",'Bball ref'!G99)-1)))</f>
        <v>0.56999999999999995</v>
      </c>
      <c r="E93" s="77">
        <f>IF($A93="PLAYER","",VALUE(LEFT('Bball ref'!H99,(FIND("(",'Bball ref'!H99)-1))))</f>
        <v>0.56000000000000005</v>
      </c>
      <c r="F93" s="77">
        <f>IF($A93="PLAYER","",'Bball ref'!I99)</f>
        <v>1.5</v>
      </c>
      <c r="G93" s="77">
        <f>IF($A93="PLAYER","",'Bball ref'!K99)</f>
        <v>3.8</v>
      </c>
      <c r="H93" s="77">
        <f>IF($A93="PLAYER","",'Bball ref'!L99)</f>
        <v>4</v>
      </c>
      <c r="I93" s="77">
        <f>IF($A93="PLAYER","",'Bball ref'!M99)</f>
        <v>1.3</v>
      </c>
      <c r="J93" s="77">
        <f>IF($A93="PLAYER","",'Bball ref'!N99)</f>
        <v>0.3</v>
      </c>
      <c r="K93" s="77">
        <f>IF($A93="PLAYER","",'Bball ref'!O99)</f>
        <v>0.5</v>
      </c>
      <c r="L93" s="77">
        <f>IF($A93="PLAYER","",'Bball ref'!J99)</f>
        <v>11</v>
      </c>
      <c r="M93" s="77">
        <f>IF($A93="PLAYER","",VALUE(MID('Bball ref'!G99,FIND("(",'Bball ref'!G99)+1,FIND("/",'Bball ref'!G99)-FIND("(",'Bball ref'!G99)-1)))</f>
        <v>4.3</v>
      </c>
      <c r="N93" s="77">
        <f>IF($A93="PLAYER","",VALUE(MID('Bball ref'!G99,FIND("/",'Bball ref'!G99)+1,FIND(")",'Bball ref'!G99)-FIND("/",'Bball ref'!G99)-1)))</f>
        <v>7.5</v>
      </c>
      <c r="O93" s="77">
        <f>IF($A93="PLAYER","",VALUE(MID('Bball ref'!H99,FIND("(",'Bball ref'!H99)+1,FIND("/",'Bball ref'!H99)-FIND("(",'Bball ref'!H99)-1)))</f>
        <v>1</v>
      </c>
      <c r="P93" s="77">
        <f>IF($A93="PLAYER","",VALUE(MID('Bball ref'!H99,FIND("/",'Bball ref'!H99)+1,FIND(")",'Bball ref'!H99)-FIND("/",'Bball ref'!H99)-1)))</f>
        <v>1.8</v>
      </c>
      <c r="Q93" s="77">
        <f>IF($A93="PLAYER","",(D93-Math!B$14)/Math!B$15)</f>
        <v>0.77425697287031803</v>
      </c>
      <c r="R93" s="77">
        <f>IF($A93="PLAYER","",(E93-Math!C$14)/Math!C$15)</f>
        <v>-0.75906176342865961</v>
      </c>
      <c r="S93" s="77">
        <f>IF($A93="PLAYER","",(F93-Math!D$14)/Math!D$15)</f>
        <v>4.3994262967177525E-2</v>
      </c>
      <c r="T93" s="77">
        <f>IF($A93="PLAYER","",(G93-Math!E$14)/Math!E$15)</f>
        <v>-0.59787797428422251</v>
      </c>
      <c r="U93" s="77">
        <f>IF($A93="PLAYER","",(H93-Math!F$14)/Math!F$15)</f>
        <v>0.48903799295340727</v>
      </c>
      <c r="V93" s="77">
        <f>IF($A93="PLAYER","",(I93-Math!G$14)/Math!G$15)</f>
        <v>0.53381296804280276</v>
      </c>
      <c r="W93" s="77">
        <f>IF($A93="PLAYER","",(J93-Math!H$14)/Math!H$15)</f>
        <v>-0.56543686149703987</v>
      </c>
      <c r="X93" s="77">
        <f>IF($A93="PLAYER","",(K93-Math!I$14)/Math!I$15*(-1))</f>
        <v>1.2432674521853659</v>
      </c>
      <c r="Y93" s="77">
        <f>IF($A93="PLAYER","",(L93-Math!J$14)/Math!J$15)</f>
        <v>-0.52179556848792474</v>
      </c>
    </row>
    <row r="94" spans="1:25">
      <c r="A94" s="77" t="str">
        <f>IF((LEN('Bball ref'!B100)-LEN(SUBSTITUTE('Bball ref'!B100," ","")))&lt;2,'Bball ref'!B100,LEFT('Bball ref'!B100,FIND(" ",'Bball ref'!B100,FIND(" ",'Bball ref'!B100)+1)-1))</f>
        <v>Nikola Vucevic</v>
      </c>
      <c r="B94" s="77">
        <f>IF($A94="PLAYER", "",'Bball ref'!A100)</f>
        <v>87</v>
      </c>
      <c r="C94" s="77">
        <f>IF($A94="PLAYER","",'Bball ref'!E100)</f>
        <v>4</v>
      </c>
      <c r="D94" s="77">
        <f>IF($A94="PLAYER","",VALUE(LEFT('Bball ref'!G100,FIND("(",'Bball ref'!G100)-1)))</f>
        <v>0.37</v>
      </c>
      <c r="E94" s="77">
        <f>IF($A94="PLAYER","",VALUE(LEFT('Bball ref'!H100,(FIND("(",'Bball ref'!H100)-1))))</f>
        <v>0.85</v>
      </c>
      <c r="F94" s="77">
        <f>IF($A94="PLAYER","",'Bball ref'!I100)</f>
        <v>1</v>
      </c>
      <c r="G94" s="77">
        <f>IF($A94="PLAYER","",'Bball ref'!K100)</f>
        <v>11.3</v>
      </c>
      <c r="H94" s="77">
        <f>IF($A94="PLAYER","",'Bball ref'!L100)</f>
        <v>2.5</v>
      </c>
      <c r="I94" s="77">
        <f>IF($A94="PLAYER","",'Bball ref'!M100)</f>
        <v>0.8</v>
      </c>
      <c r="J94" s="77">
        <f>IF($A94="PLAYER","",'Bball ref'!N100)</f>
        <v>0.5</v>
      </c>
      <c r="K94" s="77">
        <f>IF($A94="PLAYER","",'Bball ref'!O100)</f>
        <v>1</v>
      </c>
      <c r="L94" s="77">
        <f>IF($A94="PLAYER","",'Bball ref'!J100)</f>
        <v>15.8</v>
      </c>
      <c r="M94" s="77">
        <f>IF($A94="PLAYER","",VALUE(MID('Bball ref'!G100,FIND("(",'Bball ref'!G100)+1,FIND("/",'Bball ref'!G100)-FIND("(",'Bball ref'!G100)-1)))</f>
        <v>6</v>
      </c>
      <c r="N94" s="77">
        <f>IF($A94="PLAYER","",VALUE(MID('Bball ref'!G100,FIND("/",'Bball ref'!G100)+1,FIND(")",'Bball ref'!G100)-FIND("/",'Bball ref'!G100)-1)))</f>
        <v>16.3</v>
      </c>
      <c r="O94" s="77">
        <f>IF($A94="PLAYER","",VALUE(MID('Bball ref'!H100,FIND("(",'Bball ref'!H100)+1,FIND("/",'Bball ref'!H100)-FIND("(",'Bball ref'!H100)-1)))</f>
        <v>2.8</v>
      </c>
      <c r="P94" s="77">
        <f>IF($A94="PLAYER","",VALUE(MID('Bball ref'!H100,FIND("/",'Bball ref'!H100)+1,FIND(")",'Bball ref'!H100)-FIND("/",'Bball ref'!H100)-1)))</f>
        <v>3.3</v>
      </c>
      <c r="Q94" s="77">
        <f>IF($A94="PLAYER","",(D94-Math!B$14)/Math!B$15)</f>
        <v>-1.0263406384560081</v>
      </c>
      <c r="R94" s="77">
        <f>IF($A94="PLAYER","",(E94-Math!C$14)/Math!C$15)</f>
        <v>0.43826165998341954</v>
      </c>
      <c r="S94" s="77">
        <f>IF($A94="PLAYER","",(F94-Math!D$14)/Math!D$15)</f>
        <v>-0.4503232984618033</v>
      </c>
      <c r="T94" s="77">
        <f>IF($A94="PLAYER","",(G94-Math!E$14)/Math!E$15)</f>
        <v>1.9732715710894533</v>
      </c>
      <c r="U94" s="77">
        <f>IF($A94="PLAYER","",(H94-Math!F$14)/Math!F$15)</f>
        <v>-0.17601820779918609</v>
      </c>
      <c r="V94" s="77">
        <f>IF($A94="PLAYER","",(I94-Math!G$14)/Math!G$15)</f>
        <v>-0.308163322245531</v>
      </c>
      <c r="W94" s="77">
        <f>IF($A94="PLAYER","",(J94-Math!H$14)/Math!H$15)</f>
        <v>-0.27658022727122117</v>
      </c>
      <c r="X94" s="77">
        <f>IF($A94="PLAYER","",(K94-Math!I$14)/Math!I$15*(-1))</f>
        <v>0.80410551216934167</v>
      </c>
      <c r="Y94" s="77">
        <f>IF($A94="PLAYER","",(L94-Math!J$14)/Math!J$15)</f>
        <v>0.25821649278334119</v>
      </c>
    </row>
    <row r="95" spans="1:25">
      <c r="A95" s="77" t="str">
        <f>IF((LEN('Bball ref'!B101)-LEN(SUBSTITUTE('Bball ref'!B101," ","")))&lt;2,'Bball ref'!B101,LEFT('Bball ref'!B101,FIND(" ",'Bball ref'!B101,FIND(" ",'Bball ref'!B101)+1)-1))</f>
        <v>Dennis Schroder</v>
      </c>
      <c r="B95" s="77">
        <f>IF($A95="PLAYER", "",'Bball ref'!A101)</f>
        <v>88</v>
      </c>
      <c r="C95" s="77">
        <f>IF($A95="PLAYER","",'Bball ref'!E101)</f>
        <v>5</v>
      </c>
      <c r="D95" s="77">
        <f>IF($A95="PLAYER","",VALUE(LEFT('Bball ref'!G101,FIND("(",'Bball ref'!G101)-1)))</f>
        <v>0.43</v>
      </c>
      <c r="E95" s="77">
        <f>IF($A95="PLAYER","",VALUE(LEFT('Bball ref'!H101,(FIND("(",'Bball ref'!H101)-1))))</f>
        <v>0.79</v>
      </c>
      <c r="F95" s="77">
        <f>IF($A95="PLAYER","",'Bball ref'!I101)</f>
        <v>1.2</v>
      </c>
      <c r="G95" s="77">
        <f>IF($A95="PLAYER","",'Bball ref'!K101)</f>
        <v>5.4</v>
      </c>
      <c r="H95" s="77">
        <f>IF($A95="PLAYER","",'Bball ref'!L101)</f>
        <v>4.4000000000000004</v>
      </c>
      <c r="I95" s="77">
        <f>IF($A95="PLAYER","",'Bball ref'!M101)</f>
        <v>1.4</v>
      </c>
      <c r="J95" s="77">
        <f>IF($A95="PLAYER","",'Bball ref'!N101)</f>
        <v>0.2</v>
      </c>
      <c r="K95" s="77">
        <f>IF($A95="PLAYER","",'Bball ref'!O101)</f>
        <v>2.6</v>
      </c>
      <c r="L95" s="77">
        <f>IF($A95="PLAYER","",'Bball ref'!J101)</f>
        <v>14.6</v>
      </c>
      <c r="M95" s="77">
        <f>IF($A95="PLAYER","",VALUE(MID('Bball ref'!G101,FIND("(",'Bball ref'!G101)+1,FIND("/",'Bball ref'!G101)-FIND("(",'Bball ref'!G101)-1)))</f>
        <v>5.6</v>
      </c>
      <c r="N95" s="77">
        <f>IF($A95="PLAYER","",VALUE(MID('Bball ref'!G101,FIND("/",'Bball ref'!G101)+1,FIND(")",'Bball ref'!G101)-FIND("/",'Bball ref'!G101)-1)))</f>
        <v>13</v>
      </c>
      <c r="O95" s="77">
        <f>IF($A95="PLAYER","",VALUE(MID('Bball ref'!H101,FIND("(",'Bball ref'!H101)+1,FIND("/",'Bball ref'!H101)-FIND("(",'Bball ref'!H101)-1)))</f>
        <v>2.2000000000000002</v>
      </c>
      <c r="P95" s="77">
        <f>IF($A95="PLAYER","",VALUE(MID('Bball ref'!H101,FIND("/",'Bball ref'!H101)+1,FIND(")",'Bball ref'!H101)-FIND("/",'Bball ref'!H101)-1)))</f>
        <v>2.8</v>
      </c>
      <c r="Q95" s="77">
        <f>IF($A95="PLAYER","",(D95-Math!B$14)/Math!B$15)</f>
        <v>-0.48616135505811009</v>
      </c>
      <c r="R95" s="77">
        <f>IF($A95="PLAYER","",(E95-Math!C$14)/Math!C$15)</f>
        <v>0.19053957238092056</v>
      </c>
      <c r="S95" s="77">
        <f>IF($A95="PLAYER","",(F95-Math!D$14)/Math!D$15)</f>
        <v>-0.252596273890211</v>
      </c>
      <c r="T95" s="77">
        <f>IF($A95="PLAYER","",(G95-Math!E$14)/Math!E$15)</f>
        <v>-4.9366071271171569E-2</v>
      </c>
      <c r="U95" s="77">
        <f>IF($A95="PLAYER","",(H95-Math!F$14)/Math!F$15)</f>
        <v>0.66638631315409902</v>
      </c>
      <c r="V95" s="77">
        <f>IF($A95="PLAYER","",(I95-Math!G$14)/Math!G$15)</f>
        <v>0.7022082261004694</v>
      </c>
      <c r="W95" s="77">
        <f>IF($A95="PLAYER","",(J95-Math!H$14)/Math!H$15)</f>
        <v>-0.70986517860994924</v>
      </c>
      <c r="X95" s="77">
        <f>IF($A95="PLAYER","",(K95-Math!I$14)/Math!I$15*(-1))</f>
        <v>-0.60121269588193615</v>
      </c>
      <c r="Y95" s="77">
        <f>IF($A95="PLAYER","",(L95-Math!J$14)/Math!J$15)</f>
        <v>6.3213477465524526E-2</v>
      </c>
    </row>
    <row r="96" spans="1:25">
      <c r="A96" s="77" t="str">
        <f>IF((LEN('Bball ref'!B102)-LEN(SUBSTITUTE('Bball ref'!B102," ","")))&lt;2,'Bball ref'!B102,LEFT('Bball ref'!B102,FIND(" ",'Bball ref'!B102,FIND(" ",'Bball ref'!B102)+1)-1))</f>
        <v>Paul Millsap</v>
      </c>
      <c r="B96" s="77">
        <f>IF($A96="PLAYER", "",'Bball ref'!A102)</f>
        <v>89</v>
      </c>
      <c r="C96" s="77">
        <f>IF($A96="PLAYER","",'Bball ref'!E102)</f>
        <v>4</v>
      </c>
      <c r="D96" s="77">
        <f>IF($A96="PLAYER","",VALUE(LEFT('Bball ref'!G102,FIND("(",'Bball ref'!G102)-1)))</f>
        <v>0.48</v>
      </c>
      <c r="E96" s="77">
        <f>IF($A96="PLAYER","",VALUE(LEFT('Bball ref'!H102,(FIND("(",'Bball ref'!H102)-1))))</f>
        <v>0.83</v>
      </c>
      <c r="F96" s="77">
        <f>IF($A96="PLAYER","",'Bball ref'!I102)</f>
        <v>1.8</v>
      </c>
      <c r="G96" s="77">
        <f>IF($A96="PLAYER","",'Bball ref'!K102)</f>
        <v>4.5</v>
      </c>
      <c r="H96" s="77">
        <f>IF($A96="PLAYER","",'Bball ref'!L102)</f>
        <v>1</v>
      </c>
      <c r="I96" s="77">
        <f>IF($A96="PLAYER","",'Bball ref'!M102)</f>
        <v>1</v>
      </c>
      <c r="J96" s="77">
        <f>IF($A96="PLAYER","",'Bball ref'!N102)</f>
        <v>0.8</v>
      </c>
      <c r="K96" s="77">
        <f>IF($A96="PLAYER","",'Bball ref'!O102)</f>
        <v>0.5</v>
      </c>
      <c r="L96" s="77">
        <f>IF($A96="PLAYER","",'Bball ref'!J102)</f>
        <v>12.8</v>
      </c>
      <c r="M96" s="77">
        <f>IF($A96="PLAYER","",VALUE(MID('Bball ref'!G102,FIND("(",'Bball ref'!G102)+1,FIND("/",'Bball ref'!G102)-FIND("(",'Bball ref'!G102)-1)))</f>
        <v>4.8</v>
      </c>
      <c r="N96" s="77">
        <f>IF($A96="PLAYER","",VALUE(MID('Bball ref'!G102,FIND("/",'Bball ref'!G102)+1,FIND(")",'Bball ref'!G102)-FIND("/",'Bball ref'!G102)-1)))</f>
        <v>10</v>
      </c>
      <c r="O96" s="77">
        <f>IF($A96="PLAYER","",VALUE(MID('Bball ref'!H102,FIND("(",'Bball ref'!H102)+1,FIND("/",'Bball ref'!H102)-FIND("(",'Bball ref'!H102)-1)))</f>
        <v>1.5</v>
      </c>
      <c r="P96" s="77">
        <f>IF($A96="PLAYER","",VALUE(MID('Bball ref'!H102,FIND("/",'Bball ref'!H102)+1,FIND(")",'Bball ref'!H102)-FIND("/",'Bball ref'!H102)-1)))</f>
        <v>1.8</v>
      </c>
      <c r="Q96" s="77">
        <f>IF($A96="PLAYER","",(D96-Math!B$14)/Math!B$15)</f>
        <v>-3.601195222652856E-2</v>
      </c>
      <c r="R96" s="77">
        <f>IF($A96="PLAYER","",(E96-Math!C$14)/Math!C$15)</f>
        <v>0.35568763078258642</v>
      </c>
      <c r="S96" s="77">
        <f>IF($A96="PLAYER","",(F96-Math!D$14)/Math!D$15)</f>
        <v>0.34058479982456608</v>
      </c>
      <c r="T96" s="77">
        <f>IF($A96="PLAYER","",(G96-Math!E$14)/Math!E$15)</f>
        <v>-0.35790401671601274</v>
      </c>
      <c r="U96" s="77">
        <f>IF($A96="PLAYER","",(H96-Math!F$14)/Math!F$15)</f>
        <v>-0.8410744085517794</v>
      </c>
      <c r="V96" s="77">
        <f>IF($A96="PLAYER","",(I96-Math!G$14)/Math!G$15)</f>
        <v>2.8627193869802441E-2</v>
      </c>
      <c r="W96" s="77">
        <f>IF($A96="PLAYER","",(J96-Math!H$14)/Math!H$15)</f>
        <v>0.15670472406750705</v>
      </c>
      <c r="X96" s="77">
        <f>IF($A96="PLAYER","",(K96-Math!I$14)/Math!I$15*(-1))</f>
        <v>1.2432674521853659</v>
      </c>
      <c r="Y96" s="77">
        <f>IF($A96="PLAYER","",(L96-Math!J$14)/Math!J$15)</f>
        <v>-0.2292910455112</v>
      </c>
    </row>
    <row r="97" spans="1:25">
      <c r="A97" s="77" t="str">
        <f>IF((LEN('Bball ref'!B103)-LEN(SUBSTITUTE('Bball ref'!B103," ","")))&lt;2,'Bball ref'!B103,LEFT('Bball ref'!B103,FIND(" ",'Bball ref'!B103,FIND(" ",'Bball ref'!B103)+1)-1))</f>
        <v>Wendell Carter</v>
      </c>
      <c r="B97" s="77">
        <f>IF($A97="PLAYER", "",'Bball ref'!A103)</f>
        <v>90</v>
      </c>
      <c r="C97" s="77">
        <f>IF($A97="PLAYER","",'Bball ref'!E103)</f>
        <v>5</v>
      </c>
      <c r="D97" s="77">
        <f>IF($A97="PLAYER","",VALUE(LEFT('Bball ref'!G103,FIND("(",'Bball ref'!G103)-1)))</f>
        <v>0.54</v>
      </c>
      <c r="E97" s="77">
        <f>IF($A97="PLAYER","",VALUE(LEFT('Bball ref'!H103,(FIND("(",'Bball ref'!H103)-1))))</f>
        <v>0.76</v>
      </c>
      <c r="F97" s="77">
        <f>IF($A97="PLAYER","",'Bball ref'!I103)</f>
        <v>0</v>
      </c>
      <c r="G97" s="77">
        <f>IF($A97="PLAYER","",'Bball ref'!K103)</f>
        <v>9</v>
      </c>
      <c r="H97" s="77">
        <f>IF($A97="PLAYER","",'Bball ref'!L103)</f>
        <v>0.4</v>
      </c>
      <c r="I97" s="77">
        <f>IF($A97="PLAYER","",'Bball ref'!M103)</f>
        <v>0.6</v>
      </c>
      <c r="J97" s="77">
        <f>IF($A97="PLAYER","",'Bball ref'!N103)</f>
        <v>1.4</v>
      </c>
      <c r="K97" s="77">
        <f>IF($A97="PLAYER","",'Bball ref'!O103)</f>
        <v>1.4</v>
      </c>
      <c r="L97" s="77">
        <f>IF($A97="PLAYER","",'Bball ref'!J103)</f>
        <v>13.2</v>
      </c>
      <c r="M97" s="77">
        <f>IF($A97="PLAYER","",VALUE(MID('Bball ref'!G103,FIND("(",'Bball ref'!G103)+1,FIND("/",'Bball ref'!G103)-FIND("(",'Bball ref'!G103)-1)))</f>
        <v>5</v>
      </c>
      <c r="N97" s="77">
        <f>IF($A97="PLAYER","",VALUE(MID('Bball ref'!G103,FIND("/",'Bball ref'!G103)+1,FIND(")",'Bball ref'!G103)-FIND("/",'Bball ref'!G103)-1)))</f>
        <v>9.1999999999999993</v>
      </c>
      <c r="O97" s="77">
        <f>IF($A97="PLAYER","",VALUE(MID('Bball ref'!H103,FIND("(",'Bball ref'!H103)+1,FIND("/",'Bball ref'!H103)-FIND("(",'Bball ref'!H103)-1)))</f>
        <v>3.2</v>
      </c>
      <c r="P97" s="77">
        <f>IF($A97="PLAYER","",VALUE(MID('Bball ref'!H103,FIND("/",'Bball ref'!H103)+1,FIND(")",'Bball ref'!H103)-FIND("/",'Bball ref'!H103)-1)))</f>
        <v>4.2</v>
      </c>
      <c r="Q97" s="77">
        <f>IF($A97="PLAYER","",(D97-Math!B$14)/Math!B$15)</f>
        <v>0.50416733117136991</v>
      </c>
      <c r="R97" s="77">
        <f>IF($A97="PLAYER","",(E97-Math!C$14)/Math!C$15)</f>
        <v>6.6678528579670854E-2</v>
      </c>
      <c r="S97" s="77">
        <f>IF($A97="PLAYER","",(F97-Math!D$14)/Math!D$15)</f>
        <v>-1.438958421319765</v>
      </c>
      <c r="T97" s="77">
        <f>IF($A97="PLAYER","",(G97-Math!E$14)/Math!E$15)</f>
        <v>1.1847857105081925</v>
      </c>
      <c r="U97" s="77">
        <f>IF($A97="PLAYER","",(H97-Math!F$14)/Math!F$15)</f>
        <v>-1.1070968888528168</v>
      </c>
      <c r="V97" s="77">
        <f>IF($A97="PLAYER","",(I97-Math!G$14)/Math!G$15)</f>
        <v>-0.64495383836086462</v>
      </c>
      <c r="W97" s="77">
        <f>IF($A97="PLAYER","",(J97-Math!H$14)/Math!H$15)</f>
        <v>1.0232746267449631</v>
      </c>
      <c r="X97" s="77">
        <f>IF($A97="PLAYER","",(K97-Math!I$14)/Math!I$15*(-1))</f>
        <v>0.45277596015652227</v>
      </c>
      <c r="Y97" s="77">
        <f>IF($A97="PLAYER","",(L97-Math!J$14)/Math!J$15)</f>
        <v>-0.16429004040526141</v>
      </c>
    </row>
    <row r="98" spans="1:25">
      <c r="A98" s="77" t="str">
        <f>IF((LEN('Bball ref'!B104)-LEN(SUBSTITUTE('Bball ref'!B104," ","")))&lt;2,'Bball ref'!B104,LEFT('Bball ref'!B104,FIND(" ",'Bball ref'!B104,FIND(" ",'Bball ref'!B104)+1)-1))</f>
        <v>Richaun Holmes</v>
      </c>
      <c r="B98" s="77">
        <f>IF($A98="PLAYER", "",'Bball ref'!A104)</f>
        <v>91</v>
      </c>
      <c r="C98" s="77">
        <f>IF($A98="PLAYER","",'Bball ref'!E104)</f>
        <v>5</v>
      </c>
      <c r="D98" s="77">
        <f>IF($A98="PLAYER","",VALUE(LEFT('Bball ref'!G104,FIND("(",'Bball ref'!G104)-1)))</f>
        <v>0.68</v>
      </c>
      <c r="E98" s="77">
        <f>IF($A98="PLAYER","",VALUE(LEFT('Bball ref'!H104,(FIND("(",'Bball ref'!H104)-1))))</f>
        <v>0.67</v>
      </c>
      <c r="F98" s="77">
        <f>IF($A98="PLAYER","",'Bball ref'!I104)</f>
        <v>0</v>
      </c>
      <c r="G98" s="77">
        <f>IF($A98="PLAYER","",'Bball ref'!K104)</f>
        <v>6.8</v>
      </c>
      <c r="H98" s="77">
        <f>IF($A98="PLAYER","",'Bball ref'!L104)</f>
        <v>0.6</v>
      </c>
      <c r="I98" s="77">
        <f>IF($A98="PLAYER","",'Bball ref'!M104)</f>
        <v>0.6</v>
      </c>
      <c r="J98" s="77">
        <f>IF($A98="PLAYER","",'Bball ref'!N104)</f>
        <v>1.6</v>
      </c>
      <c r="K98" s="77">
        <f>IF($A98="PLAYER","",'Bball ref'!O104)</f>
        <v>1.6</v>
      </c>
      <c r="L98" s="77">
        <f>IF($A98="PLAYER","",'Bball ref'!J104)</f>
        <v>11.6</v>
      </c>
      <c r="M98" s="77">
        <f>IF($A98="PLAYER","",VALUE(MID('Bball ref'!G104,FIND("(",'Bball ref'!G104)+1,FIND("/",'Bball ref'!G104)-FIND("(",'Bball ref'!G104)-1)))</f>
        <v>5</v>
      </c>
      <c r="N98" s="77">
        <f>IF($A98="PLAYER","",VALUE(MID('Bball ref'!G104,FIND("/",'Bball ref'!G104)+1,FIND(")",'Bball ref'!G104)-FIND("/",'Bball ref'!G104)-1)))</f>
        <v>7.4</v>
      </c>
      <c r="O98" s="77">
        <f>IF($A98="PLAYER","",VALUE(MID('Bball ref'!H104,FIND("(",'Bball ref'!H104)+1,FIND("/",'Bball ref'!H104)-FIND("(",'Bball ref'!H104)-1)))</f>
        <v>1.6</v>
      </c>
      <c r="P98" s="77">
        <f>IF($A98="PLAYER","",VALUE(MID('Bball ref'!H104,FIND("/",'Bball ref'!H104)+1,FIND(")",'Bball ref'!H104)-FIND("/",'Bball ref'!H104)-1)))</f>
        <v>2.4</v>
      </c>
      <c r="Q98" s="77">
        <f>IF($A98="PLAYER","",(D98-Math!B$14)/Math!B$15)</f>
        <v>1.7645856590997986</v>
      </c>
      <c r="R98" s="77">
        <f>IF($A98="PLAYER","",(E98-Math!C$14)/Math!C$15)</f>
        <v>-0.30490460282407783</v>
      </c>
      <c r="S98" s="77">
        <f>IF($A98="PLAYER","",(F98-Math!D$14)/Math!D$15)</f>
        <v>-1.438958421319765</v>
      </c>
      <c r="T98" s="77">
        <f>IF($A98="PLAYER","",(G98-Math!E$14)/Math!E$15)</f>
        <v>0.43058184386524767</v>
      </c>
      <c r="U98" s="77">
        <f>IF($A98="PLAYER","",(H98-Math!F$14)/Math!F$15)</f>
        <v>-1.018422728752471</v>
      </c>
      <c r="V98" s="77">
        <f>IF($A98="PLAYER","",(I98-Math!G$14)/Math!G$15)</f>
        <v>-0.64495383836086462</v>
      </c>
      <c r="W98" s="77">
        <f>IF($A98="PLAYER","",(J98-Math!H$14)/Math!H$15)</f>
        <v>1.3121312609707823</v>
      </c>
      <c r="X98" s="77">
        <f>IF($A98="PLAYER","",(K98-Math!I$14)/Math!I$15*(-1))</f>
        <v>0.27711118415011238</v>
      </c>
      <c r="Y98" s="77">
        <f>IF($A98="PLAYER","",(L98-Math!J$14)/Math!J$15)</f>
        <v>-0.42429406082901661</v>
      </c>
    </row>
    <row r="99" spans="1:25">
      <c r="A99" s="77" t="str">
        <f>IF((LEN('Bball ref'!B105)-LEN(SUBSTITUTE('Bball ref'!B105," ","")))&lt;2,'Bball ref'!B105,LEFT('Bball ref'!B105,FIND(" ",'Bball ref'!B105,FIND(" ",'Bball ref'!B105)+1)-1))</f>
        <v>PLAYER</v>
      </c>
      <c r="B99" s="77" t="str">
        <f>IF($A99="PLAYER", "",'Bball ref'!A105)</f>
        <v/>
      </c>
      <c r="C99" s="77" t="str">
        <f>IF($A99="PLAYER","",'Bball ref'!E105)</f>
        <v/>
      </c>
      <c r="D99" s="77" t="str">
        <f>IF($A99="PLAYER","",VALUE(LEFT('Bball ref'!G105,FIND("(",'Bball ref'!G105)-1)))</f>
        <v/>
      </c>
      <c r="E99" s="77" t="str">
        <f>IF($A99="PLAYER","",VALUE(LEFT('Bball ref'!H105,(FIND("(",'Bball ref'!H105)-1))))</f>
        <v/>
      </c>
      <c r="F99" s="77" t="str">
        <f>IF($A99="PLAYER","",'Bball ref'!I105)</f>
        <v/>
      </c>
      <c r="G99" s="77" t="str">
        <f>IF($A99="PLAYER","",'Bball ref'!K105)</f>
        <v/>
      </c>
      <c r="H99" s="77" t="str">
        <f>IF($A99="PLAYER","",'Bball ref'!L105)</f>
        <v/>
      </c>
      <c r="I99" s="77" t="str">
        <f>IF($A99="PLAYER","",'Bball ref'!M105)</f>
        <v/>
      </c>
      <c r="J99" s="77" t="str">
        <f>IF($A99="PLAYER","",'Bball ref'!N105)</f>
        <v/>
      </c>
      <c r="K99" s="77" t="str">
        <f>IF($A99="PLAYER","",'Bball ref'!O105)</f>
        <v/>
      </c>
      <c r="L99" s="77" t="str">
        <f>IF($A99="PLAYER","",'Bball ref'!J105)</f>
        <v/>
      </c>
      <c r="M99" s="77" t="str">
        <f>IF($A99="PLAYER","",VALUE(MID('Bball ref'!G105,FIND("(",'Bball ref'!G105)+1,FIND("/",'Bball ref'!G105)-FIND("(",'Bball ref'!G105)-1)))</f>
        <v/>
      </c>
      <c r="N99" s="77" t="str">
        <f>IF($A99="PLAYER","",VALUE(MID('Bball ref'!G105,FIND("/",'Bball ref'!G105)+1,FIND(")",'Bball ref'!G105)-FIND("/",'Bball ref'!G105)-1)))</f>
        <v/>
      </c>
      <c r="O99" s="77" t="str">
        <f>IF($A99="PLAYER","",VALUE(MID('Bball ref'!H105,FIND("(",'Bball ref'!H105)+1,FIND("/",'Bball ref'!H105)-FIND("(",'Bball ref'!H105)-1)))</f>
        <v/>
      </c>
      <c r="P99" s="77" t="str">
        <f>IF($A99="PLAYER","",VALUE(MID('Bball ref'!H105,FIND("/",'Bball ref'!H105)+1,FIND(")",'Bball ref'!H105)-FIND("/",'Bball ref'!H105)-1)))</f>
        <v/>
      </c>
      <c r="Q99" s="77" t="str">
        <f>IF($A99="PLAYER","",(D99-Math!B$14)/Math!B$15)</f>
        <v/>
      </c>
      <c r="R99" s="77" t="str">
        <f>IF($A99="PLAYER","",(E99-Math!C$14)/Math!C$15)</f>
        <v/>
      </c>
      <c r="S99" s="77" t="str">
        <f>IF($A99="PLAYER","",(F99-Math!D$14)/Math!D$15)</f>
        <v/>
      </c>
      <c r="T99" s="77" t="str">
        <f>IF($A99="PLAYER","",(G99-Math!E$14)/Math!E$15)</f>
        <v/>
      </c>
      <c r="U99" s="77" t="str">
        <f>IF($A99="PLAYER","",(H99-Math!F$14)/Math!F$15)</f>
        <v/>
      </c>
      <c r="V99" s="77" t="str">
        <f>IF($A99="PLAYER","",(I99-Math!G$14)/Math!G$15)</f>
        <v/>
      </c>
      <c r="W99" s="77" t="str">
        <f>IF($A99="PLAYER","",(J99-Math!H$14)/Math!H$15)</f>
        <v/>
      </c>
      <c r="X99" s="77" t="str">
        <f>IF($A99="PLAYER","",(K99-Math!I$14)/Math!I$15*(-1))</f>
        <v/>
      </c>
      <c r="Y99" s="77" t="str">
        <f>IF($A99="PLAYER","",(L99-Math!J$14)/Math!J$15)</f>
        <v/>
      </c>
    </row>
    <row r="100" spans="1:25">
      <c r="A100" s="77" t="str">
        <f>IF((LEN('Bball ref'!B106)-LEN(SUBSTITUTE('Bball ref'!B106," ","")))&lt;2,'Bball ref'!B106,LEFT('Bball ref'!B106,FIND(" ",'Bball ref'!B106,FIND(" ",'Bball ref'!B106)+1)-1))</f>
        <v>Rui Hachimura</v>
      </c>
      <c r="B100" s="77">
        <f>IF($A100="PLAYER", "",'Bball ref'!A106)</f>
        <v>92</v>
      </c>
      <c r="C100" s="77">
        <f>IF($A100="PLAYER","",'Bball ref'!E106)</f>
        <v>4</v>
      </c>
      <c r="D100" s="77">
        <f>IF($A100="PLAYER","",VALUE(LEFT('Bball ref'!G106,FIND("(",'Bball ref'!G106)-1)))</f>
        <v>0.5</v>
      </c>
      <c r="E100" s="77">
        <f>IF($A100="PLAYER","",VALUE(LEFT('Bball ref'!H106,(FIND("(",'Bball ref'!H106)-1))))</f>
        <v>1</v>
      </c>
      <c r="F100" s="77">
        <f>IF($A100="PLAYER","",'Bball ref'!I106)</f>
        <v>0.8</v>
      </c>
      <c r="G100" s="77">
        <f>IF($A100="PLAYER","",'Bball ref'!K106)</f>
        <v>7</v>
      </c>
      <c r="H100" s="77">
        <f>IF($A100="PLAYER","",'Bball ref'!L106)</f>
        <v>1.3</v>
      </c>
      <c r="I100" s="77">
        <f>IF($A100="PLAYER","",'Bball ref'!M106)</f>
        <v>0.5</v>
      </c>
      <c r="J100" s="77">
        <f>IF($A100="PLAYER","",'Bball ref'!N106)</f>
        <v>0.3</v>
      </c>
      <c r="K100" s="77">
        <f>IF($A100="PLAYER","",'Bball ref'!O106)</f>
        <v>1</v>
      </c>
      <c r="L100" s="77">
        <f>IF($A100="PLAYER","",'Bball ref'!J106)</f>
        <v>18</v>
      </c>
      <c r="M100" s="77">
        <f>IF($A100="PLAYER","",VALUE(MID('Bball ref'!G106,FIND("(",'Bball ref'!G106)+1,FIND("/",'Bball ref'!G106)-FIND("(",'Bball ref'!G106)-1)))</f>
        <v>8</v>
      </c>
      <c r="N100" s="77">
        <f>IF($A100="PLAYER","",VALUE(MID('Bball ref'!G106,FIND("/",'Bball ref'!G106)+1,FIND(")",'Bball ref'!G106)-FIND("/",'Bball ref'!G106)-1)))</f>
        <v>16</v>
      </c>
      <c r="O100" s="77">
        <f>IF($A100="PLAYER","",VALUE(MID('Bball ref'!H106,FIND("(",'Bball ref'!H106)+1,FIND("/",'Bball ref'!H106)-FIND("(",'Bball ref'!H106)-1)))</f>
        <v>1.3</v>
      </c>
      <c r="P100" s="77">
        <f>IF($A100="PLAYER","",VALUE(MID('Bball ref'!H106,FIND("/",'Bball ref'!H106)+1,FIND(")",'Bball ref'!H106)-FIND("/",'Bball ref'!H106)-1)))</f>
        <v>1.3</v>
      </c>
      <c r="Q100" s="77">
        <f>IF($A100="PLAYER","",(D100-Math!B$14)/Math!B$15)</f>
        <v>0.14404780890610425</v>
      </c>
      <c r="R100" s="77">
        <f>IF($A100="PLAYER","",(E100-Math!C$14)/Math!C$15)</f>
        <v>1.0575668789896677</v>
      </c>
      <c r="S100" s="77">
        <f>IF($A100="PLAYER","",(F100-Math!D$14)/Math!D$15)</f>
        <v>-0.6480503230333956</v>
      </c>
      <c r="T100" s="77">
        <f>IF($A100="PLAYER","",(G100-Math!E$14)/Math!E$15)</f>
        <v>0.4991458317418791</v>
      </c>
      <c r="U100" s="77">
        <f>IF($A100="PLAYER","",(H100-Math!F$14)/Math!F$15)</f>
        <v>-0.70806316840126071</v>
      </c>
      <c r="V100" s="77">
        <f>IF($A100="PLAYER","",(I100-Math!G$14)/Math!G$15)</f>
        <v>-0.81334909641853137</v>
      </c>
      <c r="W100" s="77">
        <f>IF($A100="PLAYER","",(J100-Math!H$14)/Math!H$15)</f>
        <v>-0.56543686149703987</v>
      </c>
      <c r="X100" s="77">
        <f>IF($A100="PLAYER","",(K100-Math!I$14)/Math!I$15*(-1))</f>
        <v>0.80410551216934167</v>
      </c>
      <c r="Y100" s="77">
        <f>IF($A100="PLAYER","",(L100-Math!J$14)/Math!J$15)</f>
        <v>0.61572202086600458</v>
      </c>
    </row>
    <row r="101" spans="1:25">
      <c r="A101" s="77" t="str">
        <f>IF((LEN('Bball ref'!B107)-LEN(SUBSTITUTE('Bball ref'!B107," ","")))&lt;2,'Bball ref'!B107,LEFT('Bball ref'!B107,FIND(" ",'Bball ref'!B107,FIND(" ",'Bball ref'!B107)+1)-1))</f>
        <v>Brandon Clarke</v>
      </c>
      <c r="B101" s="77">
        <f>IF($A101="PLAYER", "",'Bball ref'!A107)</f>
        <v>93</v>
      </c>
      <c r="C101" s="77">
        <f>IF($A101="PLAYER","",'Bball ref'!E107)</f>
        <v>4</v>
      </c>
      <c r="D101" s="77">
        <f>IF($A101="PLAYER","",VALUE(LEFT('Bball ref'!G107,FIND("(",'Bball ref'!G107)-1)))</f>
        <v>0.53</v>
      </c>
      <c r="E101" s="77">
        <f>IF($A101="PLAYER","",VALUE(LEFT('Bball ref'!H107,(FIND("(",'Bball ref'!H107)-1))))</f>
        <v>1</v>
      </c>
      <c r="F101" s="77">
        <f>IF($A101="PLAYER","",'Bball ref'!I107)</f>
        <v>0.3</v>
      </c>
      <c r="G101" s="77">
        <f>IF($A101="PLAYER","",'Bball ref'!K107)</f>
        <v>5</v>
      </c>
      <c r="H101" s="77">
        <f>IF($A101="PLAYER","",'Bball ref'!L107)</f>
        <v>1</v>
      </c>
      <c r="I101" s="77">
        <f>IF($A101="PLAYER","",'Bball ref'!M107)</f>
        <v>0.8</v>
      </c>
      <c r="J101" s="77">
        <f>IF($A101="PLAYER","",'Bball ref'!N107)</f>
        <v>1.5</v>
      </c>
      <c r="K101" s="77">
        <f>IF($A101="PLAYER","",'Bball ref'!O107)</f>
        <v>0.5</v>
      </c>
      <c r="L101" s="77">
        <f>IF($A101="PLAYER","",'Bball ref'!J107)</f>
        <v>10.5</v>
      </c>
      <c r="M101" s="77">
        <f>IF($A101="PLAYER","",VALUE(MID('Bball ref'!G107,FIND("(",'Bball ref'!G107)+1,FIND("/",'Bball ref'!G107)-FIND("(",'Bball ref'!G107)-1)))</f>
        <v>4.8</v>
      </c>
      <c r="N101" s="77">
        <f>IF($A101="PLAYER","",VALUE(MID('Bball ref'!G107,FIND("/",'Bball ref'!G107)+1,FIND(")",'Bball ref'!G107)-FIND("/",'Bball ref'!G107)-1)))</f>
        <v>9</v>
      </c>
      <c r="O101" s="77">
        <f>IF($A101="PLAYER","",VALUE(MID('Bball ref'!H107,FIND("(",'Bball ref'!H107)+1,FIND("/",'Bball ref'!H107)-FIND("(",'Bball ref'!H107)-1)))</f>
        <v>0.8</v>
      </c>
      <c r="P101" s="77">
        <f>IF($A101="PLAYER","",VALUE(MID('Bball ref'!H107,FIND("/",'Bball ref'!H107)+1,FIND(")",'Bball ref'!H107)-FIND("/",'Bball ref'!H107)-1)))</f>
        <v>0.8</v>
      </c>
      <c r="Q101" s="77">
        <f>IF($A101="PLAYER","",(D101-Math!B$14)/Math!B$15)</f>
        <v>0.41413745060505347</v>
      </c>
      <c r="R101" s="77">
        <f>IF($A101="PLAYER","",(E101-Math!C$14)/Math!C$15)</f>
        <v>1.0575668789896677</v>
      </c>
      <c r="S101" s="77">
        <f>IF($A101="PLAYER","",(F101-Math!D$14)/Math!D$15)</f>
        <v>-1.1423678844623764</v>
      </c>
      <c r="T101" s="77">
        <f>IF($A101="PLAYER","",(G101-Math!E$14)/Math!E$15)</f>
        <v>-0.1864940470244344</v>
      </c>
      <c r="U101" s="77">
        <f>IF($A101="PLAYER","",(H101-Math!F$14)/Math!F$15)</f>
        <v>-0.8410744085517794</v>
      </c>
      <c r="V101" s="77">
        <f>IF($A101="PLAYER","",(I101-Math!G$14)/Math!G$15)</f>
        <v>-0.308163322245531</v>
      </c>
      <c r="W101" s="77">
        <f>IF($A101="PLAYER","",(J101-Math!H$14)/Math!H$15)</f>
        <v>1.1677029438578725</v>
      </c>
      <c r="X101" s="77">
        <f>IF($A101="PLAYER","",(K101-Math!I$14)/Math!I$15*(-1))</f>
        <v>1.2432674521853659</v>
      </c>
      <c r="Y101" s="77">
        <f>IF($A101="PLAYER","",(L101-Math!J$14)/Math!J$15)</f>
        <v>-0.60304682487034833</v>
      </c>
    </row>
    <row r="102" spans="1:25">
      <c r="A102" s="77" t="str">
        <f>IF((LEN('Bball ref'!B108)-LEN(SUBSTITUTE('Bball ref'!B108," ","")))&lt;2,'Bball ref'!B108,LEFT('Bball ref'!B108,FIND(" ",'Bball ref'!B108,FIND(" ",'Bball ref'!B108)+1)-1))</f>
        <v>Draymond Green</v>
      </c>
      <c r="B102" s="77">
        <f>IF($A102="PLAYER", "",'Bball ref'!A108)</f>
        <v>94</v>
      </c>
      <c r="C102" s="77">
        <f>IF($A102="PLAYER","",'Bball ref'!E108)</f>
        <v>4</v>
      </c>
      <c r="D102" s="77">
        <f>IF($A102="PLAYER","",VALUE(LEFT('Bball ref'!G108,FIND("(",'Bball ref'!G108)-1)))</f>
        <v>0.45</v>
      </c>
      <c r="E102" s="77">
        <f>IF($A102="PLAYER","",VALUE(LEFT('Bball ref'!H108,(FIND("(",'Bball ref'!H108)-1))))</f>
        <v>0.72</v>
      </c>
      <c r="F102" s="77">
        <f>IF($A102="PLAYER","",'Bball ref'!I108)</f>
        <v>0.5</v>
      </c>
      <c r="G102" s="77">
        <f>IF($A102="PLAYER","",'Bball ref'!K108)</f>
        <v>7.8</v>
      </c>
      <c r="H102" s="77">
        <f>IF($A102="PLAYER","",'Bball ref'!L108)</f>
        <v>4.8</v>
      </c>
      <c r="I102" s="77">
        <f>IF($A102="PLAYER","",'Bball ref'!M108)</f>
        <v>1.5</v>
      </c>
      <c r="J102" s="77">
        <f>IF($A102="PLAYER","",'Bball ref'!N108)</f>
        <v>0</v>
      </c>
      <c r="K102" s="77">
        <f>IF($A102="PLAYER","",'Bball ref'!O108)</f>
        <v>1.5</v>
      </c>
      <c r="L102" s="77">
        <f>IF($A102="PLAYER","",'Bball ref'!J108)</f>
        <v>10.3</v>
      </c>
      <c r="M102" s="77">
        <f>IF($A102="PLAYER","",VALUE(MID('Bball ref'!G108,FIND("(",'Bball ref'!G108)+1,FIND("/",'Bball ref'!G108)-FIND("(",'Bball ref'!G108)-1)))</f>
        <v>4</v>
      </c>
      <c r="N102" s="77">
        <f>IF($A102="PLAYER","",VALUE(MID('Bball ref'!G108,FIND("/",'Bball ref'!G108)+1,FIND(")",'Bball ref'!G108)-FIND("/",'Bball ref'!G108)-1)))</f>
        <v>8.8000000000000007</v>
      </c>
      <c r="O102" s="77">
        <f>IF($A102="PLAYER","",VALUE(MID('Bball ref'!H108,FIND("(",'Bball ref'!H108)+1,FIND("/",'Bball ref'!H108)-FIND("(",'Bball ref'!H108)-1)))</f>
        <v>1.8</v>
      </c>
      <c r="P102" s="77">
        <f>IF($A102="PLAYER","",VALUE(MID('Bball ref'!H108,FIND("/",'Bball ref'!H108)+1,FIND(")",'Bball ref'!H108)-FIND("/",'Bball ref'!H108)-1)))</f>
        <v>2.5</v>
      </c>
      <c r="Q102" s="77">
        <f>IF($A102="PLAYER","",(D102-Math!B$14)/Math!B$15)</f>
        <v>-0.30610159392547726</v>
      </c>
      <c r="R102" s="77">
        <f>IF($A102="PLAYER","",(E102-Math!C$14)/Math!C$15)</f>
        <v>-9.846952982199543E-2</v>
      </c>
      <c r="S102" s="77">
        <f>IF($A102="PLAYER","",(F102-Math!D$14)/Math!D$15)</f>
        <v>-0.94464085989078417</v>
      </c>
      <c r="T102" s="77">
        <f>IF($A102="PLAYER","",(G102-Math!E$14)/Math!E$15)</f>
        <v>0.77340178324840447</v>
      </c>
      <c r="U102" s="77">
        <f>IF($A102="PLAYER","",(H102-Math!F$14)/Math!F$15)</f>
        <v>0.84373463335479026</v>
      </c>
      <c r="V102" s="77">
        <f>IF($A102="PLAYER","",(I102-Math!G$14)/Math!G$15)</f>
        <v>0.87060348415813626</v>
      </c>
      <c r="W102" s="77">
        <f>IF($A102="PLAYER","",(J102-Math!H$14)/Math!H$15)</f>
        <v>-0.998721812835768</v>
      </c>
      <c r="X102" s="77">
        <f>IF($A102="PLAYER","",(K102-Math!I$14)/Math!I$15*(-1))</f>
        <v>0.36494357215331735</v>
      </c>
      <c r="Y102" s="77">
        <f>IF($A102="PLAYER","",(L102-Math!J$14)/Math!J$15)</f>
        <v>-0.63554732742331765</v>
      </c>
    </row>
    <row r="103" spans="1:25">
      <c r="A103" s="77" t="str">
        <f>IF((LEN('Bball ref'!B109)-LEN(SUBSTITUTE('Bball ref'!B109," ","")))&lt;2,'Bball ref'!B109,LEFT('Bball ref'!B109,FIND(" ",'Bball ref'!B109,FIND(" ",'Bball ref'!B109)+1)-1))</f>
        <v>Bryn Forbes</v>
      </c>
      <c r="B103" s="77">
        <f>IF($A103="PLAYER", "",'Bball ref'!A109)</f>
        <v>95</v>
      </c>
      <c r="C103" s="77">
        <f>IF($A103="PLAYER","",'Bball ref'!E109)</f>
        <v>3</v>
      </c>
      <c r="D103" s="77">
        <f>IF($A103="PLAYER","",VALUE(LEFT('Bball ref'!G109,FIND("(",'Bball ref'!G109)-1)))</f>
        <v>0.46</v>
      </c>
      <c r="E103" s="77">
        <f>IF($A103="PLAYER","",VALUE(LEFT('Bball ref'!H109,(FIND("(",'Bball ref'!H109)-1))))</f>
        <v>1</v>
      </c>
      <c r="F103" s="77">
        <f>IF($A103="PLAYER","",'Bball ref'!I109)</f>
        <v>3</v>
      </c>
      <c r="G103" s="77">
        <f>IF($A103="PLAYER","",'Bball ref'!K109)</f>
        <v>5.3</v>
      </c>
      <c r="H103" s="77">
        <f>IF($A103="PLAYER","",'Bball ref'!L109)</f>
        <v>1.3</v>
      </c>
      <c r="I103" s="77">
        <f>IF($A103="PLAYER","",'Bball ref'!M109)</f>
        <v>0</v>
      </c>
      <c r="J103" s="77">
        <f>IF($A103="PLAYER","",'Bball ref'!N109)</f>
        <v>0</v>
      </c>
      <c r="K103" s="77">
        <f>IF($A103="PLAYER","",'Bball ref'!O109)</f>
        <v>1</v>
      </c>
      <c r="L103" s="77">
        <f>IF($A103="PLAYER","",'Bball ref'!J109)</f>
        <v>16.7</v>
      </c>
      <c r="M103" s="77">
        <f>IF($A103="PLAYER","",VALUE(MID('Bball ref'!G109,FIND("(",'Bball ref'!G109)+1,FIND("/",'Bball ref'!G109)-FIND("(",'Bball ref'!G109)-1)))</f>
        <v>5.7</v>
      </c>
      <c r="N103" s="77">
        <f>IF($A103="PLAYER","",VALUE(MID('Bball ref'!G109,FIND("/",'Bball ref'!G109)+1,FIND(")",'Bball ref'!G109)-FIND("/",'Bball ref'!G109)-1)))</f>
        <v>12.3</v>
      </c>
      <c r="O103" s="77">
        <f>IF($A103="PLAYER","",VALUE(MID('Bball ref'!H109,FIND("(",'Bball ref'!H109)+1,FIND("/",'Bball ref'!H109)-FIND("(",'Bball ref'!H109)-1)))</f>
        <v>2.2999999999999998</v>
      </c>
      <c r="P103" s="77">
        <f>IF($A103="PLAYER","",VALUE(MID('Bball ref'!H109,FIND("/",'Bball ref'!H109)+1,FIND(")",'Bball ref'!H109)-FIND("/",'Bball ref'!H109)-1)))</f>
        <v>2.2999999999999998</v>
      </c>
      <c r="Q103" s="77">
        <f>IF($A103="PLAYER","",(D103-Math!B$14)/Math!B$15)</f>
        <v>-0.21607171335916087</v>
      </c>
      <c r="R103" s="77">
        <f>IF($A103="PLAYER","",(E103-Math!C$14)/Math!C$15)</f>
        <v>1.0575668789896677</v>
      </c>
      <c r="S103" s="77">
        <f>IF($A103="PLAYER","",(F103-Math!D$14)/Math!D$15)</f>
        <v>1.5269469472541199</v>
      </c>
      <c r="T103" s="77">
        <f>IF($A103="PLAYER","",(G103-Math!E$14)/Math!E$15)</f>
        <v>-8.3648065209487421E-2</v>
      </c>
      <c r="U103" s="77">
        <f>IF($A103="PLAYER","",(H103-Math!F$14)/Math!F$15)</f>
        <v>-0.70806316840126071</v>
      </c>
      <c r="V103" s="77">
        <f>IF($A103="PLAYER","",(I103-Math!G$14)/Math!G$15)</f>
        <v>-1.6553253867068651</v>
      </c>
      <c r="W103" s="77">
        <f>IF($A103="PLAYER","",(J103-Math!H$14)/Math!H$15)</f>
        <v>-0.998721812835768</v>
      </c>
      <c r="X103" s="77">
        <f>IF($A103="PLAYER","",(K103-Math!I$14)/Math!I$15*(-1))</f>
        <v>0.80410551216934167</v>
      </c>
      <c r="Y103" s="77">
        <f>IF($A103="PLAYER","",(L103-Math!J$14)/Math!J$15)</f>
        <v>0.40446875427170326</v>
      </c>
    </row>
    <row r="104" spans="1:25">
      <c r="A104" s="77" t="str">
        <f>IF((LEN('Bball ref'!B110)-LEN(SUBSTITUTE('Bball ref'!B110," ","")))&lt;2,'Bball ref'!B110,LEFT('Bball ref'!B110,FIND(" ",'Bball ref'!B110,FIND(" ",'Bball ref'!B110)+1)-1))</f>
        <v>Jeff Teague</v>
      </c>
      <c r="B104" s="77">
        <f>IF($A104="PLAYER", "",'Bball ref'!A110)</f>
        <v>96</v>
      </c>
      <c r="C104" s="77">
        <f>IF($A104="PLAYER","",'Bball ref'!E110)</f>
        <v>4</v>
      </c>
      <c r="D104" s="77">
        <f>IF($A104="PLAYER","",VALUE(LEFT('Bball ref'!G110,FIND("(",'Bball ref'!G110)-1)))</f>
        <v>0.52</v>
      </c>
      <c r="E104" s="77">
        <f>IF($A104="PLAYER","",VALUE(LEFT('Bball ref'!H110,(FIND("(",'Bball ref'!H110)-1))))</f>
        <v>0.86</v>
      </c>
      <c r="F104" s="77">
        <f>IF($A104="PLAYER","",'Bball ref'!I110)</f>
        <v>0.8</v>
      </c>
      <c r="G104" s="77">
        <f>IF($A104="PLAYER","",'Bball ref'!K110)</f>
        <v>1.8</v>
      </c>
      <c r="H104" s="77">
        <f>IF($A104="PLAYER","",'Bball ref'!L110)</f>
        <v>5.5</v>
      </c>
      <c r="I104" s="77">
        <f>IF($A104="PLAYER","",'Bball ref'!M110)</f>
        <v>1</v>
      </c>
      <c r="J104" s="77">
        <f>IF($A104="PLAYER","",'Bball ref'!N110)</f>
        <v>0</v>
      </c>
      <c r="K104" s="77">
        <f>IF($A104="PLAYER","",'Bball ref'!O110)</f>
        <v>2</v>
      </c>
      <c r="L104" s="77">
        <f>IF($A104="PLAYER","",'Bball ref'!J110)</f>
        <v>13.5</v>
      </c>
      <c r="M104" s="77">
        <f>IF($A104="PLAYER","",VALUE(MID('Bball ref'!G110,FIND("(",'Bball ref'!G110)+1,FIND("/",'Bball ref'!G110)-FIND("(",'Bball ref'!G110)-1)))</f>
        <v>4.3</v>
      </c>
      <c r="N104" s="77">
        <f>IF($A104="PLAYER","",VALUE(MID('Bball ref'!G110,FIND("/",'Bball ref'!G110)+1,FIND(")",'Bball ref'!G110)-FIND("/",'Bball ref'!G110)-1)))</f>
        <v>8.3000000000000007</v>
      </c>
      <c r="O104" s="77">
        <f>IF($A104="PLAYER","",VALUE(MID('Bball ref'!H110,FIND("(",'Bball ref'!H110)+1,FIND("/",'Bball ref'!H110)-FIND("(",'Bball ref'!H110)-1)))</f>
        <v>4.3</v>
      </c>
      <c r="P104" s="77">
        <f>IF($A104="PLAYER","",VALUE(MID('Bball ref'!H110,FIND("/",'Bball ref'!H110)+1,FIND(")",'Bball ref'!H110)-FIND("/",'Bball ref'!H110)-1)))</f>
        <v>5</v>
      </c>
      <c r="Q104" s="77">
        <f>IF($A104="PLAYER","",(D104-Math!B$14)/Math!B$15)</f>
        <v>0.32410757003873708</v>
      </c>
      <c r="R104" s="77">
        <f>IF($A104="PLAYER","",(E104-Math!C$14)/Math!C$15)</f>
        <v>0.4795486745838361</v>
      </c>
      <c r="S104" s="77">
        <f>IF($A104="PLAYER","",(F104-Math!D$14)/Math!D$15)</f>
        <v>-0.6480503230333956</v>
      </c>
      <c r="T104" s="77">
        <f>IF($A104="PLAYER","",(G104-Math!E$14)/Math!E$15)</f>
        <v>-1.283517853050536</v>
      </c>
      <c r="U104" s="77">
        <f>IF($A104="PLAYER","",(H104-Math!F$14)/Math!F$15)</f>
        <v>1.1540941937060005</v>
      </c>
      <c r="V104" s="77">
        <f>IF($A104="PLAYER","",(I104-Math!G$14)/Math!G$15)</f>
        <v>2.8627193869802441E-2</v>
      </c>
      <c r="W104" s="77">
        <f>IF($A104="PLAYER","",(J104-Math!H$14)/Math!H$15)</f>
        <v>-0.998721812835768</v>
      </c>
      <c r="X104" s="77">
        <f>IF($A104="PLAYER","",(K104-Math!I$14)/Math!I$15*(-1))</f>
        <v>-7.4218367862706955E-2</v>
      </c>
      <c r="Y104" s="77">
        <f>IF($A104="PLAYER","",(L104-Math!J$14)/Math!J$15)</f>
        <v>-0.11553928657580717</v>
      </c>
    </row>
    <row r="105" spans="1:25">
      <c r="A105" s="77" t="str">
        <f>IF((LEN('Bball ref'!B111)-LEN(SUBSTITUTE('Bball ref'!B111," ","")))&lt;2,'Bball ref'!B111,LEFT('Bball ref'!B111,FIND(" ",'Bball ref'!B111,FIND(" ",'Bball ref'!B111)+1)-1))</f>
        <v>Jonas Valanciunas</v>
      </c>
      <c r="B105" s="77">
        <f>IF($A105="PLAYER", "",'Bball ref'!A111)</f>
        <v>97</v>
      </c>
      <c r="C105" s="77">
        <f>IF($A105="PLAYER","",'Bball ref'!E111)</f>
        <v>4</v>
      </c>
      <c r="D105" s="77">
        <f>IF($A105="PLAYER","",VALUE(LEFT('Bball ref'!G111,FIND("(",'Bball ref'!G111)-1)))</f>
        <v>0.45</v>
      </c>
      <c r="E105" s="77">
        <f>IF($A105="PLAYER","",VALUE(LEFT('Bball ref'!H111,(FIND("(",'Bball ref'!H111)-1))))</f>
        <v>0.89</v>
      </c>
      <c r="F105" s="77">
        <f>IF($A105="PLAYER","",'Bball ref'!I111)</f>
        <v>0.8</v>
      </c>
      <c r="G105" s="77">
        <f>IF($A105="PLAYER","",'Bball ref'!K111)</f>
        <v>9</v>
      </c>
      <c r="H105" s="77">
        <f>IF($A105="PLAYER","",'Bball ref'!L111)</f>
        <v>1.8</v>
      </c>
      <c r="I105" s="77">
        <f>IF($A105="PLAYER","",'Bball ref'!M111)</f>
        <v>0.5</v>
      </c>
      <c r="J105" s="77">
        <f>IF($A105="PLAYER","",'Bball ref'!N111)</f>
        <v>0.8</v>
      </c>
      <c r="K105" s="77">
        <f>IF($A105="PLAYER","",'Bball ref'!O111)</f>
        <v>1.8</v>
      </c>
      <c r="L105" s="77">
        <f>IF($A105="PLAYER","",'Bball ref'!J111)</f>
        <v>11.8</v>
      </c>
      <c r="M105" s="77">
        <f>IF($A105="PLAYER","",VALUE(MID('Bball ref'!G111,FIND("(",'Bball ref'!G111)+1,FIND("/",'Bball ref'!G111)-FIND("(",'Bball ref'!G111)-1)))</f>
        <v>4.3</v>
      </c>
      <c r="N105" s="77">
        <f>IF($A105="PLAYER","",VALUE(MID('Bball ref'!G111,FIND("/",'Bball ref'!G111)+1,FIND(")",'Bball ref'!G111)-FIND("/",'Bball ref'!G111)-1)))</f>
        <v>9.5</v>
      </c>
      <c r="O105" s="77">
        <f>IF($A105="PLAYER","",VALUE(MID('Bball ref'!H111,FIND("(",'Bball ref'!H111)+1,FIND("/",'Bball ref'!H111)-FIND("(",'Bball ref'!H111)-1)))</f>
        <v>2.5</v>
      </c>
      <c r="P105" s="77">
        <f>IF($A105="PLAYER","",VALUE(MID('Bball ref'!H111,FIND("/",'Bball ref'!H111)+1,FIND(")",'Bball ref'!H111)-FIND("/",'Bball ref'!H111)-1)))</f>
        <v>2.8</v>
      </c>
      <c r="Q105" s="77">
        <f>IF($A105="PLAYER","",(D105-Math!B$14)/Math!B$15)</f>
        <v>-0.30610159392547726</v>
      </c>
      <c r="R105" s="77">
        <f>IF($A105="PLAYER","",(E105-Math!C$14)/Math!C$15)</f>
        <v>0.60340971838508584</v>
      </c>
      <c r="S105" s="77">
        <f>IF($A105="PLAYER","",(F105-Math!D$14)/Math!D$15)</f>
        <v>-0.6480503230333956</v>
      </c>
      <c r="T105" s="77">
        <f>IF($A105="PLAYER","",(G105-Math!E$14)/Math!E$15)</f>
        <v>1.1847857105081925</v>
      </c>
      <c r="U105" s="77">
        <f>IF($A105="PLAYER","",(H105-Math!F$14)/Math!F$15)</f>
        <v>-0.48637776815039629</v>
      </c>
      <c r="V105" s="77">
        <f>IF($A105="PLAYER","",(I105-Math!G$14)/Math!G$15)</f>
        <v>-0.81334909641853137</v>
      </c>
      <c r="W105" s="77">
        <f>IF($A105="PLAYER","",(J105-Math!H$14)/Math!H$15)</f>
        <v>0.15670472406750705</v>
      </c>
      <c r="X105" s="77">
        <f>IF($A105="PLAYER","",(K105-Math!I$14)/Math!I$15*(-1))</f>
        <v>0.10144640814370273</v>
      </c>
      <c r="Y105" s="77">
        <f>IF($A105="PLAYER","",(L105-Math!J$14)/Math!J$15)</f>
        <v>-0.39179355827604706</v>
      </c>
    </row>
    <row r="106" spans="1:25">
      <c r="A106" s="77" t="str">
        <f>IF((LEN('Bball ref'!B112)-LEN(SUBSTITUTE('Bball ref'!B112," ","")))&lt;2,'Bball ref'!B112,LEFT('Bball ref'!B112,FIND(" ",'Bball ref'!B112,FIND(" ",'Bball ref'!B112)+1)-1))</f>
        <v>DeMar DeRozan</v>
      </c>
      <c r="B106" s="77">
        <f>IF($A106="PLAYER", "",'Bball ref'!A112)</f>
        <v>98</v>
      </c>
      <c r="C106" s="77">
        <f>IF($A106="PLAYER","",'Bball ref'!E112)</f>
        <v>3</v>
      </c>
      <c r="D106" s="77">
        <f>IF($A106="PLAYER","",VALUE(LEFT('Bball ref'!G112,FIND("(",'Bball ref'!G112)-1)))</f>
        <v>0.48</v>
      </c>
      <c r="E106" s="77">
        <f>IF($A106="PLAYER","",VALUE(LEFT('Bball ref'!H112,(FIND("(",'Bball ref'!H112)-1))))</f>
        <v>0.75</v>
      </c>
      <c r="F106" s="77">
        <f>IF($A106="PLAYER","",'Bball ref'!I112)</f>
        <v>0</v>
      </c>
      <c r="G106" s="77">
        <f>IF($A106="PLAYER","",'Bball ref'!K112)</f>
        <v>5</v>
      </c>
      <c r="H106" s="77">
        <f>IF($A106="PLAYER","",'Bball ref'!L112)</f>
        <v>2.2999999999999998</v>
      </c>
      <c r="I106" s="77">
        <f>IF($A106="PLAYER","",'Bball ref'!M112)</f>
        <v>1.3</v>
      </c>
      <c r="J106" s="77">
        <f>IF($A106="PLAYER","",'Bball ref'!N112)</f>
        <v>0.7</v>
      </c>
      <c r="K106" s="77">
        <f>IF($A106="PLAYER","",'Bball ref'!O112)</f>
        <v>3.3</v>
      </c>
      <c r="L106" s="77">
        <f>IF($A106="PLAYER","",'Bball ref'!J112)</f>
        <v>22</v>
      </c>
      <c r="M106" s="77">
        <f>IF($A106="PLAYER","",VALUE(MID('Bball ref'!G112,FIND("(",'Bball ref'!G112)+1,FIND("/",'Bball ref'!G112)-FIND("(",'Bball ref'!G112)-1)))</f>
        <v>8</v>
      </c>
      <c r="N106" s="77">
        <f>IF($A106="PLAYER","",VALUE(MID('Bball ref'!G112,FIND("/",'Bball ref'!G112)+1,FIND(")",'Bball ref'!G112)-FIND("/",'Bball ref'!G112)-1)))</f>
        <v>16.7</v>
      </c>
      <c r="O106" s="77">
        <f>IF($A106="PLAYER","",VALUE(MID('Bball ref'!H112,FIND("(",'Bball ref'!H112)+1,FIND("/",'Bball ref'!H112)-FIND("(",'Bball ref'!H112)-1)))</f>
        <v>6</v>
      </c>
      <c r="P106" s="77">
        <f>IF($A106="PLAYER","",VALUE(MID('Bball ref'!H112,FIND("/",'Bball ref'!H112)+1,FIND(")",'Bball ref'!H112)-FIND("/",'Bball ref'!H112)-1)))</f>
        <v>8</v>
      </c>
      <c r="Q106" s="77">
        <f>IF($A106="PLAYER","",(D106-Math!B$14)/Math!B$15)</f>
        <v>-3.601195222652856E-2</v>
      </c>
      <c r="R106" s="77">
        <f>IF($A106="PLAYER","",(E106-Math!C$14)/Math!C$15)</f>
        <v>2.539151397925429E-2</v>
      </c>
      <c r="S106" s="77">
        <f>IF($A106="PLAYER","",(F106-Math!D$14)/Math!D$15)</f>
        <v>-1.438958421319765</v>
      </c>
      <c r="T106" s="77">
        <f>IF($A106="PLAYER","",(G106-Math!E$14)/Math!E$15)</f>
        <v>-0.1864940470244344</v>
      </c>
      <c r="U106" s="77">
        <f>IF($A106="PLAYER","",(H106-Math!F$14)/Math!F$15)</f>
        <v>-0.26469236789953193</v>
      </c>
      <c r="V106" s="77">
        <f>IF($A106="PLAYER","",(I106-Math!G$14)/Math!G$15)</f>
        <v>0.53381296804280276</v>
      </c>
      <c r="W106" s="77">
        <f>IF($A106="PLAYER","",(J106-Math!H$14)/Math!H$15)</f>
        <v>1.2276406954597549E-2</v>
      </c>
      <c r="X106" s="77">
        <f>IF($A106="PLAYER","",(K106-Math!I$14)/Math!I$15*(-1))</f>
        <v>-1.21603941190437</v>
      </c>
      <c r="Y106" s="77">
        <f>IF($A106="PLAYER","",(L106-Math!J$14)/Math!J$15)</f>
        <v>1.2657320719253928</v>
      </c>
    </row>
    <row r="107" spans="1:25">
      <c r="A107" s="77" t="str">
        <f>IF((LEN('Bball ref'!B113)-LEN(SUBSTITUTE('Bball ref'!B113," ","")))&lt;2,'Bball ref'!B113,LEFT('Bball ref'!B113,FIND(" ",'Bball ref'!B113,FIND(" ",'Bball ref'!B113)+1)-1))</f>
        <v>Ivica Zubac</v>
      </c>
      <c r="B107" s="77">
        <f>IF($A107="PLAYER", "",'Bball ref'!A113)</f>
        <v>99</v>
      </c>
      <c r="C107" s="77">
        <f>IF($A107="PLAYER","",'Bball ref'!E113)</f>
        <v>5</v>
      </c>
      <c r="D107" s="77">
        <f>IF($A107="PLAYER","",VALUE(LEFT('Bball ref'!G113,FIND("(",'Bball ref'!G113)-1)))</f>
        <v>0.73</v>
      </c>
      <c r="E107" s="77">
        <f>IF($A107="PLAYER","",VALUE(LEFT('Bball ref'!H113,(FIND("(",'Bball ref'!H113)-1))))</f>
        <v>0.88</v>
      </c>
      <c r="F107" s="77">
        <f>IF($A107="PLAYER","",'Bball ref'!I113)</f>
        <v>0</v>
      </c>
      <c r="G107" s="77">
        <f>IF($A107="PLAYER","",'Bball ref'!K113)</f>
        <v>6</v>
      </c>
      <c r="H107" s="77">
        <f>IF($A107="PLAYER","",'Bball ref'!L113)</f>
        <v>0.6</v>
      </c>
      <c r="I107" s="77">
        <f>IF($A107="PLAYER","",'Bball ref'!M113)</f>
        <v>0</v>
      </c>
      <c r="J107" s="77">
        <f>IF($A107="PLAYER","",'Bball ref'!N113)</f>
        <v>2</v>
      </c>
      <c r="K107" s="77">
        <f>IF($A107="PLAYER","",'Bball ref'!O113)</f>
        <v>1.4</v>
      </c>
      <c r="L107" s="77">
        <f>IF($A107="PLAYER","",'Bball ref'!J113)</f>
        <v>9.1999999999999993</v>
      </c>
      <c r="M107" s="77">
        <f>IF($A107="PLAYER","",VALUE(MID('Bball ref'!G113,FIND("(",'Bball ref'!G113)+1,FIND("/",'Bball ref'!G113)-FIND("(",'Bball ref'!G113)-1)))</f>
        <v>3.2</v>
      </c>
      <c r="N107" s="77">
        <f>IF($A107="PLAYER","",VALUE(MID('Bball ref'!G113,FIND("/",'Bball ref'!G113)+1,FIND(")",'Bball ref'!G113)-FIND("/",'Bball ref'!G113)-1)))</f>
        <v>4.4000000000000004</v>
      </c>
      <c r="O107" s="77">
        <f>IF($A107="PLAYER","",VALUE(MID('Bball ref'!H113,FIND("(",'Bball ref'!H113)+1,FIND("/",'Bball ref'!H113)-FIND("(",'Bball ref'!H113)-1)))</f>
        <v>2.8</v>
      </c>
      <c r="P107" s="77">
        <f>IF($A107="PLAYER","",VALUE(MID('Bball ref'!H113,FIND("/",'Bball ref'!H113)+1,FIND(")",'Bball ref'!H113)-FIND("/",'Bball ref'!H113)-1)))</f>
        <v>3.2</v>
      </c>
      <c r="Q107" s="77">
        <f>IF($A107="PLAYER","",(D107-Math!B$14)/Math!B$15)</f>
        <v>2.2147350619313797</v>
      </c>
      <c r="R107" s="77">
        <f>IF($A107="PLAYER","",(E107-Math!C$14)/Math!C$15)</f>
        <v>0.56212270378466922</v>
      </c>
      <c r="S107" s="77">
        <f>IF($A107="PLAYER","",(F107-Math!D$14)/Math!D$15)</f>
        <v>-1.438958421319765</v>
      </c>
      <c r="T107" s="77">
        <f>IF($A107="PLAYER","",(G107-Math!E$14)/Math!E$15)</f>
        <v>0.15632589235872235</v>
      </c>
      <c r="U107" s="77">
        <f>IF($A107="PLAYER","",(H107-Math!F$14)/Math!F$15)</f>
        <v>-1.018422728752471</v>
      </c>
      <c r="V107" s="77">
        <f>IF($A107="PLAYER","",(I107-Math!G$14)/Math!G$15)</f>
        <v>-1.6553253867068651</v>
      </c>
      <c r="W107" s="77">
        <f>IF($A107="PLAYER","",(J107-Math!H$14)/Math!H$15)</f>
        <v>1.8898445294224195</v>
      </c>
      <c r="X107" s="77">
        <f>IF($A107="PLAYER","",(K107-Math!I$14)/Math!I$15*(-1))</f>
        <v>0.45277596015652227</v>
      </c>
      <c r="Y107" s="77">
        <f>IF($A107="PLAYER","",(L107-Math!J$14)/Math!J$15)</f>
        <v>-0.81430009146464954</v>
      </c>
    </row>
    <row r="108" spans="1:25">
      <c r="A108" s="77" t="str">
        <f>IF((LEN('Bball ref'!B114)-LEN(SUBSTITUTE('Bball ref'!B114," ","")))&lt;2,'Bball ref'!B114,LEFT('Bball ref'!B114,FIND(" ",'Bball ref'!B114,FIND(" ",'Bball ref'!B114)+1)-1))</f>
        <v>Elfrid Payton</v>
      </c>
      <c r="B108" s="77">
        <f>IF($A108="PLAYER", "",'Bball ref'!A114)</f>
        <v>100</v>
      </c>
      <c r="C108" s="77">
        <f>IF($A108="PLAYER","",'Bball ref'!E114)</f>
        <v>4</v>
      </c>
      <c r="D108" s="77">
        <f>IF($A108="PLAYER","",VALUE(LEFT('Bball ref'!G114,FIND("(",'Bball ref'!G114)-1)))</f>
        <v>0.38</v>
      </c>
      <c r="E108" s="77">
        <f>IF($A108="PLAYER","",VALUE(LEFT('Bball ref'!H114,(FIND("(",'Bball ref'!H114)-1))))</f>
        <v>0.87</v>
      </c>
      <c r="F108" s="77">
        <f>IF($A108="PLAYER","",'Bball ref'!I114)</f>
        <v>1.3</v>
      </c>
      <c r="G108" s="77">
        <f>IF($A108="PLAYER","",'Bball ref'!K114)</f>
        <v>3</v>
      </c>
      <c r="H108" s="77">
        <f>IF($A108="PLAYER","",'Bball ref'!L114)</f>
        <v>3.8</v>
      </c>
      <c r="I108" s="77">
        <f>IF($A108="PLAYER","",'Bball ref'!M114)</f>
        <v>2.5</v>
      </c>
      <c r="J108" s="77">
        <f>IF($A108="PLAYER","",'Bball ref'!N114)</f>
        <v>0</v>
      </c>
      <c r="K108" s="77">
        <f>IF($A108="PLAYER","",'Bball ref'!O114)</f>
        <v>1.8</v>
      </c>
      <c r="L108" s="77">
        <f>IF($A108="PLAYER","",'Bball ref'!J114)</f>
        <v>8</v>
      </c>
      <c r="M108" s="77">
        <f>IF($A108="PLAYER","",VALUE(MID('Bball ref'!G114,FIND("(",'Bball ref'!G114)+1,FIND("/",'Bball ref'!G114)-FIND("(",'Bball ref'!G114)-1)))</f>
        <v>2.8</v>
      </c>
      <c r="N108" s="77">
        <f>IF($A108="PLAYER","",VALUE(MID('Bball ref'!G114,FIND("/",'Bball ref'!G114)+1,FIND(")",'Bball ref'!G114)-FIND("/",'Bball ref'!G114)-1)))</f>
        <v>7.3</v>
      </c>
      <c r="O108" s="77">
        <f>IF($A108="PLAYER","",VALUE(MID('Bball ref'!H114,FIND("(",'Bball ref'!H114)+1,FIND("/",'Bball ref'!H114)-FIND("(",'Bball ref'!H114)-1)))</f>
        <v>1.3</v>
      </c>
      <c r="P108" s="77">
        <f>IF($A108="PLAYER","",VALUE(MID('Bball ref'!H114,FIND("/",'Bball ref'!H114)+1,FIND(")",'Bball ref'!H114)-FIND("/",'Bball ref'!H114)-1)))</f>
        <v>1.5</v>
      </c>
      <c r="Q108" s="77">
        <f>IF($A108="PLAYER","",(D108-Math!B$14)/Math!B$15)</f>
        <v>-0.93631075788969165</v>
      </c>
      <c r="R108" s="77">
        <f>IF($A108="PLAYER","",(E108-Math!C$14)/Math!C$15)</f>
        <v>0.52083568918425271</v>
      </c>
      <c r="S108" s="77">
        <f>IF($A108="PLAYER","",(F108-Math!D$14)/Math!D$15)</f>
        <v>-0.15373276160441476</v>
      </c>
      <c r="T108" s="77">
        <f>IF($A108="PLAYER","",(G108-Math!E$14)/Math!E$15)</f>
        <v>-0.87213392579074789</v>
      </c>
      <c r="U108" s="77">
        <f>IF($A108="PLAYER","",(H108-Math!F$14)/Math!F$15)</f>
        <v>0.40036383285306143</v>
      </c>
      <c r="V108" s="77">
        <f>IF($A108="PLAYER","",(I108-Math!G$14)/Math!G$15)</f>
        <v>2.554556064734804</v>
      </c>
      <c r="W108" s="77">
        <f>IF($A108="PLAYER","",(J108-Math!H$14)/Math!H$15)</f>
        <v>-0.998721812835768</v>
      </c>
      <c r="X108" s="77">
        <f>IF($A108="PLAYER","",(K108-Math!I$14)/Math!I$15*(-1))</f>
        <v>0.10144640814370273</v>
      </c>
      <c r="Y108" s="77">
        <f>IF($A108="PLAYER","",(L108-Math!J$14)/Math!J$15)</f>
        <v>-1.009303106782466</v>
      </c>
    </row>
    <row r="109" spans="1:25">
      <c r="A109" s="77" t="str">
        <f>IF((LEN('Bball ref'!B115)-LEN(SUBSTITUTE('Bball ref'!B115," ","")))&lt;2,'Bball ref'!B115,LEFT('Bball ref'!B115,FIND(" ",'Bball ref'!B115,FIND(" ",'Bball ref'!B115)+1)-1))</f>
        <v>Jaren Jackson</v>
      </c>
      <c r="B109" s="77">
        <f>IF($A109="PLAYER", "",'Bball ref'!A115)</f>
        <v>101</v>
      </c>
      <c r="C109" s="77">
        <f>IF($A109="PLAYER","",'Bball ref'!E115)</f>
        <v>4</v>
      </c>
      <c r="D109" s="77">
        <f>IF($A109="PLAYER","",VALUE(LEFT('Bball ref'!G115,FIND("(",'Bball ref'!G115)-1)))</f>
        <v>0.42</v>
      </c>
      <c r="E109" s="77">
        <f>IF($A109="PLAYER","",VALUE(LEFT('Bball ref'!H115,(FIND("(",'Bball ref'!H115)-1))))</f>
        <v>0.79</v>
      </c>
      <c r="F109" s="77">
        <f>IF($A109="PLAYER","",'Bball ref'!I115)</f>
        <v>1</v>
      </c>
      <c r="G109" s="77">
        <f>IF($A109="PLAYER","",'Bball ref'!K115)</f>
        <v>6.5</v>
      </c>
      <c r="H109" s="77">
        <f>IF($A109="PLAYER","",'Bball ref'!L115)</f>
        <v>1</v>
      </c>
      <c r="I109" s="77">
        <f>IF($A109="PLAYER","",'Bball ref'!M115)</f>
        <v>0.8</v>
      </c>
      <c r="J109" s="77">
        <f>IF($A109="PLAYER","",'Bball ref'!N115)</f>
        <v>1.3</v>
      </c>
      <c r="K109" s="77">
        <f>IF($A109="PLAYER","",'Bball ref'!O115)</f>
        <v>2</v>
      </c>
      <c r="L109" s="77">
        <f>IF($A109="PLAYER","",'Bball ref'!J115)</f>
        <v>14.8</v>
      </c>
      <c r="M109" s="77">
        <f>IF($A109="PLAYER","",VALUE(MID('Bball ref'!G115,FIND("(",'Bball ref'!G115)+1,FIND("/",'Bball ref'!G115)-FIND("(",'Bball ref'!G115)-1)))</f>
        <v>5</v>
      </c>
      <c r="N109" s="77">
        <f>IF($A109="PLAYER","",VALUE(MID('Bball ref'!G115,FIND("/",'Bball ref'!G115)+1,FIND(")",'Bball ref'!G115)-FIND("/",'Bball ref'!G115)-1)))</f>
        <v>11.8</v>
      </c>
      <c r="O109" s="77">
        <f>IF($A109="PLAYER","",VALUE(MID('Bball ref'!H115,FIND("(",'Bball ref'!H115)+1,FIND("/",'Bball ref'!H115)-FIND("(",'Bball ref'!H115)-1)))</f>
        <v>3.8</v>
      </c>
      <c r="P109" s="77">
        <f>IF($A109="PLAYER","",VALUE(MID('Bball ref'!H115,FIND("/",'Bball ref'!H115)+1,FIND(")",'Bball ref'!H115)-FIND("/",'Bball ref'!H115)-1)))</f>
        <v>4.8</v>
      </c>
      <c r="Q109" s="77">
        <f>IF($A109="PLAYER","",(D109-Math!B$14)/Math!B$15)</f>
        <v>-0.57619123562442653</v>
      </c>
      <c r="R109" s="77">
        <f>IF($A109="PLAYER","",(E109-Math!C$14)/Math!C$15)</f>
        <v>0.19053957238092056</v>
      </c>
      <c r="S109" s="77">
        <f>IF($A109="PLAYER","",(F109-Math!D$14)/Math!D$15)</f>
        <v>-0.4503232984618033</v>
      </c>
      <c r="T109" s="77">
        <f>IF($A109="PLAYER","",(G109-Math!E$14)/Math!E$15)</f>
        <v>0.32773586205030075</v>
      </c>
      <c r="U109" s="77">
        <f>IF($A109="PLAYER","",(H109-Math!F$14)/Math!F$15)</f>
        <v>-0.8410744085517794</v>
      </c>
      <c r="V109" s="77">
        <f>IF($A109="PLAYER","",(I109-Math!G$14)/Math!G$15)</f>
        <v>-0.308163322245531</v>
      </c>
      <c r="W109" s="77">
        <f>IF($A109="PLAYER","",(J109-Math!H$14)/Math!H$15)</f>
        <v>0.8788463096320539</v>
      </c>
      <c r="X109" s="77">
        <f>IF($A109="PLAYER","",(K109-Math!I$14)/Math!I$15*(-1))</f>
        <v>-7.4218367862706955E-2</v>
      </c>
      <c r="Y109" s="77">
        <f>IF($A109="PLAYER","",(L109-Math!J$14)/Math!J$15)</f>
        <v>9.5713980018494113E-2</v>
      </c>
    </row>
    <row r="110" spans="1:25">
      <c r="A110" s="77" t="str">
        <f>IF((LEN('Bball ref'!B116)-LEN(SUBSTITUTE('Bball ref'!B116," ","")))&lt;2,'Bball ref'!B116,LEFT('Bball ref'!B116,FIND(" ",'Bball ref'!B116,FIND(" ",'Bball ref'!B116)+1)-1))</f>
        <v>Rodney Hood</v>
      </c>
      <c r="B110" s="77">
        <f>IF($A110="PLAYER", "",'Bball ref'!A116)</f>
        <v>102</v>
      </c>
      <c r="C110" s="77">
        <f>IF($A110="PLAYER","",'Bball ref'!E116)</f>
        <v>5</v>
      </c>
      <c r="D110" s="77">
        <f>IF($A110="PLAYER","",VALUE(LEFT('Bball ref'!G116,FIND("(",'Bball ref'!G116)-1)))</f>
        <v>0.47</v>
      </c>
      <c r="E110" s="77">
        <f>IF($A110="PLAYER","",VALUE(LEFT('Bball ref'!H116,(FIND("(",'Bball ref'!H116)-1))))</f>
        <v>0.78</v>
      </c>
      <c r="F110" s="77">
        <f>IF($A110="PLAYER","",'Bball ref'!I116)</f>
        <v>2</v>
      </c>
      <c r="G110" s="77">
        <f>IF($A110="PLAYER","",'Bball ref'!K116)</f>
        <v>4.2</v>
      </c>
      <c r="H110" s="77">
        <f>IF($A110="PLAYER","",'Bball ref'!L116)</f>
        <v>0.4</v>
      </c>
      <c r="I110" s="77">
        <f>IF($A110="PLAYER","",'Bball ref'!M116)</f>
        <v>1.2</v>
      </c>
      <c r="J110" s="77">
        <f>IF($A110="PLAYER","",'Bball ref'!N116)</f>
        <v>0.8</v>
      </c>
      <c r="K110" s="77">
        <f>IF($A110="PLAYER","",'Bball ref'!O116)</f>
        <v>1.2</v>
      </c>
      <c r="L110" s="77">
        <f>IF($A110="PLAYER","",'Bball ref'!J116)</f>
        <v>12.2</v>
      </c>
      <c r="M110" s="77">
        <f>IF($A110="PLAYER","",VALUE(MID('Bball ref'!G116,FIND("(",'Bball ref'!G116)+1,FIND("/",'Bball ref'!G116)-FIND("(",'Bball ref'!G116)-1)))</f>
        <v>4.4000000000000004</v>
      </c>
      <c r="N110" s="77">
        <f>IF($A110="PLAYER","",VALUE(MID('Bball ref'!G116,FIND("/",'Bball ref'!G116)+1,FIND(")",'Bball ref'!G116)-FIND("/",'Bball ref'!G116)-1)))</f>
        <v>9.4</v>
      </c>
      <c r="O110" s="77">
        <f>IF($A110="PLAYER","",VALUE(MID('Bball ref'!H116,FIND("(",'Bball ref'!H116)+1,FIND("/",'Bball ref'!H116)-FIND("(",'Bball ref'!H116)-1)))</f>
        <v>1.4</v>
      </c>
      <c r="P110" s="77">
        <f>IF($A110="PLAYER","",VALUE(MID('Bball ref'!H116,FIND("/",'Bball ref'!H116)+1,FIND(")",'Bball ref'!H116)-FIND("/",'Bball ref'!H116)-1)))</f>
        <v>1.8</v>
      </c>
      <c r="Q110" s="77">
        <f>IF($A110="PLAYER","",(D110-Math!B$14)/Math!B$15)</f>
        <v>-0.12604183279284498</v>
      </c>
      <c r="R110" s="77">
        <f>IF($A110="PLAYER","",(E110-Math!C$14)/Math!C$15)</f>
        <v>0.149252557780504</v>
      </c>
      <c r="S110" s="77">
        <f>IF($A110="PLAYER","",(F110-Math!D$14)/Math!D$15)</f>
        <v>0.53831182439615832</v>
      </c>
      <c r="T110" s="77">
        <f>IF($A110="PLAYER","",(G110-Math!E$14)/Math!E$15)</f>
        <v>-0.46074999853095971</v>
      </c>
      <c r="U110" s="77">
        <f>IF($A110="PLAYER","",(H110-Math!F$14)/Math!F$15)</f>
        <v>-1.1070968888528168</v>
      </c>
      <c r="V110" s="77">
        <f>IF($A110="PLAYER","",(I110-Math!G$14)/Math!G$15)</f>
        <v>0.3654177099851359</v>
      </c>
      <c r="W110" s="77">
        <f>IF($A110="PLAYER","",(J110-Math!H$14)/Math!H$15)</f>
        <v>0.15670472406750705</v>
      </c>
      <c r="X110" s="77">
        <f>IF($A110="PLAYER","",(K110-Math!I$14)/Math!I$15*(-1))</f>
        <v>0.62844073616293195</v>
      </c>
      <c r="Y110" s="77">
        <f>IF($A110="PLAYER","",(L110-Math!J$14)/Math!J$15)</f>
        <v>-0.32679255317010847</v>
      </c>
    </row>
    <row r="111" spans="1:25">
      <c r="A111" s="77" t="str">
        <f>IF((LEN('Bball ref'!B117)-LEN(SUBSTITUTE('Bball ref'!B117," ","")))&lt;2,'Bball ref'!B117,LEFT('Bball ref'!B117,FIND(" ",'Bball ref'!B117,FIND(" ",'Bball ref'!B117)+1)-1))</f>
        <v>Dwight Howard</v>
      </c>
      <c r="B111" s="77">
        <f>IF($A111="PLAYER", "",'Bball ref'!A117)</f>
        <v>103</v>
      </c>
      <c r="C111" s="77">
        <f>IF($A111="PLAYER","",'Bball ref'!E117)</f>
        <v>4</v>
      </c>
      <c r="D111" s="77">
        <f>IF($A111="PLAYER","",VALUE(LEFT('Bball ref'!G117,FIND("(",'Bball ref'!G117)-1)))</f>
        <v>0.7</v>
      </c>
      <c r="E111" s="77">
        <f>IF($A111="PLAYER","",VALUE(LEFT('Bball ref'!H117,(FIND("(",'Bball ref'!H117)-1))))</f>
        <v>0.23</v>
      </c>
      <c r="F111" s="77">
        <f>IF($A111="PLAYER","",'Bball ref'!I117)</f>
        <v>0</v>
      </c>
      <c r="G111" s="77">
        <f>IF($A111="PLAYER","",'Bball ref'!K117)</f>
        <v>7</v>
      </c>
      <c r="H111" s="77">
        <f>IF($A111="PLAYER","",'Bball ref'!L117)</f>
        <v>1.5</v>
      </c>
      <c r="I111" s="77">
        <f>IF($A111="PLAYER","",'Bball ref'!M117)</f>
        <v>0.8</v>
      </c>
      <c r="J111" s="77">
        <f>IF($A111="PLAYER","",'Bball ref'!N117)</f>
        <v>2.2999999999999998</v>
      </c>
      <c r="K111" s="77">
        <f>IF($A111="PLAYER","",'Bball ref'!O117)</f>
        <v>1</v>
      </c>
      <c r="L111" s="77">
        <f>IF($A111="PLAYER","",'Bball ref'!J117)</f>
        <v>5.8</v>
      </c>
      <c r="M111" s="77">
        <f>IF($A111="PLAYER","",VALUE(MID('Bball ref'!G117,FIND("(",'Bball ref'!G117)+1,FIND("/",'Bball ref'!G117)-FIND("(",'Bball ref'!G117)-1)))</f>
        <v>2.8</v>
      </c>
      <c r="N111" s="77">
        <f>IF($A111="PLAYER","",VALUE(MID('Bball ref'!G117,FIND("/",'Bball ref'!G117)+1,FIND(")",'Bball ref'!G117)-FIND("/",'Bball ref'!G117)-1)))</f>
        <v>4</v>
      </c>
      <c r="O111" s="77">
        <f>IF($A111="PLAYER","",VALUE(MID('Bball ref'!H117,FIND("(",'Bball ref'!H117)+1,FIND("/",'Bball ref'!H117)-FIND("(",'Bball ref'!H117)-1)))</f>
        <v>0.3</v>
      </c>
      <c r="P111" s="77">
        <f>IF($A111="PLAYER","",VALUE(MID('Bball ref'!H117,FIND("/",'Bball ref'!H117)+1,FIND(")",'Bball ref'!H117)-FIND("/",'Bball ref'!H117)-1)))</f>
        <v>1.3</v>
      </c>
      <c r="Q111" s="77">
        <f>IF($A111="PLAYER","",(D111-Math!B$14)/Math!B$15)</f>
        <v>1.9446454202324304</v>
      </c>
      <c r="R111" s="77">
        <f>IF($A111="PLAYER","",(E111-Math!C$14)/Math!C$15)</f>
        <v>-2.1215332452424054</v>
      </c>
      <c r="S111" s="77">
        <f>IF($A111="PLAYER","",(F111-Math!D$14)/Math!D$15)</f>
        <v>-1.438958421319765</v>
      </c>
      <c r="T111" s="77">
        <f>IF($A111="PLAYER","",(G111-Math!E$14)/Math!E$15)</f>
        <v>0.4991458317418791</v>
      </c>
      <c r="U111" s="77">
        <f>IF($A111="PLAYER","",(H111-Math!F$14)/Math!F$15)</f>
        <v>-0.61938900830091503</v>
      </c>
      <c r="V111" s="77">
        <f>IF($A111="PLAYER","",(I111-Math!G$14)/Math!G$15)</f>
        <v>-0.308163322245531</v>
      </c>
      <c r="W111" s="77">
        <f>IF($A111="PLAYER","",(J111-Math!H$14)/Math!H$15)</f>
        <v>2.3231294807611476</v>
      </c>
      <c r="X111" s="77">
        <f>IF($A111="PLAYER","",(K111-Math!I$14)/Math!I$15*(-1))</f>
        <v>0.80410551216934167</v>
      </c>
      <c r="Y111" s="77">
        <f>IF($A111="PLAYER","",(L111-Math!J$14)/Math!J$15)</f>
        <v>-1.3668086348651294</v>
      </c>
    </row>
    <row r="112" spans="1:25">
      <c r="A112" s="77" t="str">
        <f>IF((LEN('Bball ref'!B118)-LEN(SUBSTITUTE('Bball ref'!B118," ","")))&lt;2,'Bball ref'!B118,LEFT('Bball ref'!B118,FIND(" ",'Bball ref'!B118,FIND(" ",'Bball ref'!B118)+1)-1))</f>
        <v>Bobby Portis</v>
      </c>
      <c r="B112" s="77">
        <f>IF($A112="PLAYER", "",'Bball ref'!A118)</f>
        <v>104</v>
      </c>
      <c r="C112" s="77">
        <f>IF($A112="PLAYER","",'Bball ref'!E118)</f>
        <v>5</v>
      </c>
      <c r="D112" s="77">
        <f>IF($A112="PLAYER","",VALUE(LEFT('Bball ref'!G118,FIND("(",'Bball ref'!G118)-1)))</f>
        <v>0.49</v>
      </c>
      <c r="E112" s="77">
        <f>IF($A112="PLAYER","",VALUE(LEFT('Bball ref'!H118,(FIND("(",'Bball ref'!H118)-1))))</f>
        <v>0.75</v>
      </c>
      <c r="F112" s="77">
        <f>IF($A112="PLAYER","",'Bball ref'!I118)</f>
        <v>1.2</v>
      </c>
      <c r="G112" s="77">
        <f>IF($A112="PLAYER","",'Bball ref'!K118)</f>
        <v>8.1999999999999993</v>
      </c>
      <c r="H112" s="77">
        <f>IF($A112="PLAYER","",'Bball ref'!L118)</f>
        <v>1.6</v>
      </c>
      <c r="I112" s="77">
        <f>IF($A112="PLAYER","",'Bball ref'!M118)</f>
        <v>0.6</v>
      </c>
      <c r="J112" s="77">
        <f>IF($A112="PLAYER","",'Bball ref'!N118)</f>
        <v>0.6</v>
      </c>
      <c r="K112" s="77">
        <f>IF($A112="PLAYER","",'Bball ref'!O118)</f>
        <v>1</v>
      </c>
      <c r="L112" s="77">
        <f>IF($A112="PLAYER","",'Bball ref'!J118)</f>
        <v>11.6</v>
      </c>
      <c r="M112" s="77">
        <f>IF($A112="PLAYER","",VALUE(MID('Bball ref'!G118,FIND("(",'Bball ref'!G118)+1,FIND("/",'Bball ref'!G118)-FIND("(",'Bball ref'!G118)-1)))</f>
        <v>4.5999999999999996</v>
      </c>
      <c r="N112" s="77">
        <f>IF($A112="PLAYER","",VALUE(MID('Bball ref'!G118,FIND("/",'Bball ref'!G118)+1,FIND(")",'Bball ref'!G118)-FIND("/",'Bball ref'!G118)-1)))</f>
        <v>9.4</v>
      </c>
      <c r="O112" s="77">
        <f>IF($A112="PLAYER","",VALUE(MID('Bball ref'!H118,FIND("(",'Bball ref'!H118)+1,FIND("/",'Bball ref'!H118)-FIND("(",'Bball ref'!H118)-1)))</f>
        <v>1.2</v>
      </c>
      <c r="P112" s="77">
        <f>IF($A112="PLAYER","",VALUE(MID('Bball ref'!H118,FIND("/",'Bball ref'!H118)+1,FIND(")",'Bball ref'!H118)-FIND("/",'Bball ref'!H118)-1)))</f>
        <v>1.6</v>
      </c>
      <c r="Q112" s="77">
        <f>IF($A112="PLAYER","",(D112-Math!B$14)/Math!B$15)</f>
        <v>5.4017928339787843E-2</v>
      </c>
      <c r="R112" s="77">
        <f>IF($A112="PLAYER","",(E112-Math!C$14)/Math!C$15)</f>
        <v>2.539151397925429E-2</v>
      </c>
      <c r="S112" s="77">
        <f>IF($A112="PLAYER","",(F112-Math!D$14)/Math!D$15)</f>
        <v>-0.252596273890211</v>
      </c>
      <c r="T112" s="77">
        <f>IF($A112="PLAYER","",(G112-Math!E$14)/Math!E$15)</f>
        <v>0.91052975900166699</v>
      </c>
      <c r="U112" s="77">
        <f>IF($A112="PLAYER","",(H112-Math!F$14)/Math!F$15)</f>
        <v>-0.57505192825074203</v>
      </c>
      <c r="V112" s="77">
        <f>IF($A112="PLAYER","",(I112-Math!G$14)/Math!G$15)</f>
        <v>-0.64495383836086462</v>
      </c>
      <c r="W112" s="77">
        <f>IF($A112="PLAYER","",(J112-Math!H$14)/Math!H$15)</f>
        <v>-0.13215191015831179</v>
      </c>
      <c r="X112" s="77">
        <f>IF($A112="PLAYER","",(K112-Math!I$14)/Math!I$15*(-1))</f>
        <v>0.80410551216934167</v>
      </c>
      <c r="Y112" s="77">
        <f>IF($A112="PLAYER","",(L112-Math!J$14)/Math!J$15)</f>
        <v>-0.42429406082901661</v>
      </c>
    </row>
    <row r="113" spans="1:25">
      <c r="A113" s="77" t="str">
        <f>IF((LEN('Bball ref'!B119)-LEN(SUBSTITUTE('Bball ref'!B119," ","")))&lt;2,'Bball ref'!B119,LEFT('Bball ref'!B119,FIND(" ",'Bball ref'!B119,FIND(" ",'Bball ref'!B119)+1)-1))</f>
        <v>PLAYER</v>
      </c>
      <c r="B113" s="77" t="str">
        <f>IF($A113="PLAYER", "",'Bball ref'!A119)</f>
        <v/>
      </c>
      <c r="C113" s="77" t="str">
        <f>IF($A113="PLAYER","",'Bball ref'!E119)</f>
        <v/>
      </c>
      <c r="D113" s="77" t="str">
        <f>IF($A113="PLAYER","",VALUE(LEFT('Bball ref'!G119,FIND("(",'Bball ref'!G119)-1)))</f>
        <v/>
      </c>
      <c r="E113" s="77" t="str">
        <f>IF($A113="PLAYER","",VALUE(LEFT('Bball ref'!H119,(FIND("(",'Bball ref'!H119)-1))))</f>
        <v/>
      </c>
      <c r="F113" s="77" t="str">
        <f>IF($A113="PLAYER","",'Bball ref'!I119)</f>
        <v/>
      </c>
      <c r="G113" s="77" t="str">
        <f>IF($A113="PLAYER","",'Bball ref'!K119)</f>
        <v/>
      </c>
      <c r="H113" s="77" t="str">
        <f>IF($A113="PLAYER","",'Bball ref'!L119)</f>
        <v/>
      </c>
      <c r="I113" s="77" t="str">
        <f>IF($A113="PLAYER","",'Bball ref'!M119)</f>
        <v/>
      </c>
      <c r="J113" s="77" t="str">
        <f>IF($A113="PLAYER","",'Bball ref'!N119)</f>
        <v/>
      </c>
      <c r="K113" s="77" t="str">
        <f>IF($A113="PLAYER","",'Bball ref'!O119)</f>
        <v/>
      </c>
      <c r="L113" s="77" t="str">
        <f>IF($A113="PLAYER","",'Bball ref'!J119)</f>
        <v/>
      </c>
      <c r="M113" s="77" t="str">
        <f>IF($A113="PLAYER","",VALUE(MID('Bball ref'!G119,FIND("(",'Bball ref'!G119)+1,FIND("/",'Bball ref'!G119)-FIND("(",'Bball ref'!G119)-1)))</f>
        <v/>
      </c>
      <c r="N113" s="77" t="str">
        <f>IF($A113="PLAYER","",VALUE(MID('Bball ref'!G119,FIND("/",'Bball ref'!G119)+1,FIND(")",'Bball ref'!G119)-FIND("/",'Bball ref'!G119)-1)))</f>
        <v/>
      </c>
      <c r="O113" s="77" t="str">
        <f>IF($A113="PLAYER","",VALUE(MID('Bball ref'!H119,FIND("(",'Bball ref'!H119)+1,FIND("/",'Bball ref'!H119)-FIND("(",'Bball ref'!H119)-1)))</f>
        <v/>
      </c>
      <c r="P113" s="77" t="str">
        <f>IF($A113="PLAYER","",VALUE(MID('Bball ref'!H119,FIND("/",'Bball ref'!H119)+1,FIND(")",'Bball ref'!H119)-FIND("/",'Bball ref'!H119)-1)))</f>
        <v/>
      </c>
      <c r="Q113" s="77" t="str">
        <f>IF($A113="PLAYER","",(D113-Math!B$14)/Math!B$15)</f>
        <v/>
      </c>
      <c r="R113" s="77" t="str">
        <f>IF($A113="PLAYER","",(E113-Math!C$14)/Math!C$15)</f>
        <v/>
      </c>
      <c r="S113" s="77" t="str">
        <f>IF($A113="PLAYER","",(F113-Math!D$14)/Math!D$15)</f>
        <v/>
      </c>
      <c r="T113" s="77" t="str">
        <f>IF($A113="PLAYER","",(G113-Math!E$14)/Math!E$15)</f>
        <v/>
      </c>
      <c r="U113" s="77" t="str">
        <f>IF($A113="PLAYER","",(H113-Math!F$14)/Math!F$15)</f>
        <v/>
      </c>
      <c r="V113" s="77" t="str">
        <f>IF($A113="PLAYER","",(I113-Math!G$14)/Math!G$15)</f>
        <v/>
      </c>
      <c r="W113" s="77" t="str">
        <f>IF($A113="PLAYER","",(J113-Math!H$14)/Math!H$15)</f>
        <v/>
      </c>
      <c r="X113" s="77" t="str">
        <f>IF($A113="PLAYER","",(K113-Math!I$14)/Math!I$15*(-1))</f>
        <v/>
      </c>
      <c r="Y113" s="77" t="str">
        <f>IF($A113="PLAYER","",(L113-Math!J$14)/Math!J$15)</f>
        <v/>
      </c>
    </row>
    <row r="114" spans="1:25">
      <c r="A114" s="77" t="str">
        <f>IF((LEN('Bball ref'!B120)-LEN(SUBSTITUTE('Bball ref'!B120," ","")))&lt;2,'Bball ref'!B120,LEFT('Bball ref'!B120,FIND(" ",'Bball ref'!B120,FIND(" ",'Bball ref'!B120)+1)-1))</f>
        <v>Matisse Thybulle</v>
      </c>
      <c r="B114" s="77">
        <f>IF($A114="PLAYER", "",'Bball ref'!A120)</f>
        <v>105</v>
      </c>
      <c r="C114" s="77">
        <f>IF($A114="PLAYER","",'Bball ref'!E120)</f>
        <v>4</v>
      </c>
      <c r="D114" s="77">
        <f>IF($A114="PLAYER","",VALUE(LEFT('Bball ref'!G120,FIND("(",'Bball ref'!G120)-1)))</f>
        <v>0.25</v>
      </c>
      <c r="E114" s="77">
        <f>IF($A114="PLAYER","",VALUE(LEFT('Bball ref'!H120,(FIND("(",'Bball ref'!H120)-1))))</f>
        <v>0.75</v>
      </c>
      <c r="F114" s="77">
        <f>IF($A114="PLAYER","",'Bball ref'!I120)</f>
        <v>1</v>
      </c>
      <c r="G114" s="77">
        <f>IF($A114="PLAYER","",'Bball ref'!K120)</f>
        <v>1.8</v>
      </c>
      <c r="H114" s="77">
        <f>IF($A114="PLAYER","",'Bball ref'!L120)</f>
        <v>1.5</v>
      </c>
      <c r="I114" s="77">
        <f>IF($A114="PLAYER","",'Bball ref'!M120)</f>
        <v>3</v>
      </c>
      <c r="J114" s="77">
        <f>IF($A114="PLAYER","",'Bball ref'!N120)</f>
        <v>1.5</v>
      </c>
      <c r="K114" s="77">
        <f>IF($A114="PLAYER","",'Bball ref'!O120)</f>
        <v>2.8</v>
      </c>
      <c r="L114" s="77">
        <f>IF($A114="PLAYER","",'Bball ref'!J120)</f>
        <v>5</v>
      </c>
      <c r="M114" s="77">
        <f>IF($A114="PLAYER","",VALUE(MID('Bball ref'!G120,FIND("(",'Bball ref'!G120)+1,FIND("/",'Bball ref'!G120)-FIND("(",'Bball ref'!G120)-1)))</f>
        <v>1.3</v>
      </c>
      <c r="N114" s="77">
        <f>IF($A114="PLAYER","",VALUE(MID('Bball ref'!G120,FIND("/",'Bball ref'!G120)+1,FIND(")",'Bball ref'!G120)-FIND("/",'Bball ref'!G120)-1)))</f>
        <v>5.3</v>
      </c>
      <c r="O114" s="77">
        <f>IF($A114="PLAYER","",VALUE(MID('Bball ref'!H120,FIND("(",'Bball ref'!H120)+1,FIND("/",'Bball ref'!H120)-FIND("(",'Bball ref'!H120)-1)))</f>
        <v>1.5</v>
      </c>
      <c r="P114" s="77">
        <f>IF($A114="PLAYER","",VALUE(MID('Bball ref'!H120,FIND("/",'Bball ref'!H120)+1,FIND(")",'Bball ref'!H120)-FIND("/",'Bball ref'!H120)-1)))</f>
        <v>2</v>
      </c>
      <c r="Q114" s="77">
        <f>IF($A114="PLAYER","",(D114-Math!B$14)/Math!B$15)</f>
        <v>-2.1066992052518039</v>
      </c>
      <c r="R114" s="77">
        <f>IF($A114="PLAYER","",(E114-Math!C$14)/Math!C$15)</f>
        <v>2.539151397925429E-2</v>
      </c>
      <c r="S114" s="77">
        <f>IF($A114="PLAYER","",(F114-Math!D$14)/Math!D$15)</f>
        <v>-0.4503232984618033</v>
      </c>
      <c r="T114" s="77">
        <f>IF($A114="PLAYER","",(G114-Math!E$14)/Math!E$15)</f>
        <v>-1.283517853050536</v>
      </c>
      <c r="U114" s="77">
        <f>IF($A114="PLAYER","",(H114-Math!F$14)/Math!F$15)</f>
        <v>-0.61938900830091503</v>
      </c>
      <c r="V114" s="77">
        <f>IF($A114="PLAYER","",(I114-Math!G$14)/Math!G$15)</f>
        <v>3.3965323550231377</v>
      </c>
      <c r="W114" s="77">
        <f>IF($A114="PLAYER","",(J114-Math!H$14)/Math!H$15)</f>
        <v>1.1677029438578725</v>
      </c>
      <c r="X114" s="77">
        <f>IF($A114="PLAYER","",(K114-Math!I$14)/Math!I$15*(-1))</f>
        <v>-0.77687747188834566</v>
      </c>
      <c r="Y114" s="77">
        <f>IF($A114="PLAYER","",(L114-Math!J$14)/Math!J$15)</f>
        <v>-1.4968106450770071</v>
      </c>
    </row>
    <row r="115" spans="1:25">
      <c r="A115" s="77" t="str">
        <f>IF((LEN('Bball ref'!B121)-LEN(SUBSTITUTE('Bball ref'!B121," ","")))&lt;2,'Bball ref'!B121,LEFT('Bball ref'!B121,FIND(" ",'Bball ref'!B121,FIND(" ",'Bball ref'!B121)+1)-1))</f>
        <v>Evan Fournier</v>
      </c>
      <c r="B115" s="77">
        <f>IF($A115="PLAYER", "",'Bball ref'!A121)</f>
        <v>106</v>
      </c>
      <c r="C115" s="77">
        <f>IF($A115="PLAYER","",'Bball ref'!E121)</f>
        <v>4</v>
      </c>
      <c r="D115" s="77">
        <f>IF($A115="PLAYER","",VALUE(LEFT('Bball ref'!G121,FIND("(",'Bball ref'!G121)-1)))</f>
        <v>0.47</v>
      </c>
      <c r="E115" s="77">
        <f>IF($A115="PLAYER","",VALUE(LEFT('Bball ref'!H121,(FIND("(",'Bball ref'!H121)-1))))</f>
        <v>0.8</v>
      </c>
      <c r="F115" s="77">
        <f>IF($A115="PLAYER","",'Bball ref'!I121)</f>
        <v>1.5</v>
      </c>
      <c r="G115" s="77">
        <f>IF($A115="PLAYER","",'Bball ref'!K121)</f>
        <v>3.3</v>
      </c>
      <c r="H115" s="77">
        <f>IF($A115="PLAYER","",'Bball ref'!L121)</f>
        <v>2.8</v>
      </c>
      <c r="I115" s="77">
        <f>IF($A115="PLAYER","",'Bball ref'!M121)</f>
        <v>0.8</v>
      </c>
      <c r="J115" s="77">
        <f>IF($A115="PLAYER","",'Bball ref'!N121)</f>
        <v>0.3</v>
      </c>
      <c r="K115" s="77">
        <f>IF($A115="PLAYER","",'Bball ref'!O121)</f>
        <v>2</v>
      </c>
      <c r="L115" s="77">
        <f>IF($A115="PLAYER","",'Bball ref'!J121)</f>
        <v>17.8</v>
      </c>
      <c r="M115" s="77">
        <f>IF($A115="PLAYER","",VALUE(MID('Bball ref'!G121,FIND("(",'Bball ref'!G121)+1,FIND("/",'Bball ref'!G121)-FIND("(",'Bball ref'!G121)-1)))</f>
        <v>6.8</v>
      </c>
      <c r="N115" s="77">
        <f>IF($A115="PLAYER","",VALUE(MID('Bball ref'!G121,FIND("/",'Bball ref'!G121)+1,FIND(")",'Bball ref'!G121)-FIND("/",'Bball ref'!G121)-1)))</f>
        <v>14.5</v>
      </c>
      <c r="O115" s="77">
        <f>IF($A115="PLAYER","",VALUE(MID('Bball ref'!H121,FIND("(",'Bball ref'!H121)+1,FIND("/",'Bball ref'!H121)-FIND("(",'Bball ref'!H121)-1)))</f>
        <v>2.8</v>
      </c>
      <c r="P115" s="77">
        <f>IF($A115="PLAYER","",VALUE(MID('Bball ref'!H121,FIND("/",'Bball ref'!H121)+1,FIND(")",'Bball ref'!H121)-FIND("/",'Bball ref'!H121)-1)))</f>
        <v>3.5</v>
      </c>
      <c r="Q115" s="77">
        <f>IF($A115="PLAYER","",(D115-Math!B$14)/Math!B$15)</f>
        <v>-0.12604183279284498</v>
      </c>
      <c r="R115" s="77">
        <f>IF($A115="PLAYER","",(E115-Math!C$14)/Math!C$15)</f>
        <v>0.23182658698133715</v>
      </c>
      <c r="S115" s="77">
        <f>IF($A115="PLAYER","",(F115-Math!D$14)/Math!D$15)</f>
        <v>4.3994262967177525E-2</v>
      </c>
      <c r="T115" s="77">
        <f>IF($A115="PLAYER","",(G115-Math!E$14)/Math!E$15)</f>
        <v>-0.76928794397580091</v>
      </c>
      <c r="U115" s="77">
        <f>IF($A115="PLAYER","",(H115-Math!F$14)/Math!F$15)</f>
        <v>-4.3006967648667495E-2</v>
      </c>
      <c r="V115" s="77">
        <f>IF($A115="PLAYER","",(I115-Math!G$14)/Math!G$15)</f>
        <v>-0.308163322245531</v>
      </c>
      <c r="W115" s="77">
        <f>IF($A115="PLAYER","",(J115-Math!H$14)/Math!H$15)</f>
        <v>-0.56543686149703987</v>
      </c>
      <c r="X115" s="77">
        <f>IF($A115="PLAYER","",(K115-Math!I$14)/Math!I$15*(-1))</f>
        <v>-7.4218367862706955E-2</v>
      </c>
      <c r="Y115" s="77">
        <f>IF($A115="PLAYER","",(L115-Math!J$14)/Math!J$15)</f>
        <v>0.58322151831303526</v>
      </c>
    </row>
    <row r="116" spans="1:25">
      <c r="A116" s="77" t="str">
        <f>IF((LEN('Bball ref'!B122)-LEN(SUBSTITUTE('Bball ref'!B122," ","")))&lt;2,'Bball ref'!B122,LEFT('Bball ref'!B122,FIND(" ",'Bball ref'!B122,FIND(" ",'Bball ref'!B122)+1)-1))</f>
        <v>Justise Winslow</v>
      </c>
      <c r="B116" s="77">
        <f>IF($A116="PLAYER", "",'Bball ref'!A122)</f>
        <v>107</v>
      </c>
      <c r="C116" s="77">
        <f>IF($A116="PLAYER","",'Bball ref'!E122)</f>
        <v>4</v>
      </c>
      <c r="D116" s="77">
        <f>IF($A116="PLAYER","",VALUE(LEFT('Bball ref'!G122,FIND("(",'Bball ref'!G122)-1)))</f>
        <v>0.38</v>
      </c>
      <c r="E116" s="77">
        <f>IF($A116="PLAYER","",VALUE(LEFT('Bball ref'!H122,(FIND("(",'Bball ref'!H122)-1))))</f>
        <v>0.57999999999999996</v>
      </c>
      <c r="F116" s="77">
        <f>IF($A116="PLAYER","",'Bball ref'!I122)</f>
        <v>0.8</v>
      </c>
      <c r="G116" s="77">
        <f>IF($A116="PLAYER","",'Bball ref'!K122)</f>
        <v>8.5</v>
      </c>
      <c r="H116" s="77">
        <f>IF($A116="PLAYER","",'Bball ref'!L122)</f>
        <v>5.8</v>
      </c>
      <c r="I116" s="77">
        <f>IF($A116="PLAYER","",'Bball ref'!M122)</f>
        <v>1.3</v>
      </c>
      <c r="J116" s="77">
        <f>IF($A116="PLAYER","",'Bball ref'!N122)</f>
        <v>0.8</v>
      </c>
      <c r="K116" s="77">
        <f>IF($A116="PLAYER","",'Bball ref'!O122)</f>
        <v>3.5</v>
      </c>
      <c r="L116" s="77">
        <f>IF($A116="PLAYER","",'Bball ref'!J122)</f>
        <v>14.8</v>
      </c>
      <c r="M116" s="77">
        <f>IF($A116="PLAYER","",VALUE(MID('Bball ref'!G122,FIND("(",'Bball ref'!G122)+1,FIND("/",'Bball ref'!G122)-FIND("(",'Bball ref'!G122)-1)))</f>
        <v>5.8</v>
      </c>
      <c r="N116" s="77">
        <f>IF($A116="PLAYER","",VALUE(MID('Bball ref'!G122,FIND("/",'Bball ref'!G122)+1,FIND(")",'Bball ref'!G122)-FIND("/",'Bball ref'!G122)-1)))</f>
        <v>15.3</v>
      </c>
      <c r="O116" s="77">
        <f>IF($A116="PLAYER","",VALUE(MID('Bball ref'!H122,FIND("(",'Bball ref'!H122)+1,FIND("/",'Bball ref'!H122)-FIND("(",'Bball ref'!H122)-1)))</f>
        <v>2.5</v>
      </c>
      <c r="P116" s="77">
        <f>IF($A116="PLAYER","",VALUE(MID('Bball ref'!H122,FIND("/",'Bball ref'!H122)+1,FIND(")",'Bball ref'!H122)-FIND("/",'Bball ref'!H122)-1)))</f>
        <v>4.3</v>
      </c>
      <c r="Q116" s="77">
        <f>IF($A116="PLAYER","",(D116-Math!B$14)/Math!B$15)</f>
        <v>-0.93631075788969165</v>
      </c>
      <c r="R116" s="77">
        <f>IF($A116="PLAYER","",(E116-Math!C$14)/Math!C$15)</f>
        <v>-0.67648773422782693</v>
      </c>
      <c r="S116" s="77">
        <f>IF($A116="PLAYER","",(F116-Math!D$14)/Math!D$15)</f>
        <v>-0.6480503230333956</v>
      </c>
      <c r="T116" s="77">
        <f>IF($A116="PLAYER","",(G116-Math!E$14)/Math!E$15)</f>
        <v>1.0133757408166142</v>
      </c>
      <c r="U116" s="77">
        <f>IF($A116="PLAYER","",(H116-Math!F$14)/Math!F$15)</f>
        <v>1.2871054338565193</v>
      </c>
      <c r="V116" s="77">
        <f>IF($A116="PLAYER","",(I116-Math!G$14)/Math!G$15)</f>
        <v>0.53381296804280276</v>
      </c>
      <c r="W116" s="77">
        <f>IF($A116="PLAYER","",(J116-Math!H$14)/Math!H$15)</f>
        <v>0.15670472406750705</v>
      </c>
      <c r="X116" s="77">
        <f>IF($A116="PLAYER","",(K116-Math!I$14)/Math!I$15*(-1))</f>
        <v>-1.3917041879107799</v>
      </c>
      <c r="Y116" s="77">
        <f>IF($A116="PLAYER","",(L116-Math!J$14)/Math!J$15)</f>
        <v>9.5713980018494113E-2</v>
      </c>
    </row>
    <row r="117" spans="1:25">
      <c r="A117" s="77" t="str">
        <f>IF((LEN('Bball ref'!B123)-LEN(SUBSTITUTE('Bball ref'!B123," ","")))&lt;2,'Bball ref'!B123,LEFT('Bball ref'!B123,FIND(" ",'Bball ref'!B123,FIND(" ",'Bball ref'!B123)+1)-1))</f>
        <v>Marcus Morris</v>
      </c>
      <c r="B117" s="77">
        <f>IF($A117="PLAYER", "",'Bball ref'!A123)</f>
        <v>108</v>
      </c>
      <c r="C117" s="77">
        <f>IF($A117="PLAYER","",'Bball ref'!E123)</f>
        <v>5</v>
      </c>
      <c r="D117" s="77">
        <f>IF($A117="PLAYER","",VALUE(LEFT('Bball ref'!G123,FIND("(",'Bball ref'!G123)-1)))</f>
        <v>0.35</v>
      </c>
      <c r="E117" s="77">
        <f>IF($A117="PLAYER","",VALUE(LEFT('Bball ref'!H123,(FIND("(",'Bball ref'!H123)-1))))</f>
        <v>0.9</v>
      </c>
      <c r="F117" s="77">
        <f>IF($A117="PLAYER","",'Bball ref'!I123)</f>
        <v>1.6</v>
      </c>
      <c r="G117" s="77">
        <f>IF($A117="PLAYER","",'Bball ref'!K123)</f>
        <v>4.5999999999999996</v>
      </c>
      <c r="H117" s="77">
        <f>IF($A117="PLAYER","",'Bball ref'!L123)</f>
        <v>0.4</v>
      </c>
      <c r="I117" s="77">
        <f>IF($A117="PLAYER","",'Bball ref'!M123)</f>
        <v>1.2</v>
      </c>
      <c r="J117" s="77">
        <f>IF($A117="PLAYER","",'Bball ref'!N123)</f>
        <v>1.2</v>
      </c>
      <c r="K117" s="77">
        <f>IF($A117="PLAYER","",'Bball ref'!O123)</f>
        <v>2</v>
      </c>
      <c r="L117" s="77">
        <f>IF($A117="PLAYER","",'Bball ref'!J123)</f>
        <v>13.6</v>
      </c>
      <c r="M117" s="77">
        <f>IF($A117="PLAYER","",VALUE(MID('Bball ref'!G123,FIND("(",'Bball ref'!G123)+1,FIND("/",'Bball ref'!G123)-FIND("(",'Bball ref'!G123)-1)))</f>
        <v>4.2</v>
      </c>
      <c r="N117" s="77">
        <f>IF($A117="PLAYER","",VALUE(MID('Bball ref'!G123,FIND("/",'Bball ref'!G123)+1,FIND(")",'Bball ref'!G123)-FIND("/",'Bball ref'!G123)-1)))</f>
        <v>12</v>
      </c>
      <c r="O117" s="77">
        <f>IF($A117="PLAYER","",VALUE(MID('Bball ref'!H123,FIND("(",'Bball ref'!H123)+1,FIND("/",'Bball ref'!H123)-FIND("(",'Bball ref'!H123)-1)))</f>
        <v>3.6</v>
      </c>
      <c r="P117" s="77">
        <f>IF($A117="PLAYER","",VALUE(MID('Bball ref'!H123,FIND("/",'Bball ref'!H123)+1,FIND(")",'Bball ref'!H123)-FIND("/",'Bball ref'!H123)-1)))</f>
        <v>4</v>
      </c>
      <c r="Q117" s="77">
        <f>IF($A117="PLAYER","",(D117-Math!B$14)/Math!B$15)</f>
        <v>-1.2064003995886408</v>
      </c>
      <c r="R117" s="77">
        <f>IF($A117="PLAYER","",(E117-Math!C$14)/Math!C$15)</f>
        <v>0.64469673298550234</v>
      </c>
      <c r="S117" s="77">
        <f>IF($A117="PLAYER","",(F117-Math!D$14)/Math!D$15)</f>
        <v>0.14285777525297377</v>
      </c>
      <c r="T117" s="77">
        <f>IF($A117="PLAYER","",(G117-Math!E$14)/Math!E$15)</f>
        <v>-0.32362202277769719</v>
      </c>
      <c r="U117" s="77">
        <f>IF($A117="PLAYER","",(H117-Math!F$14)/Math!F$15)</f>
        <v>-1.1070968888528168</v>
      </c>
      <c r="V117" s="77">
        <f>IF($A117="PLAYER","",(I117-Math!G$14)/Math!G$15)</f>
        <v>0.3654177099851359</v>
      </c>
      <c r="W117" s="77">
        <f>IF($A117="PLAYER","",(J117-Math!H$14)/Math!H$15)</f>
        <v>0.73441799251914441</v>
      </c>
      <c r="X117" s="77">
        <f>IF($A117="PLAYER","",(K117-Math!I$14)/Math!I$15*(-1))</f>
        <v>-7.4218367862706955E-2</v>
      </c>
      <c r="Y117" s="77">
        <f>IF($A117="PLAYER","",(L117-Math!J$14)/Math!J$15)</f>
        <v>-9.9289035299322523E-2</v>
      </c>
    </row>
    <row r="118" spans="1:25">
      <c r="A118" s="77" t="str">
        <f>IF((LEN('Bball ref'!B124)-LEN(SUBSTITUTE('Bball ref'!B124," ","")))&lt;2,'Bball ref'!B124,LEFT('Bball ref'!B124,FIND(" ",'Bball ref'!B124,FIND(" ",'Bball ref'!B124)+1)-1))</f>
        <v>Luke Kennard</v>
      </c>
      <c r="B118" s="77">
        <f>IF($A118="PLAYER", "",'Bball ref'!A124)</f>
        <v>109</v>
      </c>
      <c r="C118" s="77">
        <f>IF($A118="PLAYER","",'Bball ref'!E124)</f>
        <v>5</v>
      </c>
      <c r="D118" s="77">
        <f>IF($A118="PLAYER","",VALUE(LEFT('Bball ref'!G124,FIND("(",'Bball ref'!G124)-1)))</f>
        <v>0.43</v>
      </c>
      <c r="E118" s="77">
        <f>IF($A118="PLAYER","",VALUE(LEFT('Bball ref'!H124,(FIND("(",'Bball ref'!H124)-1))))</f>
        <v>0.89</v>
      </c>
      <c r="F118" s="77">
        <f>IF($A118="PLAYER","",'Bball ref'!I124)</f>
        <v>2.8</v>
      </c>
      <c r="G118" s="77">
        <f>IF($A118="PLAYER","",'Bball ref'!K124)</f>
        <v>2.4</v>
      </c>
      <c r="H118" s="77">
        <f>IF($A118="PLAYER","",'Bball ref'!L124)</f>
        <v>3.6</v>
      </c>
      <c r="I118" s="77">
        <f>IF($A118="PLAYER","",'Bball ref'!M124)</f>
        <v>0.2</v>
      </c>
      <c r="J118" s="77">
        <f>IF($A118="PLAYER","",'Bball ref'!N124)</f>
        <v>0</v>
      </c>
      <c r="K118" s="77">
        <f>IF($A118="PLAYER","",'Bball ref'!O124)</f>
        <v>0.8</v>
      </c>
      <c r="L118" s="77">
        <f>IF($A118="PLAYER","",'Bball ref'!J124)</f>
        <v>15.2</v>
      </c>
      <c r="M118" s="77">
        <f>IF($A118="PLAYER","",VALUE(MID('Bball ref'!G124,FIND("(",'Bball ref'!G124)+1,FIND("/",'Bball ref'!G124)-FIND("(",'Bball ref'!G124)-1)))</f>
        <v>4.5999999999999996</v>
      </c>
      <c r="N118" s="77">
        <f>IF($A118="PLAYER","",VALUE(MID('Bball ref'!G124,FIND("/",'Bball ref'!G124)+1,FIND(")",'Bball ref'!G124)-FIND("/",'Bball ref'!G124)-1)))</f>
        <v>10.6</v>
      </c>
      <c r="O118" s="77">
        <f>IF($A118="PLAYER","",VALUE(MID('Bball ref'!H124,FIND("(",'Bball ref'!H124)+1,FIND("/",'Bball ref'!H124)-FIND("(",'Bball ref'!H124)-1)))</f>
        <v>3.2</v>
      </c>
      <c r="P118" s="77">
        <f>IF($A118="PLAYER","",VALUE(MID('Bball ref'!H124,FIND("/",'Bball ref'!H124)+1,FIND(")",'Bball ref'!H124)-FIND("/",'Bball ref'!H124)-1)))</f>
        <v>3.6</v>
      </c>
      <c r="Q118" s="77">
        <f>IF($A118="PLAYER","",(D118-Math!B$14)/Math!B$15)</f>
        <v>-0.48616135505811009</v>
      </c>
      <c r="R118" s="77">
        <f>IF($A118="PLAYER","",(E118-Math!C$14)/Math!C$15)</f>
        <v>0.60340971838508584</v>
      </c>
      <c r="S118" s="77">
        <f>IF($A118="PLAYER","",(F118-Math!D$14)/Math!D$15)</f>
        <v>1.3292199226825274</v>
      </c>
      <c r="T118" s="77">
        <f>IF($A118="PLAYER","",(G118-Math!E$14)/Math!E$15)</f>
        <v>-1.0778258894206421</v>
      </c>
      <c r="U118" s="77">
        <f>IF($A118="PLAYER","",(H118-Math!F$14)/Math!F$15)</f>
        <v>0.31168967275271575</v>
      </c>
      <c r="V118" s="77">
        <f>IF($A118="PLAYER","",(I118-Math!G$14)/Math!G$15)</f>
        <v>-1.3185348705915318</v>
      </c>
      <c r="W118" s="77">
        <f>IF($A118="PLAYER","",(J118-Math!H$14)/Math!H$15)</f>
        <v>-0.998721812835768</v>
      </c>
      <c r="X118" s="77">
        <f>IF($A118="PLAYER","",(K118-Math!I$14)/Math!I$15*(-1))</f>
        <v>0.97977028817575129</v>
      </c>
      <c r="Y118" s="77">
        <f>IF($A118="PLAYER","",(L118-Math!J$14)/Math!J$15)</f>
        <v>0.16071498512443269</v>
      </c>
    </row>
    <row r="119" spans="1:25">
      <c r="A119" s="77" t="str">
        <f>IF((LEN('Bball ref'!B125)-LEN(SUBSTITUTE('Bball ref'!B125," ","")))&lt;2,'Bball ref'!B125,LEFT('Bball ref'!B125,FIND(" ",'Bball ref'!B125,FIND(" ",'Bball ref'!B125)+1)-1))</f>
        <v>Chris Paul</v>
      </c>
      <c r="B119" s="77">
        <f>IF($A119="PLAYER", "",'Bball ref'!A125)</f>
        <v>110</v>
      </c>
      <c r="C119" s="77">
        <f>IF($A119="PLAYER","",'Bball ref'!E125)</f>
        <v>5</v>
      </c>
      <c r="D119" s="77">
        <f>IF($A119="PLAYER","",VALUE(LEFT('Bball ref'!G125,FIND("(",'Bball ref'!G125)-1)))</f>
        <v>0.43</v>
      </c>
      <c r="E119" s="77">
        <f>IF($A119="PLAYER","",VALUE(LEFT('Bball ref'!H125,(FIND("(",'Bball ref'!H125)-1))))</f>
        <v>0.75</v>
      </c>
      <c r="F119" s="77">
        <f>IF($A119="PLAYER","",'Bball ref'!I125)</f>
        <v>2</v>
      </c>
      <c r="G119" s="77">
        <f>IF($A119="PLAYER","",'Bball ref'!K125)</f>
        <v>4.5999999999999996</v>
      </c>
      <c r="H119" s="77">
        <f>IF($A119="PLAYER","",'Bball ref'!L125)</f>
        <v>3.6</v>
      </c>
      <c r="I119" s="77">
        <f>IF($A119="PLAYER","",'Bball ref'!M125)</f>
        <v>1.2</v>
      </c>
      <c r="J119" s="77">
        <f>IF($A119="PLAYER","",'Bball ref'!N125)</f>
        <v>0</v>
      </c>
      <c r="K119" s="77">
        <f>IF($A119="PLAYER","",'Bball ref'!O125)</f>
        <v>3.2</v>
      </c>
      <c r="L119" s="77">
        <f>IF($A119="PLAYER","",'Bball ref'!J125)</f>
        <v>14.8</v>
      </c>
      <c r="M119" s="77">
        <f>IF($A119="PLAYER","",VALUE(MID('Bball ref'!G125,FIND("(",'Bball ref'!G125)+1,FIND("/",'Bball ref'!G125)-FIND("(",'Bball ref'!G125)-1)))</f>
        <v>4.5999999999999996</v>
      </c>
      <c r="N119" s="77">
        <f>IF($A119="PLAYER","",VALUE(MID('Bball ref'!G125,FIND("/",'Bball ref'!G125)+1,FIND(")",'Bball ref'!G125)-FIND("/",'Bball ref'!G125)-1)))</f>
        <v>10.6</v>
      </c>
      <c r="O119" s="77">
        <f>IF($A119="PLAYER","",VALUE(MID('Bball ref'!H125,FIND("(",'Bball ref'!H125)+1,FIND("/",'Bball ref'!H125)-FIND("(",'Bball ref'!H125)-1)))</f>
        <v>3.6</v>
      </c>
      <c r="P119" s="77">
        <f>IF($A119="PLAYER","",VALUE(MID('Bball ref'!H125,FIND("/",'Bball ref'!H125)+1,FIND(")",'Bball ref'!H125)-FIND("/",'Bball ref'!H125)-1)))</f>
        <v>4.8</v>
      </c>
      <c r="Q119" s="77">
        <f>IF($A119="PLAYER","",(D119-Math!B$14)/Math!B$15)</f>
        <v>-0.48616135505811009</v>
      </c>
      <c r="R119" s="77">
        <f>IF($A119="PLAYER","",(E119-Math!C$14)/Math!C$15)</f>
        <v>2.539151397925429E-2</v>
      </c>
      <c r="S119" s="77">
        <f>IF($A119="PLAYER","",(F119-Math!D$14)/Math!D$15)</f>
        <v>0.53831182439615832</v>
      </c>
      <c r="T119" s="77">
        <f>IF($A119="PLAYER","",(G119-Math!E$14)/Math!E$15)</f>
        <v>-0.32362202277769719</v>
      </c>
      <c r="U119" s="77">
        <f>IF($A119="PLAYER","",(H119-Math!F$14)/Math!F$15)</f>
        <v>0.31168967275271575</v>
      </c>
      <c r="V119" s="77">
        <f>IF($A119="PLAYER","",(I119-Math!G$14)/Math!G$15)</f>
        <v>0.3654177099851359</v>
      </c>
      <c r="W119" s="77">
        <f>IF($A119="PLAYER","",(J119-Math!H$14)/Math!H$15)</f>
        <v>-0.998721812835768</v>
      </c>
      <c r="X119" s="77">
        <f>IF($A119="PLAYER","",(K119-Math!I$14)/Math!I$15*(-1))</f>
        <v>-1.1282070239011655</v>
      </c>
      <c r="Y119" s="77">
        <f>IF($A119="PLAYER","",(L119-Math!J$14)/Math!J$15)</f>
        <v>9.5713980018494113E-2</v>
      </c>
    </row>
    <row r="120" spans="1:25">
      <c r="A120" s="77" t="str">
        <f>IF((LEN('Bball ref'!B126)-LEN(SUBSTITUTE('Bball ref'!B126," ","")))&lt;2,'Bball ref'!B126,LEFT('Bball ref'!B126,FIND(" ",'Bball ref'!B126,FIND(" ",'Bball ref'!B126)+1)-1))</f>
        <v>Gary Harris</v>
      </c>
      <c r="B120" s="77">
        <f>IF($A120="PLAYER", "",'Bball ref'!A126)</f>
        <v>111</v>
      </c>
      <c r="C120" s="77">
        <f>IF($A120="PLAYER","",'Bball ref'!E126)</f>
        <v>4</v>
      </c>
      <c r="D120" s="77">
        <f>IF($A120="PLAYER","",VALUE(LEFT('Bball ref'!G126,FIND("(",'Bball ref'!G126)-1)))</f>
        <v>0.41</v>
      </c>
      <c r="E120" s="77">
        <f>IF($A120="PLAYER","",VALUE(LEFT('Bball ref'!H126,(FIND("(",'Bball ref'!H126)-1))))</f>
        <v>0.92</v>
      </c>
      <c r="F120" s="77">
        <f>IF($A120="PLAYER","",'Bball ref'!I126)</f>
        <v>2.2999999999999998</v>
      </c>
      <c r="G120" s="77">
        <f>IF($A120="PLAYER","",'Bball ref'!K126)</f>
        <v>3.5</v>
      </c>
      <c r="H120" s="77">
        <f>IF($A120="PLAYER","",'Bball ref'!L126)</f>
        <v>1.5</v>
      </c>
      <c r="I120" s="77">
        <f>IF($A120="PLAYER","",'Bball ref'!M126)</f>
        <v>1.5</v>
      </c>
      <c r="J120" s="77">
        <f>IF($A120="PLAYER","",'Bball ref'!N126)</f>
        <v>0</v>
      </c>
      <c r="K120" s="77">
        <f>IF($A120="PLAYER","",'Bball ref'!O126)</f>
        <v>2.2999999999999998</v>
      </c>
      <c r="L120" s="77">
        <f>IF($A120="PLAYER","",'Bball ref'!J126)</f>
        <v>13.5</v>
      </c>
      <c r="M120" s="77">
        <f>IF($A120="PLAYER","",VALUE(MID('Bball ref'!G126,FIND("(",'Bball ref'!G126)+1,FIND("/",'Bball ref'!G126)-FIND("(",'Bball ref'!G126)-1)))</f>
        <v>4.5</v>
      </c>
      <c r="N120" s="77">
        <f>IF($A120="PLAYER","",VALUE(MID('Bball ref'!G126,FIND("/",'Bball ref'!G126)+1,FIND(")",'Bball ref'!G126)-FIND("/",'Bball ref'!G126)-1)))</f>
        <v>11</v>
      </c>
      <c r="O120" s="77">
        <f>IF($A120="PLAYER","",VALUE(MID('Bball ref'!H126,FIND("(",'Bball ref'!H126)+1,FIND("/",'Bball ref'!H126)-FIND("(",'Bball ref'!H126)-1)))</f>
        <v>2.2999999999999998</v>
      </c>
      <c r="P120" s="77">
        <f>IF($A120="PLAYER","",VALUE(MID('Bball ref'!H126,FIND("/",'Bball ref'!H126)+1,FIND(")",'Bball ref'!H126)-FIND("/",'Bball ref'!H126)-1)))</f>
        <v>2.5</v>
      </c>
      <c r="Q120" s="77">
        <f>IF($A120="PLAYER","",(D120-Math!B$14)/Math!B$15)</f>
        <v>-0.66622111619074287</v>
      </c>
      <c r="R120" s="77">
        <f>IF($A120="PLAYER","",(E120-Math!C$14)/Math!C$15)</f>
        <v>0.72727076218633557</v>
      </c>
      <c r="S120" s="77">
        <f>IF($A120="PLAYER","",(F120-Math!D$14)/Math!D$15)</f>
        <v>0.83490236125354667</v>
      </c>
      <c r="T120" s="77">
        <f>IF($A120="PLAYER","",(G120-Math!E$14)/Math!E$15)</f>
        <v>-0.70072395609916949</v>
      </c>
      <c r="U120" s="77">
        <f>IF($A120="PLAYER","",(H120-Math!F$14)/Math!F$15)</f>
        <v>-0.61938900830091503</v>
      </c>
      <c r="V120" s="77">
        <f>IF($A120="PLAYER","",(I120-Math!G$14)/Math!G$15)</f>
        <v>0.87060348415813626</v>
      </c>
      <c r="W120" s="77">
        <f>IF($A120="PLAYER","",(J120-Math!H$14)/Math!H$15)</f>
        <v>-0.998721812835768</v>
      </c>
      <c r="X120" s="77">
        <f>IF($A120="PLAYER","",(K120-Math!I$14)/Math!I$15*(-1))</f>
        <v>-0.3377155318723214</v>
      </c>
      <c r="Y120" s="77">
        <f>IF($A120="PLAYER","",(L120-Math!J$14)/Math!J$15)</f>
        <v>-0.11553928657580717</v>
      </c>
    </row>
    <row r="121" spans="1:25">
      <c r="A121" s="77" t="str">
        <f>IF((LEN('Bball ref'!B127)-LEN(SUBSTITUTE('Bball ref'!B127," ","")))&lt;2,'Bball ref'!B127,LEFT('Bball ref'!B127,FIND(" ",'Bball ref'!B127,FIND(" ",'Bball ref'!B127)+1)-1))</f>
        <v>Solomon Hill</v>
      </c>
      <c r="B121" s="77">
        <f>IF($A121="PLAYER", "",'Bball ref'!A127)</f>
        <v>112</v>
      </c>
      <c r="C121" s="77">
        <f>IF($A121="PLAYER","",'Bball ref'!E127)</f>
        <v>2</v>
      </c>
      <c r="D121" s="77">
        <f>IF($A121="PLAYER","",VALUE(LEFT('Bball ref'!G127,FIND("(",'Bball ref'!G127)-1)))</f>
        <v>0.64</v>
      </c>
      <c r="E121" s="77">
        <f>IF($A121="PLAYER","",VALUE(LEFT('Bball ref'!H127,(FIND("(",'Bball ref'!H127)-1))))</f>
        <v>0.67</v>
      </c>
      <c r="F121" s="77">
        <f>IF($A121="PLAYER","",'Bball ref'!I127)</f>
        <v>1.5</v>
      </c>
      <c r="G121" s="77">
        <f>IF($A121="PLAYER","",'Bball ref'!K127)</f>
        <v>4.5</v>
      </c>
      <c r="H121" s="77">
        <f>IF($A121="PLAYER","",'Bball ref'!L127)</f>
        <v>2</v>
      </c>
      <c r="I121" s="77">
        <f>IF($A121="PLAYER","",'Bball ref'!M127)</f>
        <v>1</v>
      </c>
      <c r="J121" s="77">
        <f>IF($A121="PLAYER","",'Bball ref'!N127)</f>
        <v>0.5</v>
      </c>
      <c r="K121" s="77">
        <f>IF($A121="PLAYER","",'Bball ref'!O127)</f>
        <v>1.5</v>
      </c>
      <c r="L121" s="77">
        <f>IF($A121="PLAYER","",'Bball ref'!J127)</f>
        <v>10.5</v>
      </c>
      <c r="M121" s="77">
        <f>IF($A121="PLAYER","",VALUE(MID('Bball ref'!G127,FIND("(",'Bball ref'!G127)+1,FIND("/",'Bball ref'!G127)-FIND("(",'Bball ref'!G127)-1)))</f>
        <v>3.5</v>
      </c>
      <c r="N121" s="77">
        <f>IF($A121="PLAYER","",VALUE(MID('Bball ref'!G127,FIND("/",'Bball ref'!G127)+1,FIND(")",'Bball ref'!G127)-FIND("/",'Bball ref'!G127)-1)))</f>
        <v>5.5</v>
      </c>
      <c r="O121" s="77">
        <f>IF($A121="PLAYER","",VALUE(MID('Bball ref'!H127,FIND("(",'Bball ref'!H127)+1,FIND("/",'Bball ref'!H127)-FIND("(",'Bball ref'!H127)-1)))</f>
        <v>2</v>
      </c>
      <c r="P121" s="77">
        <f>IF($A121="PLAYER","",VALUE(MID('Bball ref'!H127,FIND("/",'Bball ref'!H127)+1,FIND(")",'Bball ref'!H127)-FIND("/",'Bball ref'!H127)-1)))</f>
        <v>3</v>
      </c>
      <c r="Q121" s="77">
        <f>IF($A121="PLAYER","",(D121-Math!B$14)/Math!B$15)</f>
        <v>1.4044661368345328</v>
      </c>
      <c r="R121" s="77">
        <f>IF($A121="PLAYER","",(E121-Math!C$14)/Math!C$15)</f>
        <v>-0.30490460282407783</v>
      </c>
      <c r="S121" s="77">
        <f>IF($A121="PLAYER","",(F121-Math!D$14)/Math!D$15)</f>
        <v>4.3994262967177525E-2</v>
      </c>
      <c r="T121" s="77">
        <f>IF($A121="PLAYER","",(G121-Math!E$14)/Math!E$15)</f>
        <v>-0.35790401671601274</v>
      </c>
      <c r="U121" s="77">
        <f>IF($A121="PLAYER","",(H121-Math!F$14)/Math!F$15)</f>
        <v>-0.39770360805005056</v>
      </c>
      <c r="V121" s="77">
        <f>IF($A121="PLAYER","",(I121-Math!G$14)/Math!G$15)</f>
        <v>2.8627193869802441E-2</v>
      </c>
      <c r="W121" s="77">
        <f>IF($A121="PLAYER","",(J121-Math!H$14)/Math!H$15)</f>
        <v>-0.27658022727122117</v>
      </c>
      <c r="X121" s="77">
        <f>IF($A121="PLAYER","",(K121-Math!I$14)/Math!I$15*(-1))</f>
        <v>0.36494357215331735</v>
      </c>
      <c r="Y121" s="77">
        <f>IF($A121="PLAYER","",(L121-Math!J$14)/Math!J$15)</f>
        <v>-0.60304682487034833</v>
      </c>
    </row>
    <row r="122" spans="1:25">
      <c r="A122" s="77" t="str">
        <f>IF((LEN('Bball ref'!B128)-LEN(SUBSTITUTE('Bball ref'!B128," ","")))&lt;2,'Bball ref'!B128,LEFT('Bball ref'!B128,FIND(" ",'Bball ref'!B128,FIND(" ",'Bball ref'!B128)+1)-1))</f>
        <v>Rudy Gay</v>
      </c>
      <c r="B122" s="77">
        <f>IF($A122="PLAYER", "",'Bball ref'!A128)</f>
        <v>113</v>
      </c>
      <c r="C122" s="77">
        <f>IF($A122="PLAYER","",'Bball ref'!E128)</f>
        <v>3</v>
      </c>
      <c r="D122" s="77">
        <f>IF($A122="PLAYER","",VALUE(LEFT('Bball ref'!G128,FIND("(",'Bball ref'!G128)-1)))</f>
        <v>0.45</v>
      </c>
      <c r="E122" s="77">
        <f>IF($A122="PLAYER","",VALUE(LEFT('Bball ref'!H128,(FIND("(",'Bball ref'!H128)-1))))</f>
        <v>0.9</v>
      </c>
      <c r="F122" s="77">
        <f>IF($A122="PLAYER","",'Bball ref'!I128)</f>
        <v>0.3</v>
      </c>
      <c r="G122" s="77">
        <f>IF($A122="PLAYER","",'Bball ref'!K128)</f>
        <v>6.3</v>
      </c>
      <c r="H122" s="77">
        <f>IF($A122="PLAYER","",'Bball ref'!L128)</f>
        <v>2.7</v>
      </c>
      <c r="I122" s="77">
        <f>IF($A122="PLAYER","",'Bball ref'!M128)</f>
        <v>0.7</v>
      </c>
      <c r="J122" s="77">
        <f>IF($A122="PLAYER","",'Bball ref'!N128)</f>
        <v>1</v>
      </c>
      <c r="K122" s="77">
        <f>IF($A122="PLAYER","",'Bball ref'!O128)</f>
        <v>2</v>
      </c>
      <c r="L122" s="77">
        <f>IF($A122="PLAYER","",'Bball ref'!J128)</f>
        <v>9.6999999999999993</v>
      </c>
      <c r="M122" s="77">
        <f>IF($A122="PLAYER","",VALUE(MID('Bball ref'!G128,FIND("(",'Bball ref'!G128)+1,FIND("/",'Bball ref'!G128)-FIND("(",'Bball ref'!G128)-1)))</f>
        <v>3.3</v>
      </c>
      <c r="N122" s="77">
        <f>IF($A122="PLAYER","",VALUE(MID('Bball ref'!G128,FIND("/",'Bball ref'!G128)+1,FIND(")",'Bball ref'!G128)-FIND("/",'Bball ref'!G128)-1)))</f>
        <v>7.3</v>
      </c>
      <c r="O122" s="77">
        <f>IF($A122="PLAYER","",VALUE(MID('Bball ref'!H128,FIND("(",'Bball ref'!H128)+1,FIND("/",'Bball ref'!H128)-FIND("(",'Bball ref'!H128)-1)))</f>
        <v>2.7</v>
      </c>
      <c r="P122" s="77">
        <f>IF($A122="PLAYER","",VALUE(MID('Bball ref'!H128,FIND("/",'Bball ref'!H128)+1,FIND(")",'Bball ref'!H128)-FIND("/",'Bball ref'!H128)-1)))</f>
        <v>3</v>
      </c>
      <c r="Q122" s="77">
        <f>IF($A122="PLAYER","",(D122-Math!B$14)/Math!B$15)</f>
        <v>-0.30610159392547726</v>
      </c>
      <c r="R122" s="77">
        <f>IF($A122="PLAYER","",(E122-Math!C$14)/Math!C$15)</f>
        <v>0.64469673298550234</v>
      </c>
      <c r="S122" s="77">
        <f>IF($A122="PLAYER","",(F122-Math!D$14)/Math!D$15)</f>
        <v>-1.1423678844623764</v>
      </c>
      <c r="T122" s="77">
        <f>IF($A122="PLAYER","",(G122-Math!E$14)/Math!E$15)</f>
        <v>0.25917187417366933</v>
      </c>
      <c r="U122" s="77">
        <f>IF($A122="PLAYER","",(H122-Math!F$14)/Math!F$15)</f>
        <v>-8.734404769884023E-2</v>
      </c>
      <c r="V122" s="77">
        <f>IF($A122="PLAYER","",(I122-Math!G$14)/Math!G$15)</f>
        <v>-0.47655858030319792</v>
      </c>
      <c r="W122" s="77">
        <f>IF($A122="PLAYER","",(J122-Math!H$14)/Math!H$15)</f>
        <v>0.44556135829332577</v>
      </c>
      <c r="X122" s="77">
        <f>IF($A122="PLAYER","",(K122-Math!I$14)/Math!I$15*(-1))</f>
        <v>-7.4218367862706955E-2</v>
      </c>
      <c r="Y122" s="77">
        <f>IF($A122="PLAYER","",(L122-Math!J$14)/Math!J$15)</f>
        <v>-0.73304883508222607</v>
      </c>
    </row>
    <row r="123" spans="1:25">
      <c r="A123" s="77" t="str">
        <f>IF((LEN('Bball ref'!B129)-LEN(SUBSTITUTE('Bball ref'!B129," ","")))&lt;2,'Bball ref'!B129,LEFT('Bball ref'!B129,FIND(" ",'Bball ref'!B129,FIND(" ",'Bball ref'!B129)+1)-1))</f>
        <v>Aaron Gordon</v>
      </c>
      <c r="B123" s="77">
        <f>IF($A123="PLAYER", "",'Bball ref'!A129)</f>
        <v>114</v>
      </c>
      <c r="C123" s="77">
        <f>IF($A123="PLAYER","",'Bball ref'!E129)</f>
        <v>4</v>
      </c>
      <c r="D123" s="77">
        <f>IF($A123="PLAYER","",VALUE(LEFT('Bball ref'!G129,FIND("(",'Bball ref'!G129)-1)))</f>
        <v>0.35</v>
      </c>
      <c r="E123" s="77">
        <f>IF($A123="PLAYER","",VALUE(LEFT('Bball ref'!H129,(FIND("(",'Bball ref'!H129)-1))))</f>
        <v>0.75</v>
      </c>
      <c r="F123" s="77">
        <f>IF($A123="PLAYER","",'Bball ref'!I129)</f>
        <v>1</v>
      </c>
      <c r="G123" s="77">
        <f>IF($A123="PLAYER","",'Bball ref'!K129)</f>
        <v>6.3</v>
      </c>
      <c r="H123" s="77">
        <f>IF($A123="PLAYER","",'Bball ref'!L129)</f>
        <v>3</v>
      </c>
      <c r="I123" s="77">
        <f>IF($A123="PLAYER","",'Bball ref'!M129)</f>
        <v>1.3</v>
      </c>
      <c r="J123" s="77">
        <f>IF($A123="PLAYER","",'Bball ref'!N129)</f>
        <v>1</v>
      </c>
      <c r="K123" s="77">
        <f>IF($A123="PLAYER","",'Bball ref'!O129)</f>
        <v>1.3</v>
      </c>
      <c r="L123" s="77">
        <f>IF($A123="PLAYER","",'Bball ref'!J129)</f>
        <v>9</v>
      </c>
      <c r="M123" s="77">
        <f>IF($A123="PLAYER","",VALUE(MID('Bball ref'!G129,FIND("(",'Bball ref'!G129)+1,FIND("/",'Bball ref'!G129)-FIND("(",'Bball ref'!G129)-1)))</f>
        <v>3.3</v>
      </c>
      <c r="N123" s="77">
        <f>IF($A123="PLAYER","",VALUE(MID('Bball ref'!G129,FIND("/",'Bball ref'!G129)+1,FIND(")",'Bball ref'!G129)-FIND("/",'Bball ref'!G129)-1)))</f>
        <v>9.3000000000000007</v>
      </c>
      <c r="O123" s="77">
        <f>IF($A123="PLAYER","",VALUE(MID('Bball ref'!H129,FIND("(",'Bball ref'!H129)+1,FIND("/",'Bball ref'!H129)-FIND("(",'Bball ref'!H129)-1)))</f>
        <v>1.5</v>
      </c>
      <c r="P123" s="77">
        <f>IF($A123="PLAYER","",VALUE(MID('Bball ref'!H129,FIND("/",'Bball ref'!H129)+1,FIND(")",'Bball ref'!H129)-FIND("/",'Bball ref'!H129)-1)))</f>
        <v>2</v>
      </c>
      <c r="Q123" s="77">
        <f>IF($A123="PLAYER","",(D123-Math!B$14)/Math!B$15)</f>
        <v>-1.2064003995886408</v>
      </c>
      <c r="R123" s="77">
        <f>IF($A123="PLAYER","",(E123-Math!C$14)/Math!C$15)</f>
        <v>2.539151397925429E-2</v>
      </c>
      <c r="S123" s="77">
        <f>IF($A123="PLAYER","",(F123-Math!D$14)/Math!D$15)</f>
        <v>-0.4503232984618033</v>
      </c>
      <c r="T123" s="77">
        <f>IF($A123="PLAYER","",(G123-Math!E$14)/Math!E$15)</f>
        <v>0.25917187417366933</v>
      </c>
      <c r="U123" s="77">
        <f>IF($A123="PLAYER","",(H123-Math!F$14)/Math!F$15)</f>
        <v>4.5667192451678364E-2</v>
      </c>
      <c r="V123" s="77">
        <f>IF($A123="PLAYER","",(I123-Math!G$14)/Math!G$15)</f>
        <v>0.53381296804280276</v>
      </c>
      <c r="W123" s="77">
        <f>IF($A123="PLAYER","",(J123-Math!H$14)/Math!H$15)</f>
        <v>0.44556135829332577</v>
      </c>
      <c r="X123" s="77">
        <f>IF($A123="PLAYER","",(K123-Math!I$14)/Math!I$15*(-1))</f>
        <v>0.54060834815972703</v>
      </c>
      <c r="Y123" s="77">
        <f>IF($A123="PLAYER","",(L123-Math!J$14)/Math!J$15)</f>
        <v>-0.84680059401761887</v>
      </c>
    </row>
    <row r="124" spans="1:25">
      <c r="A124" s="77" t="str">
        <f>IF((LEN('Bball ref'!B130)-LEN(SUBSTITUTE('Bball ref'!B130," ","")))&lt;2,'Bball ref'!B130,LEFT('Bball ref'!B130,FIND(" ",'Bball ref'!B130,FIND(" ",'Bball ref'!B130)+1)-1))</f>
        <v>Jarrett Allen</v>
      </c>
      <c r="B124" s="77">
        <f>IF($A124="PLAYER", "",'Bball ref'!A130)</f>
        <v>115</v>
      </c>
      <c r="C124" s="77">
        <f>IF($A124="PLAYER","",'Bball ref'!E130)</f>
        <v>4</v>
      </c>
      <c r="D124" s="77">
        <f>IF($A124="PLAYER","",VALUE(LEFT('Bball ref'!G130,FIND("(",'Bball ref'!G130)-1)))</f>
        <v>0.56999999999999995</v>
      </c>
      <c r="E124" s="77">
        <f>IF($A124="PLAYER","",VALUE(LEFT('Bball ref'!H130,(FIND("(",'Bball ref'!H130)-1))))</f>
        <v>0.54</v>
      </c>
      <c r="F124" s="77">
        <f>IF($A124="PLAYER","",'Bball ref'!I130)</f>
        <v>0</v>
      </c>
      <c r="G124" s="77">
        <f>IF($A124="PLAYER","",'Bball ref'!K130)</f>
        <v>10.3</v>
      </c>
      <c r="H124" s="77">
        <f>IF($A124="PLAYER","",'Bball ref'!L130)</f>
        <v>1.3</v>
      </c>
      <c r="I124" s="77">
        <f>IF($A124="PLAYER","",'Bball ref'!M130)</f>
        <v>0.5</v>
      </c>
      <c r="J124" s="77">
        <f>IF($A124="PLAYER","",'Bball ref'!N130)</f>
        <v>1.8</v>
      </c>
      <c r="K124" s="77">
        <f>IF($A124="PLAYER","",'Bball ref'!O130)</f>
        <v>1.5</v>
      </c>
      <c r="L124" s="77">
        <f>IF($A124="PLAYER","",'Bball ref'!J130)</f>
        <v>8</v>
      </c>
      <c r="M124" s="77">
        <f>IF($A124="PLAYER","",VALUE(MID('Bball ref'!G130,FIND("(",'Bball ref'!G130)+1,FIND("/",'Bball ref'!G130)-FIND("(",'Bball ref'!G130)-1)))</f>
        <v>3.3</v>
      </c>
      <c r="N124" s="77">
        <f>IF($A124="PLAYER","",VALUE(MID('Bball ref'!G130,FIND("/",'Bball ref'!G130)+1,FIND(")",'Bball ref'!G130)-FIND("/",'Bball ref'!G130)-1)))</f>
        <v>5.8</v>
      </c>
      <c r="O124" s="77">
        <f>IF($A124="PLAYER","",VALUE(MID('Bball ref'!H130,FIND("(",'Bball ref'!H130)+1,FIND("/",'Bball ref'!H130)-FIND("(",'Bball ref'!H130)-1)))</f>
        <v>1.5</v>
      </c>
      <c r="P124" s="77">
        <f>IF($A124="PLAYER","",VALUE(MID('Bball ref'!H130,FIND("/",'Bball ref'!H130)+1,FIND(")",'Bball ref'!H130)-FIND("/",'Bball ref'!H130)-1)))</f>
        <v>2.8</v>
      </c>
      <c r="Q124" s="77">
        <f>IF($A124="PLAYER","",(D124-Math!B$14)/Math!B$15)</f>
        <v>0.77425697287031803</v>
      </c>
      <c r="R124" s="77">
        <f>IF($A124="PLAYER","",(E124-Math!C$14)/Math!C$15)</f>
        <v>-0.84163579262949273</v>
      </c>
      <c r="S124" s="77">
        <f>IF($A124="PLAYER","",(F124-Math!D$14)/Math!D$15)</f>
        <v>-1.438958421319765</v>
      </c>
      <c r="T124" s="77">
        <f>IF($A124="PLAYER","",(G124-Math!E$14)/Math!E$15)</f>
        <v>1.6304516317062967</v>
      </c>
      <c r="U124" s="77">
        <f>IF($A124="PLAYER","",(H124-Math!F$14)/Math!F$15)</f>
        <v>-0.70806316840126071</v>
      </c>
      <c r="V124" s="77">
        <f>IF($A124="PLAYER","",(I124-Math!G$14)/Math!G$15)</f>
        <v>-0.81334909641853137</v>
      </c>
      <c r="W124" s="77">
        <f>IF($A124="PLAYER","",(J124-Math!H$14)/Math!H$15)</f>
        <v>1.6009878951966008</v>
      </c>
      <c r="X124" s="77">
        <f>IF($A124="PLAYER","",(K124-Math!I$14)/Math!I$15*(-1))</f>
        <v>0.36494357215331735</v>
      </c>
      <c r="Y124" s="77">
        <f>IF($A124="PLAYER","",(L124-Math!J$14)/Math!J$15)</f>
        <v>-1.009303106782466</v>
      </c>
    </row>
    <row r="125" spans="1:25">
      <c r="A125" s="77" t="str">
        <f>IF((LEN('Bball ref'!B131)-LEN(SUBSTITUTE('Bball ref'!B131," ","")))&lt;2,'Bball ref'!B131,LEFT('Bball ref'!B131,FIND(" ",'Bball ref'!B131,FIND(" ",'Bball ref'!B131)+1)-1))</f>
        <v>Nemanja Bjelica</v>
      </c>
      <c r="B125" s="77">
        <f>IF($A125="PLAYER", "",'Bball ref'!A131)</f>
        <v>116</v>
      </c>
      <c r="C125" s="77">
        <f>IF($A125="PLAYER","",'Bball ref'!E131)</f>
        <v>5</v>
      </c>
      <c r="D125" s="77">
        <f>IF($A125="PLAYER","",VALUE(LEFT('Bball ref'!G131,FIND("(",'Bball ref'!G131)-1)))</f>
        <v>0.52</v>
      </c>
      <c r="E125" s="77">
        <f>IF($A125="PLAYER","",VALUE(LEFT('Bball ref'!H131,(FIND("(",'Bball ref'!H131)-1))))</f>
        <v>1</v>
      </c>
      <c r="F125" s="77">
        <f>IF($A125="PLAYER","",'Bball ref'!I131)</f>
        <v>1.6</v>
      </c>
      <c r="G125" s="77">
        <f>IF($A125="PLAYER","",'Bball ref'!K131)</f>
        <v>4.8</v>
      </c>
      <c r="H125" s="77">
        <f>IF($A125="PLAYER","",'Bball ref'!L131)</f>
        <v>1.4</v>
      </c>
      <c r="I125" s="77">
        <f>IF($A125="PLAYER","",'Bball ref'!M131)</f>
        <v>1</v>
      </c>
      <c r="J125" s="77">
        <f>IF($A125="PLAYER","",'Bball ref'!N131)</f>
        <v>0.6</v>
      </c>
      <c r="K125" s="77">
        <f>IF($A125="PLAYER","",'Bball ref'!O131)</f>
        <v>1.2</v>
      </c>
      <c r="L125" s="77">
        <f>IF($A125="PLAYER","",'Bball ref'!J131)</f>
        <v>8.8000000000000007</v>
      </c>
      <c r="M125" s="77">
        <f>IF($A125="PLAYER","",VALUE(MID('Bball ref'!G131,FIND("(",'Bball ref'!G131)+1,FIND("/",'Bball ref'!G131)-FIND("(",'Bball ref'!G131)-1)))</f>
        <v>3.4</v>
      </c>
      <c r="N125" s="77">
        <f>IF($A125="PLAYER","",VALUE(MID('Bball ref'!G131,FIND("/",'Bball ref'!G131)+1,FIND(")",'Bball ref'!G131)-FIND("/",'Bball ref'!G131)-1)))</f>
        <v>6.6</v>
      </c>
      <c r="O125" s="77">
        <f>IF($A125="PLAYER","",VALUE(MID('Bball ref'!H131,FIND("(",'Bball ref'!H131)+1,FIND("/",'Bball ref'!H131)-FIND("(",'Bball ref'!H131)-1)))</f>
        <v>0.4</v>
      </c>
      <c r="P125" s="77">
        <f>IF($A125="PLAYER","",VALUE(MID('Bball ref'!H131,FIND("/",'Bball ref'!H131)+1,FIND(")",'Bball ref'!H131)-FIND("/",'Bball ref'!H131)-1)))</f>
        <v>0.4</v>
      </c>
      <c r="Q125" s="77">
        <f>IF($A125="PLAYER","",(D125-Math!B$14)/Math!B$15)</f>
        <v>0.32410757003873708</v>
      </c>
      <c r="R125" s="77">
        <f>IF($A125="PLAYER","",(E125-Math!C$14)/Math!C$15)</f>
        <v>1.0575668789896677</v>
      </c>
      <c r="S125" s="77">
        <f>IF($A125="PLAYER","",(F125-Math!D$14)/Math!D$15)</f>
        <v>0.14285777525297377</v>
      </c>
      <c r="T125" s="77">
        <f>IF($A125="PLAYER","",(G125-Math!E$14)/Math!E$15)</f>
        <v>-0.25505803490106582</v>
      </c>
      <c r="U125" s="77">
        <f>IF($A125="PLAYER","",(H125-Math!F$14)/Math!F$15)</f>
        <v>-0.66372608835108793</v>
      </c>
      <c r="V125" s="77">
        <f>IF($A125="PLAYER","",(I125-Math!G$14)/Math!G$15)</f>
        <v>2.8627193869802441E-2</v>
      </c>
      <c r="W125" s="77">
        <f>IF($A125="PLAYER","",(J125-Math!H$14)/Math!H$15)</f>
        <v>-0.13215191015831179</v>
      </c>
      <c r="X125" s="77">
        <f>IF($A125="PLAYER","",(K125-Math!I$14)/Math!I$15*(-1))</f>
        <v>0.62844073616293195</v>
      </c>
      <c r="Y125" s="77">
        <f>IF($A125="PLAYER","",(L125-Math!J$14)/Math!J$15)</f>
        <v>-0.87930109657058819</v>
      </c>
    </row>
    <row r="126" spans="1:25">
      <c r="A126" s="77" t="str">
        <f>IF((LEN('Bball ref'!B132)-LEN(SUBSTITUTE('Bball ref'!B132," ","")))&lt;2,'Bball ref'!B132,LEFT('Bball ref'!B132,FIND(" ",'Bball ref'!B132,FIND(" ",'Bball ref'!B132)+1)-1))</f>
        <v>Eric Paschall</v>
      </c>
      <c r="B126" s="77">
        <f>IF($A126="PLAYER", "",'Bball ref'!A132)</f>
        <v>117</v>
      </c>
      <c r="C126" s="77">
        <f>IF($A126="PLAYER","",'Bball ref'!E132)</f>
        <v>4</v>
      </c>
      <c r="D126" s="77">
        <f>IF($A126="PLAYER","",VALUE(LEFT('Bball ref'!G132,FIND("(",'Bball ref'!G132)-1)))</f>
        <v>0.64</v>
      </c>
      <c r="E126" s="77">
        <f>IF($A126="PLAYER","",VALUE(LEFT('Bball ref'!H132,(FIND("(",'Bball ref'!H132)-1))))</f>
        <v>0.89</v>
      </c>
      <c r="F126" s="77">
        <f>IF($A126="PLAYER","",'Bball ref'!I132)</f>
        <v>0</v>
      </c>
      <c r="G126" s="77">
        <f>IF($A126="PLAYER","",'Bball ref'!K132)</f>
        <v>3</v>
      </c>
      <c r="H126" s="77">
        <f>IF($A126="PLAYER","",'Bball ref'!L132)</f>
        <v>1.8</v>
      </c>
      <c r="I126" s="77">
        <f>IF($A126="PLAYER","",'Bball ref'!M132)</f>
        <v>0.8</v>
      </c>
      <c r="J126" s="77">
        <f>IF($A126="PLAYER","",'Bball ref'!N132)</f>
        <v>0.5</v>
      </c>
      <c r="K126" s="77">
        <f>IF($A126="PLAYER","",'Bball ref'!O132)</f>
        <v>1</v>
      </c>
      <c r="L126" s="77">
        <f>IF($A126="PLAYER","",'Bball ref'!J132)</f>
        <v>13</v>
      </c>
      <c r="M126" s="77">
        <f>IF($A126="PLAYER","",VALUE(MID('Bball ref'!G132,FIND("(",'Bball ref'!G132)+1,FIND("/",'Bball ref'!G132)-FIND("(",'Bball ref'!G132)-1)))</f>
        <v>5.3</v>
      </c>
      <c r="N126" s="77">
        <f>IF($A126="PLAYER","",VALUE(MID('Bball ref'!G132,FIND("/",'Bball ref'!G132)+1,FIND(")",'Bball ref'!G132)-FIND("/",'Bball ref'!G132)-1)))</f>
        <v>8.3000000000000007</v>
      </c>
      <c r="O126" s="77">
        <f>IF($A126="PLAYER","",VALUE(MID('Bball ref'!H132,FIND("(",'Bball ref'!H132)+1,FIND("/",'Bball ref'!H132)-FIND("(",'Bball ref'!H132)-1)))</f>
        <v>2.5</v>
      </c>
      <c r="P126" s="77">
        <f>IF($A126="PLAYER","",VALUE(MID('Bball ref'!H132,FIND("/",'Bball ref'!H132)+1,FIND(")",'Bball ref'!H132)-FIND("/",'Bball ref'!H132)-1)))</f>
        <v>2.8</v>
      </c>
      <c r="Q126" s="77">
        <f>IF($A126="PLAYER","",(D126-Math!B$14)/Math!B$15)</f>
        <v>1.4044661368345328</v>
      </c>
      <c r="R126" s="77">
        <f>IF($A126="PLAYER","",(E126-Math!C$14)/Math!C$15)</f>
        <v>0.60340971838508584</v>
      </c>
      <c r="S126" s="77">
        <f>IF($A126="PLAYER","",(F126-Math!D$14)/Math!D$15)</f>
        <v>-1.438958421319765</v>
      </c>
      <c r="T126" s="77">
        <f>IF($A126="PLAYER","",(G126-Math!E$14)/Math!E$15)</f>
        <v>-0.87213392579074789</v>
      </c>
      <c r="U126" s="77">
        <f>IF($A126="PLAYER","",(H126-Math!F$14)/Math!F$15)</f>
        <v>-0.48637776815039629</v>
      </c>
      <c r="V126" s="77">
        <f>IF($A126="PLAYER","",(I126-Math!G$14)/Math!G$15)</f>
        <v>-0.308163322245531</v>
      </c>
      <c r="W126" s="77">
        <f>IF($A126="PLAYER","",(J126-Math!H$14)/Math!H$15)</f>
        <v>-0.27658022727122117</v>
      </c>
      <c r="X126" s="77">
        <f>IF($A126="PLAYER","",(K126-Math!I$14)/Math!I$15*(-1))</f>
        <v>0.80410551216934167</v>
      </c>
      <c r="Y126" s="77">
        <f>IF($A126="PLAYER","",(L126-Math!J$14)/Math!J$15)</f>
        <v>-0.1967905429582307</v>
      </c>
    </row>
    <row r="127" spans="1:25">
      <c r="A127" s="77" t="str">
        <f>IF((LEN('Bball ref'!B133)-LEN(SUBSTITUTE('Bball ref'!B133," ","")))&lt;2,'Bball ref'!B133,LEFT('Bball ref'!B133,FIND(" ",'Bball ref'!B133,FIND(" ",'Bball ref'!B133)+1)-1))</f>
        <v>PLAYER</v>
      </c>
      <c r="B127" s="77" t="str">
        <f>IF($A127="PLAYER", "",'Bball ref'!A133)</f>
        <v/>
      </c>
      <c r="C127" s="77" t="str">
        <f>IF($A127="PLAYER","",'Bball ref'!E133)</f>
        <v/>
      </c>
      <c r="D127" s="77" t="str">
        <f>IF($A127="PLAYER","",VALUE(LEFT('Bball ref'!G133,FIND("(",'Bball ref'!G133)-1)))</f>
        <v/>
      </c>
      <c r="E127" s="77" t="str">
        <f>IF($A127="PLAYER","",VALUE(LEFT('Bball ref'!H133,(FIND("(",'Bball ref'!H133)-1))))</f>
        <v/>
      </c>
      <c r="F127" s="77" t="str">
        <f>IF($A127="PLAYER","",'Bball ref'!I133)</f>
        <v/>
      </c>
      <c r="G127" s="77" t="str">
        <f>IF($A127="PLAYER","",'Bball ref'!K133)</f>
        <v/>
      </c>
      <c r="H127" s="77" t="str">
        <f>IF($A127="PLAYER","",'Bball ref'!L133)</f>
        <v/>
      </c>
      <c r="I127" s="77" t="str">
        <f>IF($A127="PLAYER","",'Bball ref'!M133)</f>
        <v/>
      </c>
      <c r="J127" s="77" t="str">
        <f>IF($A127="PLAYER","",'Bball ref'!N133)</f>
        <v/>
      </c>
      <c r="K127" s="77" t="str">
        <f>IF($A127="PLAYER","",'Bball ref'!O133)</f>
        <v/>
      </c>
      <c r="L127" s="77" t="str">
        <f>IF($A127="PLAYER","",'Bball ref'!J133)</f>
        <v/>
      </c>
      <c r="M127" s="77" t="str">
        <f>IF($A127="PLAYER","",VALUE(MID('Bball ref'!G133,FIND("(",'Bball ref'!G133)+1,FIND("/",'Bball ref'!G133)-FIND("(",'Bball ref'!G133)-1)))</f>
        <v/>
      </c>
      <c r="N127" s="77" t="str">
        <f>IF($A127="PLAYER","",VALUE(MID('Bball ref'!G133,FIND("/",'Bball ref'!G133)+1,FIND(")",'Bball ref'!G133)-FIND("/",'Bball ref'!G133)-1)))</f>
        <v/>
      </c>
      <c r="O127" s="77" t="str">
        <f>IF($A127="PLAYER","",VALUE(MID('Bball ref'!H133,FIND("(",'Bball ref'!H133)+1,FIND("/",'Bball ref'!H133)-FIND("(",'Bball ref'!H133)-1)))</f>
        <v/>
      </c>
      <c r="P127" s="77" t="str">
        <f>IF($A127="PLAYER","",VALUE(MID('Bball ref'!H133,FIND("/",'Bball ref'!H133)+1,FIND(")",'Bball ref'!H133)-FIND("/",'Bball ref'!H133)-1)))</f>
        <v/>
      </c>
      <c r="Q127" s="77" t="str">
        <f>IF($A127="PLAYER","",(D127-Math!B$14)/Math!B$15)</f>
        <v/>
      </c>
      <c r="R127" s="77" t="str">
        <f>IF($A127="PLAYER","",(E127-Math!C$14)/Math!C$15)</f>
        <v/>
      </c>
      <c r="S127" s="77" t="str">
        <f>IF($A127="PLAYER","",(F127-Math!D$14)/Math!D$15)</f>
        <v/>
      </c>
      <c r="T127" s="77" t="str">
        <f>IF($A127="PLAYER","",(G127-Math!E$14)/Math!E$15)</f>
        <v/>
      </c>
      <c r="U127" s="77" t="str">
        <f>IF($A127="PLAYER","",(H127-Math!F$14)/Math!F$15)</f>
        <v/>
      </c>
      <c r="V127" s="77" t="str">
        <f>IF($A127="PLAYER","",(I127-Math!G$14)/Math!G$15)</f>
        <v/>
      </c>
      <c r="W127" s="77" t="str">
        <f>IF($A127="PLAYER","",(J127-Math!H$14)/Math!H$15)</f>
        <v/>
      </c>
      <c r="X127" s="77" t="str">
        <f>IF($A127="PLAYER","",(K127-Math!I$14)/Math!I$15*(-1))</f>
        <v/>
      </c>
      <c r="Y127" s="77" t="str">
        <f>IF($A127="PLAYER","",(L127-Math!J$14)/Math!J$15)</f>
        <v/>
      </c>
    </row>
    <row r="128" spans="1:25">
      <c r="A128" s="77" t="str">
        <f>IF((LEN('Bball ref'!B134)-LEN(SUBSTITUTE('Bball ref'!B134," ","")))&lt;2,'Bball ref'!B134,LEFT('Bball ref'!B134,FIND(" ",'Bball ref'!B134,FIND(" ",'Bball ref'!B134)+1)-1))</f>
        <v>Dario Saric</v>
      </c>
      <c r="B128" s="77">
        <f>IF($A128="PLAYER", "",'Bball ref'!A134)</f>
        <v>118</v>
      </c>
      <c r="C128" s="77">
        <f>IF($A128="PLAYER","",'Bball ref'!E134)</f>
        <v>5</v>
      </c>
      <c r="D128" s="77">
        <f>IF($A128="PLAYER","",VALUE(LEFT('Bball ref'!G134,FIND("(",'Bball ref'!G134)-1)))</f>
        <v>0.42</v>
      </c>
      <c r="E128" s="77">
        <f>IF($A128="PLAYER","",VALUE(LEFT('Bball ref'!H134,(FIND("(",'Bball ref'!H134)-1))))</f>
        <v>0.63</v>
      </c>
      <c r="F128" s="77">
        <f>IF($A128="PLAYER","",'Bball ref'!I134)</f>
        <v>1.4</v>
      </c>
      <c r="G128" s="77">
        <f>IF($A128="PLAYER","",'Bball ref'!K134)</f>
        <v>6.4</v>
      </c>
      <c r="H128" s="77">
        <f>IF($A128="PLAYER","",'Bball ref'!L134)</f>
        <v>2.6</v>
      </c>
      <c r="I128" s="77">
        <f>IF($A128="PLAYER","",'Bball ref'!M134)</f>
        <v>1.6</v>
      </c>
      <c r="J128" s="77">
        <f>IF($A128="PLAYER","",'Bball ref'!N134)</f>
        <v>0.2</v>
      </c>
      <c r="K128" s="77">
        <f>IF($A128="PLAYER","",'Bball ref'!O134)</f>
        <v>1</v>
      </c>
      <c r="L128" s="77">
        <f>IF($A128="PLAYER","",'Bball ref'!J134)</f>
        <v>9.6</v>
      </c>
      <c r="M128" s="77">
        <f>IF($A128="PLAYER","",VALUE(MID('Bball ref'!G134,FIND("(",'Bball ref'!G134)+1,FIND("/",'Bball ref'!G134)-FIND("(",'Bball ref'!G134)-1)))</f>
        <v>3.6</v>
      </c>
      <c r="N128" s="77">
        <f>IF($A128="PLAYER","",VALUE(MID('Bball ref'!G134,FIND("/",'Bball ref'!G134)+1,FIND(")",'Bball ref'!G134)-FIND("/",'Bball ref'!G134)-1)))</f>
        <v>8.6</v>
      </c>
      <c r="O128" s="77">
        <f>IF($A128="PLAYER","",VALUE(MID('Bball ref'!H134,FIND("(",'Bball ref'!H134)+1,FIND("/",'Bball ref'!H134)-FIND("(",'Bball ref'!H134)-1)))</f>
        <v>1</v>
      </c>
      <c r="P128" s="77">
        <f>IF($A128="PLAYER","",VALUE(MID('Bball ref'!H134,FIND("/",'Bball ref'!H134)+1,FIND(")",'Bball ref'!H134)-FIND("/",'Bball ref'!H134)-1)))</f>
        <v>1.6</v>
      </c>
      <c r="Q128" s="77">
        <f>IF($A128="PLAYER","",(D128-Math!B$14)/Math!B$15)</f>
        <v>-0.57619123562442653</v>
      </c>
      <c r="R128" s="77">
        <f>IF($A128="PLAYER","",(E128-Math!C$14)/Math!C$15)</f>
        <v>-0.47005266122574413</v>
      </c>
      <c r="S128" s="77">
        <f>IF($A128="PLAYER","",(F128-Math!D$14)/Math!D$15)</f>
        <v>-5.4869249318618731E-2</v>
      </c>
      <c r="T128" s="77">
        <f>IF($A128="PLAYER","",(G128-Math!E$14)/Math!E$15)</f>
        <v>0.29345386811198515</v>
      </c>
      <c r="U128" s="77">
        <f>IF($A128="PLAYER","",(H128-Math!F$14)/Math!F$15)</f>
        <v>-0.13168112774901317</v>
      </c>
      <c r="V128" s="77">
        <f>IF($A128="PLAYER","",(I128-Math!G$14)/Math!G$15)</f>
        <v>1.0389987422158031</v>
      </c>
      <c r="W128" s="77">
        <f>IF($A128="PLAYER","",(J128-Math!H$14)/Math!H$15)</f>
        <v>-0.70986517860994924</v>
      </c>
      <c r="X128" s="77">
        <f>IF($A128="PLAYER","",(K128-Math!I$14)/Math!I$15*(-1))</f>
        <v>0.80410551216934167</v>
      </c>
      <c r="Y128" s="77">
        <f>IF($A128="PLAYER","",(L128-Math!J$14)/Math!J$15)</f>
        <v>-0.74929908635871068</v>
      </c>
    </row>
    <row r="129" spans="1:25">
      <c r="A129" s="77" t="str">
        <f>IF((LEN('Bball ref'!B135)-LEN(SUBSTITUTE('Bball ref'!B135," ","")))&lt;2,'Bball ref'!B135,LEFT('Bball ref'!B135,FIND(" ",'Bball ref'!B135,FIND(" ",'Bball ref'!B135)+1)-1))</f>
        <v>JaMychal Green</v>
      </c>
      <c r="B129" s="77">
        <f>IF($A129="PLAYER", "",'Bball ref'!A135)</f>
        <v>119</v>
      </c>
      <c r="C129" s="77">
        <f>IF($A129="PLAYER","",'Bball ref'!E135)</f>
        <v>5</v>
      </c>
      <c r="D129" s="77">
        <f>IF($A129="PLAYER","",VALUE(LEFT('Bball ref'!G135,FIND("(",'Bball ref'!G135)-1)))</f>
        <v>0.61</v>
      </c>
      <c r="E129" s="77">
        <f>IF($A129="PLAYER","",VALUE(LEFT('Bball ref'!H135,(FIND("(",'Bball ref'!H135)-1))))</f>
        <v>0.83</v>
      </c>
      <c r="F129" s="77">
        <f>IF($A129="PLAYER","",'Bball ref'!I135)</f>
        <v>3</v>
      </c>
      <c r="G129" s="77">
        <f>IF($A129="PLAYER","",'Bball ref'!K135)</f>
        <v>4</v>
      </c>
      <c r="H129" s="77">
        <f>IF($A129="PLAYER","",'Bball ref'!L135)</f>
        <v>0.2</v>
      </c>
      <c r="I129" s="77">
        <f>IF($A129="PLAYER","",'Bball ref'!M135)</f>
        <v>0.2</v>
      </c>
      <c r="J129" s="77">
        <f>IF($A129="PLAYER","",'Bball ref'!N135)</f>
        <v>0.2</v>
      </c>
      <c r="K129" s="77">
        <f>IF($A129="PLAYER","",'Bball ref'!O135)</f>
        <v>0.6</v>
      </c>
      <c r="L129" s="77">
        <f>IF($A129="PLAYER","",'Bball ref'!J135)</f>
        <v>12</v>
      </c>
      <c r="M129" s="77">
        <f>IF($A129="PLAYER","",VALUE(MID('Bball ref'!G135,FIND("(",'Bball ref'!G135)+1,FIND("/",'Bball ref'!G135)-FIND("(",'Bball ref'!G135)-1)))</f>
        <v>4</v>
      </c>
      <c r="N129" s="77">
        <f>IF($A129="PLAYER","",VALUE(MID('Bball ref'!G135,FIND("/",'Bball ref'!G135)+1,FIND(")",'Bball ref'!G135)-FIND("/",'Bball ref'!G135)-1)))</f>
        <v>6.6</v>
      </c>
      <c r="O129" s="77">
        <f>IF($A129="PLAYER","",VALUE(MID('Bball ref'!H135,FIND("(",'Bball ref'!H135)+1,FIND("/",'Bball ref'!H135)-FIND("(",'Bball ref'!H135)-1)))</f>
        <v>1</v>
      </c>
      <c r="P129" s="77">
        <f>IF($A129="PLAYER","",VALUE(MID('Bball ref'!H135,FIND("/",'Bball ref'!H135)+1,FIND(")",'Bball ref'!H135)-FIND("/",'Bball ref'!H135)-1)))</f>
        <v>1.2</v>
      </c>
      <c r="Q129" s="77">
        <f>IF($A129="PLAYER","",(D129-Math!B$14)/Math!B$15)</f>
        <v>1.1343764951355837</v>
      </c>
      <c r="R129" s="77">
        <f>IF($A129="PLAYER","",(E129-Math!C$14)/Math!C$15)</f>
        <v>0.35568763078258642</v>
      </c>
      <c r="S129" s="77">
        <f>IF($A129="PLAYER","",(F129-Math!D$14)/Math!D$15)</f>
        <v>1.5269469472541199</v>
      </c>
      <c r="T129" s="77">
        <f>IF($A129="PLAYER","",(G129-Math!E$14)/Math!E$15)</f>
        <v>-0.52931398640759109</v>
      </c>
      <c r="U129" s="77">
        <f>IF($A129="PLAYER","",(H129-Math!F$14)/Math!F$15)</f>
        <v>-1.1957710489531626</v>
      </c>
      <c r="V129" s="77">
        <f>IF($A129="PLAYER","",(I129-Math!G$14)/Math!G$15)</f>
        <v>-1.3185348705915318</v>
      </c>
      <c r="W129" s="77">
        <f>IF($A129="PLAYER","",(J129-Math!H$14)/Math!H$15)</f>
        <v>-0.70986517860994924</v>
      </c>
      <c r="X129" s="77">
        <f>IF($A129="PLAYER","",(K129-Math!I$14)/Math!I$15*(-1))</f>
        <v>1.1554350641821611</v>
      </c>
      <c r="Y129" s="77">
        <f>IF($A129="PLAYER","",(L129-Math!J$14)/Math!J$15)</f>
        <v>-0.35929305572307774</v>
      </c>
    </row>
    <row r="130" spans="1:25">
      <c r="A130" s="77" t="str">
        <f>IF((LEN('Bball ref'!B136)-LEN(SUBSTITUTE('Bball ref'!B136," ","")))&lt;2,'Bball ref'!B136,LEFT('Bball ref'!B136,FIND(" ",'Bball ref'!B136,FIND(" ",'Bball ref'!B136)+1)-1))</f>
        <v>Kenrich Williams</v>
      </c>
      <c r="B130" s="77">
        <f>IF($A130="PLAYER", "",'Bball ref'!A136)</f>
        <v>120</v>
      </c>
      <c r="C130" s="77">
        <f>IF($A130="PLAYER","",'Bball ref'!E136)</f>
        <v>4</v>
      </c>
      <c r="D130" s="77">
        <f>IF($A130="PLAYER","",VALUE(LEFT('Bball ref'!G136,FIND("(",'Bball ref'!G136)-1)))</f>
        <v>0.43</v>
      </c>
      <c r="E130" s="77">
        <f>IF($A130="PLAYER","",VALUE(LEFT('Bball ref'!H136,(FIND("(",'Bball ref'!H136)-1))))</f>
        <v>0.56999999999999995</v>
      </c>
      <c r="F130" s="77">
        <f>IF($A130="PLAYER","",'Bball ref'!I136)</f>
        <v>1.3</v>
      </c>
      <c r="G130" s="77">
        <f>IF($A130="PLAYER","",'Bball ref'!K136)</f>
        <v>5.8</v>
      </c>
      <c r="H130" s="77">
        <f>IF($A130="PLAYER","",'Bball ref'!L136)</f>
        <v>2.2999999999999998</v>
      </c>
      <c r="I130" s="77">
        <f>IF($A130="PLAYER","",'Bball ref'!M136)</f>
        <v>1.5</v>
      </c>
      <c r="J130" s="77">
        <f>IF($A130="PLAYER","",'Bball ref'!N136)</f>
        <v>0.8</v>
      </c>
      <c r="K130" s="77">
        <f>IF($A130="PLAYER","",'Bball ref'!O136)</f>
        <v>0.5</v>
      </c>
      <c r="L130" s="77">
        <f>IF($A130="PLAYER","",'Bball ref'!J136)</f>
        <v>7.5</v>
      </c>
      <c r="M130" s="77">
        <f>IF($A130="PLAYER","",VALUE(MID('Bball ref'!G136,FIND("(",'Bball ref'!G136)+1,FIND("/",'Bball ref'!G136)-FIND("(",'Bball ref'!G136)-1)))</f>
        <v>2.5</v>
      </c>
      <c r="N130" s="77">
        <f>IF($A130="PLAYER","",VALUE(MID('Bball ref'!G136,FIND("/",'Bball ref'!G136)+1,FIND(")",'Bball ref'!G136)-FIND("/",'Bball ref'!G136)-1)))</f>
        <v>5.8</v>
      </c>
      <c r="O130" s="77">
        <f>IF($A130="PLAYER","",VALUE(MID('Bball ref'!H136,FIND("(",'Bball ref'!H136)+1,FIND("/",'Bball ref'!H136)-FIND("(",'Bball ref'!H136)-1)))</f>
        <v>1.3</v>
      </c>
      <c r="P130" s="77">
        <f>IF($A130="PLAYER","",VALUE(MID('Bball ref'!H136,FIND("/",'Bball ref'!H136)+1,FIND(")",'Bball ref'!H136)-FIND("/",'Bball ref'!H136)-1)))</f>
        <v>2.2999999999999998</v>
      </c>
      <c r="Q130" s="77">
        <f>IF($A130="PLAYER","",(D130-Math!B$14)/Math!B$15)</f>
        <v>-0.48616135505811009</v>
      </c>
      <c r="R130" s="77">
        <f>IF($A130="PLAYER","",(E130-Math!C$14)/Math!C$15)</f>
        <v>-0.71777474882824355</v>
      </c>
      <c r="S130" s="77">
        <f>IF($A130="PLAYER","",(F130-Math!D$14)/Math!D$15)</f>
        <v>-0.15373276160441476</v>
      </c>
      <c r="T130" s="77">
        <f>IF($A130="PLAYER","",(G130-Math!E$14)/Math!E$15)</f>
        <v>8.7761904482090938E-2</v>
      </c>
      <c r="U130" s="77">
        <f>IF($A130="PLAYER","",(H130-Math!F$14)/Math!F$15)</f>
        <v>-0.26469236789953193</v>
      </c>
      <c r="V130" s="77">
        <f>IF($A130="PLAYER","",(I130-Math!G$14)/Math!G$15)</f>
        <v>0.87060348415813626</v>
      </c>
      <c r="W130" s="77">
        <f>IF($A130="PLAYER","",(J130-Math!H$14)/Math!H$15)</f>
        <v>0.15670472406750705</v>
      </c>
      <c r="X130" s="77">
        <f>IF($A130="PLAYER","",(K130-Math!I$14)/Math!I$15*(-1))</f>
        <v>1.2432674521853659</v>
      </c>
      <c r="Y130" s="77">
        <f>IF($A130="PLAYER","",(L130-Math!J$14)/Math!J$15)</f>
        <v>-1.0905543631648895</v>
      </c>
    </row>
    <row r="131" spans="1:25">
      <c r="A131" s="77" t="str">
        <f>IF((LEN('Bball ref'!B137)-LEN(SUBSTITUTE('Bball ref'!B137," ","")))&lt;2,'Bball ref'!B137,LEFT('Bball ref'!B137,FIND(" ",'Bball ref'!B137,FIND(" ",'Bball ref'!B137)+1)-1))</f>
        <v>Wesley Matthews</v>
      </c>
      <c r="B131" s="77">
        <f>IF($A131="PLAYER", "",'Bball ref'!A137)</f>
        <v>121</v>
      </c>
      <c r="C131" s="77">
        <f>IF($A131="PLAYER","",'Bball ref'!E137)</f>
        <v>4</v>
      </c>
      <c r="D131" s="77">
        <f>IF($A131="PLAYER","",VALUE(LEFT('Bball ref'!G137,FIND("(",'Bball ref'!G137)-1)))</f>
        <v>0.45</v>
      </c>
      <c r="E131" s="77">
        <f>IF($A131="PLAYER","",VALUE(LEFT('Bball ref'!H137,(FIND("(",'Bball ref'!H137)-1))))</f>
        <v>1</v>
      </c>
      <c r="F131" s="77">
        <f>IF($A131="PLAYER","",'Bball ref'!I137)</f>
        <v>2.2999999999999998</v>
      </c>
      <c r="G131" s="77">
        <f>IF($A131="PLAYER","",'Bball ref'!K137)</f>
        <v>2.8</v>
      </c>
      <c r="H131" s="77">
        <f>IF($A131="PLAYER","",'Bball ref'!L137)</f>
        <v>1.8</v>
      </c>
      <c r="I131" s="77">
        <f>IF($A131="PLAYER","",'Bball ref'!M137)</f>
        <v>1</v>
      </c>
      <c r="J131" s="77">
        <f>IF($A131="PLAYER","",'Bball ref'!N137)</f>
        <v>0.3</v>
      </c>
      <c r="K131" s="77">
        <f>IF($A131="PLAYER","",'Bball ref'!O137)</f>
        <v>0.3</v>
      </c>
      <c r="L131" s="77">
        <f>IF($A131="PLAYER","",'Bball ref'!J137)</f>
        <v>11.3</v>
      </c>
      <c r="M131" s="77">
        <f>IF($A131="PLAYER","",VALUE(MID('Bball ref'!G137,FIND("(",'Bball ref'!G137)+1,FIND("/",'Bball ref'!G137)-FIND("(",'Bball ref'!G137)-1)))</f>
        <v>4.3</v>
      </c>
      <c r="N131" s="77">
        <f>IF($A131="PLAYER","",VALUE(MID('Bball ref'!G137,FIND("/",'Bball ref'!G137)+1,FIND(")",'Bball ref'!G137)-FIND("/",'Bball ref'!G137)-1)))</f>
        <v>9.5</v>
      </c>
      <c r="O131" s="77">
        <f>IF($A131="PLAYER","",VALUE(MID('Bball ref'!H137,FIND("(",'Bball ref'!H137)+1,FIND("/",'Bball ref'!H137)-FIND("(",'Bball ref'!H137)-1)))</f>
        <v>0.5</v>
      </c>
      <c r="P131" s="77">
        <f>IF($A131="PLAYER","",VALUE(MID('Bball ref'!H137,FIND("/",'Bball ref'!H137)+1,FIND(")",'Bball ref'!H137)-FIND("/",'Bball ref'!H137)-1)))</f>
        <v>0.5</v>
      </c>
      <c r="Q131" s="77">
        <f>IF($A131="PLAYER","",(D131-Math!B$14)/Math!B$15)</f>
        <v>-0.30610159392547726</v>
      </c>
      <c r="R131" s="77">
        <f>IF($A131="PLAYER","",(E131-Math!C$14)/Math!C$15)</f>
        <v>1.0575668789896677</v>
      </c>
      <c r="S131" s="77">
        <f>IF($A131="PLAYER","",(F131-Math!D$14)/Math!D$15)</f>
        <v>0.83490236125354667</v>
      </c>
      <c r="T131" s="77">
        <f>IF($A131="PLAYER","",(G131-Math!E$14)/Math!E$15)</f>
        <v>-0.94069791366737932</v>
      </c>
      <c r="U131" s="77">
        <f>IF($A131="PLAYER","",(H131-Math!F$14)/Math!F$15)</f>
        <v>-0.48637776815039629</v>
      </c>
      <c r="V131" s="77">
        <f>IF($A131="PLAYER","",(I131-Math!G$14)/Math!G$15)</f>
        <v>2.8627193869802441E-2</v>
      </c>
      <c r="W131" s="77">
        <f>IF($A131="PLAYER","",(J131-Math!H$14)/Math!H$15)</f>
        <v>-0.56543686149703987</v>
      </c>
      <c r="X131" s="77">
        <f>IF($A131="PLAYER","",(K131-Math!I$14)/Math!I$15*(-1))</f>
        <v>1.4189322281917756</v>
      </c>
      <c r="Y131" s="77">
        <f>IF($A131="PLAYER","",(L131-Math!J$14)/Math!J$15)</f>
        <v>-0.47304481465847054</v>
      </c>
    </row>
    <row r="132" spans="1:25">
      <c r="A132" s="77" t="str">
        <f>IF((LEN('Bball ref'!B138)-LEN(SUBSTITUTE('Bball ref'!B138," ","")))&lt;2,'Bball ref'!B138,LEFT('Bball ref'!B138,FIND(" ",'Bball ref'!B138,FIND(" ",'Bball ref'!B138)+1)-1))</f>
        <v>Tyler Herro</v>
      </c>
      <c r="B132" s="77">
        <f>IF($A132="PLAYER", "",'Bball ref'!A138)</f>
        <v>122</v>
      </c>
      <c r="C132" s="77">
        <f>IF($A132="PLAYER","",'Bball ref'!E138)</f>
        <v>4</v>
      </c>
      <c r="D132" s="77">
        <f>IF($A132="PLAYER","",VALUE(LEFT('Bball ref'!G138,FIND("(",'Bball ref'!G138)-1)))</f>
        <v>0.46</v>
      </c>
      <c r="E132" s="77">
        <f>IF($A132="PLAYER","",VALUE(LEFT('Bball ref'!H138,(FIND("(",'Bball ref'!H138)-1))))</f>
        <v>0.78</v>
      </c>
      <c r="F132" s="77">
        <f>IF($A132="PLAYER","",'Bball ref'!I138)</f>
        <v>1.8</v>
      </c>
      <c r="G132" s="77">
        <f>IF($A132="PLAYER","",'Bball ref'!K138)</f>
        <v>6.3</v>
      </c>
      <c r="H132" s="77">
        <f>IF($A132="PLAYER","",'Bball ref'!L138)</f>
        <v>1.8</v>
      </c>
      <c r="I132" s="77">
        <f>IF($A132="PLAYER","",'Bball ref'!M138)</f>
        <v>0.8</v>
      </c>
      <c r="J132" s="77">
        <f>IF($A132="PLAYER","",'Bball ref'!N138)</f>
        <v>0</v>
      </c>
      <c r="K132" s="77">
        <f>IF($A132="PLAYER","",'Bball ref'!O138)</f>
        <v>2.8</v>
      </c>
      <c r="L132" s="77">
        <f>IF($A132="PLAYER","",'Bball ref'!J138)</f>
        <v>16.3</v>
      </c>
      <c r="M132" s="77">
        <f>IF($A132="PLAYER","",VALUE(MID('Bball ref'!G138,FIND("(",'Bball ref'!G138)+1,FIND("/",'Bball ref'!G138)-FIND("(",'Bball ref'!G138)-1)))</f>
        <v>5.5</v>
      </c>
      <c r="N132" s="77">
        <f>IF($A132="PLAYER","",VALUE(MID('Bball ref'!G138,FIND("/",'Bball ref'!G138)+1,FIND(")",'Bball ref'!G138)-FIND("/",'Bball ref'!G138)-1)))</f>
        <v>12</v>
      </c>
      <c r="O132" s="77">
        <f>IF($A132="PLAYER","",VALUE(MID('Bball ref'!H138,FIND("(",'Bball ref'!H138)+1,FIND("/",'Bball ref'!H138)-FIND("(",'Bball ref'!H138)-1)))</f>
        <v>3.5</v>
      </c>
      <c r="P132" s="77">
        <f>IF($A132="PLAYER","",VALUE(MID('Bball ref'!H138,FIND("/",'Bball ref'!H138)+1,FIND(")",'Bball ref'!H138)-FIND("/",'Bball ref'!H138)-1)))</f>
        <v>4.5</v>
      </c>
      <c r="Q132" s="77">
        <f>IF($A132="PLAYER","",(D132-Math!B$14)/Math!B$15)</f>
        <v>-0.21607171335916087</v>
      </c>
      <c r="R132" s="77">
        <f>IF($A132="PLAYER","",(E132-Math!C$14)/Math!C$15)</f>
        <v>0.149252557780504</v>
      </c>
      <c r="S132" s="77">
        <f>IF($A132="PLAYER","",(F132-Math!D$14)/Math!D$15)</f>
        <v>0.34058479982456608</v>
      </c>
      <c r="T132" s="77">
        <f>IF($A132="PLAYER","",(G132-Math!E$14)/Math!E$15)</f>
        <v>0.25917187417366933</v>
      </c>
      <c r="U132" s="77">
        <f>IF($A132="PLAYER","",(H132-Math!F$14)/Math!F$15)</f>
        <v>-0.48637776815039629</v>
      </c>
      <c r="V132" s="77">
        <f>IF($A132="PLAYER","",(I132-Math!G$14)/Math!G$15)</f>
        <v>-0.308163322245531</v>
      </c>
      <c r="W132" s="77">
        <f>IF($A132="PLAYER","",(J132-Math!H$14)/Math!H$15)</f>
        <v>-0.998721812835768</v>
      </c>
      <c r="X132" s="77">
        <f>IF($A132="PLAYER","",(K132-Math!I$14)/Math!I$15*(-1))</f>
        <v>-0.77687747188834566</v>
      </c>
      <c r="Y132" s="77">
        <f>IF($A132="PLAYER","",(L132-Math!J$14)/Math!J$15)</f>
        <v>0.33946774916576467</v>
      </c>
    </row>
    <row r="133" spans="1:25">
      <c r="A133" s="77" t="str">
        <f>IF((LEN('Bball ref'!B139)-LEN(SUBSTITUTE('Bball ref'!B139," ","")))&lt;2,'Bball ref'!B139,LEFT('Bball ref'!B139,FIND(" ",'Bball ref'!B139,FIND(" ",'Bball ref'!B139)+1)-1))</f>
        <v>Buddy Hield</v>
      </c>
      <c r="B133" s="77">
        <f>IF($A133="PLAYER", "",'Bball ref'!A139)</f>
        <v>123</v>
      </c>
      <c r="C133" s="77">
        <f>IF($A133="PLAYER","",'Bball ref'!E139)</f>
        <v>5</v>
      </c>
      <c r="D133" s="77">
        <f>IF($A133="PLAYER","",VALUE(LEFT('Bball ref'!G139,FIND("(",'Bball ref'!G139)-1)))</f>
        <v>0.35</v>
      </c>
      <c r="E133" s="77">
        <f>IF($A133="PLAYER","",VALUE(LEFT('Bball ref'!H139,(FIND("(",'Bball ref'!H139)-1))))</f>
        <v>1</v>
      </c>
      <c r="F133" s="77">
        <f>IF($A133="PLAYER","",'Bball ref'!I139)</f>
        <v>3.8</v>
      </c>
      <c r="G133" s="77">
        <f>IF($A133="PLAYER","",'Bball ref'!K139)</f>
        <v>3.4</v>
      </c>
      <c r="H133" s="77">
        <f>IF($A133="PLAYER","",'Bball ref'!L139)</f>
        <v>2.2000000000000002</v>
      </c>
      <c r="I133" s="77">
        <f>IF($A133="PLAYER","",'Bball ref'!M139)</f>
        <v>0.6</v>
      </c>
      <c r="J133" s="77">
        <f>IF($A133="PLAYER","",'Bball ref'!N139)</f>
        <v>0.4</v>
      </c>
      <c r="K133" s="77">
        <f>IF($A133="PLAYER","",'Bball ref'!O139)</f>
        <v>3.2</v>
      </c>
      <c r="L133" s="77">
        <f>IF($A133="PLAYER","",'Bball ref'!J139)</f>
        <v>16</v>
      </c>
      <c r="M133" s="77">
        <f>IF($A133="PLAYER","",VALUE(MID('Bball ref'!G139,FIND("(",'Bball ref'!G139)+1,FIND("/",'Bball ref'!G139)-FIND("(",'Bball ref'!G139)-1)))</f>
        <v>5.6</v>
      </c>
      <c r="N133" s="77">
        <f>IF($A133="PLAYER","",VALUE(MID('Bball ref'!G139,FIND("/",'Bball ref'!G139)+1,FIND(")",'Bball ref'!G139)-FIND("/",'Bball ref'!G139)-1)))</f>
        <v>15.8</v>
      </c>
      <c r="O133" s="77">
        <f>IF($A133="PLAYER","",VALUE(MID('Bball ref'!H139,FIND("(",'Bball ref'!H139)+1,FIND("/",'Bball ref'!H139)-FIND("(",'Bball ref'!H139)-1)))</f>
        <v>1</v>
      </c>
      <c r="P133" s="77">
        <f>IF($A133="PLAYER","",VALUE(MID('Bball ref'!H139,FIND("/",'Bball ref'!H139)+1,FIND(")",'Bball ref'!H139)-FIND("/",'Bball ref'!H139)-1)))</f>
        <v>1</v>
      </c>
      <c r="Q133" s="77">
        <f>IF($A133="PLAYER","",(D133-Math!B$14)/Math!B$15)</f>
        <v>-1.2064003995886408</v>
      </c>
      <c r="R133" s="77">
        <f>IF($A133="PLAYER","",(E133-Math!C$14)/Math!C$15)</f>
        <v>1.0575668789896677</v>
      </c>
      <c r="S133" s="77">
        <f>IF($A133="PLAYER","",(F133-Math!D$14)/Math!D$15)</f>
        <v>2.3178550455404894</v>
      </c>
      <c r="T133" s="77">
        <f>IF($A133="PLAYER","",(G133-Math!E$14)/Math!E$15)</f>
        <v>-0.73500595003748526</v>
      </c>
      <c r="U133" s="77">
        <f>IF($A133="PLAYER","",(H133-Math!F$14)/Math!F$15)</f>
        <v>-0.30902944794970466</v>
      </c>
      <c r="V133" s="77">
        <f>IF($A133="PLAYER","",(I133-Math!G$14)/Math!G$15)</f>
        <v>-0.64495383836086462</v>
      </c>
      <c r="W133" s="77">
        <f>IF($A133="PLAYER","",(J133-Math!H$14)/Math!H$15)</f>
        <v>-0.42100854438413049</v>
      </c>
      <c r="X133" s="77">
        <f>IF($A133="PLAYER","",(K133-Math!I$14)/Math!I$15*(-1))</f>
        <v>-1.1282070239011655</v>
      </c>
      <c r="Y133" s="77">
        <f>IF($A133="PLAYER","",(L133-Math!J$14)/Math!J$15)</f>
        <v>0.29071699533631046</v>
      </c>
    </row>
    <row r="134" spans="1:25">
      <c r="A134" s="77" t="str">
        <f>IF((LEN('Bball ref'!B140)-LEN(SUBSTITUTE('Bball ref'!B140," ","")))&lt;2,'Bball ref'!B140,LEFT('Bball ref'!B140,FIND(" ",'Bball ref'!B140,FIND(" ",'Bball ref'!B140)+1)-1))</f>
        <v>Joe Harris</v>
      </c>
      <c r="B134" s="77">
        <f>IF($A134="PLAYER", "",'Bball ref'!A140)</f>
        <v>124</v>
      </c>
      <c r="C134" s="77">
        <f>IF($A134="PLAYER","",'Bball ref'!E140)</f>
        <v>4</v>
      </c>
      <c r="D134" s="77">
        <f>IF($A134="PLAYER","",VALUE(LEFT('Bball ref'!G140,FIND("(",'Bball ref'!G140)-1)))</f>
        <v>0.51</v>
      </c>
      <c r="E134" s="77">
        <f>IF($A134="PLAYER","",VALUE(LEFT('Bball ref'!H140,(FIND("(",'Bball ref'!H140)-1))))</f>
        <v>0</v>
      </c>
      <c r="F134" s="77">
        <f>IF($A134="PLAYER","",'Bball ref'!I140)</f>
        <v>3.3</v>
      </c>
      <c r="G134" s="77">
        <f>IF($A134="PLAYER","",'Bball ref'!K140)</f>
        <v>3</v>
      </c>
      <c r="H134" s="77">
        <f>IF($A134="PLAYER","",'Bball ref'!L140)</f>
        <v>1.3</v>
      </c>
      <c r="I134" s="77">
        <f>IF($A134="PLAYER","",'Bball ref'!M140)</f>
        <v>0.5</v>
      </c>
      <c r="J134" s="77">
        <f>IF($A134="PLAYER","",'Bball ref'!N140)</f>
        <v>0.3</v>
      </c>
      <c r="K134" s="77">
        <f>IF($A134="PLAYER","",'Bball ref'!O140)</f>
        <v>2.2999999999999998</v>
      </c>
      <c r="L134" s="77">
        <f>IF($A134="PLAYER","",'Bball ref'!J140)</f>
        <v>13.3</v>
      </c>
      <c r="M134" s="77">
        <f>IF($A134="PLAYER","",VALUE(MID('Bball ref'!G140,FIND("(",'Bball ref'!G140)+1,FIND("/",'Bball ref'!G140)-FIND("(",'Bball ref'!G140)-1)))</f>
        <v>5</v>
      </c>
      <c r="N134" s="77">
        <f>IF($A134="PLAYER","",VALUE(MID('Bball ref'!G140,FIND("/",'Bball ref'!G140)+1,FIND(")",'Bball ref'!G140)-FIND("/",'Bball ref'!G140)-1)))</f>
        <v>9.8000000000000007</v>
      </c>
      <c r="O134" s="77">
        <f>IF($A134="PLAYER","",VALUE(MID('Bball ref'!H140,FIND("(",'Bball ref'!H140)+1,FIND("/",'Bball ref'!H140)-FIND("(",'Bball ref'!H140)-1)))</f>
        <v>0</v>
      </c>
      <c r="P134" s="77">
        <f>IF($A134="PLAYER","",VALUE(MID('Bball ref'!H140,FIND("/",'Bball ref'!H140)+1,FIND(")",'Bball ref'!H140)-FIND("/",'Bball ref'!H140)-1)))</f>
        <v>0.3</v>
      </c>
      <c r="Q134" s="77">
        <f>IF($A134="PLAYER","",(D134-Math!B$14)/Math!B$15)</f>
        <v>0.23407768947242066</v>
      </c>
      <c r="R134" s="77">
        <f>IF($A134="PLAYER","",(E134-Math!C$14)/Math!C$15)</f>
        <v>-3.0711345810519859</v>
      </c>
      <c r="S134" s="77">
        <f>IF($A134="PLAYER","",(F134-Math!D$14)/Math!D$15)</f>
        <v>1.8235374841115084</v>
      </c>
      <c r="T134" s="77">
        <f>IF($A134="PLAYER","",(G134-Math!E$14)/Math!E$15)</f>
        <v>-0.87213392579074789</v>
      </c>
      <c r="U134" s="77">
        <f>IF($A134="PLAYER","",(H134-Math!F$14)/Math!F$15)</f>
        <v>-0.70806316840126071</v>
      </c>
      <c r="V134" s="77">
        <f>IF($A134="PLAYER","",(I134-Math!G$14)/Math!G$15)</f>
        <v>-0.81334909641853137</v>
      </c>
      <c r="W134" s="77">
        <f>IF($A134="PLAYER","",(J134-Math!H$14)/Math!H$15)</f>
        <v>-0.56543686149703987</v>
      </c>
      <c r="X134" s="77">
        <f>IF($A134="PLAYER","",(K134-Math!I$14)/Math!I$15*(-1))</f>
        <v>-0.3377155318723214</v>
      </c>
      <c r="Y134" s="77">
        <f>IF($A134="PLAYER","",(L134-Math!J$14)/Math!J$15)</f>
        <v>-0.14803978912877647</v>
      </c>
    </row>
    <row r="135" spans="1:25">
      <c r="A135" s="77" t="str">
        <f>IF((LEN('Bball ref'!B141)-LEN(SUBSTITUTE('Bball ref'!B141," ","")))&lt;2,'Bball ref'!B141,LEFT('Bball ref'!B141,FIND(" ",'Bball ref'!B141,FIND(" ",'Bball ref'!B141)+1)-1))</f>
        <v>Jimmy Butler</v>
      </c>
      <c r="B135" s="77">
        <f>IF($A135="PLAYER", "",'Bball ref'!A141)</f>
        <v>125</v>
      </c>
      <c r="C135" s="77">
        <f>IF($A135="PLAYER","",'Bball ref'!E141)</f>
        <v>1</v>
      </c>
      <c r="D135" s="77">
        <f>IF($A135="PLAYER","",VALUE(LEFT('Bball ref'!G141,FIND("(",'Bball ref'!G141)-1)))</f>
        <v>0.45</v>
      </c>
      <c r="E135" s="77">
        <f>IF($A135="PLAYER","",VALUE(LEFT('Bball ref'!H141,(FIND("(",'Bball ref'!H141)-1))))</f>
        <v>0.67</v>
      </c>
      <c r="F135" s="77">
        <f>IF($A135="PLAYER","",'Bball ref'!I141)</f>
        <v>1</v>
      </c>
      <c r="G135" s="77">
        <f>IF($A135="PLAYER","",'Bball ref'!K141)</f>
        <v>5</v>
      </c>
      <c r="H135" s="77">
        <f>IF($A135="PLAYER","",'Bball ref'!L141)</f>
        <v>2</v>
      </c>
      <c r="I135" s="77">
        <f>IF($A135="PLAYER","",'Bball ref'!M141)</f>
        <v>3</v>
      </c>
      <c r="J135" s="77">
        <f>IF($A135="PLAYER","",'Bball ref'!N141)</f>
        <v>0</v>
      </c>
      <c r="K135" s="77">
        <f>IF($A135="PLAYER","",'Bball ref'!O141)</f>
        <v>4</v>
      </c>
      <c r="L135" s="77">
        <f>IF($A135="PLAYER","",'Bball ref'!J141)</f>
        <v>21</v>
      </c>
      <c r="M135" s="77">
        <f>IF($A135="PLAYER","",VALUE(MID('Bball ref'!G141,FIND("(",'Bball ref'!G141)+1,FIND("/",'Bball ref'!G141)-FIND("(",'Bball ref'!G141)-1)))</f>
        <v>5</v>
      </c>
      <c r="N135" s="77">
        <f>IF($A135="PLAYER","",VALUE(MID('Bball ref'!G141,FIND("/",'Bball ref'!G141)+1,FIND(")",'Bball ref'!G141)-FIND("/",'Bball ref'!G141)-1)))</f>
        <v>11</v>
      </c>
      <c r="O135" s="77">
        <f>IF($A135="PLAYER","",VALUE(MID('Bball ref'!H141,FIND("(",'Bball ref'!H141)+1,FIND("/",'Bball ref'!H141)-FIND("(",'Bball ref'!H141)-1)))</f>
        <v>10</v>
      </c>
      <c r="P135" s="77">
        <f>IF($A135="PLAYER","",VALUE(MID('Bball ref'!H141,FIND("/",'Bball ref'!H141)+1,FIND(")",'Bball ref'!H141)-FIND("/",'Bball ref'!H141)-1)))</f>
        <v>15</v>
      </c>
      <c r="Q135" s="77">
        <f>IF($A135="PLAYER","",(D135-Math!B$14)/Math!B$15)</f>
        <v>-0.30610159392547726</v>
      </c>
      <c r="R135" s="77">
        <f>IF($A135="PLAYER","",(E135-Math!C$14)/Math!C$15)</f>
        <v>-0.30490460282407783</v>
      </c>
      <c r="S135" s="77">
        <f>IF($A135="PLAYER","",(F135-Math!D$14)/Math!D$15)</f>
        <v>-0.4503232984618033</v>
      </c>
      <c r="T135" s="77">
        <f>IF($A135="PLAYER","",(G135-Math!E$14)/Math!E$15)</f>
        <v>-0.1864940470244344</v>
      </c>
      <c r="U135" s="77">
        <f>IF($A135="PLAYER","",(H135-Math!F$14)/Math!F$15)</f>
        <v>-0.39770360805005056</v>
      </c>
      <c r="V135" s="77">
        <f>IF($A135="PLAYER","",(I135-Math!G$14)/Math!G$15)</f>
        <v>3.3965323550231377</v>
      </c>
      <c r="W135" s="77">
        <f>IF($A135="PLAYER","",(J135-Math!H$14)/Math!H$15)</f>
        <v>-0.998721812835768</v>
      </c>
      <c r="X135" s="77">
        <f>IF($A135="PLAYER","",(K135-Math!I$14)/Math!I$15*(-1))</f>
        <v>-1.8308661279268039</v>
      </c>
      <c r="Y135" s="77">
        <f>IF($A135="PLAYER","",(L135-Math!J$14)/Math!J$15)</f>
        <v>1.1032295591605457</v>
      </c>
    </row>
    <row r="136" spans="1:25">
      <c r="A136" s="77" t="str">
        <f>IF((LEN('Bball ref'!B142)-LEN(SUBSTITUTE('Bball ref'!B142," ","")))&lt;2,'Bball ref'!B142,LEFT('Bball ref'!B142,FIND(" ",'Bball ref'!B142,FIND(" ",'Bball ref'!B142)+1)-1))</f>
        <v>Troy Brown</v>
      </c>
      <c r="B136" s="77">
        <f>IF($A136="PLAYER", "",'Bball ref'!A142)</f>
        <v>126</v>
      </c>
      <c r="C136" s="77">
        <f>IF($A136="PLAYER","",'Bball ref'!E142)</f>
        <v>1</v>
      </c>
      <c r="D136" s="77">
        <f>IF($A136="PLAYER","",VALUE(LEFT('Bball ref'!G142,FIND("(",'Bball ref'!G142)-1)))</f>
        <v>0.71</v>
      </c>
      <c r="E136" s="77">
        <f>IF($A136="PLAYER","",VALUE(LEFT('Bball ref'!H142,(FIND("(",'Bball ref'!H142)-1))))</f>
        <v>1</v>
      </c>
      <c r="F136" s="77">
        <f>IF($A136="PLAYER","",'Bball ref'!I142)</f>
        <v>2</v>
      </c>
      <c r="G136" s="77">
        <f>IF($A136="PLAYER","",'Bball ref'!K142)</f>
        <v>3</v>
      </c>
      <c r="H136" s="77">
        <f>IF($A136="PLAYER","",'Bball ref'!L142)</f>
        <v>0</v>
      </c>
      <c r="I136" s="77">
        <f>IF($A136="PLAYER","",'Bball ref'!M142)</f>
        <v>0</v>
      </c>
      <c r="J136" s="77">
        <f>IF($A136="PLAYER","",'Bball ref'!N142)</f>
        <v>0</v>
      </c>
      <c r="K136" s="77">
        <f>IF($A136="PLAYER","",'Bball ref'!O142)</f>
        <v>1</v>
      </c>
      <c r="L136" s="77">
        <f>IF($A136="PLAYER","",'Bball ref'!J142)</f>
        <v>14</v>
      </c>
      <c r="M136" s="77">
        <f>IF($A136="PLAYER","",VALUE(MID('Bball ref'!G142,FIND("(",'Bball ref'!G142)+1,FIND("/",'Bball ref'!G142)-FIND("(",'Bball ref'!G142)-1)))</f>
        <v>5</v>
      </c>
      <c r="N136" s="77">
        <f>IF($A136="PLAYER","",VALUE(MID('Bball ref'!G142,FIND("/",'Bball ref'!G142)+1,FIND(")",'Bball ref'!G142)-FIND("/",'Bball ref'!G142)-1)))</f>
        <v>7</v>
      </c>
      <c r="O136" s="77">
        <f>IF($A136="PLAYER","",VALUE(MID('Bball ref'!H142,FIND("(",'Bball ref'!H142)+1,FIND("/",'Bball ref'!H142)-FIND("(",'Bball ref'!H142)-1)))</f>
        <v>2</v>
      </c>
      <c r="P136" s="77">
        <f>IF($A136="PLAYER","",VALUE(MID('Bball ref'!H142,FIND("/",'Bball ref'!H142)+1,FIND(")",'Bball ref'!H142)-FIND("/",'Bball ref'!H142)-1)))</f>
        <v>2</v>
      </c>
      <c r="Q136" s="77">
        <f>IF($A136="PLAYER","",(D136-Math!B$14)/Math!B$15)</f>
        <v>2.0346753007987468</v>
      </c>
      <c r="R136" s="77">
        <f>IF($A136="PLAYER","",(E136-Math!C$14)/Math!C$15)</f>
        <v>1.0575668789896677</v>
      </c>
      <c r="S136" s="77">
        <f>IF($A136="PLAYER","",(F136-Math!D$14)/Math!D$15)</f>
        <v>0.53831182439615832</v>
      </c>
      <c r="T136" s="77">
        <f>IF($A136="PLAYER","",(G136-Math!E$14)/Math!E$15)</f>
        <v>-0.87213392579074789</v>
      </c>
      <c r="U136" s="77">
        <f>IF($A136="PLAYER","",(H136-Math!F$14)/Math!F$15)</f>
        <v>-1.2844452090535083</v>
      </c>
      <c r="V136" s="77">
        <f>IF($A136="PLAYER","",(I136-Math!G$14)/Math!G$15)</f>
        <v>-1.6553253867068651</v>
      </c>
      <c r="W136" s="77">
        <f>IF($A136="PLAYER","",(J136-Math!H$14)/Math!H$15)</f>
        <v>-0.998721812835768</v>
      </c>
      <c r="X136" s="77">
        <f>IF($A136="PLAYER","",(K136-Math!I$14)/Math!I$15*(-1))</f>
        <v>0.80410551216934167</v>
      </c>
      <c r="Y136" s="77">
        <f>IF($A136="PLAYER","",(L136-Math!J$14)/Math!J$15)</f>
        <v>-3.428803019338364E-2</v>
      </c>
    </row>
    <row r="137" spans="1:25">
      <c r="A137" s="77" t="str">
        <f>IF((LEN('Bball ref'!B143)-LEN(SUBSTITUTE('Bball ref'!B143," ","")))&lt;2,'Bball ref'!B143,LEFT('Bball ref'!B143,FIND(" ",'Bball ref'!B143,FIND(" ",'Bball ref'!B143)+1)-1))</f>
        <v>De'Aaron Fox</v>
      </c>
      <c r="B137" s="77">
        <f>IF($A137="PLAYER", "",'Bball ref'!A143)</f>
        <v>127</v>
      </c>
      <c r="C137" s="77">
        <f>IF($A137="PLAYER","",'Bball ref'!E143)</f>
        <v>5</v>
      </c>
      <c r="D137" s="77">
        <f>IF($A137="PLAYER","",VALUE(LEFT('Bball ref'!G143,FIND("(",'Bball ref'!G143)-1)))</f>
        <v>0.39</v>
      </c>
      <c r="E137" s="77">
        <f>IF($A137="PLAYER","",VALUE(LEFT('Bball ref'!H143,(FIND("(",'Bball ref'!H143)-1))))</f>
        <v>0.72</v>
      </c>
      <c r="F137" s="77">
        <f>IF($A137="PLAYER","",'Bball ref'!I143)</f>
        <v>1.6</v>
      </c>
      <c r="G137" s="77">
        <f>IF($A137="PLAYER","",'Bball ref'!K143)</f>
        <v>3.6</v>
      </c>
      <c r="H137" s="77">
        <f>IF($A137="PLAYER","",'Bball ref'!L143)</f>
        <v>6.8</v>
      </c>
      <c r="I137" s="77">
        <f>IF($A137="PLAYER","",'Bball ref'!M143)</f>
        <v>0.8</v>
      </c>
      <c r="J137" s="77">
        <f>IF($A137="PLAYER","",'Bball ref'!N143)</f>
        <v>0.2</v>
      </c>
      <c r="K137" s="77">
        <f>IF($A137="PLAYER","",'Bball ref'!O143)</f>
        <v>3.8</v>
      </c>
      <c r="L137" s="77">
        <f>IF($A137="PLAYER","",'Bball ref'!J143)</f>
        <v>16.2</v>
      </c>
      <c r="M137" s="77">
        <f>IF($A137="PLAYER","",VALUE(MID('Bball ref'!G143,FIND("(",'Bball ref'!G143)+1,FIND("/",'Bball ref'!G143)-FIND("(",'Bball ref'!G143)-1)))</f>
        <v>5.2</v>
      </c>
      <c r="N137" s="77">
        <f>IF($A137="PLAYER","",VALUE(MID('Bball ref'!G143,FIND("/",'Bball ref'!G143)+1,FIND(")",'Bball ref'!G143)-FIND("/",'Bball ref'!G143)-1)))</f>
        <v>13.4</v>
      </c>
      <c r="O137" s="77">
        <f>IF($A137="PLAYER","",VALUE(MID('Bball ref'!H143,FIND("(",'Bball ref'!H143)+1,FIND("/",'Bball ref'!H143)-FIND("(",'Bball ref'!H143)-1)))</f>
        <v>4.2</v>
      </c>
      <c r="P137" s="77">
        <f>IF($A137="PLAYER","",VALUE(MID('Bball ref'!H143,FIND("/",'Bball ref'!H143)+1,FIND(")",'Bball ref'!H143)-FIND("/",'Bball ref'!H143)-1)))</f>
        <v>5.8</v>
      </c>
      <c r="Q137" s="77">
        <f>IF($A137="PLAYER","",(D137-Math!B$14)/Math!B$15)</f>
        <v>-0.8462808773233752</v>
      </c>
      <c r="R137" s="77">
        <f>IF($A137="PLAYER","",(E137-Math!C$14)/Math!C$15)</f>
        <v>-9.846952982199543E-2</v>
      </c>
      <c r="S137" s="77">
        <f>IF($A137="PLAYER","",(F137-Math!D$14)/Math!D$15)</f>
        <v>0.14285777525297377</v>
      </c>
      <c r="T137" s="77">
        <f>IF($A137="PLAYER","",(G137-Math!E$14)/Math!E$15)</f>
        <v>-0.66644196216085383</v>
      </c>
      <c r="U137" s="77">
        <f>IF($A137="PLAYER","",(H137-Math!F$14)/Math!F$15)</f>
        <v>1.730476234358248</v>
      </c>
      <c r="V137" s="77">
        <f>IF($A137="PLAYER","",(I137-Math!G$14)/Math!G$15)</f>
        <v>-0.308163322245531</v>
      </c>
      <c r="W137" s="77">
        <f>IF($A137="PLAYER","",(J137-Math!H$14)/Math!H$15)</f>
        <v>-0.70986517860994924</v>
      </c>
      <c r="X137" s="77">
        <f>IF($A137="PLAYER","",(K137-Math!I$14)/Math!I$15*(-1))</f>
        <v>-1.6552013519203943</v>
      </c>
      <c r="Y137" s="77">
        <f>IF($A137="PLAYER","",(L137-Math!J$14)/Math!J$15)</f>
        <v>0.32321749788927973</v>
      </c>
    </row>
    <row r="138" spans="1:25">
      <c r="A138" s="77" t="str">
        <f>IF((LEN('Bball ref'!B144)-LEN(SUBSTITUTE('Bball ref'!B144," ","")))&lt;2,'Bball ref'!B144,LEFT('Bball ref'!B144,FIND(" ",'Bball ref'!B144,FIND(" ",'Bball ref'!B144)+1)-1))</f>
        <v>Rudy Gobert</v>
      </c>
      <c r="B138" s="77">
        <f>IF($A138="PLAYER", "",'Bball ref'!A144)</f>
        <v>128</v>
      </c>
      <c r="C138" s="77">
        <f>IF($A138="PLAYER","",'Bball ref'!E144)</f>
        <v>5</v>
      </c>
      <c r="D138" s="77">
        <f>IF($A138="PLAYER","",VALUE(LEFT('Bball ref'!G144,FIND("(",'Bball ref'!G144)-1)))</f>
        <v>0.61</v>
      </c>
      <c r="E138" s="77">
        <f>IF($A138="PLAYER","",VALUE(LEFT('Bball ref'!H144,(FIND("(",'Bball ref'!H144)-1))))</f>
        <v>0.63</v>
      </c>
      <c r="F138" s="77">
        <f>IF($A138="PLAYER","",'Bball ref'!I144)</f>
        <v>0</v>
      </c>
      <c r="G138" s="77">
        <f>IF($A138="PLAYER","",'Bball ref'!K144)</f>
        <v>10.8</v>
      </c>
      <c r="H138" s="77">
        <f>IF($A138="PLAYER","",'Bball ref'!L144)</f>
        <v>1.2</v>
      </c>
      <c r="I138" s="77">
        <f>IF($A138="PLAYER","",'Bball ref'!M144)</f>
        <v>1</v>
      </c>
      <c r="J138" s="77">
        <f>IF($A138="PLAYER","",'Bball ref'!N144)</f>
        <v>1</v>
      </c>
      <c r="K138" s="77">
        <f>IF($A138="PLAYER","",'Bball ref'!O144)</f>
        <v>3.4</v>
      </c>
      <c r="L138" s="77">
        <f>IF($A138="PLAYER","",'Bball ref'!J144)</f>
        <v>9.8000000000000007</v>
      </c>
      <c r="M138" s="77">
        <f>IF($A138="PLAYER","",VALUE(MID('Bball ref'!G144,FIND("(",'Bball ref'!G144)+1,FIND("/",'Bball ref'!G144)-FIND("(",'Bball ref'!G144)-1)))</f>
        <v>3.4</v>
      </c>
      <c r="N138" s="77">
        <f>IF($A138="PLAYER","",VALUE(MID('Bball ref'!G144,FIND("/",'Bball ref'!G144)+1,FIND(")",'Bball ref'!G144)-FIND("/",'Bball ref'!G144)-1)))</f>
        <v>5.6</v>
      </c>
      <c r="O138" s="77">
        <f>IF($A138="PLAYER","",VALUE(MID('Bball ref'!H144,FIND("(",'Bball ref'!H144)+1,FIND("/",'Bball ref'!H144)-FIND("(",'Bball ref'!H144)-1)))</f>
        <v>3</v>
      </c>
      <c r="P138" s="77">
        <f>IF($A138="PLAYER","",VALUE(MID('Bball ref'!H144,FIND("/",'Bball ref'!H144)+1,FIND(")",'Bball ref'!H144)-FIND("/",'Bball ref'!H144)-1)))</f>
        <v>4.8</v>
      </c>
      <c r="Q138" s="77">
        <f>IF($A138="PLAYER","",(D138-Math!B$14)/Math!B$15)</f>
        <v>1.1343764951355837</v>
      </c>
      <c r="R138" s="77">
        <f>IF($A138="PLAYER","",(E138-Math!C$14)/Math!C$15)</f>
        <v>-0.47005266122574413</v>
      </c>
      <c r="S138" s="77">
        <f>IF($A138="PLAYER","",(F138-Math!D$14)/Math!D$15)</f>
        <v>-1.438958421319765</v>
      </c>
      <c r="T138" s="77">
        <f>IF($A138="PLAYER","",(G138-Math!E$14)/Math!E$15)</f>
        <v>1.801861601397875</v>
      </c>
      <c r="U138" s="77">
        <f>IF($A138="PLAYER","",(H138-Math!F$14)/Math!F$15)</f>
        <v>-0.75240024845143372</v>
      </c>
      <c r="V138" s="77">
        <f>IF($A138="PLAYER","",(I138-Math!G$14)/Math!G$15)</f>
        <v>2.8627193869802441E-2</v>
      </c>
      <c r="W138" s="77">
        <f>IF($A138="PLAYER","",(J138-Math!H$14)/Math!H$15)</f>
        <v>0.44556135829332577</v>
      </c>
      <c r="X138" s="77">
        <f>IF($A138="PLAYER","",(K138-Math!I$14)/Math!I$15*(-1))</f>
        <v>-1.3038717999075748</v>
      </c>
      <c r="Y138" s="77">
        <f>IF($A138="PLAYER","",(L138-Math!J$14)/Math!J$15)</f>
        <v>-0.71679858380574113</v>
      </c>
    </row>
    <row r="139" spans="1:25">
      <c r="A139" s="77" t="str">
        <f>IF((LEN('Bball ref'!B145)-LEN(SUBSTITUTE('Bball ref'!B145," ","")))&lt;2,'Bball ref'!B145,LEFT('Bball ref'!B145,FIND(" ",'Bball ref'!B145,FIND(" ",'Bball ref'!B145)+1)-1))</f>
        <v>Shabazz Napier</v>
      </c>
      <c r="B139" s="77">
        <f>IF($A139="PLAYER", "",'Bball ref'!A145)</f>
        <v>129</v>
      </c>
      <c r="C139" s="77">
        <f>IF($A139="PLAYER","",'Bball ref'!E145)</f>
        <v>4</v>
      </c>
      <c r="D139" s="77">
        <f>IF($A139="PLAYER","",VALUE(LEFT('Bball ref'!G145,FIND("(",'Bball ref'!G145)-1)))</f>
        <v>0.28999999999999998</v>
      </c>
      <c r="E139" s="77">
        <f>IF($A139="PLAYER","",VALUE(LEFT('Bball ref'!H145,(FIND("(",'Bball ref'!H145)-1))))</f>
        <v>0.88</v>
      </c>
      <c r="F139" s="77">
        <f>IF($A139="PLAYER","",'Bball ref'!I145)</f>
        <v>1.3</v>
      </c>
      <c r="G139" s="77">
        <f>IF($A139="PLAYER","",'Bball ref'!K145)</f>
        <v>2.5</v>
      </c>
      <c r="H139" s="77">
        <f>IF($A139="PLAYER","",'Bball ref'!L145)</f>
        <v>4.8</v>
      </c>
      <c r="I139" s="77">
        <f>IF($A139="PLAYER","",'Bball ref'!M145)</f>
        <v>1.3</v>
      </c>
      <c r="J139" s="77">
        <f>IF($A139="PLAYER","",'Bball ref'!N145)</f>
        <v>0.5</v>
      </c>
      <c r="K139" s="77">
        <f>IF($A139="PLAYER","",'Bball ref'!O145)</f>
        <v>2.5</v>
      </c>
      <c r="L139" s="77">
        <f>IF($A139="PLAYER","",'Bball ref'!J145)</f>
        <v>8.8000000000000007</v>
      </c>
      <c r="M139" s="77">
        <f>IF($A139="PLAYER","",VALUE(MID('Bball ref'!G145,FIND("(",'Bball ref'!G145)+1,FIND("/",'Bball ref'!G145)-FIND("(",'Bball ref'!G145)-1)))</f>
        <v>2</v>
      </c>
      <c r="N139" s="77">
        <f>IF($A139="PLAYER","",VALUE(MID('Bball ref'!G145,FIND("/",'Bball ref'!G145)+1,FIND(")",'Bball ref'!G145)-FIND("/",'Bball ref'!G145)-1)))</f>
        <v>6.8</v>
      </c>
      <c r="O139" s="77">
        <f>IF($A139="PLAYER","",VALUE(MID('Bball ref'!H145,FIND("(",'Bball ref'!H145)+1,FIND("/",'Bball ref'!H145)-FIND("(",'Bball ref'!H145)-1)))</f>
        <v>3.5</v>
      </c>
      <c r="P139" s="77">
        <f>IF($A139="PLAYER","",VALUE(MID('Bball ref'!H145,FIND("/",'Bball ref'!H145)+1,FIND(")",'Bball ref'!H145)-FIND("/",'Bball ref'!H145)-1)))</f>
        <v>4</v>
      </c>
      <c r="Q139" s="77">
        <f>IF($A139="PLAYER","",(D139-Math!B$14)/Math!B$15)</f>
        <v>-1.7465796829865388</v>
      </c>
      <c r="R139" s="77">
        <f>IF($A139="PLAYER","",(E139-Math!C$14)/Math!C$15)</f>
        <v>0.56212270378466922</v>
      </c>
      <c r="S139" s="77">
        <f>IF($A139="PLAYER","",(F139-Math!D$14)/Math!D$15)</f>
        <v>-0.15373276160441476</v>
      </c>
      <c r="T139" s="77">
        <f>IF($A139="PLAYER","",(G139-Math!E$14)/Math!E$15)</f>
        <v>-1.0435438954823262</v>
      </c>
      <c r="U139" s="77">
        <f>IF($A139="PLAYER","",(H139-Math!F$14)/Math!F$15)</f>
        <v>0.84373463335479026</v>
      </c>
      <c r="V139" s="77">
        <f>IF($A139="PLAYER","",(I139-Math!G$14)/Math!G$15)</f>
        <v>0.53381296804280276</v>
      </c>
      <c r="W139" s="77">
        <f>IF($A139="PLAYER","",(J139-Math!H$14)/Math!H$15)</f>
        <v>-0.27658022727122117</v>
      </c>
      <c r="X139" s="77">
        <f>IF($A139="PLAYER","",(K139-Math!I$14)/Math!I$15*(-1))</f>
        <v>-0.51338030787873123</v>
      </c>
      <c r="Y139" s="77">
        <f>IF($A139="PLAYER","",(L139-Math!J$14)/Math!J$15)</f>
        <v>-0.87930109657058819</v>
      </c>
    </row>
    <row r="140" spans="1:25">
      <c r="A140" s="77" t="str">
        <f>IF((LEN('Bball ref'!B146)-LEN(SUBSTITUTE('Bball ref'!B146," ","")))&lt;2,'Bball ref'!B146,LEFT('Bball ref'!B146,FIND(" ",'Bball ref'!B146,FIND(" ",'Bball ref'!B146)+1)-1))</f>
        <v>Taurean Prince</v>
      </c>
      <c r="B140" s="77">
        <f>IF($A140="PLAYER", "",'Bball ref'!A146)</f>
        <v>130</v>
      </c>
      <c r="C140" s="77">
        <f>IF($A140="PLAYER","",'Bball ref'!E146)</f>
        <v>4</v>
      </c>
      <c r="D140" s="77">
        <f>IF($A140="PLAYER","",VALUE(LEFT('Bball ref'!G146,FIND("(",'Bball ref'!G146)-1)))</f>
        <v>0.37</v>
      </c>
      <c r="E140" s="77">
        <f>IF($A140="PLAYER","",VALUE(LEFT('Bball ref'!H146,(FIND("(",'Bball ref'!H146)-1))))</f>
        <v>0.65</v>
      </c>
      <c r="F140" s="77">
        <f>IF($A140="PLAYER","",'Bball ref'!I146)</f>
        <v>2.2999999999999998</v>
      </c>
      <c r="G140" s="77">
        <f>IF($A140="PLAYER","",'Bball ref'!K146)</f>
        <v>6.3</v>
      </c>
      <c r="H140" s="77">
        <f>IF($A140="PLAYER","",'Bball ref'!L146)</f>
        <v>1.5</v>
      </c>
      <c r="I140" s="77">
        <f>IF($A140="PLAYER","",'Bball ref'!M146)</f>
        <v>1</v>
      </c>
      <c r="J140" s="77">
        <f>IF($A140="PLAYER","",'Bball ref'!N146)</f>
        <v>0.8</v>
      </c>
      <c r="K140" s="77">
        <f>IF($A140="PLAYER","",'Bball ref'!O146)</f>
        <v>2.2999999999999998</v>
      </c>
      <c r="L140" s="77">
        <f>IF($A140="PLAYER","",'Bball ref'!J146)</f>
        <v>11.5</v>
      </c>
      <c r="M140" s="77">
        <f>IF($A140="PLAYER","",VALUE(MID('Bball ref'!G146,FIND("(",'Bball ref'!G146)+1,FIND("/",'Bball ref'!G146)-FIND("(",'Bball ref'!G146)-1)))</f>
        <v>4</v>
      </c>
      <c r="N140" s="77">
        <f>IF($A140="PLAYER","",VALUE(MID('Bball ref'!G146,FIND("/",'Bball ref'!G146)+1,FIND(")",'Bball ref'!G146)-FIND("/",'Bball ref'!G146)-1)))</f>
        <v>10.8</v>
      </c>
      <c r="O140" s="77">
        <f>IF($A140="PLAYER","",VALUE(MID('Bball ref'!H146,FIND("(",'Bball ref'!H146)+1,FIND("/",'Bball ref'!H146)-FIND("(",'Bball ref'!H146)-1)))</f>
        <v>1.3</v>
      </c>
      <c r="P140" s="77">
        <f>IF($A140="PLAYER","",VALUE(MID('Bball ref'!H146,FIND("/",'Bball ref'!H146)+1,FIND(")",'Bball ref'!H146)-FIND("/",'Bball ref'!H146)-1)))</f>
        <v>2</v>
      </c>
      <c r="Q140" s="77">
        <f>IF($A140="PLAYER","",(D140-Math!B$14)/Math!B$15)</f>
        <v>-1.0263406384560081</v>
      </c>
      <c r="R140" s="77">
        <f>IF($A140="PLAYER","",(E140-Math!C$14)/Math!C$15)</f>
        <v>-0.38747863202491095</v>
      </c>
      <c r="S140" s="77">
        <f>IF($A140="PLAYER","",(F140-Math!D$14)/Math!D$15)</f>
        <v>0.83490236125354667</v>
      </c>
      <c r="T140" s="77">
        <f>IF($A140="PLAYER","",(G140-Math!E$14)/Math!E$15)</f>
        <v>0.25917187417366933</v>
      </c>
      <c r="U140" s="77">
        <f>IF($A140="PLAYER","",(H140-Math!F$14)/Math!F$15)</f>
        <v>-0.61938900830091503</v>
      </c>
      <c r="V140" s="77">
        <f>IF($A140="PLAYER","",(I140-Math!G$14)/Math!G$15)</f>
        <v>2.8627193869802441E-2</v>
      </c>
      <c r="W140" s="77">
        <f>IF($A140="PLAYER","",(J140-Math!H$14)/Math!H$15)</f>
        <v>0.15670472406750705</v>
      </c>
      <c r="X140" s="77">
        <f>IF($A140="PLAYER","",(K140-Math!I$14)/Math!I$15*(-1))</f>
        <v>-0.3377155318723214</v>
      </c>
      <c r="Y140" s="77">
        <f>IF($A140="PLAYER","",(L140-Math!J$14)/Math!J$15)</f>
        <v>-0.44054431210550127</v>
      </c>
    </row>
    <row r="141" spans="1:25">
      <c r="A141" s="77" t="str">
        <f>IF((LEN('Bball ref'!B147)-LEN(SUBSTITUTE('Bball ref'!B147," ","")))&lt;2,'Bball ref'!B147,LEFT('Bball ref'!B147,FIND(" ",'Bball ref'!B147,FIND(" ",'Bball ref'!B147)+1)-1))</f>
        <v>PLAYER</v>
      </c>
      <c r="B141" s="77" t="str">
        <f>IF($A141="PLAYER", "",'Bball ref'!A147)</f>
        <v/>
      </c>
      <c r="C141" s="77" t="str">
        <f>IF($A141="PLAYER","",'Bball ref'!E147)</f>
        <v/>
      </c>
      <c r="D141" s="77" t="str">
        <f>IF($A141="PLAYER","",VALUE(LEFT('Bball ref'!G147,FIND("(",'Bball ref'!G147)-1)))</f>
        <v/>
      </c>
      <c r="E141" s="77" t="str">
        <f>IF($A141="PLAYER","",VALUE(LEFT('Bball ref'!H147,(FIND("(",'Bball ref'!H147)-1))))</f>
        <v/>
      </c>
      <c r="F141" s="77" t="str">
        <f>IF($A141="PLAYER","",'Bball ref'!I147)</f>
        <v/>
      </c>
      <c r="G141" s="77" t="str">
        <f>IF($A141="PLAYER","",'Bball ref'!K147)</f>
        <v/>
      </c>
      <c r="H141" s="77" t="str">
        <f>IF($A141="PLAYER","",'Bball ref'!L147)</f>
        <v/>
      </c>
      <c r="I141" s="77" t="str">
        <f>IF($A141="PLAYER","",'Bball ref'!M147)</f>
        <v/>
      </c>
      <c r="J141" s="77" t="str">
        <f>IF($A141="PLAYER","",'Bball ref'!N147)</f>
        <v/>
      </c>
      <c r="K141" s="77" t="str">
        <f>IF($A141="PLAYER","",'Bball ref'!O147)</f>
        <v/>
      </c>
      <c r="L141" s="77" t="str">
        <f>IF($A141="PLAYER","",'Bball ref'!J147)</f>
        <v/>
      </c>
      <c r="M141" s="77" t="str">
        <f>IF($A141="PLAYER","",VALUE(MID('Bball ref'!G147,FIND("(",'Bball ref'!G147)+1,FIND("/",'Bball ref'!G147)-FIND("(",'Bball ref'!G147)-1)))</f>
        <v/>
      </c>
      <c r="N141" s="77" t="str">
        <f>IF($A141="PLAYER","",VALUE(MID('Bball ref'!G147,FIND("/",'Bball ref'!G147)+1,FIND(")",'Bball ref'!G147)-FIND("/",'Bball ref'!G147)-1)))</f>
        <v/>
      </c>
      <c r="O141" s="77" t="str">
        <f>IF($A141="PLAYER","",VALUE(MID('Bball ref'!H147,FIND("(",'Bball ref'!H147)+1,FIND("/",'Bball ref'!H147)-FIND("(",'Bball ref'!H147)-1)))</f>
        <v/>
      </c>
      <c r="P141" s="77" t="str">
        <f>IF($A141="PLAYER","",VALUE(MID('Bball ref'!H147,FIND("/",'Bball ref'!H147)+1,FIND(")",'Bball ref'!H147)-FIND("/",'Bball ref'!H147)-1)))</f>
        <v/>
      </c>
      <c r="Q141" s="77" t="str">
        <f>IF($A141="PLAYER","",(D141-Math!B$14)/Math!B$15)</f>
        <v/>
      </c>
      <c r="R141" s="77" t="str">
        <f>IF($A141="PLAYER","",(E141-Math!C$14)/Math!C$15)</f>
        <v/>
      </c>
      <c r="S141" s="77" t="str">
        <f>IF($A141="PLAYER","",(F141-Math!D$14)/Math!D$15)</f>
        <v/>
      </c>
      <c r="T141" s="77" t="str">
        <f>IF($A141="PLAYER","",(G141-Math!E$14)/Math!E$15)</f>
        <v/>
      </c>
      <c r="U141" s="77" t="str">
        <f>IF($A141="PLAYER","",(H141-Math!F$14)/Math!F$15)</f>
        <v/>
      </c>
      <c r="V141" s="77" t="str">
        <f>IF($A141="PLAYER","",(I141-Math!G$14)/Math!G$15)</f>
        <v/>
      </c>
      <c r="W141" s="77" t="str">
        <f>IF($A141="PLAYER","",(J141-Math!H$14)/Math!H$15)</f>
        <v/>
      </c>
      <c r="X141" s="77" t="str">
        <f>IF($A141="PLAYER","",(K141-Math!I$14)/Math!I$15*(-1))</f>
        <v/>
      </c>
      <c r="Y141" s="77" t="str">
        <f>IF($A141="PLAYER","",(L141-Math!J$14)/Math!J$15)</f>
        <v/>
      </c>
    </row>
    <row r="142" spans="1:25">
      <c r="A142" s="77" t="str">
        <f>IF((LEN('Bball ref'!B148)-LEN(SUBSTITUTE('Bball ref'!B148," ","")))&lt;2,'Bball ref'!B148,LEFT('Bball ref'!B148,FIND(" ",'Bball ref'!B148,FIND(" ",'Bball ref'!B148)+1)-1))</f>
        <v>Spencer Dinwiddie</v>
      </c>
      <c r="B142" s="77">
        <f>IF($A142="PLAYER", "",'Bball ref'!A148)</f>
        <v>131</v>
      </c>
      <c r="C142" s="77">
        <f>IF($A142="PLAYER","",'Bball ref'!E148)</f>
        <v>4</v>
      </c>
      <c r="D142" s="77">
        <f>IF($A142="PLAYER","",VALUE(LEFT('Bball ref'!G148,FIND("(",'Bball ref'!G148)-1)))</f>
        <v>0.38</v>
      </c>
      <c r="E142" s="77">
        <f>IF($A142="PLAYER","",VALUE(LEFT('Bball ref'!H148,(FIND("(",'Bball ref'!H148)-1))))</f>
        <v>0.79</v>
      </c>
      <c r="F142" s="77">
        <f>IF($A142="PLAYER","",'Bball ref'!I148)</f>
        <v>1.5</v>
      </c>
      <c r="G142" s="77">
        <f>IF($A142="PLAYER","",'Bball ref'!K148)</f>
        <v>2.5</v>
      </c>
      <c r="H142" s="77">
        <f>IF($A142="PLAYER","",'Bball ref'!L148)</f>
        <v>5.5</v>
      </c>
      <c r="I142" s="77">
        <f>IF($A142="PLAYER","",'Bball ref'!M148)</f>
        <v>0.5</v>
      </c>
      <c r="J142" s="77">
        <f>IF($A142="PLAYER","",'Bball ref'!N148)</f>
        <v>0.5</v>
      </c>
      <c r="K142" s="77">
        <f>IF($A142="PLAYER","",'Bball ref'!O148)</f>
        <v>3</v>
      </c>
      <c r="L142" s="77">
        <f>IF($A142="PLAYER","",'Bball ref'!J148)</f>
        <v>17.5</v>
      </c>
      <c r="M142" s="77">
        <f>IF($A142="PLAYER","",VALUE(MID('Bball ref'!G148,FIND("(",'Bball ref'!G148)+1,FIND("/",'Bball ref'!G148)-FIND("(",'Bball ref'!G148)-1)))</f>
        <v>5.3</v>
      </c>
      <c r="N142" s="77">
        <f>IF($A142="PLAYER","",VALUE(MID('Bball ref'!G148,FIND("/",'Bball ref'!G148)+1,FIND(")",'Bball ref'!G148)-FIND("/",'Bball ref'!G148)-1)))</f>
        <v>13.8</v>
      </c>
      <c r="O142" s="77">
        <f>IF($A142="PLAYER","",VALUE(MID('Bball ref'!H148,FIND("(",'Bball ref'!H148)+1,FIND("/",'Bball ref'!H148)-FIND("(",'Bball ref'!H148)-1)))</f>
        <v>5.5</v>
      </c>
      <c r="P142" s="77">
        <f>IF($A142="PLAYER","",VALUE(MID('Bball ref'!H148,FIND("/",'Bball ref'!H148)+1,FIND(")",'Bball ref'!H148)-FIND("/",'Bball ref'!H148)-1)))</f>
        <v>7</v>
      </c>
      <c r="Q142" s="77">
        <f>IF($A142="PLAYER","",(D142-Math!B$14)/Math!B$15)</f>
        <v>-0.93631075788969165</v>
      </c>
      <c r="R142" s="77">
        <f>IF($A142="PLAYER","",(E142-Math!C$14)/Math!C$15)</f>
        <v>0.19053957238092056</v>
      </c>
      <c r="S142" s="77">
        <f>IF($A142="PLAYER","",(F142-Math!D$14)/Math!D$15)</f>
        <v>4.3994262967177525E-2</v>
      </c>
      <c r="T142" s="77">
        <f>IF($A142="PLAYER","",(G142-Math!E$14)/Math!E$15)</f>
        <v>-1.0435438954823262</v>
      </c>
      <c r="U142" s="77">
        <f>IF($A142="PLAYER","",(H142-Math!F$14)/Math!F$15)</f>
        <v>1.1540941937060005</v>
      </c>
      <c r="V142" s="77">
        <f>IF($A142="PLAYER","",(I142-Math!G$14)/Math!G$15)</f>
        <v>-0.81334909641853137</v>
      </c>
      <c r="W142" s="77">
        <f>IF($A142="PLAYER","",(J142-Math!H$14)/Math!H$15)</f>
        <v>-0.27658022727122117</v>
      </c>
      <c r="X142" s="77">
        <f>IF($A142="PLAYER","",(K142-Math!I$14)/Math!I$15*(-1))</f>
        <v>-0.9525422478947555</v>
      </c>
      <c r="Y142" s="77">
        <f>IF($A142="PLAYER","",(L142-Math!J$14)/Math!J$15)</f>
        <v>0.534470764483581</v>
      </c>
    </row>
    <row r="143" spans="1:25">
      <c r="A143" s="77" t="str">
        <f>IF((LEN('Bball ref'!B149)-LEN(SUBSTITUTE('Bball ref'!B149," ","")))&lt;2,'Bball ref'!B149,LEFT('Bball ref'!B149,FIND(" ",'Bball ref'!B149,FIND(" ",'Bball ref'!B149)+1)-1))</f>
        <v>Andrew Wiggins</v>
      </c>
      <c r="B143" s="77">
        <f>IF($A143="PLAYER", "",'Bball ref'!A149)</f>
        <v>132</v>
      </c>
      <c r="C143" s="77">
        <f>IF($A143="PLAYER","",'Bball ref'!E149)</f>
        <v>4</v>
      </c>
      <c r="D143" s="77">
        <f>IF($A143="PLAYER","",VALUE(LEFT('Bball ref'!G149,FIND("(",'Bball ref'!G149)-1)))</f>
        <v>0.42</v>
      </c>
      <c r="E143" s="77">
        <f>IF($A143="PLAYER","",VALUE(LEFT('Bball ref'!H149,(FIND("(",'Bball ref'!H149)-1))))</f>
        <v>0.81</v>
      </c>
      <c r="F143" s="77">
        <f>IF($A143="PLAYER","",'Bball ref'!I149)</f>
        <v>1.3</v>
      </c>
      <c r="G143" s="77">
        <f>IF($A143="PLAYER","",'Bball ref'!K149)</f>
        <v>5.8</v>
      </c>
      <c r="H143" s="77">
        <f>IF($A143="PLAYER","",'Bball ref'!L149)</f>
        <v>1</v>
      </c>
      <c r="I143" s="77">
        <f>IF($A143="PLAYER","",'Bball ref'!M149)</f>
        <v>0.5</v>
      </c>
      <c r="J143" s="77">
        <f>IF($A143="PLAYER","",'Bball ref'!N149)</f>
        <v>0.5</v>
      </c>
      <c r="K143" s="77">
        <f>IF($A143="PLAYER","",'Bball ref'!O149)</f>
        <v>1.5</v>
      </c>
      <c r="L143" s="77">
        <f>IF($A143="PLAYER","",'Bball ref'!J149)</f>
        <v>20.3</v>
      </c>
      <c r="M143" s="77">
        <f>IF($A143="PLAYER","",VALUE(MID('Bball ref'!G149,FIND("(",'Bball ref'!G149)+1,FIND("/",'Bball ref'!G149)-FIND("(",'Bball ref'!G149)-1)))</f>
        <v>7.8</v>
      </c>
      <c r="N143" s="77">
        <f>IF($A143="PLAYER","",VALUE(MID('Bball ref'!G149,FIND("/",'Bball ref'!G149)+1,FIND(")",'Bball ref'!G149)-FIND("/",'Bball ref'!G149)-1)))</f>
        <v>18.5</v>
      </c>
      <c r="O143" s="77">
        <f>IF($A143="PLAYER","",VALUE(MID('Bball ref'!H149,FIND("(",'Bball ref'!H149)+1,FIND("/",'Bball ref'!H149)-FIND("(",'Bball ref'!H149)-1)))</f>
        <v>3.5</v>
      </c>
      <c r="P143" s="77">
        <f>IF($A143="PLAYER","",VALUE(MID('Bball ref'!H149,FIND("/",'Bball ref'!H149)+1,FIND(")",'Bball ref'!H149)-FIND("/",'Bball ref'!H149)-1)))</f>
        <v>4.3</v>
      </c>
      <c r="Q143" s="77">
        <f>IF($A143="PLAYER","",(D143-Math!B$14)/Math!B$15)</f>
        <v>-0.57619123562442653</v>
      </c>
      <c r="R143" s="77">
        <f>IF($A143="PLAYER","",(E143-Math!C$14)/Math!C$15)</f>
        <v>0.27311360158175374</v>
      </c>
      <c r="S143" s="77">
        <f>IF($A143="PLAYER","",(F143-Math!D$14)/Math!D$15)</f>
        <v>-0.15373276160441476</v>
      </c>
      <c r="T143" s="77">
        <f>IF($A143="PLAYER","",(G143-Math!E$14)/Math!E$15)</f>
        <v>8.7761904482090938E-2</v>
      </c>
      <c r="U143" s="77">
        <f>IF($A143="PLAYER","",(H143-Math!F$14)/Math!F$15)</f>
        <v>-0.8410744085517794</v>
      </c>
      <c r="V143" s="77">
        <f>IF($A143="PLAYER","",(I143-Math!G$14)/Math!G$15)</f>
        <v>-0.81334909641853137</v>
      </c>
      <c r="W143" s="77">
        <f>IF($A143="PLAYER","",(J143-Math!H$14)/Math!H$15)</f>
        <v>-0.27658022727122117</v>
      </c>
      <c r="X143" s="77">
        <f>IF($A143="PLAYER","",(K143-Math!I$14)/Math!I$15*(-1))</f>
        <v>0.36494357215331735</v>
      </c>
      <c r="Y143" s="77">
        <f>IF($A143="PLAYER","",(L143-Math!J$14)/Math!J$15)</f>
        <v>0.98947780022515286</v>
      </c>
    </row>
    <row r="144" spans="1:25">
      <c r="A144" s="77" t="str">
        <f>IF((LEN('Bball ref'!B150)-LEN(SUBSTITUTE('Bball ref'!B150," ","")))&lt;2,'Bball ref'!B150,LEFT('Bball ref'!B150,FIND(" ",'Bball ref'!B150,FIND(" ",'Bball ref'!B150)+1)-1))</f>
        <v>Caris LeVert</v>
      </c>
      <c r="B144" s="77">
        <f>IF($A144="PLAYER", "",'Bball ref'!A150)</f>
        <v>133</v>
      </c>
      <c r="C144" s="77">
        <f>IF($A144="PLAYER","",'Bball ref'!E150)</f>
        <v>4</v>
      </c>
      <c r="D144" s="77">
        <f>IF($A144="PLAYER","",VALUE(LEFT('Bball ref'!G150,FIND("(",'Bball ref'!G150)-1)))</f>
        <v>0.45</v>
      </c>
      <c r="E144" s="77">
        <f>IF($A144="PLAYER","",VALUE(LEFT('Bball ref'!H150,(FIND("(",'Bball ref'!H150)-1))))</f>
        <v>0.55000000000000004</v>
      </c>
      <c r="F144" s="77">
        <f>IF($A144="PLAYER","",'Bball ref'!I150)</f>
        <v>1.8</v>
      </c>
      <c r="G144" s="77">
        <f>IF($A144="PLAYER","",'Bball ref'!K150)</f>
        <v>4.3</v>
      </c>
      <c r="H144" s="77">
        <f>IF($A144="PLAYER","",'Bball ref'!L150)</f>
        <v>4</v>
      </c>
      <c r="I144" s="77">
        <f>IF($A144="PLAYER","",'Bball ref'!M150)</f>
        <v>1.3</v>
      </c>
      <c r="J144" s="77">
        <f>IF($A144="PLAYER","",'Bball ref'!N150)</f>
        <v>0</v>
      </c>
      <c r="K144" s="77">
        <f>IF($A144="PLAYER","",'Bball ref'!O150)</f>
        <v>4.3</v>
      </c>
      <c r="L144" s="77">
        <f>IF($A144="PLAYER","",'Bball ref'!J150)</f>
        <v>18.5</v>
      </c>
      <c r="M144" s="77">
        <f>IF($A144="PLAYER","",VALUE(MID('Bball ref'!G150,FIND("(",'Bball ref'!G150)+1,FIND("/",'Bball ref'!G150)-FIND("(",'Bball ref'!G150)-1)))</f>
        <v>7.5</v>
      </c>
      <c r="N144" s="77">
        <f>IF($A144="PLAYER","",VALUE(MID('Bball ref'!G150,FIND("/",'Bball ref'!G150)+1,FIND(")",'Bball ref'!G150)-FIND("/",'Bball ref'!G150)-1)))</f>
        <v>16.5</v>
      </c>
      <c r="O144" s="77">
        <f>IF($A144="PLAYER","",VALUE(MID('Bball ref'!H150,FIND("(",'Bball ref'!H150)+1,FIND("/",'Bball ref'!H150)-FIND("(",'Bball ref'!H150)-1)))</f>
        <v>1.8</v>
      </c>
      <c r="P144" s="77">
        <f>IF($A144="PLAYER","",VALUE(MID('Bball ref'!H150,FIND("/",'Bball ref'!H150)+1,FIND(")",'Bball ref'!H150)-FIND("/",'Bball ref'!H150)-1)))</f>
        <v>3.3</v>
      </c>
      <c r="Q144" s="77">
        <f>IF($A144="PLAYER","",(D144-Math!B$14)/Math!B$15)</f>
        <v>-0.30610159392547726</v>
      </c>
      <c r="R144" s="77">
        <f>IF($A144="PLAYER","",(E144-Math!C$14)/Math!C$15)</f>
        <v>-0.80034877802907622</v>
      </c>
      <c r="S144" s="77">
        <f>IF($A144="PLAYER","",(F144-Math!D$14)/Math!D$15)</f>
        <v>0.34058479982456608</v>
      </c>
      <c r="T144" s="77">
        <f>IF($A144="PLAYER","",(G144-Math!E$14)/Math!E$15)</f>
        <v>-0.42646800459264417</v>
      </c>
      <c r="U144" s="77">
        <f>IF($A144="PLAYER","",(H144-Math!F$14)/Math!F$15)</f>
        <v>0.48903799295340727</v>
      </c>
      <c r="V144" s="77">
        <f>IF($A144="PLAYER","",(I144-Math!G$14)/Math!G$15)</f>
        <v>0.53381296804280276</v>
      </c>
      <c r="W144" s="77">
        <f>IF($A144="PLAYER","",(J144-Math!H$14)/Math!H$15)</f>
        <v>-0.998721812835768</v>
      </c>
      <c r="X144" s="77">
        <f>IF($A144="PLAYER","",(K144-Math!I$14)/Math!I$15*(-1))</f>
        <v>-2.0943632919364186</v>
      </c>
      <c r="Y144" s="77">
        <f>IF($A144="PLAYER","",(L144-Math!J$14)/Math!J$15)</f>
        <v>0.69697327724842806</v>
      </c>
    </row>
    <row r="145" spans="1:25">
      <c r="A145" s="77" t="str">
        <f>IF((LEN('Bball ref'!B151)-LEN(SUBSTITUTE('Bball ref'!B151," ","")))&lt;2,'Bball ref'!B151,LEFT('Bball ref'!B151,FIND(" ",'Bball ref'!B151,FIND(" ",'Bball ref'!B151)+1)-1))</f>
        <v>Dillon Brooks</v>
      </c>
      <c r="B145" s="77">
        <f>IF($A145="PLAYER", "",'Bball ref'!A151)</f>
        <v>134</v>
      </c>
      <c r="C145" s="77">
        <f>IF($A145="PLAYER","",'Bball ref'!E151)</f>
        <v>4</v>
      </c>
      <c r="D145" s="77">
        <f>IF($A145="PLAYER","",VALUE(LEFT('Bball ref'!G151,FIND("(",'Bball ref'!G151)-1)))</f>
        <v>0.39</v>
      </c>
      <c r="E145" s="77">
        <f>IF($A145="PLAYER","",VALUE(LEFT('Bball ref'!H151,(FIND("(",'Bball ref'!H151)-1))))</f>
        <v>1</v>
      </c>
      <c r="F145" s="77">
        <f>IF($A145="PLAYER","",'Bball ref'!I151)</f>
        <v>1.8</v>
      </c>
      <c r="G145" s="77">
        <f>IF($A145="PLAYER","",'Bball ref'!K151)</f>
        <v>3.3</v>
      </c>
      <c r="H145" s="77">
        <f>IF($A145="PLAYER","",'Bball ref'!L151)</f>
        <v>2</v>
      </c>
      <c r="I145" s="77">
        <f>IF($A145="PLAYER","",'Bball ref'!M151)</f>
        <v>1.3</v>
      </c>
      <c r="J145" s="77">
        <f>IF($A145="PLAYER","",'Bball ref'!N151)</f>
        <v>0.5</v>
      </c>
      <c r="K145" s="77">
        <f>IF($A145="PLAYER","",'Bball ref'!O151)</f>
        <v>1.3</v>
      </c>
      <c r="L145" s="77">
        <f>IF($A145="PLAYER","",'Bball ref'!J151)</f>
        <v>10.5</v>
      </c>
      <c r="M145" s="77">
        <f>IF($A145="PLAYER","",VALUE(MID('Bball ref'!G151,FIND("(",'Bball ref'!G151)+1,FIND("/",'Bball ref'!G151)-FIND("(",'Bball ref'!G151)-1)))</f>
        <v>4</v>
      </c>
      <c r="N145" s="77">
        <f>IF($A145="PLAYER","",VALUE(MID('Bball ref'!G151,FIND("/",'Bball ref'!G151)+1,FIND(")",'Bball ref'!G151)-FIND("/",'Bball ref'!G151)-1)))</f>
        <v>10.3</v>
      </c>
      <c r="O145" s="77">
        <f>IF($A145="PLAYER","",VALUE(MID('Bball ref'!H151,FIND("(",'Bball ref'!H151)+1,FIND("/",'Bball ref'!H151)-FIND("(",'Bball ref'!H151)-1)))</f>
        <v>0.8</v>
      </c>
      <c r="P145" s="77">
        <f>IF($A145="PLAYER","",VALUE(MID('Bball ref'!H151,FIND("/",'Bball ref'!H151)+1,FIND(")",'Bball ref'!H151)-FIND("/",'Bball ref'!H151)-1)))</f>
        <v>0.8</v>
      </c>
      <c r="Q145" s="77">
        <f>IF($A145="PLAYER","",(D145-Math!B$14)/Math!B$15)</f>
        <v>-0.8462808773233752</v>
      </c>
      <c r="R145" s="77">
        <f>IF($A145="PLAYER","",(E145-Math!C$14)/Math!C$15)</f>
        <v>1.0575668789896677</v>
      </c>
      <c r="S145" s="77">
        <f>IF($A145="PLAYER","",(F145-Math!D$14)/Math!D$15)</f>
        <v>0.34058479982456608</v>
      </c>
      <c r="T145" s="77">
        <f>IF($A145="PLAYER","",(G145-Math!E$14)/Math!E$15)</f>
        <v>-0.76928794397580091</v>
      </c>
      <c r="U145" s="77">
        <f>IF($A145="PLAYER","",(H145-Math!F$14)/Math!F$15)</f>
        <v>-0.39770360805005056</v>
      </c>
      <c r="V145" s="77">
        <f>IF($A145="PLAYER","",(I145-Math!G$14)/Math!G$15)</f>
        <v>0.53381296804280276</v>
      </c>
      <c r="W145" s="77">
        <f>IF($A145="PLAYER","",(J145-Math!H$14)/Math!H$15)</f>
        <v>-0.27658022727122117</v>
      </c>
      <c r="X145" s="77">
        <f>IF($A145="PLAYER","",(K145-Math!I$14)/Math!I$15*(-1))</f>
        <v>0.54060834815972703</v>
      </c>
      <c r="Y145" s="77">
        <f>IF($A145="PLAYER","",(L145-Math!J$14)/Math!J$15)</f>
        <v>-0.60304682487034833</v>
      </c>
    </row>
    <row r="146" spans="1:25">
      <c r="A146" s="77" t="str">
        <f>IF((LEN('Bball ref'!B152)-LEN(SUBSTITUTE('Bball ref'!B152," ","")))&lt;2,'Bball ref'!B152,LEFT('Bball ref'!B152,FIND(" ",'Bball ref'!B152,FIND(" ",'Bball ref'!B152)+1)-1))</f>
        <v>Robert Covington</v>
      </c>
      <c r="B146" s="77">
        <f>IF($A146="PLAYER", "",'Bball ref'!A152)</f>
        <v>135</v>
      </c>
      <c r="C146" s="77">
        <f>IF($A146="PLAYER","",'Bball ref'!E152)</f>
        <v>4</v>
      </c>
      <c r="D146" s="77">
        <f>IF($A146="PLAYER","",VALUE(LEFT('Bball ref'!G152,FIND("(",'Bball ref'!G152)-1)))</f>
        <v>0.4</v>
      </c>
      <c r="E146" s="77">
        <f>IF($A146="PLAYER","",VALUE(LEFT('Bball ref'!H152,(FIND("(",'Bball ref'!H152)-1))))</f>
        <v>0.87</v>
      </c>
      <c r="F146" s="77">
        <f>IF($A146="PLAYER","",'Bball ref'!I152)</f>
        <v>1.5</v>
      </c>
      <c r="G146" s="77">
        <f>IF($A146="PLAYER","",'Bball ref'!K152)</f>
        <v>6.5</v>
      </c>
      <c r="H146" s="77">
        <f>IF($A146="PLAYER","",'Bball ref'!L152)</f>
        <v>1</v>
      </c>
      <c r="I146" s="77">
        <f>IF($A146="PLAYER","",'Bball ref'!M152)</f>
        <v>0.8</v>
      </c>
      <c r="J146" s="77">
        <f>IF($A146="PLAYER","",'Bball ref'!N152)</f>
        <v>0.8</v>
      </c>
      <c r="K146" s="77">
        <f>IF($A146="PLAYER","",'Bball ref'!O152)</f>
        <v>1.8</v>
      </c>
      <c r="L146" s="77">
        <f>IF($A146="PLAYER","",'Bball ref'!J152)</f>
        <v>10.3</v>
      </c>
      <c r="M146" s="77">
        <f>IF($A146="PLAYER","",VALUE(MID('Bball ref'!G152,FIND("(",'Bball ref'!G152)+1,FIND("/",'Bball ref'!G152)-FIND("(",'Bball ref'!G152)-1)))</f>
        <v>3.8</v>
      </c>
      <c r="N146" s="77">
        <f>IF($A146="PLAYER","",VALUE(MID('Bball ref'!G152,FIND("/",'Bball ref'!G152)+1,FIND(")",'Bball ref'!G152)-FIND("/",'Bball ref'!G152)-1)))</f>
        <v>9.5</v>
      </c>
      <c r="O146" s="77">
        <f>IF($A146="PLAYER","",VALUE(MID('Bball ref'!H152,FIND("(",'Bball ref'!H152)+1,FIND("/",'Bball ref'!H152)-FIND("(",'Bball ref'!H152)-1)))</f>
        <v>1.3</v>
      </c>
      <c r="P146" s="77">
        <f>IF($A146="PLAYER","",VALUE(MID('Bball ref'!H152,FIND("/",'Bball ref'!H152)+1,FIND(")",'Bball ref'!H152)-FIND("/",'Bball ref'!H152)-1)))</f>
        <v>1.5</v>
      </c>
      <c r="Q146" s="77">
        <f>IF($A146="PLAYER","",(D146-Math!B$14)/Math!B$15)</f>
        <v>-0.75625099675705876</v>
      </c>
      <c r="R146" s="77">
        <f>IF($A146="PLAYER","",(E146-Math!C$14)/Math!C$15)</f>
        <v>0.52083568918425271</v>
      </c>
      <c r="S146" s="77">
        <f>IF($A146="PLAYER","",(F146-Math!D$14)/Math!D$15)</f>
        <v>4.3994262967177525E-2</v>
      </c>
      <c r="T146" s="77">
        <f>IF($A146="PLAYER","",(G146-Math!E$14)/Math!E$15)</f>
        <v>0.32773586205030075</v>
      </c>
      <c r="U146" s="77">
        <f>IF($A146="PLAYER","",(H146-Math!F$14)/Math!F$15)</f>
        <v>-0.8410744085517794</v>
      </c>
      <c r="V146" s="77">
        <f>IF($A146="PLAYER","",(I146-Math!G$14)/Math!G$15)</f>
        <v>-0.308163322245531</v>
      </c>
      <c r="W146" s="77">
        <f>IF($A146="PLAYER","",(J146-Math!H$14)/Math!H$15)</f>
        <v>0.15670472406750705</v>
      </c>
      <c r="X146" s="77">
        <f>IF($A146="PLAYER","",(K146-Math!I$14)/Math!I$15*(-1))</f>
        <v>0.10144640814370273</v>
      </c>
      <c r="Y146" s="77">
        <f>IF($A146="PLAYER","",(L146-Math!J$14)/Math!J$15)</f>
        <v>-0.63554732742331765</v>
      </c>
    </row>
    <row r="147" spans="1:25">
      <c r="A147" s="77" t="str">
        <f>IF((LEN('Bball ref'!B153)-LEN(SUBSTITUTE('Bball ref'!B153," ","")))&lt;2,'Bball ref'!B153,LEFT('Bball ref'!B153,FIND(" ",'Bball ref'!B153,FIND(" ",'Bball ref'!B153)+1)-1))</f>
        <v>Robert Williams</v>
      </c>
      <c r="B147" s="77">
        <f>IF($A147="PLAYER", "",'Bball ref'!A153)</f>
        <v>136</v>
      </c>
      <c r="C147" s="77">
        <f>IF($A147="PLAYER","",'Bball ref'!E153)</f>
        <v>4</v>
      </c>
      <c r="D147" s="77">
        <f>IF($A147="PLAYER","",VALUE(LEFT('Bball ref'!G153,FIND("(",'Bball ref'!G153)-1)))</f>
        <v>0.67</v>
      </c>
      <c r="E147" s="77">
        <f>IF($A147="PLAYER","",VALUE(LEFT('Bball ref'!H153,(FIND("(",'Bball ref'!H153)-1))))</f>
        <v>0.6</v>
      </c>
      <c r="F147" s="77">
        <f>IF($A147="PLAYER","",'Bball ref'!I153)</f>
        <v>0</v>
      </c>
      <c r="G147" s="77">
        <f>IF($A147="PLAYER","",'Bball ref'!K153)</f>
        <v>5</v>
      </c>
      <c r="H147" s="77">
        <f>IF($A147="PLAYER","",'Bball ref'!L153)</f>
        <v>2</v>
      </c>
      <c r="I147" s="77">
        <f>IF($A147="PLAYER","",'Bball ref'!M153)</f>
        <v>1.3</v>
      </c>
      <c r="J147" s="77">
        <f>IF($A147="PLAYER","",'Bball ref'!N153)</f>
        <v>1</v>
      </c>
      <c r="K147" s="77">
        <f>IF($A147="PLAYER","",'Bball ref'!O153)</f>
        <v>0.5</v>
      </c>
      <c r="L147" s="77">
        <f>IF($A147="PLAYER","",'Bball ref'!J153)</f>
        <v>4.3</v>
      </c>
      <c r="M147" s="77">
        <f>IF($A147="PLAYER","",VALUE(MID('Bball ref'!G153,FIND("(",'Bball ref'!G153)+1,FIND("/",'Bball ref'!G153)-FIND("(",'Bball ref'!G153)-1)))</f>
        <v>2</v>
      </c>
      <c r="N147" s="77">
        <f>IF($A147="PLAYER","",VALUE(MID('Bball ref'!G153,FIND("/",'Bball ref'!G153)+1,FIND(")",'Bball ref'!G153)-FIND("/",'Bball ref'!G153)-1)))</f>
        <v>3</v>
      </c>
      <c r="O147" s="77">
        <f>IF($A147="PLAYER","",VALUE(MID('Bball ref'!H153,FIND("(",'Bball ref'!H153)+1,FIND("/",'Bball ref'!H153)-FIND("(",'Bball ref'!H153)-1)))</f>
        <v>0.3</v>
      </c>
      <c r="P147" s="77">
        <f>IF($A147="PLAYER","",VALUE(MID('Bball ref'!H153,FIND("/",'Bball ref'!H153)+1,FIND(")",'Bball ref'!H153)-FIND("/",'Bball ref'!H153)-1)))</f>
        <v>0.5</v>
      </c>
      <c r="Q147" s="77">
        <f>IF($A147="PLAYER","",(D147-Math!B$14)/Math!B$15)</f>
        <v>1.6745557785334821</v>
      </c>
      <c r="R147" s="77">
        <f>IF($A147="PLAYER","",(E147-Math!C$14)/Math!C$15)</f>
        <v>-0.59391370502699381</v>
      </c>
      <c r="S147" s="77">
        <f>IF($A147="PLAYER","",(F147-Math!D$14)/Math!D$15)</f>
        <v>-1.438958421319765</v>
      </c>
      <c r="T147" s="77">
        <f>IF($A147="PLAYER","",(G147-Math!E$14)/Math!E$15)</f>
        <v>-0.1864940470244344</v>
      </c>
      <c r="U147" s="77">
        <f>IF($A147="PLAYER","",(H147-Math!F$14)/Math!F$15)</f>
        <v>-0.39770360805005056</v>
      </c>
      <c r="V147" s="77">
        <f>IF($A147="PLAYER","",(I147-Math!G$14)/Math!G$15)</f>
        <v>0.53381296804280276</v>
      </c>
      <c r="W147" s="77">
        <f>IF($A147="PLAYER","",(J147-Math!H$14)/Math!H$15)</f>
        <v>0.44556135829332577</v>
      </c>
      <c r="X147" s="77">
        <f>IF($A147="PLAYER","",(K147-Math!I$14)/Math!I$15*(-1))</f>
        <v>1.2432674521853659</v>
      </c>
      <c r="Y147" s="77">
        <f>IF($A147="PLAYER","",(L147-Math!J$14)/Math!J$15)</f>
        <v>-1.6105624040123998</v>
      </c>
    </row>
    <row r="148" spans="1:25">
      <c r="A148" s="77" t="str">
        <f>IF((LEN('Bball ref'!B154)-LEN(SUBSTITUTE('Bball ref'!B154," ","")))&lt;2,'Bball ref'!B154,LEFT('Bball ref'!B154,FIND(" ",'Bball ref'!B154,FIND(" ",'Bball ref'!B154)+1)-1))</f>
        <v>Josh Okogie</v>
      </c>
      <c r="B148" s="77">
        <f>IF($A148="PLAYER", "",'Bball ref'!A154)</f>
        <v>137</v>
      </c>
      <c r="C148" s="77">
        <f>IF($A148="PLAYER","",'Bball ref'!E154)</f>
        <v>4</v>
      </c>
      <c r="D148" s="77">
        <f>IF($A148="PLAYER","",VALUE(LEFT('Bball ref'!G154,FIND("(",'Bball ref'!G154)-1)))</f>
        <v>0.53</v>
      </c>
      <c r="E148" s="77">
        <f>IF($A148="PLAYER","",VALUE(LEFT('Bball ref'!H154,(FIND("(",'Bball ref'!H154)-1))))</f>
        <v>0.7</v>
      </c>
      <c r="F148" s="77">
        <f>IF($A148="PLAYER","",'Bball ref'!I154)</f>
        <v>0.5</v>
      </c>
      <c r="G148" s="77">
        <f>IF($A148="PLAYER","",'Bball ref'!K154)</f>
        <v>4.8</v>
      </c>
      <c r="H148" s="77">
        <f>IF($A148="PLAYER","",'Bball ref'!L154)</f>
        <v>2.2999999999999998</v>
      </c>
      <c r="I148" s="77">
        <f>IF($A148="PLAYER","",'Bball ref'!M154)</f>
        <v>1.8</v>
      </c>
      <c r="J148" s="77">
        <f>IF($A148="PLAYER","",'Bball ref'!N154)</f>
        <v>0.3</v>
      </c>
      <c r="K148" s="77">
        <f>IF($A148="PLAYER","",'Bball ref'!O154)</f>
        <v>1.8</v>
      </c>
      <c r="L148" s="77">
        <f>IF($A148="PLAYER","",'Bball ref'!J154)</f>
        <v>9</v>
      </c>
      <c r="M148" s="77">
        <f>IF($A148="PLAYER","",VALUE(MID('Bball ref'!G154,FIND("(",'Bball ref'!G154)+1,FIND("/",'Bball ref'!G154)-FIND("(",'Bball ref'!G154)-1)))</f>
        <v>2.8</v>
      </c>
      <c r="N148" s="77">
        <f>IF($A148="PLAYER","",VALUE(MID('Bball ref'!G154,FIND("/",'Bball ref'!G154)+1,FIND(")",'Bball ref'!G154)-FIND("/",'Bball ref'!G154)-1)))</f>
        <v>5.3</v>
      </c>
      <c r="O148" s="77">
        <f>IF($A148="PLAYER","",VALUE(MID('Bball ref'!H154,FIND("(",'Bball ref'!H154)+1,FIND("/",'Bball ref'!H154)-FIND("(",'Bball ref'!H154)-1)))</f>
        <v>3</v>
      </c>
      <c r="P148" s="77">
        <f>IF($A148="PLAYER","",VALUE(MID('Bball ref'!H154,FIND("/",'Bball ref'!H154)+1,FIND(")",'Bball ref'!H154)-FIND("/",'Bball ref'!H154)-1)))</f>
        <v>4.3</v>
      </c>
      <c r="Q148" s="77">
        <f>IF($A148="PLAYER","",(D148-Math!B$14)/Math!B$15)</f>
        <v>0.41413745060505347</v>
      </c>
      <c r="R148" s="77">
        <f>IF($A148="PLAYER","",(E148-Math!C$14)/Math!C$15)</f>
        <v>-0.18104355902282857</v>
      </c>
      <c r="S148" s="77">
        <f>IF($A148="PLAYER","",(F148-Math!D$14)/Math!D$15)</f>
        <v>-0.94464085989078417</v>
      </c>
      <c r="T148" s="77">
        <f>IF($A148="PLAYER","",(G148-Math!E$14)/Math!E$15)</f>
        <v>-0.25505803490106582</v>
      </c>
      <c r="U148" s="77">
        <f>IF($A148="PLAYER","",(H148-Math!F$14)/Math!F$15)</f>
        <v>-0.26469236789953193</v>
      </c>
      <c r="V148" s="77">
        <f>IF($A148="PLAYER","",(I148-Math!G$14)/Math!G$15)</f>
        <v>1.3757892583311366</v>
      </c>
      <c r="W148" s="77">
        <f>IF($A148="PLAYER","",(J148-Math!H$14)/Math!H$15)</f>
        <v>-0.56543686149703987</v>
      </c>
      <c r="X148" s="77">
        <f>IF($A148="PLAYER","",(K148-Math!I$14)/Math!I$15*(-1))</f>
        <v>0.10144640814370273</v>
      </c>
      <c r="Y148" s="77">
        <f>IF($A148="PLAYER","",(L148-Math!J$14)/Math!J$15)</f>
        <v>-0.84680059401761887</v>
      </c>
    </row>
    <row r="149" spans="1:25">
      <c r="A149" s="77" t="str">
        <f>IF((LEN('Bball ref'!B155)-LEN(SUBSTITUTE('Bball ref'!B155," ","")))&lt;2,'Bball ref'!B155,LEFT('Bball ref'!B155,FIND(" ",'Bball ref'!B155,FIND(" ",'Bball ref'!B155)+1)-1))</f>
        <v>Julius Randle</v>
      </c>
      <c r="B149" s="77">
        <f>IF($A149="PLAYER", "",'Bball ref'!A155)</f>
        <v>138</v>
      </c>
      <c r="C149" s="77">
        <f>IF($A149="PLAYER","",'Bball ref'!E155)</f>
        <v>5</v>
      </c>
      <c r="D149" s="77">
        <f>IF($A149="PLAYER","",VALUE(LEFT('Bball ref'!G155,FIND("(",'Bball ref'!G155)-1)))</f>
        <v>0.44</v>
      </c>
      <c r="E149" s="77">
        <f>IF($A149="PLAYER","",VALUE(LEFT('Bball ref'!H155,(FIND("(",'Bball ref'!H155)-1))))</f>
        <v>0.6</v>
      </c>
      <c r="F149" s="77">
        <f>IF($A149="PLAYER","",'Bball ref'!I155)</f>
        <v>0.2</v>
      </c>
      <c r="G149" s="77">
        <f>IF($A149="PLAYER","",'Bball ref'!K155)</f>
        <v>11.2</v>
      </c>
      <c r="H149" s="77">
        <f>IF($A149="PLAYER","",'Bball ref'!L155)</f>
        <v>5</v>
      </c>
      <c r="I149" s="77">
        <f>IF($A149="PLAYER","",'Bball ref'!M155)</f>
        <v>0.8</v>
      </c>
      <c r="J149" s="77">
        <f>IF($A149="PLAYER","",'Bball ref'!N155)</f>
        <v>0.2</v>
      </c>
      <c r="K149" s="77">
        <f>IF($A149="PLAYER","",'Bball ref'!O155)</f>
        <v>4.5999999999999996</v>
      </c>
      <c r="L149" s="77">
        <f>IF($A149="PLAYER","",'Bball ref'!J155)</f>
        <v>15.6</v>
      </c>
      <c r="M149" s="77">
        <f>IF($A149="PLAYER","",VALUE(MID('Bball ref'!G155,FIND("(",'Bball ref'!G155)+1,FIND("/",'Bball ref'!G155)-FIND("(",'Bball ref'!G155)-1)))</f>
        <v>6.2</v>
      </c>
      <c r="N149" s="77">
        <f>IF($A149="PLAYER","",VALUE(MID('Bball ref'!G155,FIND("/",'Bball ref'!G155)+1,FIND(")",'Bball ref'!G155)-FIND("/",'Bball ref'!G155)-1)))</f>
        <v>14</v>
      </c>
      <c r="O149" s="77">
        <f>IF($A149="PLAYER","",VALUE(MID('Bball ref'!H155,FIND("(",'Bball ref'!H155)+1,FIND("/",'Bball ref'!H155)-FIND("(",'Bball ref'!H155)-1)))</f>
        <v>3</v>
      </c>
      <c r="P149" s="77">
        <f>IF($A149="PLAYER","",VALUE(MID('Bball ref'!H155,FIND("/",'Bball ref'!H155)+1,FIND(")",'Bball ref'!H155)-FIND("/",'Bball ref'!H155)-1)))</f>
        <v>5</v>
      </c>
      <c r="Q149" s="77">
        <f>IF($A149="PLAYER","",(D149-Math!B$14)/Math!B$15)</f>
        <v>-0.3961314744917937</v>
      </c>
      <c r="R149" s="77">
        <f>IF($A149="PLAYER","",(E149-Math!C$14)/Math!C$15)</f>
        <v>-0.59391370502699381</v>
      </c>
      <c r="S149" s="77">
        <f>IF($A149="PLAYER","",(F149-Math!D$14)/Math!D$15)</f>
        <v>-1.2412313967481727</v>
      </c>
      <c r="T149" s="77">
        <f>IF($A149="PLAYER","",(G149-Math!E$14)/Math!E$15)</f>
        <v>1.9389895771511372</v>
      </c>
      <c r="U149" s="77">
        <f>IF($A149="PLAYER","",(H149-Math!F$14)/Math!F$15)</f>
        <v>0.93240879345513616</v>
      </c>
      <c r="V149" s="77">
        <f>IF($A149="PLAYER","",(I149-Math!G$14)/Math!G$15)</f>
        <v>-0.308163322245531</v>
      </c>
      <c r="W149" s="77">
        <f>IF($A149="PLAYER","",(J149-Math!H$14)/Math!H$15)</f>
        <v>-0.70986517860994924</v>
      </c>
      <c r="X149" s="77">
        <f>IF($A149="PLAYER","",(K149-Math!I$14)/Math!I$15*(-1))</f>
        <v>-2.357860455946033</v>
      </c>
      <c r="Y149" s="77">
        <f>IF($A149="PLAYER","",(L149-Math!J$14)/Math!J$15)</f>
        <v>0.22571599023037159</v>
      </c>
    </row>
    <row r="150" spans="1:25">
      <c r="A150" s="77" t="str">
        <f>IF((LEN('Bball ref'!B156)-LEN(SUBSTITUTE('Bball ref'!B156," ","")))&lt;2,'Bball ref'!B156,LEFT('Bball ref'!B156,FIND(" ",'Bball ref'!B156,FIND(" ",'Bball ref'!B156)+1)-1))</f>
        <v>Jevon Carter</v>
      </c>
      <c r="B150" s="77">
        <f>IF($A150="PLAYER", "",'Bball ref'!A156)</f>
        <v>139</v>
      </c>
      <c r="C150" s="77">
        <f>IF($A150="PLAYER","",'Bball ref'!E156)</f>
        <v>5</v>
      </c>
      <c r="D150" s="77">
        <f>IF($A150="PLAYER","",VALUE(LEFT('Bball ref'!G156,FIND("(",'Bball ref'!G156)-1)))</f>
        <v>0.41</v>
      </c>
      <c r="E150" s="77">
        <f>IF($A150="PLAYER","",VALUE(LEFT('Bball ref'!H156,(FIND("(",'Bball ref'!H156)-1))))</f>
        <v>1</v>
      </c>
      <c r="F150" s="77">
        <f>IF($A150="PLAYER","",'Bball ref'!I156)</f>
        <v>2</v>
      </c>
      <c r="G150" s="77">
        <f>IF($A150="PLAYER","",'Bball ref'!K156)</f>
        <v>2.4</v>
      </c>
      <c r="H150" s="77">
        <f>IF($A150="PLAYER","",'Bball ref'!L156)</f>
        <v>3.2</v>
      </c>
      <c r="I150" s="77">
        <f>IF($A150="PLAYER","",'Bball ref'!M156)</f>
        <v>1.2</v>
      </c>
      <c r="J150" s="77">
        <f>IF($A150="PLAYER","",'Bball ref'!N156)</f>
        <v>0.2</v>
      </c>
      <c r="K150" s="77">
        <f>IF($A150="PLAYER","",'Bball ref'!O156)</f>
        <v>1.8</v>
      </c>
      <c r="L150" s="77">
        <f>IF($A150="PLAYER","",'Bball ref'!J156)</f>
        <v>8</v>
      </c>
      <c r="M150" s="77">
        <f>IF($A150="PLAYER","",VALUE(MID('Bball ref'!G156,FIND("(",'Bball ref'!G156)+1,FIND("/",'Bball ref'!G156)-FIND("(",'Bball ref'!G156)-1)))</f>
        <v>2.6</v>
      </c>
      <c r="N150" s="77">
        <f>IF($A150="PLAYER","",VALUE(MID('Bball ref'!G156,FIND("/",'Bball ref'!G156)+1,FIND(")",'Bball ref'!G156)-FIND("/",'Bball ref'!G156)-1)))</f>
        <v>6.4</v>
      </c>
      <c r="O150" s="77">
        <f>IF($A150="PLAYER","",VALUE(MID('Bball ref'!H156,FIND("(",'Bball ref'!H156)+1,FIND("/",'Bball ref'!H156)-FIND("(",'Bball ref'!H156)-1)))</f>
        <v>0.8</v>
      </c>
      <c r="P150" s="77">
        <f>IF($A150="PLAYER","",VALUE(MID('Bball ref'!H156,FIND("/",'Bball ref'!H156)+1,FIND(")",'Bball ref'!H156)-FIND("/",'Bball ref'!H156)-1)))</f>
        <v>0.8</v>
      </c>
      <c r="Q150" s="77">
        <f>IF($A150="PLAYER","",(D150-Math!B$14)/Math!B$15)</f>
        <v>-0.66622111619074287</v>
      </c>
      <c r="R150" s="77">
        <f>IF($A150="PLAYER","",(E150-Math!C$14)/Math!C$15)</f>
        <v>1.0575668789896677</v>
      </c>
      <c r="S150" s="77">
        <f>IF($A150="PLAYER","",(F150-Math!D$14)/Math!D$15)</f>
        <v>0.53831182439615832</v>
      </c>
      <c r="T150" s="77">
        <f>IF($A150="PLAYER","",(G150-Math!E$14)/Math!E$15)</f>
        <v>-1.0778258894206421</v>
      </c>
      <c r="U150" s="77">
        <f>IF($A150="PLAYER","",(H150-Math!F$14)/Math!F$15)</f>
        <v>0.13434135255202423</v>
      </c>
      <c r="V150" s="77">
        <f>IF($A150="PLAYER","",(I150-Math!G$14)/Math!G$15)</f>
        <v>0.3654177099851359</v>
      </c>
      <c r="W150" s="77">
        <f>IF($A150="PLAYER","",(J150-Math!H$14)/Math!H$15)</f>
        <v>-0.70986517860994924</v>
      </c>
      <c r="X150" s="77">
        <f>IF($A150="PLAYER","",(K150-Math!I$14)/Math!I$15*(-1))</f>
        <v>0.10144640814370273</v>
      </c>
      <c r="Y150" s="77">
        <f>IF($A150="PLAYER","",(L150-Math!J$14)/Math!J$15)</f>
        <v>-1.009303106782466</v>
      </c>
    </row>
    <row r="151" spans="1:25">
      <c r="A151" s="77" t="str">
        <f>IF((LEN('Bball ref'!B157)-LEN(SUBSTITUTE('Bball ref'!B157," ","")))&lt;2,'Bball ref'!B157,LEFT('Bball ref'!B157,FIND(" ",'Bball ref'!B157,FIND(" ",'Bball ref'!B157)+1)-1))</f>
        <v>Glenn Robinson</v>
      </c>
      <c r="B151" s="77">
        <f>IF($A151="PLAYER", "",'Bball ref'!A157)</f>
        <v>140</v>
      </c>
      <c r="C151" s="77">
        <f>IF($A151="PLAYER","",'Bball ref'!E157)</f>
        <v>4</v>
      </c>
      <c r="D151" s="77">
        <f>IF($A151="PLAYER","",VALUE(LEFT('Bball ref'!G157,FIND("(",'Bball ref'!G157)-1)))</f>
        <v>0.43</v>
      </c>
      <c r="E151" s="77">
        <f>IF($A151="PLAYER","",VALUE(LEFT('Bball ref'!H157,(FIND("(",'Bball ref'!H157)-1))))</f>
        <v>0.92</v>
      </c>
      <c r="F151" s="77">
        <f>IF($A151="PLAYER","",'Bball ref'!I157)</f>
        <v>0.5</v>
      </c>
      <c r="G151" s="77">
        <f>IF($A151="PLAYER","",'Bball ref'!K157)</f>
        <v>5.5</v>
      </c>
      <c r="H151" s="77">
        <f>IF($A151="PLAYER","",'Bball ref'!L157)</f>
        <v>1.3</v>
      </c>
      <c r="I151" s="77">
        <f>IF($A151="PLAYER","",'Bball ref'!M157)</f>
        <v>1</v>
      </c>
      <c r="J151" s="77">
        <f>IF($A151="PLAYER","",'Bball ref'!N157)</f>
        <v>0.5</v>
      </c>
      <c r="K151" s="77">
        <f>IF($A151="PLAYER","",'Bball ref'!O157)</f>
        <v>1</v>
      </c>
      <c r="L151" s="77">
        <f>IF($A151="PLAYER","",'Bball ref'!J157)</f>
        <v>11.3</v>
      </c>
      <c r="M151" s="77">
        <f>IF($A151="PLAYER","",VALUE(MID('Bball ref'!G157,FIND("(",'Bball ref'!G157)+1,FIND("/",'Bball ref'!G157)-FIND("(",'Bball ref'!G157)-1)))</f>
        <v>4.3</v>
      </c>
      <c r="N151" s="77">
        <f>IF($A151="PLAYER","",VALUE(MID('Bball ref'!G157,FIND("/",'Bball ref'!G157)+1,FIND(")",'Bball ref'!G157)-FIND("/",'Bball ref'!G157)-1)))</f>
        <v>10</v>
      </c>
      <c r="O151" s="77">
        <f>IF($A151="PLAYER","",VALUE(MID('Bball ref'!H157,FIND("(",'Bball ref'!H157)+1,FIND("/",'Bball ref'!H157)-FIND("(",'Bball ref'!H157)-1)))</f>
        <v>2.2999999999999998</v>
      </c>
      <c r="P151" s="77">
        <f>IF($A151="PLAYER","",VALUE(MID('Bball ref'!H157,FIND("/",'Bball ref'!H157)+1,FIND(")",'Bball ref'!H157)-FIND("/",'Bball ref'!H157)-1)))</f>
        <v>2.5</v>
      </c>
      <c r="Q151" s="77">
        <f>IF($A151="PLAYER","",(D151-Math!B$14)/Math!B$15)</f>
        <v>-0.48616135505811009</v>
      </c>
      <c r="R151" s="77">
        <f>IF($A151="PLAYER","",(E151-Math!C$14)/Math!C$15)</f>
        <v>0.72727076218633557</v>
      </c>
      <c r="S151" s="77">
        <f>IF($A151="PLAYER","",(F151-Math!D$14)/Math!D$15)</f>
        <v>-0.94464085989078417</v>
      </c>
      <c r="T151" s="77">
        <f>IF($A151="PLAYER","",(G151-Math!E$14)/Math!E$15)</f>
        <v>-1.5084077332856018E-2</v>
      </c>
      <c r="U151" s="77">
        <f>IF($A151="PLAYER","",(H151-Math!F$14)/Math!F$15)</f>
        <v>-0.70806316840126071</v>
      </c>
      <c r="V151" s="77">
        <f>IF($A151="PLAYER","",(I151-Math!G$14)/Math!G$15)</f>
        <v>2.8627193869802441E-2</v>
      </c>
      <c r="W151" s="77">
        <f>IF($A151="PLAYER","",(J151-Math!H$14)/Math!H$15)</f>
        <v>-0.27658022727122117</v>
      </c>
      <c r="X151" s="77">
        <f>IF($A151="PLAYER","",(K151-Math!I$14)/Math!I$15*(-1))</f>
        <v>0.80410551216934167</v>
      </c>
      <c r="Y151" s="77">
        <f>IF($A151="PLAYER","",(L151-Math!J$14)/Math!J$15)</f>
        <v>-0.47304481465847054</v>
      </c>
    </row>
    <row r="152" spans="1:25">
      <c r="A152" s="77" t="str">
        <f>IF((LEN('Bball ref'!B158)-LEN(SUBSTITUTE('Bball ref'!B158," ","")))&lt;2,'Bball ref'!B158,LEFT('Bball ref'!B158,FIND(" ",'Bball ref'!B158,FIND(" ",'Bball ref'!B158)+1)-1))</f>
        <v>Jordan Clarkson</v>
      </c>
      <c r="B152" s="77">
        <f>IF($A152="PLAYER", "",'Bball ref'!A158)</f>
        <v>141</v>
      </c>
      <c r="C152" s="77">
        <f>IF($A152="PLAYER","",'Bball ref'!E158)</f>
        <v>4</v>
      </c>
      <c r="D152" s="77">
        <f>IF($A152="PLAYER","",VALUE(LEFT('Bball ref'!G158,FIND("(",'Bball ref'!G158)-1)))</f>
        <v>0.44</v>
      </c>
      <c r="E152" s="77">
        <f>IF($A152="PLAYER","",VALUE(LEFT('Bball ref'!H158,(FIND("(",'Bball ref'!H158)-1))))</f>
        <v>0.9</v>
      </c>
      <c r="F152" s="77">
        <f>IF($A152="PLAYER","",'Bball ref'!I158)</f>
        <v>1.3</v>
      </c>
      <c r="G152" s="77">
        <f>IF($A152="PLAYER","",'Bball ref'!K158)</f>
        <v>1</v>
      </c>
      <c r="H152" s="77">
        <f>IF($A152="PLAYER","",'Bball ref'!L158)</f>
        <v>2.2999999999999998</v>
      </c>
      <c r="I152" s="77">
        <f>IF($A152="PLAYER","",'Bball ref'!M158)</f>
        <v>1</v>
      </c>
      <c r="J152" s="77">
        <f>IF($A152="PLAYER","",'Bball ref'!N158)</f>
        <v>0</v>
      </c>
      <c r="K152" s="77">
        <f>IF($A152="PLAYER","",'Bball ref'!O158)</f>
        <v>1</v>
      </c>
      <c r="L152" s="77">
        <f>IF($A152="PLAYER","",'Bball ref'!J158)</f>
        <v>14</v>
      </c>
      <c r="M152" s="77">
        <f>IF($A152="PLAYER","",VALUE(MID('Bball ref'!G158,FIND("(",'Bball ref'!G158)+1,FIND("/",'Bball ref'!G158)-FIND("(",'Bball ref'!G158)-1)))</f>
        <v>4.3</v>
      </c>
      <c r="N152" s="77">
        <f>IF($A152="PLAYER","",VALUE(MID('Bball ref'!G158,FIND("/",'Bball ref'!G158)+1,FIND(")",'Bball ref'!G158)-FIND("/",'Bball ref'!G158)-1)))</f>
        <v>9.8000000000000007</v>
      </c>
      <c r="O152" s="77">
        <f>IF($A152="PLAYER","",VALUE(MID('Bball ref'!H158,FIND("(",'Bball ref'!H158)+1,FIND("/",'Bball ref'!H158)-FIND("(",'Bball ref'!H158)-1)))</f>
        <v>4.3</v>
      </c>
      <c r="P152" s="77">
        <f>IF($A152="PLAYER","",VALUE(MID('Bball ref'!H158,FIND("/",'Bball ref'!H158)+1,FIND(")",'Bball ref'!H158)-FIND("/",'Bball ref'!H158)-1)))</f>
        <v>4.8</v>
      </c>
      <c r="Q152" s="77">
        <f>IF($A152="PLAYER","",(D152-Math!B$14)/Math!B$15)</f>
        <v>-0.3961314744917937</v>
      </c>
      <c r="R152" s="77">
        <f>IF($A152="PLAYER","",(E152-Math!C$14)/Math!C$15)</f>
        <v>0.64469673298550234</v>
      </c>
      <c r="S152" s="77">
        <f>IF($A152="PLAYER","",(F152-Math!D$14)/Math!D$15)</f>
        <v>-0.15373276160441476</v>
      </c>
      <c r="T152" s="77">
        <f>IF($A152="PLAYER","",(G152-Math!E$14)/Math!E$15)</f>
        <v>-1.5577738045570613</v>
      </c>
      <c r="U152" s="77">
        <f>IF($A152="PLAYER","",(H152-Math!F$14)/Math!F$15)</f>
        <v>-0.26469236789953193</v>
      </c>
      <c r="V152" s="77">
        <f>IF($A152="PLAYER","",(I152-Math!G$14)/Math!G$15)</f>
        <v>2.8627193869802441E-2</v>
      </c>
      <c r="W152" s="77">
        <f>IF($A152="PLAYER","",(J152-Math!H$14)/Math!H$15)</f>
        <v>-0.998721812835768</v>
      </c>
      <c r="X152" s="77">
        <f>IF($A152="PLAYER","",(K152-Math!I$14)/Math!I$15*(-1))</f>
        <v>0.80410551216934167</v>
      </c>
      <c r="Y152" s="77">
        <f>IF($A152="PLAYER","",(L152-Math!J$14)/Math!J$15)</f>
        <v>-3.428803019338364E-2</v>
      </c>
    </row>
    <row r="153" spans="1:25">
      <c r="A153" s="77" t="str">
        <f>IF((LEN('Bball ref'!B159)-LEN(SUBSTITUTE('Bball ref'!B159," ","")))&lt;2,'Bball ref'!B159,LEFT('Bball ref'!B159,FIND(" ",'Bball ref'!B159,FIND(" ",'Bball ref'!B159)+1)-1))</f>
        <v>Nerlens Noel</v>
      </c>
      <c r="B153" s="77">
        <f>IF($A153="PLAYER", "",'Bball ref'!A159)</f>
        <v>142</v>
      </c>
      <c r="C153" s="77">
        <f>IF($A153="PLAYER","",'Bball ref'!E159)</f>
        <v>5</v>
      </c>
      <c r="D153" s="77">
        <f>IF($A153="PLAYER","",VALUE(LEFT('Bball ref'!G159,FIND("(",'Bball ref'!G159)-1)))</f>
        <v>0.79</v>
      </c>
      <c r="E153" s="77">
        <f>IF($A153="PLAYER","",VALUE(LEFT('Bball ref'!H159,(FIND("(",'Bball ref'!H159)-1))))</f>
        <v>0.8</v>
      </c>
      <c r="F153" s="77">
        <f>IF($A153="PLAYER","",'Bball ref'!I159)</f>
        <v>0</v>
      </c>
      <c r="G153" s="77">
        <f>IF($A153="PLAYER","",'Bball ref'!K159)</f>
        <v>4.8</v>
      </c>
      <c r="H153" s="77">
        <f>IF($A153="PLAYER","",'Bball ref'!L159)</f>
        <v>1</v>
      </c>
      <c r="I153" s="77">
        <f>IF($A153="PLAYER","",'Bball ref'!M159)</f>
        <v>0.8</v>
      </c>
      <c r="J153" s="77">
        <f>IF($A153="PLAYER","",'Bball ref'!N159)</f>
        <v>0.8</v>
      </c>
      <c r="K153" s="77">
        <f>IF($A153="PLAYER","",'Bball ref'!O159)</f>
        <v>0.8</v>
      </c>
      <c r="L153" s="77">
        <f>IF($A153="PLAYER","",'Bball ref'!J159)</f>
        <v>7.6</v>
      </c>
      <c r="M153" s="77">
        <f>IF($A153="PLAYER","",VALUE(MID('Bball ref'!G159,FIND("(",'Bball ref'!G159)+1,FIND("/",'Bball ref'!G159)-FIND("(",'Bball ref'!G159)-1)))</f>
        <v>3</v>
      </c>
      <c r="N153" s="77">
        <f>IF($A153="PLAYER","",VALUE(MID('Bball ref'!G159,FIND("/",'Bball ref'!G159)+1,FIND(")",'Bball ref'!G159)-FIND("/",'Bball ref'!G159)-1)))</f>
        <v>3.8</v>
      </c>
      <c r="O153" s="77">
        <f>IF($A153="PLAYER","",VALUE(MID('Bball ref'!H159,FIND("(",'Bball ref'!H159)+1,FIND("/",'Bball ref'!H159)-FIND("(",'Bball ref'!H159)-1)))</f>
        <v>1.6</v>
      </c>
      <c r="P153" s="77">
        <f>IF($A153="PLAYER","",VALUE(MID('Bball ref'!H159,FIND("/",'Bball ref'!H159)+1,FIND(")",'Bball ref'!H159)-FIND("/",'Bball ref'!H159)-1)))</f>
        <v>2</v>
      </c>
      <c r="Q153" s="77">
        <f>IF($A153="PLAYER","",(D153-Math!B$14)/Math!B$15)</f>
        <v>2.7549143453292779</v>
      </c>
      <c r="R153" s="77">
        <f>IF($A153="PLAYER","",(E153-Math!C$14)/Math!C$15)</f>
        <v>0.23182658698133715</v>
      </c>
      <c r="S153" s="77">
        <f>IF($A153="PLAYER","",(F153-Math!D$14)/Math!D$15)</f>
        <v>-1.438958421319765</v>
      </c>
      <c r="T153" s="77">
        <f>IF($A153="PLAYER","",(G153-Math!E$14)/Math!E$15)</f>
        <v>-0.25505803490106582</v>
      </c>
      <c r="U153" s="77">
        <f>IF($A153="PLAYER","",(H153-Math!F$14)/Math!F$15)</f>
        <v>-0.8410744085517794</v>
      </c>
      <c r="V153" s="77">
        <f>IF($A153="PLAYER","",(I153-Math!G$14)/Math!G$15)</f>
        <v>-0.308163322245531</v>
      </c>
      <c r="W153" s="77">
        <f>IF($A153="PLAYER","",(J153-Math!H$14)/Math!H$15)</f>
        <v>0.15670472406750705</v>
      </c>
      <c r="X153" s="77">
        <f>IF($A153="PLAYER","",(K153-Math!I$14)/Math!I$15*(-1))</f>
        <v>0.97977028817575129</v>
      </c>
      <c r="Y153" s="77">
        <f>IF($A153="PLAYER","",(L153-Math!J$14)/Math!J$15)</f>
        <v>-1.0743041118884049</v>
      </c>
    </row>
    <row r="154" spans="1:25">
      <c r="A154" s="77" t="str">
        <f>IF((LEN('Bball ref'!B160)-LEN(SUBSTITUTE('Bball ref'!B160," ","")))&lt;2,'Bball ref'!B160,LEFT('Bball ref'!B160,FIND(" ",'Bball ref'!B160,FIND(" ",'Bball ref'!B160)+1)-1))</f>
        <v>Larry Nance</v>
      </c>
      <c r="B154" s="77">
        <f>IF($A154="PLAYER", "",'Bball ref'!A160)</f>
        <v>143</v>
      </c>
      <c r="C154" s="77">
        <f>IF($A154="PLAYER","",'Bball ref'!E160)</f>
        <v>4</v>
      </c>
      <c r="D154" s="77">
        <f>IF($A154="PLAYER","",VALUE(LEFT('Bball ref'!G160,FIND("(",'Bball ref'!G160)-1)))</f>
        <v>0.48</v>
      </c>
      <c r="E154" s="77">
        <f>IF($A154="PLAYER","",VALUE(LEFT('Bball ref'!H160,(FIND("(",'Bball ref'!H160)-1))))</f>
        <v>0.6</v>
      </c>
      <c r="F154" s="77">
        <f>IF($A154="PLAYER","",'Bball ref'!I160)</f>
        <v>1.3</v>
      </c>
      <c r="G154" s="77">
        <f>IF($A154="PLAYER","",'Bball ref'!K160)</f>
        <v>7.8</v>
      </c>
      <c r="H154" s="77">
        <f>IF($A154="PLAYER","",'Bball ref'!L160)</f>
        <v>1.5</v>
      </c>
      <c r="I154" s="77">
        <f>IF($A154="PLAYER","",'Bball ref'!M160)</f>
        <v>0.3</v>
      </c>
      <c r="J154" s="77">
        <f>IF($A154="PLAYER","",'Bball ref'!N160)</f>
        <v>0.8</v>
      </c>
      <c r="K154" s="77">
        <f>IF($A154="PLAYER","",'Bball ref'!O160)</f>
        <v>1.3</v>
      </c>
      <c r="L154" s="77">
        <f>IF($A154="PLAYER","",'Bball ref'!J160)</f>
        <v>11.3</v>
      </c>
      <c r="M154" s="77">
        <f>IF($A154="PLAYER","",VALUE(MID('Bball ref'!G160,FIND("(",'Bball ref'!G160)+1,FIND("/",'Bball ref'!G160)-FIND("(",'Bball ref'!G160)-1)))</f>
        <v>4.3</v>
      </c>
      <c r="N154" s="77">
        <f>IF($A154="PLAYER","",VALUE(MID('Bball ref'!G160,FIND("/",'Bball ref'!G160)+1,FIND(")",'Bball ref'!G160)-FIND("/",'Bball ref'!G160)-1)))</f>
        <v>9</v>
      </c>
      <c r="O154" s="77">
        <f>IF($A154="PLAYER","",VALUE(MID('Bball ref'!H160,FIND("(",'Bball ref'!H160)+1,FIND("/",'Bball ref'!H160)-FIND("(",'Bball ref'!H160)-1)))</f>
        <v>1.5</v>
      </c>
      <c r="P154" s="77">
        <f>IF($A154="PLAYER","",VALUE(MID('Bball ref'!H160,FIND("/",'Bball ref'!H160)+1,FIND(")",'Bball ref'!H160)-FIND("/",'Bball ref'!H160)-1)))</f>
        <v>2.5</v>
      </c>
      <c r="Q154" s="77">
        <f>IF($A154="PLAYER","",(D154-Math!B$14)/Math!B$15)</f>
        <v>-3.601195222652856E-2</v>
      </c>
      <c r="R154" s="77">
        <f>IF($A154="PLAYER","",(E154-Math!C$14)/Math!C$15)</f>
        <v>-0.59391370502699381</v>
      </c>
      <c r="S154" s="77">
        <f>IF($A154="PLAYER","",(F154-Math!D$14)/Math!D$15)</f>
        <v>-0.15373276160441476</v>
      </c>
      <c r="T154" s="77">
        <f>IF($A154="PLAYER","",(G154-Math!E$14)/Math!E$15)</f>
        <v>0.77340178324840447</v>
      </c>
      <c r="U154" s="77">
        <f>IF($A154="PLAYER","",(H154-Math!F$14)/Math!F$15)</f>
        <v>-0.61938900830091503</v>
      </c>
      <c r="V154" s="77">
        <f>IF($A154="PLAYER","",(I154-Math!G$14)/Math!G$15)</f>
        <v>-1.1501396125338648</v>
      </c>
      <c r="W154" s="77">
        <f>IF($A154="PLAYER","",(J154-Math!H$14)/Math!H$15)</f>
        <v>0.15670472406750705</v>
      </c>
      <c r="X154" s="77">
        <f>IF($A154="PLAYER","",(K154-Math!I$14)/Math!I$15*(-1))</f>
        <v>0.54060834815972703</v>
      </c>
      <c r="Y154" s="77">
        <f>IF($A154="PLAYER","",(L154-Math!J$14)/Math!J$15)</f>
        <v>-0.47304481465847054</v>
      </c>
    </row>
    <row r="155" spans="1:25">
      <c r="A155" s="77" t="str">
        <f>IF((LEN('Bball ref'!B161)-LEN(SUBSTITUTE('Bball ref'!B161," ","")))&lt;2,'Bball ref'!B161,LEFT('Bball ref'!B161,FIND(" ",'Bball ref'!B161,FIND(" ",'Bball ref'!B161)+1)-1))</f>
        <v>PLAYER</v>
      </c>
      <c r="B155" s="77" t="str">
        <f>IF($A155="PLAYER", "",'Bball ref'!A161)</f>
        <v/>
      </c>
      <c r="C155" s="77" t="str">
        <f>IF($A155="PLAYER","",'Bball ref'!E161)</f>
        <v/>
      </c>
      <c r="D155" s="77" t="str">
        <f>IF($A155="PLAYER","",VALUE(LEFT('Bball ref'!G161,FIND("(",'Bball ref'!G161)-1)))</f>
        <v/>
      </c>
      <c r="E155" s="77" t="str">
        <f>IF($A155="PLAYER","",VALUE(LEFT('Bball ref'!H161,(FIND("(",'Bball ref'!H161)-1))))</f>
        <v/>
      </c>
      <c r="F155" s="77" t="str">
        <f>IF($A155="PLAYER","",'Bball ref'!I161)</f>
        <v/>
      </c>
      <c r="G155" s="77" t="str">
        <f>IF($A155="PLAYER","",'Bball ref'!K161)</f>
        <v/>
      </c>
      <c r="H155" s="77" t="str">
        <f>IF($A155="PLAYER","",'Bball ref'!L161)</f>
        <v/>
      </c>
      <c r="I155" s="77" t="str">
        <f>IF($A155="PLAYER","",'Bball ref'!M161)</f>
        <v/>
      </c>
      <c r="J155" s="77" t="str">
        <f>IF($A155="PLAYER","",'Bball ref'!N161)</f>
        <v/>
      </c>
      <c r="K155" s="77" t="str">
        <f>IF($A155="PLAYER","",'Bball ref'!O161)</f>
        <v/>
      </c>
      <c r="L155" s="77" t="str">
        <f>IF($A155="PLAYER","",'Bball ref'!J161)</f>
        <v/>
      </c>
      <c r="M155" s="77" t="str">
        <f>IF($A155="PLAYER","",VALUE(MID('Bball ref'!G161,FIND("(",'Bball ref'!G161)+1,FIND("/",'Bball ref'!G161)-FIND("(",'Bball ref'!G161)-1)))</f>
        <v/>
      </c>
      <c r="N155" s="77" t="str">
        <f>IF($A155="PLAYER","",VALUE(MID('Bball ref'!G161,FIND("/",'Bball ref'!G161)+1,FIND(")",'Bball ref'!G161)-FIND("/",'Bball ref'!G161)-1)))</f>
        <v/>
      </c>
      <c r="O155" s="77" t="str">
        <f>IF($A155="PLAYER","",VALUE(MID('Bball ref'!H161,FIND("(",'Bball ref'!H161)+1,FIND("/",'Bball ref'!H161)-FIND("(",'Bball ref'!H161)-1)))</f>
        <v/>
      </c>
      <c r="P155" s="77" t="str">
        <f>IF($A155="PLAYER","",VALUE(MID('Bball ref'!H161,FIND("/",'Bball ref'!H161)+1,FIND(")",'Bball ref'!H161)-FIND("/",'Bball ref'!H161)-1)))</f>
        <v/>
      </c>
      <c r="Q155" s="77" t="str">
        <f>IF($A155="PLAYER","",(D155-Math!B$14)/Math!B$15)</f>
        <v/>
      </c>
      <c r="R155" s="77" t="str">
        <f>IF($A155="PLAYER","",(E155-Math!C$14)/Math!C$15)</f>
        <v/>
      </c>
      <c r="S155" s="77" t="str">
        <f>IF($A155="PLAYER","",(F155-Math!D$14)/Math!D$15)</f>
        <v/>
      </c>
      <c r="T155" s="77" t="str">
        <f>IF($A155="PLAYER","",(G155-Math!E$14)/Math!E$15)</f>
        <v/>
      </c>
      <c r="U155" s="77" t="str">
        <f>IF($A155="PLAYER","",(H155-Math!F$14)/Math!F$15)</f>
        <v/>
      </c>
      <c r="V155" s="77" t="str">
        <f>IF($A155="PLAYER","",(I155-Math!G$14)/Math!G$15)</f>
        <v/>
      </c>
      <c r="W155" s="77" t="str">
        <f>IF($A155="PLAYER","",(J155-Math!H$14)/Math!H$15)</f>
        <v/>
      </c>
      <c r="X155" s="77" t="str">
        <f>IF($A155="PLAYER","",(K155-Math!I$14)/Math!I$15*(-1))</f>
        <v/>
      </c>
      <c r="Y155" s="77" t="str">
        <f>IF($A155="PLAYER","",(L155-Math!J$14)/Math!J$15)</f>
        <v/>
      </c>
    </row>
    <row r="156" spans="1:25">
      <c r="A156" s="77" t="str">
        <f>IF((LEN('Bball ref'!B162)-LEN(SUBSTITUTE('Bball ref'!B162," ","")))&lt;2,'Bball ref'!B162,LEFT('Bball ref'!B162,FIND(" ",'Bball ref'!B162,FIND(" ",'Bball ref'!B162)+1)-1))</f>
        <v>Jae Crowder</v>
      </c>
      <c r="B156" s="77">
        <f>IF($A156="PLAYER", "",'Bball ref'!A162)</f>
        <v>144</v>
      </c>
      <c r="C156" s="77">
        <f>IF($A156="PLAYER","",'Bball ref'!E162)</f>
        <v>4</v>
      </c>
      <c r="D156" s="77">
        <f>IF($A156="PLAYER","",VALUE(LEFT('Bball ref'!G162,FIND("(",'Bball ref'!G162)-1)))</f>
        <v>0.35</v>
      </c>
      <c r="E156" s="77">
        <f>IF($A156="PLAYER","",VALUE(LEFT('Bball ref'!H162,(FIND("(",'Bball ref'!H162)-1))))</f>
        <v>0.78</v>
      </c>
      <c r="F156" s="77">
        <f>IF($A156="PLAYER","",'Bball ref'!I162)</f>
        <v>2</v>
      </c>
      <c r="G156" s="77">
        <f>IF($A156="PLAYER","",'Bball ref'!K162)</f>
        <v>6.5</v>
      </c>
      <c r="H156" s="77">
        <f>IF($A156="PLAYER","",'Bball ref'!L162)</f>
        <v>2.8</v>
      </c>
      <c r="I156" s="77">
        <f>IF($A156="PLAYER","",'Bball ref'!M162)</f>
        <v>0.5</v>
      </c>
      <c r="J156" s="77">
        <f>IF($A156="PLAYER","",'Bball ref'!N162)</f>
        <v>0.5</v>
      </c>
      <c r="K156" s="77">
        <f>IF($A156="PLAYER","",'Bball ref'!O162)</f>
        <v>1.5</v>
      </c>
      <c r="L156" s="77">
        <f>IF($A156="PLAYER","",'Bball ref'!J162)</f>
        <v>10.3</v>
      </c>
      <c r="M156" s="77">
        <f>IF($A156="PLAYER","",VALUE(MID('Bball ref'!G162,FIND("(",'Bball ref'!G162)+1,FIND("/",'Bball ref'!G162)-FIND("(",'Bball ref'!G162)-1)))</f>
        <v>3.3</v>
      </c>
      <c r="N156" s="77">
        <f>IF($A156="PLAYER","",VALUE(MID('Bball ref'!G162,FIND("/",'Bball ref'!G162)+1,FIND(")",'Bball ref'!G162)-FIND("/",'Bball ref'!G162)-1)))</f>
        <v>9.5</v>
      </c>
      <c r="O156" s="77">
        <f>IF($A156="PLAYER","",VALUE(MID('Bball ref'!H162,FIND("(",'Bball ref'!H162)+1,FIND("/",'Bball ref'!H162)-FIND("(",'Bball ref'!H162)-1)))</f>
        <v>1.8</v>
      </c>
      <c r="P156" s="77">
        <f>IF($A156="PLAYER","",VALUE(MID('Bball ref'!H162,FIND("/",'Bball ref'!H162)+1,FIND(")",'Bball ref'!H162)-FIND("/",'Bball ref'!H162)-1)))</f>
        <v>2.2999999999999998</v>
      </c>
      <c r="Q156" s="77">
        <f>IF($A156="PLAYER","",(D156-Math!B$14)/Math!B$15)</f>
        <v>-1.2064003995886408</v>
      </c>
      <c r="R156" s="77">
        <f>IF($A156="PLAYER","",(E156-Math!C$14)/Math!C$15)</f>
        <v>0.149252557780504</v>
      </c>
      <c r="S156" s="77">
        <f>IF($A156="PLAYER","",(F156-Math!D$14)/Math!D$15)</f>
        <v>0.53831182439615832</v>
      </c>
      <c r="T156" s="77">
        <f>IF($A156="PLAYER","",(G156-Math!E$14)/Math!E$15)</f>
        <v>0.32773586205030075</v>
      </c>
      <c r="U156" s="77">
        <f>IF($A156="PLAYER","",(H156-Math!F$14)/Math!F$15)</f>
        <v>-4.3006967648667495E-2</v>
      </c>
      <c r="V156" s="77">
        <f>IF($A156="PLAYER","",(I156-Math!G$14)/Math!G$15)</f>
        <v>-0.81334909641853137</v>
      </c>
      <c r="W156" s="77">
        <f>IF($A156="PLAYER","",(J156-Math!H$14)/Math!H$15)</f>
        <v>-0.27658022727122117</v>
      </c>
      <c r="X156" s="77">
        <f>IF($A156="PLAYER","",(K156-Math!I$14)/Math!I$15*(-1))</f>
        <v>0.36494357215331735</v>
      </c>
      <c r="Y156" s="77">
        <f>IF($A156="PLAYER","",(L156-Math!J$14)/Math!J$15)</f>
        <v>-0.63554732742331765</v>
      </c>
    </row>
    <row r="157" spans="1:25">
      <c r="A157" s="77" t="str">
        <f>IF((LEN('Bball ref'!B163)-LEN(SUBSTITUTE('Bball ref'!B163," ","")))&lt;2,'Bball ref'!B163,LEFT('Bball ref'!B163,FIND(" ",'Bball ref'!B163,FIND(" ",'Bball ref'!B163)+1)-1))</f>
        <v>Moritz Wagner</v>
      </c>
      <c r="B157" s="77">
        <f>IF($A157="PLAYER", "",'Bball ref'!A163)</f>
        <v>145</v>
      </c>
      <c r="C157" s="77">
        <f>IF($A157="PLAYER","",'Bball ref'!E163)</f>
        <v>4</v>
      </c>
      <c r="D157" s="77">
        <f>IF($A157="PLAYER","",VALUE(LEFT('Bball ref'!G163,FIND("(",'Bball ref'!G163)-1)))</f>
        <v>0.63</v>
      </c>
      <c r="E157" s="77">
        <f>IF($A157="PLAYER","",VALUE(LEFT('Bball ref'!H163,(FIND("(",'Bball ref'!H163)-1))))</f>
        <v>0.72</v>
      </c>
      <c r="F157" s="77">
        <f>IF($A157="PLAYER","",'Bball ref'!I163)</f>
        <v>1.3</v>
      </c>
      <c r="G157" s="77">
        <f>IF($A157="PLAYER","",'Bball ref'!K163)</f>
        <v>4.5</v>
      </c>
      <c r="H157" s="77">
        <f>IF($A157="PLAYER","",'Bball ref'!L163)</f>
        <v>0.5</v>
      </c>
      <c r="I157" s="77">
        <f>IF($A157="PLAYER","",'Bball ref'!M163)</f>
        <v>0.3</v>
      </c>
      <c r="J157" s="77">
        <f>IF($A157="PLAYER","",'Bball ref'!N163)</f>
        <v>1</v>
      </c>
      <c r="K157" s="77">
        <f>IF($A157="PLAYER","",'Bball ref'!O163)</f>
        <v>3.8</v>
      </c>
      <c r="L157" s="77">
        <f>IF($A157="PLAYER","",'Bball ref'!J163)</f>
        <v>11</v>
      </c>
      <c r="M157" s="77">
        <f>IF($A157="PLAYER","",VALUE(MID('Bball ref'!G163,FIND("(",'Bball ref'!G163)+1,FIND("/",'Bball ref'!G163)-FIND("(",'Bball ref'!G163)-1)))</f>
        <v>4.3</v>
      </c>
      <c r="N157" s="77">
        <f>IF($A157="PLAYER","",VALUE(MID('Bball ref'!G163,FIND("/",'Bball ref'!G163)+1,FIND(")",'Bball ref'!G163)-FIND("/",'Bball ref'!G163)-1)))</f>
        <v>6.8</v>
      </c>
      <c r="O157" s="77">
        <f>IF($A157="PLAYER","",VALUE(MID('Bball ref'!H163,FIND("(",'Bball ref'!H163)+1,FIND("/",'Bball ref'!H163)-FIND("(",'Bball ref'!H163)-1)))</f>
        <v>1.3</v>
      </c>
      <c r="P157" s="77">
        <f>IF($A157="PLAYER","",VALUE(MID('Bball ref'!H163,FIND("/",'Bball ref'!H163)+1,FIND(")",'Bball ref'!H163)-FIND("/",'Bball ref'!H163)-1)))</f>
        <v>1.8</v>
      </c>
      <c r="Q157" s="77">
        <f>IF($A157="PLAYER","",(D157-Math!B$14)/Math!B$15)</f>
        <v>1.3144362562682166</v>
      </c>
      <c r="R157" s="77">
        <f>IF($A157="PLAYER","",(E157-Math!C$14)/Math!C$15)</f>
        <v>-9.846952982199543E-2</v>
      </c>
      <c r="S157" s="77">
        <f>IF($A157="PLAYER","",(F157-Math!D$14)/Math!D$15)</f>
        <v>-0.15373276160441476</v>
      </c>
      <c r="T157" s="77">
        <f>IF($A157="PLAYER","",(G157-Math!E$14)/Math!E$15)</f>
        <v>-0.35790401671601274</v>
      </c>
      <c r="U157" s="77">
        <f>IF($A157="PLAYER","",(H157-Math!F$14)/Math!F$15)</f>
        <v>-1.062759808802644</v>
      </c>
      <c r="V157" s="77">
        <f>IF($A157="PLAYER","",(I157-Math!G$14)/Math!G$15)</f>
        <v>-1.1501396125338648</v>
      </c>
      <c r="W157" s="77">
        <f>IF($A157="PLAYER","",(J157-Math!H$14)/Math!H$15)</f>
        <v>0.44556135829332577</v>
      </c>
      <c r="X157" s="77">
        <f>IF($A157="PLAYER","",(K157-Math!I$14)/Math!I$15*(-1))</f>
        <v>-1.6552013519203943</v>
      </c>
      <c r="Y157" s="77">
        <f>IF($A157="PLAYER","",(L157-Math!J$14)/Math!J$15)</f>
        <v>-0.52179556848792474</v>
      </c>
    </row>
    <row r="158" spans="1:25">
      <c r="A158" s="77" t="str">
        <f>IF((LEN('Bball ref'!B164)-LEN(SUBSTITUTE('Bball ref'!B164," ","")))&lt;2,'Bball ref'!B164,LEFT('Bball ref'!B164,FIND(" ",'Bball ref'!B164,FIND(" ",'Bball ref'!B164)+1)-1))</f>
        <v>Seth Curry</v>
      </c>
      <c r="B158" s="77">
        <f>IF($A158="PLAYER", "",'Bball ref'!A164)</f>
        <v>146</v>
      </c>
      <c r="C158" s="77">
        <f>IF($A158="PLAYER","",'Bball ref'!E164)</f>
        <v>4</v>
      </c>
      <c r="D158" s="77">
        <f>IF($A158="PLAYER","",VALUE(LEFT('Bball ref'!G164,FIND("(",'Bball ref'!G164)-1)))</f>
        <v>0.48</v>
      </c>
      <c r="E158" s="77">
        <f>IF($A158="PLAYER","",VALUE(LEFT('Bball ref'!H164,(FIND("(",'Bball ref'!H164)-1))))</f>
        <v>1</v>
      </c>
      <c r="F158" s="77">
        <f>IF($A158="PLAYER","",'Bball ref'!I164)</f>
        <v>1.8</v>
      </c>
      <c r="G158" s="77">
        <f>IF($A158="PLAYER","",'Bball ref'!K164)</f>
        <v>1.8</v>
      </c>
      <c r="H158" s="77">
        <f>IF($A158="PLAYER","",'Bball ref'!L164)</f>
        <v>1.5</v>
      </c>
      <c r="I158" s="77">
        <f>IF($A158="PLAYER","",'Bball ref'!M164)</f>
        <v>1</v>
      </c>
      <c r="J158" s="77">
        <f>IF($A158="PLAYER","",'Bball ref'!N164)</f>
        <v>0.3</v>
      </c>
      <c r="K158" s="77">
        <f>IF($A158="PLAYER","",'Bball ref'!O164)</f>
        <v>0.8</v>
      </c>
      <c r="L158" s="77">
        <f>IF($A158="PLAYER","",'Bball ref'!J164)</f>
        <v>9.8000000000000007</v>
      </c>
      <c r="M158" s="77">
        <f>IF($A158="PLAYER","",VALUE(MID('Bball ref'!G164,FIND("(",'Bball ref'!G164)+1,FIND("/",'Bball ref'!G164)-FIND("(",'Bball ref'!G164)-1)))</f>
        <v>3.5</v>
      </c>
      <c r="N158" s="77">
        <f>IF($A158="PLAYER","",VALUE(MID('Bball ref'!G164,FIND("/",'Bball ref'!G164)+1,FIND(")",'Bball ref'!G164)-FIND("/",'Bball ref'!G164)-1)))</f>
        <v>7.3</v>
      </c>
      <c r="O158" s="77">
        <f>IF($A158="PLAYER","",VALUE(MID('Bball ref'!H164,FIND("(",'Bball ref'!H164)+1,FIND("/",'Bball ref'!H164)-FIND("(",'Bball ref'!H164)-1)))</f>
        <v>1</v>
      </c>
      <c r="P158" s="77">
        <f>IF($A158="PLAYER","",VALUE(MID('Bball ref'!H164,FIND("/",'Bball ref'!H164)+1,FIND(")",'Bball ref'!H164)-FIND("/",'Bball ref'!H164)-1)))</f>
        <v>1</v>
      </c>
      <c r="Q158" s="77">
        <f>IF($A158="PLAYER","",(D158-Math!B$14)/Math!B$15)</f>
        <v>-3.601195222652856E-2</v>
      </c>
      <c r="R158" s="77">
        <f>IF($A158="PLAYER","",(E158-Math!C$14)/Math!C$15)</f>
        <v>1.0575668789896677</v>
      </c>
      <c r="S158" s="77">
        <f>IF($A158="PLAYER","",(F158-Math!D$14)/Math!D$15)</f>
        <v>0.34058479982456608</v>
      </c>
      <c r="T158" s="77">
        <f>IF($A158="PLAYER","",(G158-Math!E$14)/Math!E$15)</f>
        <v>-1.283517853050536</v>
      </c>
      <c r="U158" s="77">
        <f>IF($A158="PLAYER","",(H158-Math!F$14)/Math!F$15)</f>
        <v>-0.61938900830091503</v>
      </c>
      <c r="V158" s="77">
        <f>IF($A158="PLAYER","",(I158-Math!G$14)/Math!G$15)</f>
        <v>2.8627193869802441E-2</v>
      </c>
      <c r="W158" s="77">
        <f>IF($A158="PLAYER","",(J158-Math!H$14)/Math!H$15)</f>
        <v>-0.56543686149703987</v>
      </c>
      <c r="X158" s="77">
        <f>IF($A158="PLAYER","",(K158-Math!I$14)/Math!I$15*(-1))</f>
        <v>0.97977028817575129</v>
      </c>
      <c r="Y158" s="77">
        <f>IF($A158="PLAYER","",(L158-Math!J$14)/Math!J$15)</f>
        <v>-0.71679858380574113</v>
      </c>
    </row>
    <row r="159" spans="1:25">
      <c r="A159" s="77" t="str">
        <f>IF((LEN('Bball ref'!B165)-LEN(SUBSTITUTE('Bball ref'!B165," ","")))&lt;2,'Bball ref'!B165,LEFT('Bball ref'!B165,FIND(" ",'Bball ref'!B165,FIND(" ",'Bball ref'!B165)+1)-1))</f>
        <v>Cedi Osman</v>
      </c>
      <c r="B159" s="77">
        <f>IF($A159="PLAYER", "",'Bball ref'!A165)</f>
        <v>147</v>
      </c>
      <c r="C159" s="77">
        <f>IF($A159="PLAYER","",'Bball ref'!E165)</f>
        <v>4</v>
      </c>
      <c r="D159" s="77">
        <f>IF($A159="PLAYER","",VALUE(LEFT('Bball ref'!G165,FIND("(",'Bball ref'!G165)-1)))</f>
        <v>0.51</v>
      </c>
      <c r="E159" s="77">
        <f>IF($A159="PLAYER","",VALUE(LEFT('Bball ref'!H165,(FIND("(",'Bball ref'!H165)-1))))</f>
        <v>0.6</v>
      </c>
      <c r="F159" s="77">
        <f>IF($A159="PLAYER","",'Bball ref'!I165)</f>
        <v>2.2999999999999998</v>
      </c>
      <c r="G159" s="77">
        <f>IF($A159="PLAYER","",'Bball ref'!K165)</f>
        <v>2.2999999999999998</v>
      </c>
      <c r="H159" s="77">
        <f>IF($A159="PLAYER","",'Bball ref'!L165)</f>
        <v>1.8</v>
      </c>
      <c r="I159" s="77">
        <f>IF($A159="PLAYER","",'Bball ref'!M165)</f>
        <v>0.8</v>
      </c>
      <c r="J159" s="77">
        <f>IF($A159="PLAYER","",'Bball ref'!N165)</f>
        <v>0.3</v>
      </c>
      <c r="K159" s="77">
        <f>IF($A159="PLAYER","",'Bball ref'!O165)</f>
        <v>1.3</v>
      </c>
      <c r="L159" s="77">
        <f>IF($A159="PLAYER","",'Bball ref'!J165)</f>
        <v>9</v>
      </c>
      <c r="M159" s="77">
        <f>IF($A159="PLAYER","",VALUE(MID('Bball ref'!G165,FIND("(",'Bball ref'!G165)+1,FIND("/",'Bball ref'!G165)-FIND("(",'Bball ref'!G165)-1)))</f>
        <v>3.3</v>
      </c>
      <c r="N159" s="77">
        <f>IF($A159="PLAYER","",VALUE(MID('Bball ref'!G165,FIND("/",'Bball ref'!G165)+1,FIND(")",'Bball ref'!G165)-FIND("/",'Bball ref'!G165)-1)))</f>
        <v>6.5</v>
      </c>
      <c r="O159" s="77">
        <f>IF($A159="PLAYER","",VALUE(MID('Bball ref'!H165,FIND("(",'Bball ref'!H165)+1,FIND("/",'Bball ref'!H165)-FIND("(",'Bball ref'!H165)-1)))</f>
        <v>0.3</v>
      </c>
      <c r="P159" s="77">
        <f>IF($A159="PLAYER","",VALUE(MID('Bball ref'!H165,FIND("/",'Bball ref'!H165)+1,FIND(")",'Bball ref'!H165)-FIND("/",'Bball ref'!H165)-1)))</f>
        <v>0.5</v>
      </c>
      <c r="Q159" s="77">
        <f>IF($A159="PLAYER","",(D159-Math!B$14)/Math!B$15)</f>
        <v>0.23407768947242066</v>
      </c>
      <c r="R159" s="77">
        <f>IF($A159="PLAYER","",(E159-Math!C$14)/Math!C$15)</f>
        <v>-0.59391370502699381</v>
      </c>
      <c r="S159" s="77">
        <f>IF($A159="PLAYER","",(F159-Math!D$14)/Math!D$15)</f>
        <v>0.83490236125354667</v>
      </c>
      <c r="T159" s="77">
        <f>IF($A159="PLAYER","",(G159-Math!E$14)/Math!E$15)</f>
        <v>-1.1121078833589577</v>
      </c>
      <c r="U159" s="77">
        <f>IF($A159="PLAYER","",(H159-Math!F$14)/Math!F$15)</f>
        <v>-0.48637776815039629</v>
      </c>
      <c r="V159" s="77">
        <f>IF($A159="PLAYER","",(I159-Math!G$14)/Math!G$15)</f>
        <v>-0.308163322245531</v>
      </c>
      <c r="W159" s="77">
        <f>IF($A159="PLAYER","",(J159-Math!H$14)/Math!H$15)</f>
        <v>-0.56543686149703987</v>
      </c>
      <c r="X159" s="77">
        <f>IF($A159="PLAYER","",(K159-Math!I$14)/Math!I$15*(-1))</f>
        <v>0.54060834815972703</v>
      </c>
      <c r="Y159" s="77">
        <f>IF($A159="PLAYER","",(L159-Math!J$14)/Math!J$15)</f>
        <v>-0.84680059401761887</v>
      </c>
    </row>
    <row r="160" spans="1:25">
      <c r="A160" s="77" t="str">
        <f>IF((LEN('Bball ref'!B166)-LEN(SUBSTITUTE('Bball ref'!B166," ","")))&lt;2,'Bball ref'!B166,LEFT('Bball ref'!B166,FIND(" ",'Bball ref'!B166,FIND(" ",'Bball ref'!B166)+1)-1))</f>
        <v>Harrison Barnes</v>
      </c>
      <c r="B160" s="77">
        <f>IF($A160="PLAYER", "",'Bball ref'!A166)</f>
        <v>148</v>
      </c>
      <c r="C160" s="77">
        <f>IF($A160="PLAYER","",'Bball ref'!E166)</f>
        <v>5</v>
      </c>
      <c r="D160" s="77">
        <f>IF($A160="PLAYER","",VALUE(LEFT('Bball ref'!G166,FIND("(",'Bball ref'!G166)-1)))</f>
        <v>0.5</v>
      </c>
      <c r="E160" s="77">
        <f>IF($A160="PLAYER","",VALUE(LEFT('Bball ref'!H166,(FIND("(",'Bball ref'!H166)-1))))</f>
        <v>0.67</v>
      </c>
      <c r="F160" s="77">
        <f>IF($A160="PLAYER","",'Bball ref'!I166)</f>
        <v>0.8</v>
      </c>
      <c r="G160" s="77">
        <f>IF($A160="PLAYER","",'Bball ref'!K166)</f>
        <v>5.8</v>
      </c>
      <c r="H160" s="77">
        <f>IF($A160="PLAYER","",'Bball ref'!L166)</f>
        <v>0.8</v>
      </c>
      <c r="I160" s="77">
        <f>IF($A160="PLAYER","",'Bball ref'!M166)</f>
        <v>1.2</v>
      </c>
      <c r="J160" s="77">
        <f>IF($A160="PLAYER","",'Bball ref'!N166)</f>
        <v>0</v>
      </c>
      <c r="K160" s="77">
        <f>IF($A160="PLAYER","",'Bball ref'!O166)</f>
        <v>1</v>
      </c>
      <c r="L160" s="77">
        <f>IF($A160="PLAYER","",'Bball ref'!J166)</f>
        <v>13.2</v>
      </c>
      <c r="M160" s="77">
        <f>IF($A160="PLAYER","",VALUE(MID('Bball ref'!G166,FIND("(",'Bball ref'!G166)+1,FIND("/",'Bball ref'!G166)-FIND("(",'Bball ref'!G166)-1)))</f>
        <v>5.6</v>
      </c>
      <c r="N160" s="77">
        <f>IF($A160="PLAYER","",VALUE(MID('Bball ref'!G166,FIND("/",'Bball ref'!G166)+1,FIND(")",'Bball ref'!G166)-FIND("/",'Bball ref'!G166)-1)))</f>
        <v>11.2</v>
      </c>
      <c r="O160" s="77">
        <f>IF($A160="PLAYER","",VALUE(MID('Bball ref'!H166,FIND("(",'Bball ref'!H166)+1,FIND("/",'Bball ref'!H166)-FIND("(",'Bball ref'!H166)-1)))</f>
        <v>1.2</v>
      </c>
      <c r="P160" s="77">
        <f>IF($A160="PLAYER","",VALUE(MID('Bball ref'!H166,FIND("/",'Bball ref'!H166)+1,FIND(")",'Bball ref'!H166)-FIND("/",'Bball ref'!H166)-1)))</f>
        <v>1.8</v>
      </c>
      <c r="Q160" s="77">
        <f>IF($A160="PLAYER","",(D160-Math!B$14)/Math!B$15)</f>
        <v>0.14404780890610425</v>
      </c>
      <c r="R160" s="77">
        <f>IF($A160="PLAYER","",(E160-Math!C$14)/Math!C$15)</f>
        <v>-0.30490460282407783</v>
      </c>
      <c r="S160" s="77">
        <f>IF($A160="PLAYER","",(F160-Math!D$14)/Math!D$15)</f>
        <v>-0.6480503230333956</v>
      </c>
      <c r="T160" s="77">
        <f>IF($A160="PLAYER","",(G160-Math!E$14)/Math!E$15)</f>
        <v>8.7761904482090938E-2</v>
      </c>
      <c r="U160" s="77">
        <f>IF($A160="PLAYER","",(H160-Math!F$14)/Math!F$15)</f>
        <v>-0.9297485686521253</v>
      </c>
      <c r="V160" s="77">
        <f>IF($A160="PLAYER","",(I160-Math!G$14)/Math!G$15)</f>
        <v>0.3654177099851359</v>
      </c>
      <c r="W160" s="77">
        <f>IF($A160="PLAYER","",(J160-Math!H$14)/Math!H$15)</f>
        <v>-0.998721812835768</v>
      </c>
      <c r="X160" s="77">
        <f>IF($A160="PLAYER","",(K160-Math!I$14)/Math!I$15*(-1))</f>
        <v>0.80410551216934167</v>
      </c>
      <c r="Y160" s="77">
        <f>IF($A160="PLAYER","",(L160-Math!J$14)/Math!J$15)</f>
        <v>-0.16429004040526141</v>
      </c>
    </row>
    <row r="161" spans="1:25">
      <c r="A161" s="77" t="str">
        <f>IF((LEN('Bball ref'!B167)-LEN(SUBSTITUTE('Bball ref'!B167," ","")))&lt;2,'Bball ref'!B167,LEFT('Bball ref'!B167,FIND(" ",'Bball ref'!B167,FIND(" ",'Bball ref'!B167)+1)-1))</f>
        <v>Malik Beasley</v>
      </c>
      <c r="B161" s="77">
        <f>IF($A161="PLAYER", "",'Bball ref'!A167)</f>
        <v>149</v>
      </c>
      <c r="C161" s="77">
        <f>IF($A161="PLAYER","",'Bball ref'!E167)</f>
        <v>4</v>
      </c>
      <c r="D161" s="77">
        <f>IF($A161="PLAYER","",VALUE(LEFT('Bball ref'!G167,FIND("(",'Bball ref'!G167)-1)))</f>
        <v>0.45</v>
      </c>
      <c r="E161" s="77">
        <f>IF($A161="PLAYER","",VALUE(LEFT('Bball ref'!H167,(FIND("(",'Bball ref'!H167)-1))))</f>
        <v>1</v>
      </c>
      <c r="F161" s="77">
        <f>IF($A161="PLAYER","",'Bball ref'!I167)</f>
        <v>1.8</v>
      </c>
      <c r="G161" s="77">
        <f>IF($A161="PLAYER","",'Bball ref'!K167)</f>
        <v>1.8</v>
      </c>
      <c r="H161" s="77">
        <f>IF($A161="PLAYER","",'Bball ref'!L167)</f>
        <v>1</v>
      </c>
      <c r="I161" s="77">
        <f>IF($A161="PLAYER","",'Bball ref'!M167)</f>
        <v>1.3</v>
      </c>
      <c r="J161" s="77">
        <f>IF($A161="PLAYER","",'Bball ref'!N167)</f>
        <v>0.3</v>
      </c>
      <c r="K161" s="77">
        <f>IF($A161="PLAYER","",'Bball ref'!O167)</f>
        <v>1</v>
      </c>
      <c r="L161" s="77">
        <f>IF($A161="PLAYER","",'Bball ref'!J167)</f>
        <v>9.5</v>
      </c>
      <c r="M161" s="77">
        <f>IF($A161="PLAYER","",VALUE(MID('Bball ref'!G167,FIND("(",'Bball ref'!G167)+1,FIND("/",'Bball ref'!G167)-FIND("(",'Bball ref'!G167)-1)))</f>
        <v>3.5</v>
      </c>
      <c r="N161" s="77">
        <f>IF($A161="PLAYER","",VALUE(MID('Bball ref'!G167,FIND("/",'Bball ref'!G167)+1,FIND(")",'Bball ref'!G167)-FIND("/",'Bball ref'!G167)-1)))</f>
        <v>7.8</v>
      </c>
      <c r="O161" s="77">
        <f>IF($A161="PLAYER","",VALUE(MID('Bball ref'!H167,FIND("(",'Bball ref'!H167)+1,FIND("/",'Bball ref'!H167)-FIND("(",'Bball ref'!H167)-1)))</f>
        <v>0.8</v>
      </c>
      <c r="P161" s="77">
        <f>IF($A161="PLAYER","",VALUE(MID('Bball ref'!H167,FIND("/",'Bball ref'!H167)+1,FIND(")",'Bball ref'!H167)-FIND("/",'Bball ref'!H167)-1)))</f>
        <v>0.8</v>
      </c>
      <c r="Q161" s="77">
        <f>IF($A161="PLAYER","",(D161-Math!B$14)/Math!B$15)</f>
        <v>-0.30610159392547726</v>
      </c>
      <c r="R161" s="77">
        <f>IF($A161="PLAYER","",(E161-Math!C$14)/Math!C$15)</f>
        <v>1.0575668789896677</v>
      </c>
      <c r="S161" s="77">
        <f>IF($A161="PLAYER","",(F161-Math!D$14)/Math!D$15)</f>
        <v>0.34058479982456608</v>
      </c>
      <c r="T161" s="77">
        <f>IF($A161="PLAYER","",(G161-Math!E$14)/Math!E$15)</f>
        <v>-1.283517853050536</v>
      </c>
      <c r="U161" s="77">
        <f>IF($A161="PLAYER","",(H161-Math!F$14)/Math!F$15)</f>
        <v>-0.8410744085517794</v>
      </c>
      <c r="V161" s="77">
        <f>IF($A161="PLAYER","",(I161-Math!G$14)/Math!G$15)</f>
        <v>0.53381296804280276</v>
      </c>
      <c r="W161" s="77">
        <f>IF($A161="PLAYER","",(J161-Math!H$14)/Math!H$15)</f>
        <v>-0.56543686149703987</v>
      </c>
      <c r="X161" s="77">
        <f>IF($A161="PLAYER","",(K161-Math!I$14)/Math!I$15*(-1))</f>
        <v>0.80410551216934167</v>
      </c>
      <c r="Y161" s="77">
        <f>IF($A161="PLAYER","",(L161-Math!J$14)/Math!J$15)</f>
        <v>-0.76554933763519539</v>
      </c>
    </row>
    <row r="162" spans="1:25">
      <c r="A162" s="77" t="str">
        <f>IF((LEN('Bball ref'!B168)-LEN(SUBSTITUTE('Bball ref'!B168," ","")))&lt;2,'Bball ref'!B168,LEFT('Bball ref'!B168,FIND(" ",'Bball ref'!B168,FIND(" ",'Bball ref'!B168)+1)-1))</f>
        <v>Kyle Anderson</v>
      </c>
      <c r="B162" s="77">
        <f>IF($A162="PLAYER", "",'Bball ref'!A168)</f>
        <v>150</v>
      </c>
      <c r="C162" s="77">
        <f>IF($A162="PLAYER","",'Bball ref'!E168)</f>
        <v>4</v>
      </c>
      <c r="D162" s="77">
        <f>IF($A162="PLAYER","",VALUE(LEFT('Bball ref'!G168,FIND("(",'Bball ref'!G168)-1)))</f>
        <v>0.56000000000000005</v>
      </c>
      <c r="E162" s="77">
        <f>IF($A162="PLAYER","",VALUE(LEFT('Bball ref'!H168,(FIND("(",'Bball ref'!H168)-1))))</f>
        <v>0.65</v>
      </c>
      <c r="F162" s="77">
        <f>IF($A162="PLAYER","",'Bball ref'!I168)</f>
        <v>0.3</v>
      </c>
      <c r="G162" s="77">
        <f>IF($A162="PLAYER","",'Bball ref'!K168)</f>
        <v>5</v>
      </c>
      <c r="H162" s="77">
        <f>IF($A162="PLAYER","",'Bball ref'!L168)</f>
        <v>2</v>
      </c>
      <c r="I162" s="77">
        <f>IF($A162="PLAYER","",'Bball ref'!M168)</f>
        <v>1</v>
      </c>
      <c r="J162" s="77">
        <f>IF($A162="PLAYER","",'Bball ref'!N168)</f>
        <v>0.8</v>
      </c>
      <c r="K162" s="77">
        <f>IF($A162="PLAYER","",'Bball ref'!O168)</f>
        <v>0.5</v>
      </c>
      <c r="L162" s="77">
        <f>IF($A162="PLAYER","",'Bball ref'!J168)</f>
        <v>7</v>
      </c>
      <c r="M162" s="77">
        <f>IF($A162="PLAYER","",VALUE(MID('Bball ref'!G168,FIND("(",'Bball ref'!G168)+1,FIND("/",'Bball ref'!G168)-FIND("(",'Bball ref'!G168)-1)))</f>
        <v>2.8</v>
      </c>
      <c r="N162" s="77">
        <f>IF($A162="PLAYER","",VALUE(MID('Bball ref'!G168,FIND("/",'Bball ref'!G168)+1,FIND(")",'Bball ref'!G168)-FIND("/",'Bball ref'!G168)-1)))</f>
        <v>5</v>
      </c>
      <c r="O162" s="77">
        <f>IF($A162="PLAYER","",VALUE(MID('Bball ref'!H168,FIND("(",'Bball ref'!H168)+1,FIND("/",'Bball ref'!H168)-FIND("(",'Bball ref'!H168)-1)))</f>
        <v>1.3</v>
      </c>
      <c r="P162" s="77">
        <f>IF($A162="PLAYER","",VALUE(MID('Bball ref'!H168,FIND("/",'Bball ref'!H168)+1,FIND(")",'Bball ref'!H168)-FIND("/",'Bball ref'!H168)-1)))</f>
        <v>2</v>
      </c>
      <c r="Q162" s="77">
        <f>IF($A162="PLAYER","",(D162-Math!B$14)/Math!B$15)</f>
        <v>0.68422709230400269</v>
      </c>
      <c r="R162" s="77">
        <f>IF($A162="PLAYER","",(E162-Math!C$14)/Math!C$15)</f>
        <v>-0.38747863202491095</v>
      </c>
      <c r="S162" s="77">
        <f>IF($A162="PLAYER","",(F162-Math!D$14)/Math!D$15)</f>
        <v>-1.1423678844623764</v>
      </c>
      <c r="T162" s="77">
        <f>IF($A162="PLAYER","",(G162-Math!E$14)/Math!E$15)</f>
        <v>-0.1864940470244344</v>
      </c>
      <c r="U162" s="77">
        <f>IF($A162="PLAYER","",(H162-Math!F$14)/Math!F$15)</f>
        <v>-0.39770360805005056</v>
      </c>
      <c r="V162" s="77">
        <f>IF($A162="PLAYER","",(I162-Math!G$14)/Math!G$15)</f>
        <v>2.8627193869802441E-2</v>
      </c>
      <c r="W162" s="77">
        <f>IF($A162="PLAYER","",(J162-Math!H$14)/Math!H$15)</f>
        <v>0.15670472406750705</v>
      </c>
      <c r="X162" s="77">
        <f>IF($A162="PLAYER","",(K162-Math!I$14)/Math!I$15*(-1))</f>
        <v>1.2432674521853659</v>
      </c>
      <c r="Y162" s="77">
        <f>IF($A162="PLAYER","",(L162-Math!J$14)/Math!J$15)</f>
        <v>-1.171805619547313</v>
      </c>
    </row>
    <row r="163" spans="1:25">
      <c r="A163" s="77" t="str">
        <f>IF((LEN('Bball ref'!B169)-LEN(SUBSTITUTE('Bball ref'!B169," ","")))&lt;2,'Bball ref'!B169,LEFT('Bball ref'!B169,FIND(" ",'Bball ref'!B169,FIND(" ",'Bball ref'!B169)+1)-1))</f>
        <v>Ersan Ilyasova</v>
      </c>
      <c r="B163" s="77">
        <f>IF($A163="PLAYER", "",'Bball ref'!A169)</f>
        <v>151</v>
      </c>
      <c r="C163" s="77">
        <f>IF($A163="PLAYER","",'Bball ref'!E169)</f>
        <v>4</v>
      </c>
      <c r="D163" s="77">
        <f>IF($A163="PLAYER","",VALUE(LEFT('Bball ref'!G169,FIND("(",'Bball ref'!G169)-1)))</f>
        <v>0.52</v>
      </c>
      <c r="E163" s="77">
        <f>IF($A163="PLAYER","",VALUE(LEFT('Bball ref'!H169,(FIND("(",'Bball ref'!H169)-1))))</f>
        <v>0.8</v>
      </c>
      <c r="F163" s="77">
        <f>IF($A163="PLAYER","",'Bball ref'!I169)</f>
        <v>1.3</v>
      </c>
      <c r="G163" s="77">
        <f>IF($A163="PLAYER","",'Bball ref'!K169)</f>
        <v>7.3</v>
      </c>
      <c r="H163" s="77">
        <f>IF($A163="PLAYER","",'Bball ref'!L169)</f>
        <v>0.5</v>
      </c>
      <c r="I163" s="77">
        <f>IF($A163="PLAYER","",'Bball ref'!M169)</f>
        <v>0.5</v>
      </c>
      <c r="J163" s="77">
        <f>IF($A163="PLAYER","",'Bball ref'!N169)</f>
        <v>0.3</v>
      </c>
      <c r="K163" s="77">
        <f>IF($A163="PLAYER","",'Bball ref'!O169)</f>
        <v>1</v>
      </c>
      <c r="L163" s="77">
        <f>IF($A163="PLAYER","",'Bball ref'!J169)</f>
        <v>8.5</v>
      </c>
      <c r="M163" s="77">
        <f>IF($A163="PLAYER","",VALUE(MID('Bball ref'!G169,FIND("(",'Bball ref'!G169)+1,FIND("/",'Bball ref'!G169)-FIND("(",'Bball ref'!G169)-1)))</f>
        <v>3.3</v>
      </c>
      <c r="N163" s="77">
        <f>IF($A163="PLAYER","",VALUE(MID('Bball ref'!G169,FIND("/",'Bball ref'!G169)+1,FIND(")",'Bball ref'!G169)-FIND("/",'Bball ref'!G169)-1)))</f>
        <v>6.3</v>
      </c>
      <c r="O163" s="77">
        <f>IF($A163="PLAYER","",VALUE(MID('Bball ref'!H169,FIND("(",'Bball ref'!H169)+1,FIND("/",'Bball ref'!H169)-FIND("(",'Bball ref'!H169)-1)))</f>
        <v>0.8</v>
      </c>
      <c r="P163" s="77">
        <f>IF($A163="PLAYER","",VALUE(MID('Bball ref'!H169,FIND("/",'Bball ref'!H169)+1,FIND(")",'Bball ref'!H169)-FIND("/",'Bball ref'!H169)-1)))</f>
        <v>1</v>
      </c>
      <c r="Q163" s="77">
        <f>IF($A163="PLAYER","",(D163-Math!B$14)/Math!B$15)</f>
        <v>0.32410757003873708</v>
      </c>
      <c r="R163" s="77">
        <f>IF($A163="PLAYER","",(E163-Math!C$14)/Math!C$15)</f>
        <v>0.23182658698133715</v>
      </c>
      <c r="S163" s="77">
        <f>IF($A163="PLAYER","",(F163-Math!D$14)/Math!D$15)</f>
        <v>-0.15373276160441476</v>
      </c>
      <c r="T163" s="77">
        <f>IF($A163="PLAYER","",(G163-Math!E$14)/Math!E$15)</f>
        <v>0.60199181355682607</v>
      </c>
      <c r="U163" s="77">
        <f>IF($A163="PLAYER","",(H163-Math!F$14)/Math!F$15)</f>
        <v>-1.062759808802644</v>
      </c>
      <c r="V163" s="77">
        <f>IF($A163="PLAYER","",(I163-Math!G$14)/Math!G$15)</f>
        <v>-0.81334909641853137</v>
      </c>
      <c r="W163" s="77">
        <f>IF($A163="PLAYER","",(J163-Math!H$14)/Math!H$15)</f>
        <v>-0.56543686149703987</v>
      </c>
      <c r="X163" s="77">
        <f>IF($A163="PLAYER","",(K163-Math!I$14)/Math!I$15*(-1))</f>
        <v>0.80410551216934167</v>
      </c>
      <c r="Y163" s="77">
        <f>IF($A163="PLAYER","",(L163-Math!J$14)/Math!J$15)</f>
        <v>-0.92805185040004246</v>
      </c>
    </row>
    <row r="164" spans="1:25">
      <c r="A164" s="77" t="str">
        <f>IF((LEN('Bball ref'!B170)-LEN(SUBSTITUTE('Bball ref'!B170," ","")))&lt;2,'Bball ref'!B170,LEFT('Bball ref'!B170,FIND(" ",'Bball ref'!B170,FIND(" ",'Bball ref'!B170)+1)-1))</f>
        <v>Jeremy Lamb</v>
      </c>
      <c r="B164" s="77">
        <f>IF($A164="PLAYER", "",'Bball ref'!A170)</f>
        <v>152</v>
      </c>
      <c r="C164" s="77">
        <f>IF($A164="PLAYER","",'Bball ref'!E170)</f>
        <v>2</v>
      </c>
      <c r="D164" s="77">
        <f>IF($A164="PLAYER","",VALUE(LEFT('Bball ref'!G170,FIND("(",'Bball ref'!G170)-1)))</f>
        <v>0.5</v>
      </c>
      <c r="E164" s="77">
        <f>IF($A164="PLAYER","",VALUE(LEFT('Bball ref'!H170,(FIND("(",'Bball ref'!H170)-1))))</f>
        <v>0.4</v>
      </c>
      <c r="F164" s="77">
        <f>IF($A164="PLAYER","",'Bball ref'!I170)</f>
        <v>1.5</v>
      </c>
      <c r="G164" s="77">
        <f>IF($A164="PLAYER","",'Bball ref'!K170)</f>
        <v>5.5</v>
      </c>
      <c r="H164" s="77">
        <f>IF($A164="PLAYER","",'Bball ref'!L170)</f>
        <v>1.5</v>
      </c>
      <c r="I164" s="77">
        <f>IF($A164="PLAYER","",'Bball ref'!M170)</f>
        <v>1</v>
      </c>
      <c r="J164" s="77">
        <f>IF($A164="PLAYER","",'Bball ref'!N170)</f>
        <v>0</v>
      </c>
      <c r="K164" s="77">
        <f>IF($A164="PLAYER","",'Bball ref'!O170)</f>
        <v>2</v>
      </c>
      <c r="L164" s="77">
        <f>IF($A164="PLAYER","",'Bball ref'!J170)</f>
        <v>17.5</v>
      </c>
      <c r="M164" s="77">
        <f>IF($A164="PLAYER","",VALUE(MID('Bball ref'!G170,FIND("(",'Bball ref'!G170)+1,FIND("/",'Bball ref'!G170)-FIND("(",'Bball ref'!G170)-1)))</f>
        <v>7.5</v>
      </c>
      <c r="N164" s="77">
        <f>IF($A164="PLAYER","",VALUE(MID('Bball ref'!G170,FIND("/",'Bball ref'!G170)+1,FIND(")",'Bball ref'!G170)-FIND("/",'Bball ref'!G170)-1)))</f>
        <v>15</v>
      </c>
      <c r="O164" s="77">
        <f>IF($A164="PLAYER","",VALUE(MID('Bball ref'!H170,FIND("(",'Bball ref'!H170)+1,FIND("/",'Bball ref'!H170)-FIND("(",'Bball ref'!H170)-1)))</f>
        <v>1</v>
      </c>
      <c r="P164" s="77">
        <f>IF($A164="PLAYER","",VALUE(MID('Bball ref'!H170,FIND("/",'Bball ref'!H170)+1,FIND(")",'Bball ref'!H170)-FIND("/",'Bball ref'!H170)-1)))</f>
        <v>2.5</v>
      </c>
      <c r="Q164" s="77">
        <f>IF($A164="PLAYER","",(D164-Math!B$14)/Math!B$15)</f>
        <v>0.14404780890610425</v>
      </c>
      <c r="R164" s="77">
        <f>IF($A164="PLAYER","",(E164-Math!C$14)/Math!C$15)</f>
        <v>-1.4196539970353244</v>
      </c>
      <c r="S164" s="77">
        <f>IF($A164="PLAYER","",(F164-Math!D$14)/Math!D$15)</f>
        <v>4.3994262967177525E-2</v>
      </c>
      <c r="T164" s="77">
        <f>IF($A164="PLAYER","",(G164-Math!E$14)/Math!E$15)</f>
        <v>-1.5084077332856018E-2</v>
      </c>
      <c r="U164" s="77">
        <f>IF($A164="PLAYER","",(H164-Math!F$14)/Math!F$15)</f>
        <v>-0.61938900830091503</v>
      </c>
      <c r="V164" s="77">
        <f>IF($A164="PLAYER","",(I164-Math!G$14)/Math!G$15)</f>
        <v>2.8627193869802441E-2</v>
      </c>
      <c r="W164" s="77">
        <f>IF($A164="PLAYER","",(J164-Math!H$14)/Math!H$15)</f>
        <v>-0.998721812835768</v>
      </c>
      <c r="X164" s="77">
        <f>IF($A164="PLAYER","",(K164-Math!I$14)/Math!I$15*(-1))</f>
        <v>-7.4218367862706955E-2</v>
      </c>
      <c r="Y164" s="77">
        <f>IF($A164="PLAYER","",(L164-Math!J$14)/Math!J$15)</f>
        <v>0.534470764483581</v>
      </c>
    </row>
    <row r="165" spans="1:25">
      <c r="A165" s="77" t="str">
        <f>IF((LEN('Bball ref'!B171)-LEN(SUBSTITUTE('Bball ref'!B171," ","")))&lt;2,'Bball ref'!B171,LEFT('Bball ref'!B171,FIND(" ",'Bball ref'!B171,FIND(" ",'Bball ref'!B171)+1)-1))</f>
        <v>Joe Ingles</v>
      </c>
      <c r="B165" s="77">
        <f>IF($A165="PLAYER", "",'Bball ref'!A171)</f>
        <v>153</v>
      </c>
      <c r="C165" s="77">
        <f>IF($A165="PLAYER","",'Bball ref'!E171)</f>
        <v>5</v>
      </c>
      <c r="D165" s="77">
        <f>IF($A165="PLAYER","",VALUE(LEFT('Bball ref'!G171,FIND("(",'Bball ref'!G171)-1)))</f>
        <v>0.38</v>
      </c>
      <c r="E165" s="77">
        <f>IF($A165="PLAYER","",VALUE(LEFT('Bball ref'!H171,(FIND("(",'Bball ref'!H171)-1))))</f>
        <v>1</v>
      </c>
      <c r="F165" s="77">
        <f>IF($A165="PLAYER","",'Bball ref'!I171)</f>
        <v>1.2</v>
      </c>
      <c r="G165" s="77">
        <f>IF($A165="PLAYER","",'Bball ref'!K171)</f>
        <v>4.4000000000000004</v>
      </c>
      <c r="H165" s="77">
        <f>IF($A165="PLAYER","",'Bball ref'!L171)</f>
        <v>4</v>
      </c>
      <c r="I165" s="77">
        <f>IF($A165="PLAYER","",'Bball ref'!M171)</f>
        <v>1.2</v>
      </c>
      <c r="J165" s="77">
        <f>IF($A165="PLAYER","",'Bball ref'!N171)</f>
        <v>0</v>
      </c>
      <c r="K165" s="77">
        <f>IF($A165="PLAYER","",'Bball ref'!O171)</f>
        <v>1.6</v>
      </c>
      <c r="L165" s="77">
        <f>IF($A165="PLAYER","",'Bball ref'!J171)</f>
        <v>6</v>
      </c>
      <c r="M165" s="77">
        <f>IF($A165="PLAYER","",VALUE(MID('Bball ref'!G171,FIND("(",'Bball ref'!G171)+1,FIND("/",'Bball ref'!G171)-FIND("(",'Bball ref'!G171)-1)))</f>
        <v>2.2000000000000002</v>
      </c>
      <c r="N165" s="77">
        <f>IF($A165="PLAYER","",VALUE(MID('Bball ref'!G171,FIND("/",'Bball ref'!G171)+1,FIND(")",'Bball ref'!G171)-FIND("/",'Bball ref'!G171)-1)))</f>
        <v>5.8</v>
      </c>
      <c r="O165" s="77">
        <f>IF($A165="PLAYER","",VALUE(MID('Bball ref'!H171,FIND("(",'Bball ref'!H171)+1,FIND("/",'Bball ref'!H171)-FIND("(",'Bball ref'!H171)-1)))</f>
        <v>0.4</v>
      </c>
      <c r="P165" s="77">
        <f>IF($A165="PLAYER","",VALUE(MID('Bball ref'!H171,FIND("/",'Bball ref'!H171)+1,FIND(")",'Bball ref'!H171)-FIND("/",'Bball ref'!H171)-1)))</f>
        <v>0.4</v>
      </c>
      <c r="Q165" s="77">
        <f>IF($A165="PLAYER","",(D165-Math!B$14)/Math!B$15)</f>
        <v>-0.93631075788969165</v>
      </c>
      <c r="R165" s="77">
        <f>IF($A165="PLAYER","",(E165-Math!C$14)/Math!C$15)</f>
        <v>1.0575668789896677</v>
      </c>
      <c r="S165" s="77">
        <f>IF($A165="PLAYER","",(F165-Math!D$14)/Math!D$15)</f>
        <v>-0.252596273890211</v>
      </c>
      <c r="T165" s="77">
        <f>IF($A165="PLAYER","",(G165-Math!E$14)/Math!E$15)</f>
        <v>-0.39218601065432829</v>
      </c>
      <c r="U165" s="77">
        <f>IF($A165="PLAYER","",(H165-Math!F$14)/Math!F$15)</f>
        <v>0.48903799295340727</v>
      </c>
      <c r="V165" s="77">
        <f>IF($A165="PLAYER","",(I165-Math!G$14)/Math!G$15)</f>
        <v>0.3654177099851359</v>
      </c>
      <c r="W165" s="77">
        <f>IF($A165="PLAYER","",(J165-Math!H$14)/Math!H$15)</f>
        <v>-0.998721812835768</v>
      </c>
      <c r="X165" s="77">
        <f>IF($A165="PLAYER","",(K165-Math!I$14)/Math!I$15*(-1))</f>
        <v>0.27711118415011238</v>
      </c>
      <c r="Y165" s="77">
        <f>IF($A165="PLAYER","",(L165-Math!J$14)/Math!J$15)</f>
        <v>-1.3343081323121599</v>
      </c>
    </row>
    <row r="166" spans="1:25">
      <c r="A166" s="77" t="str">
        <f>IF((LEN('Bball ref'!B172)-LEN(SUBSTITUTE('Bball ref'!B172," ","")))&lt;2,'Bball ref'!B172,LEFT('Bball ref'!B172,FIND(" ",'Bball ref'!B172,FIND(" ",'Bball ref'!B172)+1)-1))</f>
        <v>Moe Harkless</v>
      </c>
      <c r="B166" s="77">
        <f>IF($A166="PLAYER", "",'Bball ref'!A172)</f>
        <v>154</v>
      </c>
      <c r="C166" s="77">
        <f>IF($A166="PLAYER","",'Bball ref'!E172)</f>
        <v>5</v>
      </c>
      <c r="D166" s="77">
        <f>IF($A166="PLAYER","",VALUE(LEFT('Bball ref'!G172,FIND("(",'Bball ref'!G172)-1)))</f>
        <v>0.54</v>
      </c>
      <c r="E166" s="77">
        <f>IF($A166="PLAYER","",VALUE(LEFT('Bball ref'!H172,(FIND("(",'Bball ref'!H172)-1))))</f>
        <v>0</v>
      </c>
      <c r="F166" s="77">
        <f>IF($A166="PLAYER","",'Bball ref'!I172)</f>
        <v>0.6</v>
      </c>
      <c r="G166" s="77">
        <f>IF($A166="PLAYER","",'Bball ref'!K172)</f>
        <v>2.8</v>
      </c>
      <c r="H166" s="77">
        <f>IF($A166="PLAYER","",'Bball ref'!L172)</f>
        <v>1</v>
      </c>
      <c r="I166" s="77">
        <f>IF($A166="PLAYER","",'Bball ref'!M172)</f>
        <v>1.6</v>
      </c>
      <c r="J166" s="77">
        <f>IF($A166="PLAYER","",'Bball ref'!N172)</f>
        <v>0.6</v>
      </c>
      <c r="K166" s="77">
        <f>IF($A166="PLAYER","",'Bball ref'!O172)</f>
        <v>0.8</v>
      </c>
      <c r="L166" s="77">
        <f>IF($A166="PLAYER","",'Bball ref'!J172)</f>
        <v>5.8</v>
      </c>
      <c r="M166" s="77">
        <f>IF($A166="PLAYER","",VALUE(MID('Bball ref'!G172,FIND("(",'Bball ref'!G172)+1,FIND("/",'Bball ref'!G172)-FIND("(",'Bball ref'!G172)-1)))</f>
        <v>2.6</v>
      </c>
      <c r="N166" s="77">
        <f>IF($A166="PLAYER","",VALUE(MID('Bball ref'!G172,FIND("/",'Bball ref'!G172)+1,FIND(")",'Bball ref'!G172)-FIND("/",'Bball ref'!G172)-1)))</f>
        <v>4.8</v>
      </c>
      <c r="O166" s="77">
        <f>IF($A166="PLAYER","",VALUE(MID('Bball ref'!H172,FIND("(",'Bball ref'!H172)+1,FIND("/",'Bball ref'!H172)-FIND("(",'Bball ref'!H172)-1)))</f>
        <v>0</v>
      </c>
      <c r="P166" s="77">
        <f>IF($A166="PLAYER","",VALUE(MID('Bball ref'!H172,FIND("/",'Bball ref'!H172)+1,FIND(")",'Bball ref'!H172)-FIND("/",'Bball ref'!H172)-1)))</f>
        <v>0</v>
      </c>
      <c r="Q166" s="77">
        <f>IF($A166="PLAYER","",(D166-Math!B$14)/Math!B$15)</f>
        <v>0.50416733117136991</v>
      </c>
      <c r="R166" s="77">
        <f>IF($A166="PLAYER","",(E166-Math!C$14)/Math!C$15)</f>
        <v>-3.0711345810519859</v>
      </c>
      <c r="S166" s="77">
        <f>IF($A166="PLAYER","",(F166-Math!D$14)/Math!D$15)</f>
        <v>-0.84577734760498802</v>
      </c>
      <c r="T166" s="77">
        <f>IF($A166="PLAYER","",(G166-Math!E$14)/Math!E$15)</f>
        <v>-0.94069791366737932</v>
      </c>
      <c r="U166" s="77">
        <f>IF($A166="PLAYER","",(H166-Math!F$14)/Math!F$15)</f>
        <v>-0.8410744085517794</v>
      </c>
      <c r="V166" s="77">
        <f>IF($A166="PLAYER","",(I166-Math!G$14)/Math!G$15)</f>
        <v>1.0389987422158031</v>
      </c>
      <c r="W166" s="77">
        <f>IF($A166="PLAYER","",(J166-Math!H$14)/Math!H$15)</f>
        <v>-0.13215191015831179</v>
      </c>
      <c r="X166" s="77">
        <f>IF($A166="PLAYER","",(K166-Math!I$14)/Math!I$15*(-1))</f>
        <v>0.97977028817575129</v>
      </c>
      <c r="Y166" s="77">
        <f>IF($A166="PLAYER","",(L166-Math!J$14)/Math!J$15)</f>
        <v>-1.3668086348651294</v>
      </c>
    </row>
    <row r="167" spans="1:25">
      <c r="A167" s="77" t="str">
        <f>IF((LEN('Bball ref'!B173)-LEN(SUBSTITUTE('Bball ref'!B173," ","")))&lt;2,'Bball ref'!B173,LEFT('Bball ref'!B173,FIND(" ",'Bball ref'!B173,FIND(" ",'Bball ref'!B173)+1)-1))</f>
        <v>RJ Barrett</v>
      </c>
      <c r="B167" s="77">
        <f>IF($A167="PLAYER", "",'Bball ref'!A173)</f>
        <v>155</v>
      </c>
      <c r="C167" s="77">
        <f>IF($A167="PLAYER","",'Bball ref'!E173)</f>
        <v>5</v>
      </c>
      <c r="D167" s="77">
        <f>IF($A167="PLAYER","",VALUE(LEFT('Bball ref'!G173,FIND("(",'Bball ref'!G173)-1)))</f>
        <v>0.48</v>
      </c>
      <c r="E167" s="77">
        <f>IF($A167="PLAYER","",VALUE(LEFT('Bball ref'!H173,(FIND("(",'Bball ref'!H173)-1))))</f>
        <v>0.41</v>
      </c>
      <c r="F167" s="77">
        <f>IF($A167="PLAYER","",'Bball ref'!I173)</f>
        <v>1.6</v>
      </c>
      <c r="G167" s="77">
        <f>IF($A167="PLAYER","",'Bball ref'!K173)</f>
        <v>6.4</v>
      </c>
      <c r="H167" s="77">
        <f>IF($A167="PLAYER","",'Bball ref'!L173)</f>
        <v>3</v>
      </c>
      <c r="I167" s="77">
        <f>IF($A167="PLAYER","",'Bball ref'!M173)</f>
        <v>1.6</v>
      </c>
      <c r="J167" s="77">
        <f>IF($A167="PLAYER","",'Bball ref'!N173)</f>
        <v>0.2</v>
      </c>
      <c r="K167" s="77">
        <f>IF($A167="PLAYER","",'Bball ref'!O173)</f>
        <v>3.4</v>
      </c>
      <c r="L167" s="77">
        <f>IF($A167="PLAYER","",'Bball ref'!J173)</f>
        <v>18.2</v>
      </c>
      <c r="M167" s="77">
        <f>IF($A167="PLAYER","",VALUE(MID('Bball ref'!G173,FIND("(",'Bball ref'!G173)+1,FIND("/",'Bball ref'!G173)-FIND("(",'Bball ref'!G173)-1)))</f>
        <v>7.2</v>
      </c>
      <c r="N167" s="77">
        <f>IF($A167="PLAYER","",VALUE(MID('Bball ref'!G173,FIND("/",'Bball ref'!G173)+1,FIND(")",'Bball ref'!G173)-FIND("/",'Bball ref'!G173)-1)))</f>
        <v>15</v>
      </c>
      <c r="O167" s="77">
        <f>IF($A167="PLAYER","",VALUE(MID('Bball ref'!H173,FIND("(",'Bball ref'!H173)+1,FIND("/",'Bball ref'!H173)-FIND("(",'Bball ref'!H173)-1)))</f>
        <v>2.2000000000000002</v>
      </c>
      <c r="P167" s="77">
        <f>IF($A167="PLAYER","",VALUE(MID('Bball ref'!H173,FIND("/",'Bball ref'!H173)+1,FIND(")",'Bball ref'!H173)-FIND("/",'Bball ref'!H173)-1)))</f>
        <v>5.4</v>
      </c>
      <c r="Q167" s="77">
        <f>IF($A167="PLAYER","",(D167-Math!B$14)/Math!B$15)</f>
        <v>-3.601195222652856E-2</v>
      </c>
      <c r="R167" s="77">
        <f>IF($A167="PLAYER","",(E167-Math!C$14)/Math!C$15)</f>
        <v>-1.3783669824349081</v>
      </c>
      <c r="S167" s="77">
        <f>IF($A167="PLAYER","",(F167-Math!D$14)/Math!D$15)</f>
        <v>0.14285777525297377</v>
      </c>
      <c r="T167" s="77">
        <f>IF($A167="PLAYER","",(G167-Math!E$14)/Math!E$15)</f>
        <v>0.29345386811198515</v>
      </c>
      <c r="U167" s="77">
        <f>IF($A167="PLAYER","",(H167-Math!F$14)/Math!F$15)</f>
        <v>4.5667192451678364E-2</v>
      </c>
      <c r="V167" s="77">
        <f>IF($A167="PLAYER","",(I167-Math!G$14)/Math!G$15)</f>
        <v>1.0389987422158031</v>
      </c>
      <c r="W167" s="77">
        <f>IF($A167="PLAYER","",(J167-Math!H$14)/Math!H$15)</f>
        <v>-0.70986517860994924</v>
      </c>
      <c r="X167" s="77">
        <f>IF($A167="PLAYER","",(K167-Math!I$14)/Math!I$15*(-1))</f>
        <v>-1.3038717999075748</v>
      </c>
      <c r="Y167" s="77">
        <f>IF($A167="PLAYER","",(L167-Math!J$14)/Math!J$15)</f>
        <v>0.64822252341897391</v>
      </c>
    </row>
    <row r="168" spans="1:25">
      <c r="A168" s="77" t="str">
        <f>IF((LEN('Bball ref'!B174)-LEN(SUBSTITUTE('Bball ref'!B174," ","")))&lt;2,'Bball ref'!B174,LEFT('Bball ref'!B174,FIND(" ",'Bball ref'!B174,FIND(" ",'Bball ref'!B174)+1)-1))</f>
        <v>Jrue Holiday</v>
      </c>
      <c r="B168" s="77">
        <f>IF($A168="PLAYER", "",'Bball ref'!A174)</f>
        <v>156</v>
      </c>
      <c r="C168" s="77">
        <f>IF($A168="PLAYER","",'Bball ref'!E174)</f>
        <v>2</v>
      </c>
      <c r="D168" s="77">
        <f>IF($A168="PLAYER","",VALUE(LEFT('Bball ref'!G174,FIND("(",'Bball ref'!G174)-1)))</f>
        <v>0.31</v>
      </c>
      <c r="E168" s="77">
        <f>IF($A168="PLAYER","",VALUE(LEFT('Bball ref'!H174,(FIND("(",'Bball ref'!H174)-1))))</f>
        <v>0.67</v>
      </c>
      <c r="F168" s="77">
        <f>IF($A168="PLAYER","",'Bball ref'!I174)</f>
        <v>0.5</v>
      </c>
      <c r="G168" s="77">
        <f>IF($A168="PLAYER","",'Bball ref'!K174)</f>
        <v>4</v>
      </c>
      <c r="H168" s="77">
        <f>IF($A168="PLAYER","",'Bball ref'!L174)</f>
        <v>7</v>
      </c>
      <c r="I168" s="77">
        <f>IF($A168="PLAYER","",'Bball ref'!M174)</f>
        <v>1</v>
      </c>
      <c r="J168" s="77">
        <f>IF($A168="PLAYER","",'Bball ref'!N174)</f>
        <v>1</v>
      </c>
      <c r="K168" s="77">
        <f>IF($A168="PLAYER","",'Bball ref'!O174)</f>
        <v>2.5</v>
      </c>
      <c r="L168" s="77">
        <f>IF($A168="PLAYER","",'Bball ref'!J174)</f>
        <v>10.5</v>
      </c>
      <c r="M168" s="77">
        <f>IF($A168="PLAYER","",VALUE(MID('Bball ref'!G174,FIND("(",'Bball ref'!G174)+1,FIND("/",'Bball ref'!G174)-FIND("(",'Bball ref'!G174)-1)))</f>
        <v>4</v>
      </c>
      <c r="N168" s="77">
        <f>IF($A168="PLAYER","",VALUE(MID('Bball ref'!G174,FIND("/",'Bball ref'!G174)+1,FIND(")",'Bball ref'!G174)-FIND("/",'Bball ref'!G174)-1)))</f>
        <v>13</v>
      </c>
      <c r="O168" s="77">
        <f>IF($A168="PLAYER","",VALUE(MID('Bball ref'!H174,FIND("(",'Bball ref'!H174)+1,FIND("/",'Bball ref'!H174)-FIND("(",'Bball ref'!H174)-1)))</f>
        <v>2</v>
      </c>
      <c r="P168" s="77">
        <f>IF($A168="PLAYER","",VALUE(MID('Bball ref'!H174,FIND("/",'Bball ref'!H174)+1,FIND(")",'Bball ref'!H174)-FIND("/",'Bball ref'!H174)-1)))</f>
        <v>3</v>
      </c>
      <c r="Q168" s="77">
        <f>IF($A168="PLAYER","",(D168-Math!B$14)/Math!B$15)</f>
        <v>-1.5665199218539059</v>
      </c>
      <c r="R168" s="77">
        <f>IF($A168="PLAYER","",(E168-Math!C$14)/Math!C$15)</f>
        <v>-0.30490460282407783</v>
      </c>
      <c r="S168" s="77">
        <f>IF($A168="PLAYER","",(F168-Math!D$14)/Math!D$15)</f>
        <v>-0.94464085989078417</v>
      </c>
      <c r="T168" s="77">
        <f>IF($A168="PLAYER","",(G168-Math!E$14)/Math!E$15)</f>
        <v>-0.52931398640759109</v>
      </c>
      <c r="U168" s="77">
        <f>IF($A168="PLAYER","",(H168-Math!F$14)/Math!F$15)</f>
        <v>1.8191503944585941</v>
      </c>
      <c r="V168" s="77">
        <f>IF($A168="PLAYER","",(I168-Math!G$14)/Math!G$15)</f>
        <v>2.8627193869802441E-2</v>
      </c>
      <c r="W168" s="77">
        <f>IF($A168="PLAYER","",(J168-Math!H$14)/Math!H$15)</f>
        <v>0.44556135829332577</v>
      </c>
      <c r="X168" s="77">
        <f>IF($A168="PLAYER","",(K168-Math!I$14)/Math!I$15*(-1))</f>
        <v>-0.51338030787873123</v>
      </c>
      <c r="Y168" s="77">
        <f>IF($A168="PLAYER","",(L168-Math!J$14)/Math!J$15)</f>
        <v>-0.60304682487034833</v>
      </c>
    </row>
    <row r="169" spans="1:25">
      <c r="A169" s="77" t="str">
        <f>IF((LEN('Bball ref'!B175)-LEN(SUBSTITUTE('Bball ref'!B175," ","")))&lt;2,'Bball ref'!B175,LEFT('Bball ref'!B175,FIND(" ",'Bball ref'!B175,FIND(" ",'Bball ref'!B175)+1)-1))</f>
        <v>PLAYER</v>
      </c>
      <c r="B169" s="77" t="str">
        <f>IF($A169="PLAYER", "",'Bball ref'!A175)</f>
        <v/>
      </c>
      <c r="C169" s="77" t="str">
        <f>IF($A169="PLAYER","",'Bball ref'!E175)</f>
        <v/>
      </c>
      <c r="D169" s="77" t="str">
        <f>IF($A169="PLAYER","",VALUE(LEFT('Bball ref'!G175,FIND("(",'Bball ref'!G175)-1)))</f>
        <v/>
      </c>
      <c r="E169" s="77" t="str">
        <f>IF($A169="PLAYER","",VALUE(LEFT('Bball ref'!H175,(FIND("(",'Bball ref'!H175)-1))))</f>
        <v/>
      </c>
      <c r="F169" s="77" t="str">
        <f>IF($A169="PLAYER","",'Bball ref'!I175)</f>
        <v/>
      </c>
      <c r="G169" s="77" t="str">
        <f>IF($A169="PLAYER","",'Bball ref'!K175)</f>
        <v/>
      </c>
      <c r="H169" s="77" t="str">
        <f>IF($A169="PLAYER","",'Bball ref'!L175)</f>
        <v/>
      </c>
      <c r="I169" s="77" t="str">
        <f>IF($A169="PLAYER","",'Bball ref'!M175)</f>
        <v/>
      </c>
      <c r="J169" s="77" t="str">
        <f>IF($A169="PLAYER","",'Bball ref'!N175)</f>
        <v/>
      </c>
      <c r="K169" s="77" t="str">
        <f>IF($A169="PLAYER","",'Bball ref'!O175)</f>
        <v/>
      </c>
      <c r="L169" s="77" t="str">
        <f>IF($A169="PLAYER","",'Bball ref'!J175)</f>
        <v/>
      </c>
      <c r="M169" s="77" t="str">
        <f>IF($A169="PLAYER","",VALUE(MID('Bball ref'!G175,FIND("(",'Bball ref'!G175)+1,FIND("/",'Bball ref'!G175)-FIND("(",'Bball ref'!G175)-1)))</f>
        <v/>
      </c>
      <c r="N169" s="77" t="str">
        <f>IF($A169="PLAYER","",VALUE(MID('Bball ref'!G175,FIND("/",'Bball ref'!G175)+1,FIND(")",'Bball ref'!G175)-FIND("/",'Bball ref'!G175)-1)))</f>
        <v/>
      </c>
      <c r="O169" s="77" t="str">
        <f>IF($A169="PLAYER","",VALUE(MID('Bball ref'!H175,FIND("(",'Bball ref'!H175)+1,FIND("/",'Bball ref'!H175)-FIND("(",'Bball ref'!H175)-1)))</f>
        <v/>
      </c>
      <c r="P169" s="77" t="str">
        <f>IF($A169="PLAYER","",VALUE(MID('Bball ref'!H175,FIND("/",'Bball ref'!H175)+1,FIND(")",'Bball ref'!H175)-FIND("/",'Bball ref'!H175)-1)))</f>
        <v/>
      </c>
      <c r="Q169" s="77" t="str">
        <f>IF($A169="PLAYER","",(D169-Math!B$14)/Math!B$15)</f>
        <v/>
      </c>
      <c r="R169" s="77" t="str">
        <f>IF($A169="PLAYER","",(E169-Math!C$14)/Math!C$15)</f>
        <v/>
      </c>
      <c r="S169" s="77" t="str">
        <f>IF($A169="PLAYER","",(F169-Math!D$14)/Math!D$15)</f>
        <v/>
      </c>
      <c r="T169" s="77" t="str">
        <f>IF($A169="PLAYER","",(G169-Math!E$14)/Math!E$15)</f>
        <v/>
      </c>
      <c r="U169" s="77" t="str">
        <f>IF($A169="PLAYER","",(H169-Math!F$14)/Math!F$15)</f>
        <v/>
      </c>
      <c r="V169" s="77" t="str">
        <f>IF($A169="PLAYER","",(I169-Math!G$14)/Math!G$15)</f>
        <v/>
      </c>
      <c r="W169" s="77" t="str">
        <f>IF($A169="PLAYER","",(J169-Math!H$14)/Math!H$15)</f>
        <v/>
      </c>
      <c r="X169" s="77" t="str">
        <f>IF($A169="PLAYER","",(K169-Math!I$14)/Math!I$15*(-1))</f>
        <v/>
      </c>
      <c r="Y169" s="77" t="str">
        <f>IF($A169="PLAYER","",(L169-Math!J$14)/Math!J$15)</f>
        <v/>
      </c>
    </row>
    <row r="170" spans="1:25">
      <c r="A170" s="77" t="str">
        <f>IF((LEN('Bball ref'!B176)-LEN(SUBSTITUTE('Bball ref'!B176," ","")))&lt;2,'Bball ref'!B176,LEFT('Bball ref'!B176,FIND(" ",'Bball ref'!B176,FIND(" ",'Bball ref'!B176)+1)-1))</f>
        <v>Justin Holiday</v>
      </c>
      <c r="B170" s="77">
        <f>IF($A170="PLAYER", "",'Bball ref'!A176)</f>
        <v>157</v>
      </c>
      <c r="C170" s="77">
        <f>IF($A170="PLAYER","",'Bball ref'!E176)</f>
        <v>4</v>
      </c>
      <c r="D170" s="77">
        <f>IF($A170="PLAYER","",VALUE(LEFT('Bball ref'!G176,FIND("(",'Bball ref'!G176)-1)))</f>
        <v>0.38</v>
      </c>
      <c r="E170" s="77">
        <f>IF($A170="PLAYER","",VALUE(LEFT('Bball ref'!H176,(FIND("(",'Bball ref'!H176)-1))))</f>
        <v>0</v>
      </c>
      <c r="F170" s="77">
        <f>IF($A170="PLAYER","",'Bball ref'!I176)</f>
        <v>1.3</v>
      </c>
      <c r="G170" s="77">
        <f>IF($A170="PLAYER","",'Bball ref'!K176)</f>
        <v>4.5</v>
      </c>
      <c r="H170" s="77">
        <f>IF($A170="PLAYER","",'Bball ref'!L176)</f>
        <v>1.5</v>
      </c>
      <c r="I170" s="77">
        <f>IF($A170="PLAYER","",'Bball ref'!M176)</f>
        <v>1.3</v>
      </c>
      <c r="J170" s="77">
        <f>IF($A170="PLAYER","",'Bball ref'!N176)</f>
        <v>0.5</v>
      </c>
      <c r="K170" s="77">
        <f>IF($A170="PLAYER","",'Bball ref'!O176)</f>
        <v>0.3</v>
      </c>
      <c r="L170" s="77">
        <f>IF($A170="PLAYER","",'Bball ref'!J176)</f>
        <v>5.3</v>
      </c>
      <c r="M170" s="77">
        <f>IF($A170="PLAYER","",VALUE(MID('Bball ref'!G176,FIND("(",'Bball ref'!G176)+1,FIND("/",'Bball ref'!G176)-FIND("(",'Bball ref'!G176)-1)))</f>
        <v>2</v>
      </c>
      <c r="N170" s="77">
        <f>IF($A170="PLAYER","",VALUE(MID('Bball ref'!G176,FIND("/",'Bball ref'!G176)+1,FIND(")",'Bball ref'!G176)-FIND("/",'Bball ref'!G176)-1)))</f>
        <v>5.3</v>
      </c>
      <c r="O170" s="77">
        <f>IF($A170="PLAYER","",VALUE(MID('Bball ref'!H176,FIND("(",'Bball ref'!H176)+1,FIND("/",'Bball ref'!H176)-FIND("(",'Bball ref'!H176)-1)))</f>
        <v>0</v>
      </c>
      <c r="P170" s="77">
        <f>IF($A170="PLAYER","",VALUE(MID('Bball ref'!H176,FIND("/",'Bball ref'!H176)+1,FIND(")",'Bball ref'!H176)-FIND("/",'Bball ref'!H176)-1)))</f>
        <v>0</v>
      </c>
      <c r="Q170" s="77">
        <f>IF($A170="PLAYER","",(D170-Math!B$14)/Math!B$15)</f>
        <v>-0.93631075788969165</v>
      </c>
      <c r="R170" s="77">
        <f>IF($A170="PLAYER","",(E170-Math!C$14)/Math!C$15)</f>
        <v>-3.0711345810519859</v>
      </c>
      <c r="S170" s="77">
        <f>IF($A170="PLAYER","",(F170-Math!D$14)/Math!D$15)</f>
        <v>-0.15373276160441476</v>
      </c>
      <c r="T170" s="77">
        <f>IF($A170="PLAYER","",(G170-Math!E$14)/Math!E$15)</f>
        <v>-0.35790401671601274</v>
      </c>
      <c r="U170" s="77">
        <f>IF($A170="PLAYER","",(H170-Math!F$14)/Math!F$15)</f>
        <v>-0.61938900830091503</v>
      </c>
      <c r="V170" s="77">
        <f>IF($A170="PLAYER","",(I170-Math!G$14)/Math!G$15)</f>
        <v>0.53381296804280276</v>
      </c>
      <c r="W170" s="77">
        <f>IF($A170="PLAYER","",(J170-Math!H$14)/Math!H$15)</f>
        <v>-0.27658022727122117</v>
      </c>
      <c r="X170" s="77">
        <f>IF($A170="PLAYER","",(K170-Math!I$14)/Math!I$15*(-1))</f>
        <v>1.4189322281917756</v>
      </c>
      <c r="Y170" s="77">
        <f>IF($A170="PLAYER","",(L170-Math!J$14)/Math!J$15)</f>
        <v>-1.4480598912475529</v>
      </c>
    </row>
    <row r="171" spans="1:25">
      <c r="A171" s="77" t="str">
        <f>IF((LEN('Bball ref'!B177)-LEN(SUBSTITUTE('Bball ref'!B177," ","")))&lt;2,'Bball ref'!B177,LEFT('Bball ref'!B177,FIND(" ",'Bball ref'!B177,FIND(" ",'Bball ref'!B177)+1)-1))</f>
        <v>Royce O'Neale</v>
      </c>
      <c r="B171" s="77">
        <f>IF($A171="PLAYER", "",'Bball ref'!A177)</f>
        <v>158</v>
      </c>
      <c r="C171" s="77">
        <f>IF($A171="PLAYER","",'Bball ref'!E177)</f>
        <v>5</v>
      </c>
      <c r="D171" s="77">
        <f>IF($A171="PLAYER","",VALUE(LEFT('Bball ref'!G177,FIND("(",'Bball ref'!G177)-1)))</f>
        <v>0.63</v>
      </c>
      <c r="E171" s="77">
        <f>IF($A171="PLAYER","",VALUE(LEFT('Bball ref'!H177,(FIND("(",'Bball ref'!H177)-1))))</f>
        <v>0</v>
      </c>
      <c r="F171" s="77">
        <f>IF($A171="PLAYER","",'Bball ref'!I177)</f>
        <v>1.2</v>
      </c>
      <c r="G171" s="77">
        <f>IF($A171="PLAYER","",'Bball ref'!K177)</f>
        <v>4</v>
      </c>
      <c r="H171" s="77">
        <f>IF($A171="PLAYER","",'Bball ref'!L177)</f>
        <v>1.6</v>
      </c>
      <c r="I171" s="77">
        <f>IF($A171="PLAYER","",'Bball ref'!M177)</f>
        <v>0.6</v>
      </c>
      <c r="J171" s="77">
        <f>IF($A171="PLAYER","",'Bball ref'!N177)</f>
        <v>0.4</v>
      </c>
      <c r="K171" s="77">
        <f>IF($A171="PLAYER","",'Bball ref'!O177)</f>
        <v>1.2</v>
      </c>
      <c r="L171" s="77">
        <f>IF($A171="PLAYER","",'Bball ref'!J177)</f>
        <v>7.2</v>
      </c>
      <c r="M171" s="77">
        <f>IF($A171="PLAYER","",VALUE(MID('Bball ref'!G177,FIND("(",'Bball ref'!G177)+1,FIND("/",'Bball ref'!G177)-FIND("(",'Bball ref'!G177)-1)))</f>
        <v>3</v>
      </c>
      <c r="N171" s="77">
        <f>IF($A171="PLAYER","",VALUE(MID('Bball ref'!G177,FIND("/",'Bball ref'!G177)+1,FIND(")",'Bball ref'!G177)-FIND("/",'Bball ref'!G177)-1)))</f>
        <v>4.8</v>
      </c>
      <c r="O171" s="77">
        <f>IF($A171="PLAYER","",VALUE(MID('Bball ref'!H177,FIND("(",'Bball ref'!H177)+1,FIND("/",'Bball ref'!H177)-FIND("(",'Bball ref'!H177)-1)))</f>
        <v>0</v>
      </c>
      <c r="P171" s="77">
        <f>IF($A171="PLAYER","",VALUE(MID('Bball ref'!H177,FIND("/",'Bball ref'!H177)+1,FIND(")",'Bball ref'!H177)-FIND("/",'Bball ref'!H177)-1)))</f>
        <v>0</v>
      </c>
      <c r="Q171" s="77">
        <f>IF($A171="PLAYER","",(D171-Math!B$14)/Math!B$15)</f>
        <v>1.3144362562682166</v>
      </c>
      <c r="R171" s="77">
        <f>IF($A171="PLAYER","",(E171-Math!C$14)/Math!C$15)</f>
        <v>-3.0711345810519859</v>
      </c>
      <c r="S171" s="77">
        <f>IF($A171="PLAYER","",(F171-Math!D$14)/Math!D$15)</f>
        <v>-0.252596273890211</v>
      </c>
      <c r="T171" s="77">
        <f>IF($A171="PLAYER","",(G171-Math!E$14)/Math!E$15)</f>
        <v>-0.52931398640759109</v>
      </c>
      <c r="U171" s="77">
        <f>IF($A171="PLAYER","",(H171-Math!F$14)/Math!F$15)</f>
        <v>-0.57505192825074203</v>
      </c>
      <c r="V171" s="77">
        <f>IF($A171="PLAYER","",(I171-Math!G$14)/Math!G$15)</f>
        <v>-0.64495383836086462</v>
      </c>
      <c r="W171" s="77">
        <f>IF($A171="PLAYER","",(J171-Math!H$14)/Math!H$15)</f>
        <v>-0.42100854438413049</v>
      </c>
      <c r="X171" s="77">
        <f>IF($A171="PLAYER","",(K171-Math!I$14)/Math!I$15*(-1))</f>
        <v>0.62844073616293195</v>
      </c>
      <c r="Y171" s="77">
        <f>IF($A171="PLAYER","",(L171-Math!J$14)/Math!J$15)</f>
        <v>-1.1393051169943436</v>
      </c>
    </row>
    <row r="172" spans="1:25">
      <c r="A172" s="77" t="str">
        <f>IF((LEN('Bball ref'!B178)-LEN(SUBSTITUTE('Bball ref'!B178," ","")))&lt;2,'Bball ref'!B178,LEFT('Bball ref'!B178,FIND(" ",'Bball ref'!B178,FIND(" ",'Bball ref'!B178)+1)-1))</f>
        <v>Kevin Knox</v>
      </c>
      <c r="B172" s="77">
        <f>IF($A172="PLAYER", "",'Bball ref'!A178)</f>
        <v>159</v>
      </c>
      <c r="C172" s="77">
        <f>IF($A172="PLAYER","",'Bball ref'!E178)</f>
        <v>5</v>
      </c>
      <c r="D172" s="77">
        <f>IF($A172="PLAYER","",VALUE(LEFT('Bball ref'!G178,FIND("(",'Bball ref'!G178)-1)))</f>
        <v>0.44</v>
      </c>
      <c r="E172" s="77">
        <f>IF($A172="PLAYER","",VALUE(LEFT('Bball ref'!H178,(FIND("(",'Bball ref'!H178)-1))))</f>
        <v>0.79</v>
      </c>
      <c r="F172" s="77">
        <f>IF($A172="PLAYER","",'Bball ref'!I178)</f>
        <v>2.2000000000000002</v>
      </c>
      <c r="G172" s="77">
        <f>IF($A172="PLAYER","",'Bball ref'!K178)</f>
        <v>3.8</v>
      </c>
      <c r="H172" s="77">
        <f>IF($A172="PLAYER","",'Bball ref'!L178)</f>
        <v>1.2</v>
      </c>
      <c r="I172" s="77">
        <f>IF($A172="PLAYER","",'Bball ref'!M178)</f>
        <v>0.4</v>
      </c>
      <c r="J172" s="77">
        <f>IF($A172="PLAYER","",'Bball ref'!N178)</f>
        <v>0.2</v>
      </c>
      <c r="K172" s="77">
        <f>IF($A172="PLAYER","",'Bball ref'!O178)</f>
        <v>1</v>
      </c>
      <c r="L172" s="77">
        <f>IF($A172="PLAYER","",'Bball ref'!J178)</f>
        <v>12</v>
      </c>
      <c r="M172" s="77">
        <f>IF($A172="PLAYER","",VALUE(MID('Bball ref'!G178,FIND("(",'Bball ref'!G178)+1,FIND("/",'Bball ref'!G178)-FIND("(",'Bball ref'!G178)-1)))</f>
        <v>3.8</v>
      </c>
      <c r="N172" s="77">
        <f>IF($A172="PLAYER","",VALUE(MID('Bball ref'!G178,FIND("/",'Bball ref'!G178)+1,FIND(")",'Bball ref'!G178)-FIND("/",'Bball ref'!G178)-1)))</f>
        <v>8.6</v>
      </c>
      <c r="O172" s="77">
        <f>IF($A172="PLAYER","",VALUE(MID('Bball ref'!H178,FIND("(",'Bball ref'!H178)+1,FIND("/",'Bball ref'!H178)-FIND("(",'Bball ref'!H178)-1)))</f>
        <v>2.2000000000000002</v>
      </c>
      <c r="P172" s="77">
        <f>IF($A172="PLAYER","",VALUE(MID('Bball ref'!H178,FIND("/",'Bball ref'!H178)+1,FIND(")",'Bball ref'!H178)-FIND("/",'Bball ref'!H178)-1)))</f>
        <v>2.8</v>
      </c>
      <c r="Q172" s="77">
        <f>IF($A172="PLAYER","",(D172-Math!B$14)/Math!B$15)</f>
        <v>-0.3961314744917937</v>
      </c>
      <c r="R172" s="77">
        <f>IF($A172="PLAYER","",(E172-Math!C$14)/Math!C$15)</f>
        <v>0.19053957238092056</v>
      </c>
      <c r="S172" s="77">
        <f>IF($A172="PLAYER","",(F172-Math!D$14)/Math!D$15)</f>
        <v>0.73603884896775085</v>
      </c>
      <c r="T172" s="77">
        <f>IF($A172="PLAYER","",(G172-Math!E$14)/Math!E$15)</f>
        <v>-0.59787797428422251</v>
      </c>
      <c r="U172" s="77">
        <f>IF($A172="PLAYER","",(H172-Math!F$14)/Math!F$15)</f>
        <v>-0.75240024845143372</v>
      </c>
      <c r="V172" s="77">
        <f>IF($A172="PLAYER","",(I172-Math!G$14)/Math!G$15)</f>
        <v>-0.98174435447619812</v>
      </c>
      <c r="W172" s="77">
        <f>IF($A172="PLAYER","",(J172-Math!H$14)/Math!H$15)</f>
        <v>-0.70986517860994924</v>
      </c>
      <c r="X172" s="77">
        <f>IF($A172="PLAYER","",(K172-Math!I$14)/Math!I$15*(-1))</f>
        <v>0.80410551216934167</v>
      </c>
      <c r="Y172" s="77">
        <f>IF($A172="PLAYER","",(L172-Math!J$14)/Math!J$15)</f>
        <v>-0.35929305572307774</v>
      </c>
    </row>
    <row r="173" spans="1:25">
      <c r="A173" s="77" t="str">
        <f>IF((LEN('Bball ref'!B179)-LEN(SUBSTITUTE('Bball ref'!B179," ","")))&lt;2,'Bball ref'!B179,LEFT('Bball ref'!B179,FIND(" ",'Bball ref'!B179,FIND(" ",'Bball ref'!B179)+1)-1))</f>
        <v>Tomas Satoransky</v>
      </c>
      <c r="B173" s="77">
        <f>IF($A173="PLAYER", "",'Bball ref'!A179)</f>
        <v>160</v>
      </c>
      <c r="C173" s="77">
        <f>IF($A173="PLAYER","",'Bball ref'!E179)</f>
        <v>5</v>
      </c>
      <c r="D173" s="77">
        <f>IF($A173="PLAYER","",VALUE(LEFT('Bball ref'!G179,FIND("(",'Bball ref'!G179)-1)))</f>
        <v>0.31</v>
      </c>
      <c r="E173" s="77">
        <f>IF($A173="PLAYER","",VALUE(LEFT('Bball ref'!H179,(FIND("(",'Bball ref'!H179)-1))))</f>
        <v>1</v>
      </c>
      <c r="F173" s="77">
        <f>IF($A173="PLAYER","",'Bball ref'!I179)</f>
        <v>0.8</v>
      </c>
      <c r="G173" s="77">
        <f>IF($A173="PLAYER","",'Bball ref'!K179)</f>
        <v>2</v>
      </c>
      <c r="H173" s="77">
        <f>IF($A173="PLAYER","",'Bball ref'!L179)</f>
        <v>4.4000000000000004</v>
      </c>
      <c r="I173" s="77">
        <f>IF($A173="PLAYER","",'Bball ref'!M179)</f>
        <v>1.2</v>
      </c>
      <c r="J173" s="77">
        <f>IF($A173="PLAYER","",'Bball ref'!N179)</f>
        <v>0.4</v>
      </c>
      <c r="K173" s="77">
        <f>IF($A173="PLAYER","",'Bball ref'!O179)</f>
        <v>0.8</v>
      </c>
      <c r="L173" s="77">
        <f>IF($A173="PLAYER","",'Bball ref'!J179)</f>
        <v>5.8</v>
      </c>
      <c r="M173" s="77">
        <f>IF($A173="PLAYER","",VALUE(MID('Bball ref'!G179,FIND("(",'Bball ref'!G179)+1,FIND("/",'Bball ref'!G179)-FIND("(",'Bball ref'!G179)-1)))</f>
        <v>1.8</v>
      </c>
      <c r="N173" s="77">
        <f>IF($A173="PLAYER","",VALUE(MID('Bball ref'!G179,FIND("/",'Bball ref'!G179)+1,FIND(")",'Bball ref'!G179)-FIND("/",'Bball ref'!G179)-1)))</f>
        <v>5.8</v>
      </c>
      <c r="O173" s="77">
        <f>IF($A173="PLAYER","",VALUE(MID('Bball ref'!H179,FIND("(",'Bball ref'!H179)+1,FIND("/",'Bball ref'!H179)-FIND("(",'Bball ref'!H179)-1)))</f>
        <v>1.4</v>
      </c>
      <c r="P173" s="77">
        <f>IF($A173="PLAYER","",VALUE(MID('Bball ref'!H179,FIND("/",'Bball ref'!H179)+1,FIND(")",'Bball ref'!H179)-FIND("/",'Bball ref'!H179)-1)))</f>
        <v>1.4</v>
      </c>
      <c r="Q173" s="77">
        <f>IF($A173="PLAYER","",(D173-Math!B$14)/Math!B$15)</f>
        <v>-1.5665199218539059</v>
      </c>
      <c r="R173" s="77">
        <f>IF($A173="PLAYER","",(E173-Math!C$14)/Math!C$15)</f>
        <v>1.0575668789896677</v>
      </c>
      <c r="S173" s="77">
        <f>IF($A173="PLAYER","",(F173-Math!D$14)/Math!D$15)</f>
        <v>-0.6480503230333956</v>
      </c>
      <c r="T173" s="77">
        <f>IF($A173="PLAYER","",(G173-Math!E$14)/Math!E$15)</f>
        <v>-1.2149538651739047</v>
      </c>
      <c r="U173" s="77">
        <f>IF($A173="PLAYER","",(H173-Math!F$14)/Math!F$15)</f>
        <v>0.66638631315409902</v>
      </c>
      <c r="V173" s="77">
        <f>IF($A173="PLAYER","",(I173-Math!G$14)/Math!G$15)</f>
        <v>0.3654177099851359</v>
      </c>
      <c r="W173" s="77">
        <f>IF($A173="PLAYER","",(J173-Math!H$14)/Math!H$15)</f>
        <v>-0.42100854438413049</v>
      </c>
      <c r="X173" s="77">
        <f>IF($A173="PLAYER","",(K173-Math!I$14)/Math!I$15*(-1))</f>
        <v>0.97977028817575129</v>
      </c>
      <c r="Y173" s="77">
        <f>IF($A173="PLAYER","",(L173-Math!J$14)/Math!J$15)</f>
        <v>-1.3668086348651294</v>
      </c>
    </row>
    <row r="174" spans="1:25">
      <c r="A174" s="77" t="str">
        <f>IF((LEN('Bball ref'!B180)-LEN(SUBSTITUTE('Bball ref'!B180," ","")))&lt;2,'Bball ref'!B180,LEFT('Bball ref'!B180,FIND(" ",'Bball ref'!B180,FIND(" ",'Bball ref'!B180)+1)-1))</f>
        <v>Coby White</v>
      </c>
      <c r="B174" s="77">
        <f>IF($A174="PLAYER", "",'Bball ref'!A180)</f>
        <v>161</v>
      </c>
      <c r="C174" s="77">
        <f>IF($A174="PLAYER","",'Bball ref'!E180)</f>
        <v>5</v>
      </c>
      <c r="D174" s="77">
        <f>IF($A174="PLAYER","",VALUE(LEFT('Bball ref'!G180,FIND("(",'Bball ref'!G180)-1)))</f>
        <v>0.4</v>
      </c>
      <c r="E174" s="77">
        <f>IF($A174="PLAYER","",VALUE(LEFT('Bball ref'!H180,(FIND("(",'Bball ref'!H180)-1))))</f>
        <v>0.78</v>
      </c>
      <c r="F174" s="77">
        <f>IF($A174="PLAYER","",'Bball ref'!I180)</f>
        <v>1.6</v>
      </c>
      <c r="G174" s="77">
        <f>IF($A174="PLAYER","",'Bball ref'!K180)</f>
        <v>3.6</v>
      </c>
      <c r="H174" s="77">
        <f>IF($A174="PLAYER","",'Bball ref'!L180)</f>
        <v>2.8</v>
      </c>
      <c r="I174" s="77">
        <f>IF($A174="PLAYER","",'Bball ref'!M180)</f>
        <v>0.8</v>
      </c>
      <c r="J174" s="77">
        <f>IF($A174="PLAYER","",'Bball ref'!N180)</f>
        <v>0</v>
      </c>
      <c r="K174" s="77">
        <f>IF($A174="PLAYER","",'Bball ref'!O180)</f>
        <v>0.8</v>
      </c>
      <c r="L174" s="77">
        <f>IF($A174="PLAYER","",'Bball ref'!J180)</f>
        <v>12.6</v>
      </c>
      <c r="M174" s="77">
        <f>IF($A174="PLAYER","",VALUE(MID('Bball ref'!G180,FIND("(",'Bball ref'!G180)+1,FIND("/",'Bball ref'!G180)-FIND("(",'Bball ref'!G180)-1)))</f>
        <v>4.8</v>
      </c>
      <c r="N174" s="77">
        <f>IF($A174="PLAYER","",VALUE(MID('Bball ref'!G180,FIND("/",'Bball ref'!G180)+1,FIND(")",'Bball ref'!G180)-FIND("/",'Bball ref'!G180)-1)))</f>
        <v>12</v>
      </c>
      <c r="O174" s="77">
        <f>IF($A174="PLAYER","",VALUE(MID('Bball ref'!H180,FIND("(",'Bball ref'!H180)+1,FIND("/",'Bball ref'!H180)-FIND("(",'Bball ref'!H180)-1)))</f>
        <v>1.4</v>
      </c>
      <c r="P174" s="77">
        <f>IF($A174="PLAYER","",VALUE(MID('Bball ref'!H180,FIND("/",'Bball ref'!H180)+1,FIND(")",'Bball ref'!H180)-FIND("/",'Bball ref'!H180)-1)))</f>
        <v>1.8</v>
      </c>
      <c r="Q174" s="77">
        <f>IF($A174="PLAYER","",(D174-Math!B$14)/Math!B$15)</f>
        <v>-0.75625099675705876</v>
      </c>
      <c r="R174" s="77">
        <f>IF($A174="PLAYER","",(E174-Math!C$14)/Math!C$15)</f>
        <v>0.149252557780504</v>
      </c>
      <c r="S174" s="77">
        <f>IF($A174="PLAYER","",(F174-Math!D$14)/Math!D$15)</f>
        <v>0.14285777525297377</v>
      </c>
      <c r="T174" s="77">
        <f>IF($A174="PLAYER","",(G174-Math!E$14)/Math!E$15)</f>
        <v>-0.66644196216085383</v>
      </c>
      <c r="U174" s="77">
        <f>IF($A174="PLAYER","",(H174-Math!F$14)/Math!F$15)</f>
        <v>-4.3006967648667495E-2</v>
      </c>
      <c r="V174" s="77">
        <f>IF($A174="PLAYER","",(I174-Math!G$14)/Math!G$15)</f>
        <v>-0.308163322245531</v>
      </c>
      <c r="W174" s="77">
        <f>IF($A174="PLAYER","",(J174-Math!H$14)/Math!H$15)</f>
        <v>-0.998721812835768</v>
      </c>
      <c r="X174" s="77">
        <f>IF($A174="PLAYER","",(K174-Math!I$14)/Math!I$15*(-1))</f>
        <v>0.97977028817575129</v>
      </c>
      <c r="Y174" s="77">
        <f>IF($A174="PLAYER","",(L174-Math!J$14)/Math!J$15)</f>
        <v>-0.26179154806416954</v>
      </c>
    </row>
    <row r="175" spans="1:25">
      <c r="A175" s="77" t="str">
        <f>IF((LEN('Bball ref'!B181)-LEN(SUBSTITUTE('Bball ref'!B181," ","")))&lt;2,'Bball ref'!B181,LEFT('Bball ref'!B181,FIND(" ",'Bball ref'!B181,FIND(" ",'Bball ref'!B181)+1)-1))</f>
        <v>Omari Spellman</v>
      </c>
      <c r="B175" s="77">
        <f>IF($A175="PLAYER", "",'Bball ref'!A181)</f>
        <v>162</v>
      </c>
      <c r="C175" s="77">
        <f>IF($A175="PLAYER","",'Bball ref'!E181)</f>
        <v>4</v>
      </c>
      <c r="D175" s="77">
        <f>IF($A175="PLAYER","",VALUE(LEFT('Bball ref'!G181,FIND("(",'Bball ref'!G181)-1)))</f>
        <v>0.33</v>
      </c>
      <c r="E175" s="77">
        <f>IF($A175="PLAYER","",VALUE(LEFT('Bball ref'!H181,(FIND("(",'Bball ref'!H181)-1))))</f>
        <v>0.82</v>
      </c>
      <c r="F175" s="77">
        <f>IF($A175="PLAYER","",'Bball ref'!I181)</f>
        <v>0.5</v>
      </c>
      <c r="G175" s="77">
        <f>IF($A175="PLAYER","",'Bball ref'!K181)</f>
        <v>6.8</v>
      </c>
      <c r="H175" s="77">
        <f>IF($A175="PLAYER","",'Bball ref'!L181)</f>
        <v>0.8</v>
      </c>
      <c r="I175" s="77">
        <f>IF($A175="PLAYER","",'Bball ref'!M181)</f>
        <v>1</v>
      </c>
      <c r="J175" s="77">
        <f>IF($A175="PLAYER","",'Bball ref'!N181)</f>
        <v>1</v>
      </c>
      <c r="K175" s="77">
        <f>IF($A175="PLAYER","",'Bball ref'!O181)</f>
        <v>1.5</v>
      </c>
      <c r="L175" s="77">
        <f>IF($A175="PLAYER","",'Bball ref'!J181)</f>
        <v>7.3</v>
      </c>
      <c r="M175" s="77">
        <f>IF($A175="PLAYER","",VALUE(MID('Bball ref'!G181,FIND("(",'Bball ref'!G181)+1,FIND("/",'Bball ref'!G181)-FIND("(",'Bball ref'!G181)-1)))</f>
        <v>2.2999999999999998</v>
      </c>
      <c r="N175" s="77">
        <f>IF($A175="PLAYER","",VALUE(MID('Bball ref'!G181,FIND("/",'Bball ref'!G181)+1,FIND(")",'Bball ref'!G181)-FIND("/",'Bball ref'!G181)-1)))</f>
        <v>7</v>
      </c>
      <c r="O175" s="77">
        <f>IF($A175="PLAYER","",VALUE(MID('Bball ref'!H181,FIND("(",'Bball ref'!H181)+1,FIND("/",'Bball ref'!H181)-FIND("(",'Bball ref'!H181)-1)))</f>
        <v>2.2999999999999998</v>
      </c>
      <c r="P175" s="77">
        <f>IF($A175="PLAYER","",VALUE(MID('Bball ref'!H181,FIND("/",'Bball ref'!H181)+1,FIND(")",'Bball ref'!H181)-FIND("/",'Bball ref'!H181)-1)))</f>
        <v>2.8</v>
      </c>
      <c r="Q175" s="77">
        <f>IF($A175="PLAYER","",(D175-Math!B$14)/Math!B$15)</f>
        <v>-1.3864601607212732</v>
      </c>
      <c r="R175" s="77">
        <f>IF($A175="PLAYER","",(E175-Math!C$14)/Math!C$15)</f>
        <v>0.3144006161821698</v>
      </c>
      <c r="S175" s="77">
        <f>IF($A175="PLAYER","",(F175-Math!D$14)/Math!D$15)</f>
        <v>-0.94464085989078417</v>
      </c>
      <c r="T175" s="77">
        <f>IF($A175="PLAYER","",(G175-Math!E$14)/Math!E$15)</f>
        <v>0.43058184386524767</v>
      </c>
      <c r="U175" s="77">
        <f>IF($A175="PLAYER","",(H175-Math!F$14)/Math!F$15)</f>
        <v>-0.9297485686521253</v>
      </c>
      <c r="V175" s="77">
        <f>IF($A175="PLAYER","",(I175-Math!G$14)/Math!G$15)</f>
        <v>2.8627193869802441E-2</v>
      </c>
      <c r="W175" s="77">
        <f>IF($A175="PLAYER","",(J175-Math!H$14)/Math!H$15)</f>
        <v>0.44556135829332577</v>
      </c>
      <c r="X175" s="77">
        <f>IF($A175="PLAYER","",(K175-Math!I$14)/Math!I$15*(-1))</f>
        <v>0.36494357215331735</v>
      </c>
      <c r="Y175" s="77">
        <f>IF($A175="PLAYER","",(L175-Math!J$14)/Math!J$15)</f>
        <v>-1.123054865717859</v>
      </c>
    </row>
    <row r="176" spans="1:25">
      <c r="A176" s="77" t="str">
        <f>IF((LEN('Bball ref'!B182)-LEN(SUBSTITUTE('Bball ref'!B182," ","")))&lt;2,'Bball ref'!B182,LEFT('Bball ref'!B182,FIND(" ",'Bball ref'!B182,FIND(" ",'Bball ref'!B182)+1)-1))</f>
        <v>Zach Collins</v>
      </c>
      <c r="B176" s="77">
        <f>IF($A176="PLAYER", "",'Bball ref'!A182)</f>
        <v>163</v>
      </c>
      <c r="C176" s="77">
        <f>IF($A176="PLAYER","",'Bball ref'!E182)</f>
        <v>3</v>
      </c>
      <c r="D176" s="77">
        <f>IF($A176="PLAYER","",VALUE(LEFT('Bball ref'!G182,FIND("(",'Bball ref'!G182)-1)))</f>
        <v>0.48</v>
      </c>
      <c r="E176" s="77">
        <f>IF($A176="PLAYER","",VALUE(LEFT('Bball ref'!H182,(FIND("(",'Bball ref'!H182)-1))))</f>
        <v>1</v>
      </c>
      <c r="F176" s="77">
        <f>IF($A176="PLAYER","",'Bball ref'!I182)</f>
        <v>1</v>
      </c>
      <c r="G176" s="77">
        <f>IF($A176="PLAYER","",'Bball ref'!K182)</f>
        <v>4</v>
      </c>
      <c r="H176" s="77">
        <f>IF($A176="PLAYER","",'Bball ref'!L182)</f>
        <v>2</v>
      </c>
      <c r="I176" s="77">
        <f>IF($A176="PLAYER","",'Bball ref'!M182)</f>
        <v>0</v>
      </c>
      <c r="J176" s="77">
        <f>IF($A176="PLAYER","",'Bball ref'!N182)</f>
        <v>0.7</v>
      </c>
      <c r="K176" s="77">
        <f>IF($A176="PLAYER","",'Bball ref'!O182)</f>
        <v>2</v>
      </c>
      <c r="L176" s="77">
        <f>IF($A176="PLAYER","",'Bball ref'!J182)</f>
        <v>9</v>
      </c>
      <c r="M176" s="77">
        <f>IF($A176="PLAYER","",VALUE(MID('Bball ref'!G182,FIND("(",'Bball ref'!G182)+1,FIND("/",'Bball ref'!G182)-FIND("(",'Bball ref'!G182)-1)))</f>
        <v>3</v>
      </c>
      <c r="N176" s="77">
        <f>IF($A176="PLAYER","",VALUE(MID('Bball ref'!G182,FIND("/",'Bball ref'!G182)+1,FIND(")",'Bball ref'!G182)-FIND("/",'Bball ref'!G182)-1)))</f>
        <v>6.3</v>
      </c>
      <c r="O176" s="77">
        <f>IF($A176="PLAYER","",VALUE(MID('Bball ref'!H182,FIND("(",'Bball ref'!H182)+1,FIND("/",'Bball ref'!H182)-FIND("(",'Bball ref'!H182)-1)))</f>
        <v>2</v>
      </c>
      <c r="P176" s="77">
        <f>IF($A176="PLAYER","",VALUE(MID('Bball ref'!H182,FIND("/",'Bball ref'!H182)+1,FIND(")",'Bball ref'!H182)-FIND("/",'Bball ref'!H182)-1)))</f>
        <v>2</v>
      </c>
      <c r="Q176" s="77">
        <f>IF($A176="PLAYER","",(D176-Math!B$14)/Math!B$15)</f>
        <v>-3.601195222652856E-2</v>
      </c>
      <c r="R176" s="77">
        <f>IF($A176="PLAYER","",(E176-Math!C$14)/Math!C$15)</f>
        <v>1.0575668789896677</v>
      </c>
      <c r="S176" s="77">
        <f>IF($A176="PLAYER","",(F176-Math!D$14)/Math!D$15)</f>
        <v>-0.4503232984618033</v>
      </c>
      <c r="T176" s="77">
        <f>IF($A176="PLAYER","",(G176-Math!E$14)/Math!E$15)</f>
        <v>-0.52931398640759109</v>
      </c>
      <c r="U176" s="77">
        <f>IF($A176="PLAYER","",(H176-Math!F$14)/Math!F$15)</f>
        <v>-0.39770360805005056</v>
      </c>
      <c r="V176" s="77">
        <f>IF($A176="PLAYER","",(I176-Math!G$14)/Math!G$15)</f>
        <v>-1.6553253867068651</v>
      </c>
      <c r="W176" s="77">
        <f>IF($A176="PLAYER","",(J176-Math!H$14)/Math!H$15)</f>
        <v>1.2276406954597549E-2</v>
      </c>
      <c r="X176" s="77">
        <f>IF($A176="PLAYER","",(K176-Math!I$14)/Math!I$15*(-1))</f>
        <v>-7.4218367862706955E-2</v>
      </c>
      <c r="Y176" s="77">
        <f>IF($A176="PLAYER","",(L176-Math!J$14)/Math!J$15)</f>
        <v>-0.84680059401761887</v>
      </c>
    </row>
    <row r="177" spans="1:25">
      <c r="A177" s="77" t="str">
        <f>IF((LEN('Bball ref'!B183)-LEN(SUBSTITUTE('Bball ref'!B183," ","")))&lt;2,'Bball ref'!B183,LEFT('Bball ref'!B183,FIND(" ",'Bball ref'!B183,FIND(" ",'Bball ref'!B183)+1)-1))</f>
        <v>T.J. Warren</v>
      </c>
      <c r="B177" s="77">
        <f>IF($A177="PLAYER", "",'Bball ref'!A183)</f>
        <v>164</v>
      </c>
      <c r="C177" s="77">
        <f>IF($A177="PLAYER","",'Bball ref'!E183)</f>
        <v>4</v>
      </c>
      <c r="D177" s="77">
        <f>IF($A177="PLAYER","",VALUE(LEFT('Bball ref'!G183,FIND("(",'Bball ref'!G183)-1)))</f>
        <v>0.43</v>
      </c>
      <c r="E177" s="77">
        <f>IF($A177="PLAYER","",VALUE(LEFT('Bball ref'!H183,(FIND("(",'Bball ref'!H183)-1))))</f>
        <v>0.67</v>
      </c>
      <c r="F177" s="77">
        <f>IF($A177="PLAYER","",'Bball ref'!I183)</f>
        <v>0.3</v>
      </c>
      <c r="G177" s="77">
        <f>IF($A177="PLAYER","",'Bball ref'!K183)</f>
        <v>2.8</v>
      </c>
      <c r="H177" s="77">
        <f>IF($A177="PLAYER","",'Bball ref'!L183)</f>
        <v>0.5</v>
      </c>
      <c r="I177" s="77">
        <f>IF($A177="PLAYER","",'Bball ref'!M183)</f>
        <v>2</v>
      </c>
      <c r="J177" s="77">
        <f>IF($A177="PLAYER","",'Bball ref'!N183)</f>
        <v>0.3</v>
      </c>
      <c r="K177" s="77">
        <f>IF($A177="PLAYER","",'Bball ref'!O183)</f>
        <v>1.3</v>
      </c>
      <c r="L177" s="77">
        <f>IF($A177="PLAYER","",'Bball ref'!J183)</f>
        <v>15.3</v>
      </c>
      <c r="M177" s="77">
        <f>IF($A177="PLAYER","",VALUE(MID('Bball ref'!G183,FIND("(",'Bball ref'!G183)+1,FIND("/",'Bball ref'!G183)-FIND("(",'Bball ref'!G183)-1)))</f>
        <v>7</v>
      </c>
      <c r="N177" s="77">
        <f>IF($A177="PLAYER","",VALUE(MID('Bball ref'!G183,FIND("/",'Bball ref'!G183)+1,FIND(")",'Bball ref'!G183)-FIND("/",'Bball ref'!G183)-1)))</f>
        <v>16.3</v>
      </c>
      <c r="O177" s="77">
        <f>IF($A177="PLAYER","",VALUE(MID('Bball ref'!H183,FIND("(",'Bball ref'!H183)+1,FIND("/",'Bball ref'!H183)-FIND("(",'Bball ref'!H183)-1)))</f>
        <v>1</v>
      </c>
      <c r="P177" s="77">
        <f>IF($A177="PLAYER","",VALUE(MID('Bball ref'!H183,FIND("/",'Bball ref'!H183)+1,FIND(")",'Bball ref'!H183)-FIND("/",'Bball ref'!H183)-1)))</f>
        <v>1.5</v>
      </c>
      <c r="Q177" s="77">
        <f>IF($A177="PLAYER","",(D177-Math!B$14)/Math!B$15)</f>
        <v>-0.48616135505811009</v>
      </c>
      <c r="R177" s="77">
        <f>IF($A177="PLAYER","",(E177-Math!C$14)/Math!C$15)</f>
        <v>-0.30490460282407783</v>
      </c>
      <c r="S177" s="77">
        <f>IF($A177="PLAYER","",(F177-Math!D$14)/Math!D$15)</f>
        <v>-1.1423678844623764</v>
      </c>
      <c r="T177" s="77">
        <f>IF($A177="PLAYER","",(G177-Math!E$14)/Math!E$15)</f>
        <v>-0.94069791366737932</v>
      </c>
      <c r="U177" s="77">
        <f>IF($A177="PLAYER","",(H177-Math!F$14)/Math!F$15)</f>
        <v>-1.062759808802644</v>
      </c>
      <c r="V177" s="77">
        <f>IF($A177="PLAYER","",(I177-Math!G$14)/Math!G$15)</f>
        <v>1.7125797744464701</v>
      </c>
      <c r="W177" s="77">
        <f>IF($A177="PLAYER","",(J177-Math!H$14)/Math!H$15)</f>
        <v>-0.56543686149703987</v>
      </c>
      <c r="X177" s="77">
        <f>IF($A177="PLAYER","",(K177-Math!I$14)/Math!I$15*(-1))</f>
        <v>0.54060834815972703</v>
      </c>
      <c r="Y177" s="77">
        <f>IF($A177="PLAYER","",(L177-Math!J$14)/Math!J$15)</f>
        <v>0.17696523640091763</v>
      </c>
    </row>
    <row r="178" spans="1:25">
      <c r="A178" s="77" t="str">
        <f>IF((LEN('Bball ref'!B184)-LEN(SUBSTITUTE('Bball ref'!B184," ","")))&lt;2,'Bball ref'!B184,LEFT('Bball ref'!B184,FIND(" ",'Bball ref'!B184,FIND(" ",'Bball ref'!B184)+1)-1))</f>
        <v>Derrick White</v>
      </c>
      <c r="B178" s="77">
        <f>IF($A178="PLAYER", "",'Bball ref'!A184)</f>
        <v>165</v>
      </c>
      <c r="C178" s="77">
        <f>IF($A178="PLAYER","",'Bball ref'!E184)</f>
        <v>3</v>
      </c>
      <c r="D178" s="77">
        <f>IF($A178="PLAYER","",VALUE(LEFT('Bball ref'!G184,FIND("(",'Bball ref'!G184)-1)))</f>
        <v>0.65</v>
      </c>
      <c r="E178" s="77">
        <f>IF($A178="PLAYER","",VALUE(LEFT('Bball ref'!H184,(FIND("(",'Bball ref'!H184)-1))))</f>
        <v>0.73</v>
      </c>
      <c r="F178" s="77">
        <f>IF($A178="PLAYER","",'Bball ref'!I184)</f>
        <v>0.7</v>
      </c>
      <c r="G178" s="77">
        <f>IF($A178="PLAYER","",'Bball ref'!K184)</f>
        <v>2.7</v>
      </c>
      <c r="H178" s="77">
        <f>IF($A178="PLAYER","",'Bball ref'!L184)</f>
        <v>2</v>
      </c>
      <c r="I178" s="77">
        <f>IF($A178="PLAYER","",'Bball ref'!M184)</f>
        <v>0</v>
      </c>
      <c r="J178" s="77">
        <f>IF($A178="PLAYER","",'Bball ref'!N184)</f>
        <v>0.3</v>
      </c>
      <c r="K178" s="77">
        <f>IF($A178="PLAYER","",'Bball ref'!O184)</f>
        <v>0.7</v>
      </c>
      <c r="L178" s="77">
        <f>IF($A178="PLAYER","",'Bball ref'!J184)</f>
        <v>13.3</v>
      </c>
      <c r="M178" s="77">
        <f>IF($A178="PLAYER","",VALUE(MID('Bball ref'!G184,FIND("(",'Bball ref'!G184)+1,FIND("/",'Bball ref'!G184)-FIND("(",'Bball ref'!G184)-1)))</f>
        <v>5</v>
      </c>
      <c r="N178" s="77">
        <f>IF($A178="PLAYER","",VALUE(MID('Bball ref'!G184,FIND("/",'Bball ref'!G184)+1,FIND(")",'Bball ref'!G184)-FIND("/",'Bball ref'!G184)-1)))</f>
        <v>7.7</v>
      </c>
      <c r="O178" s="77">
        <f>IF($A178="PLAYER","",VALUE(MID('Bball ref'!H184,FIND("(",'Bball ref'!H184)+1,FIND("/",'Bball ref'!H184)-FIND("(",'Bball ref'!H184)-1)))</f>
        <v>2.7</v>
      </c>
      <c r="P178" s="77">
        <f>IF($A178="PLAYER","",VALUE(MID('Bball ref'!H184,FIND("/",'Bball ref'!H184)+1,FIND(")",'Bball ref'!H184)-FIND("/",'Bball ref'!H184)-1)))</f>
        <v>3.7</v>
      </c>
      <c r="Q178" s="77">
        <f>IF($A178="PLAYER","",(D178-Math!B$14)/Math!B$15)</f>
        <v>1.4944960174008493</v>
      </c>
      <c r="R178" s="77">
        <f>IF($A178="PLAYER","",(E178-Math!C$14)/Math!C$15)</f>
        <v>-5.7182515221578856E-2</v>
      </c>
      <c r="S178" s="77">
        <f>IF($A178="PLAYER","",(F178-Math!D$14)/Math!D$15)</f>
        <v>-0.74691383531919187</v>
      </c>
      <c r="T178" s="77">
        <f>IF($A178="PLAYER","",(G178-Math!E$14)/Math!E$15)</f>
        <v>-0.97497990760569486</v>
      </c>
      <c r="U178" s="77">
        <f>IF($A178="PLAYER","",(H178-Math!F$14)/Math!F$15)</f>
        <v>-0.39770360805005056</v>
      </c>
      <c r="V178" s="77">
        <f>IF($A178="PLAYER","",(I178-Math!G$14)/Math!G$15)</f>
        <v>-1.6553253867068651</v>
      </c>
      <c r="W178" s="77">
        <f>IF($A178="PLAYER","",(J178-Math!H$14)/Math!H$15)</f>
        <v>-0.56543686149703987</v>
      </c>
      <c r="X178" s="77">
        <f>IF($A178="PLAYER","",(K178-Math!I$14)/Math!I$15*(-1))</f>
        <v>1.0676026761789563</v>
      </c>
      <c r="Y178" s="77">
        <f>IF($A178="PLAYER","",(L178-Math!J$14)/Math!J$15)</f>
        <v>-0.14803978912877647</v>
      </c>
    </row>
    <row r="179" spans="1:25">
      <c r="A179" s="77" t="str">
        <f>IF((LEN('Bball ref'!B185)-LEN(SUBSTITUTE('Bball ref'!B185," ","")))&lt;2,'Bball ref'!B185,LEFT('Bball ref'!B185,FIND(" ",'Bball ref'!B185,FIND(" ",'Bball ref'!B185)+1)-1))</f>
        <v>Isaac Bonga</v>
      </c>
      <c r="B179" s="77">
        <f>IF($A179="PLAYER", "",'Bball ref'!A185)</f>
        <v>166</v>
      </c>
      <c r="C179" s="77">
        <f>IF($A179="PLAYER","",'Bball ref'!E185)</f>
        <v>4</v>
      </c>
      <c r="D179" s="77">
        <f>IF($A179="PLAYER","",VALUE(LEFT('Bball ref'!G185,FIND("(",'Bball ref'!G185)-1)))</f>
        <v>0.65</v>
      </c>
      <c r="E179" s="77">
        <f>IF($A179="PLAYER","",VALUE(LEFT('Bball ref'!H185,(FIND("(",'Bball ref'!H185)-1))))</f>
        <v>0.5</v>
      </c>
      <c r="F179" s="77">
        <f>IF($A179="PLAYER","",'Bball ref'!I185)</f>
        <v>0.3</v>
      </c>
      <c r="G179" s="77">
        <f>IF($A179="PLAYER","",'Bball ref'!K185)</f>
        <v>4.5</v>
      </c>
      <c r="H179" s="77">
        <f>IF($A179="PLAYER","",'Bball ref'!L185)</f>
        <v>2.5</v>
      </c>
      <c r="I179" s="77">
        <f>IF($A179="PLAYER","",'Bball ref'!M185)</f>
        <v>1</v>
      </c>
      <c r="J179" s="77">
        <f>IF($A179="PLAYER","",'Bball ref'!N185)</f>
        <v>0.3</v>
      </c>
      <c r="K179" s="77">
        <f>IF($A179="PLAYER","",'Bball ref'!O185)</f>
        <v>0.8</v>
      </c>
      <c r="L179" s="77">
        <f>IF($A179="PLAYER","",'Bball ref'!J185)</f>
        <v>6.3</v>
      </c>
      <c r="M179" s="77">
        <f>IF($A179="PLAYER","",VALUE(MID('Bball ref'!G185,FIND("(",'Bball ref'!G185)+1,FIND("/",'Bball ref'!G185)-FIND("(",'Bball ref'!G185)-1)))</f>
        <v>2.8</v>
      </c>
      <c r="N179" s="77">
        <f>IF($A179="PLAYER","",VALUE(MID('Bball ref'!G185,FIND("/",'Bball ref'!G185)+1,FIND(")",'Bball ref'!G185)-FIND("/",'Bball ref'!G185)-1)))</f>
        <v>4.3</v>
      </c>
      <c r="O179" s="77">
        <f>IF($A179="PLAYER","",VALUE(MID('Bball ref'!H185,FIND("(",'Bball ref'!H185)+1,FIND("/",'Bball ref'!H185)-FIND("(",'Bball ref'!H185)-1)))</f>
        <v>0.5</v>
      </c>
      <c r="P179" s="77">
        <f>IF($A179="PLAYER","",VALUE(MID('Bball ref'!H185,FIND("/",'Bball ref'!H185)+1,FIND(")",'Bball ref'!H185)-FIND("/",'Bball ref'!H185)-1)))</f>
        <v>1</v>
      </c>
      <c r="Q179" s="77">
        <f>IF($A179="PLAYER","",(D179-Math!B$14)/Math!B$15)</f>
        <v>1.4944960174008493</v>
      </c>
      <c r="R179" s="77">
        <f>IF($A179="PLAYER","",(E179-Math!C$14)/Math!C$15)</f>
        <v>-1.0067838510311591</v>
      </c>
      <c r="S179" s="77">
        <f>IF($A179="PLAYER","",(F179-Math!D$14)/Math!D$15)</f>
        <v>-1.1423678844623764</v>
      </c>
      <c r="T179" s="77">
        <f>IF($A179="PLAYER","",(G179-Math!E$14)/Math!E$15)</f>
        <v>-0.35790401671601274</v>
      </c>
      <c r="U179" s="77">
        <f>IF($A179="PLAYER","",(H179-Math!F$14)/Math!F$15)</f>
        <v>-0.17601820779918609</v>
      </c>
      <c r="V179" s="77">
        <f>IF($A179="PLAYER","",(I179-Math!G$14)/Math!G$15)</f>
        <v>2.8627193869802441E-2</v>
      </c>
      <c r="W179" s="77">
        <f>IF($A179="PLAYER","",(J179-Math!H$14)/Math!H$15)</f>
        <v>-0.56543686149703987</v>
      </c>
      <c r="X179" s="77">
        <f>IF($A179="PLAYER","",(K179-Math!I$14)/Math!I$15*(-1))</f>
        <v>0.97977028817575129</v>
      </c>
      <c r="Y179" s="77">
        <f>IF($A179="PLAYER","",(L179-Math!J$14)/Math!J$15)</f>
        <v>-1.2855573784827059</v>
      </c>
    </row>
    <row r="180" spans="1:25">
      <c r="A180" s="77" t="str">
        <f>IF((LEN('Bball ref'!B186)-LEN(SUBSTITUTE('Bball ref'!B186," ","")))&lt;2,'Bball ref'!B186,LEFT('Bball ref'!B186,FIND(" ",'Bball ref'!B186,FIND(" ",'Bball ref'!B186)+1)-1))</f>
        <v>Frank Kaminsky</v>
      </c>
      <c r="B180" s="77">
        <f>IF($A180="PLAYER", "",'Bball ref'!A186)</f>
        <v>167</v>
      </c>
      <c r="C180" s="77">
        <f>IF($A180="PLAYER","",'Bball ref'!E186)</f>
        <v>5</v>
      </c>
      <c r="D180" s="77">
        <f>IF($A180="PLAYER","",VALUE(LEFT('Bball ref'!G186,FIND("(",'Bball ref'!G186)-1)))</f>
        <v>0.37</v>
      </c>
      <c r="E180" s="77">
        <f>IF($A180="PLAYER","",VALUE(LEFT('Bball ref'!H186,(FIND("(",'Bball ref'!H186)-1))))</f>
        <v>0.86</v>
      </c>
      <c r="F180" s="77">
        <f>IF($A180="PLAYER","",'Bball ref'!I186)</f>
        <v>1</v>
      </c>
      <c r="G180" s="77">
        <f>IF($A180="PLAYER","",'Bball ref'!K186)</f>
        <v>6.6</v>
      </c>
      <c r="H180" s="77">
        <f>IF($A180="PLAYER","",'Bball ref'!L186)</f>
        <v>2.8</v>
      </c>
      <c r="I180" s="77">
        <f>IF($A180="PLAYER","",'Bball ref'!M186)</f>
        <v>0.2</v>
      </c>
      <c r="J180" s="77">
        <f>IF($A180="PLAYER","",'Bball ref'!N186)</f>
        <v>0.2</v>
      </c>
      <c r="K180" s="77">
        <f>IF($A180="PLAYER","",'Bball ref'!O186)</f>
        <v>2.2000000000000002</v>
      </c>
      <c r="L180" s="77">
        <f>IF($A180="PLAYER","",'Bball ref'!J186)</f>
        <v>12</v>
      </c>
      <c r="M180" s="77">
        <f>IF($A180="PLAYER","",VALUE(MID('Bball ref'!G186,FIND("(",'Bball ref'!G186)+1,FIND("/",'Bball ref'!G186)-FIND("(",'Bball ref'!G186)-1)))</f>
        <v>3.6</v>
      </c>
      <c r="N180" s="77">
        <f>IF($A180="PLAYER","",VALUE(MID('Bball ref'!G186,FIND("/",'Bball ref'!G186)+1,FIND(")",'Bball ref'!G186)-FIND("/",'Bball ref'!G186)-1)))</f>
        <v>9.8000000000000007</v>
      </c>
      <c r="O180" s="77">
        <f>IF($A180="PLAYER","",VALUE(MID('Bball ref'!H186,FIND("(",'Bball ref'!H186)+1,FIND("/",'Bball ref'!H186)-FIND("(",'Bball ref'!H186)-1)))</f>
        <v>3.8</v>
      </c>
      <c r="P180" s="77">
        <f>IF($A180="PLAYER","",VALUE(MID('Bball ref'!H186,FIND("/",'Bball ref'!H186)+1,FIND(")",'Bball ref'!H186)-FIND("/",'Bball ref'!H186)-1)))</f>
        <v>4.4000000000000004</v>
      </c>
      <c r="Q180" s="77">
        <f>IF($A180="PLAYER","",(D180-Math!B$14)/Math!B$15)</f>
        <v>-1.0263406384560081</v>
      </c>
      <c r="R180" s="77">
        <f>IF($A180="PLAYER","",(E180-Math!C$14)/Math!C$15)</f>
        <v>0.4795486745838361</v>
      </c>
      <c r="S180" s="77">
        <f>IF($A180="PLAYER","",(F180-Math!D$14)/Math!D$15)</f>
        <v>-0.4503232984618033</v>
      </c>
      <c r="T180" s="77">
        <f>IF($A180="PLAYER","",(G180-Math!E$14)/Math!E$15)</f>
        <v>0.3620178559886163</v>
      </c>
      <c r="U180" s="77">
        <f>IF($A180="PLAYER","",(H180-Math!F$14)/Math!F$15)</f>
        <v>-4.3006967648667495E-2</v>
      </c>
      <c r="V180" s="77">
        <f>IF($A180="PLAYER","",(I180-Math!G$14)/Math!G$15)</f>
        <v>-1.3185348705915318</v>
      </c>
      <c r="W180" s="77">
        <f>IF($A180="PLAYER","",(J180-Math!H$14)/Math!H$15)</f>
        <v>-0.70986517860994924</v>
      </c>
      <c r="X180" s="77">
        <f>IF($A180="PLAYER","",(K180-Math!I$14)/Math!I$15*(-1))</f>
        <v>-0.24988314386911684</v>
      </c>
      <c r="Y180" s="77">
        <f>IF($A180="PLAYER","",(L180-Math!J$14)/Math!J$15)</f>
        <v>-0.35929305572307774</v>
      </c>
    </row>
    <row r="181" spans="1:25">
      <c r="A181" s="77" t="str">
        <f>IF((LEN('Bball ref'!B187)-LEN(SUBSTITUTE('Bball ref'!B187," ","")))&lt;2,'Bball ref'!B187,LEFT('Bball ref'!B187,FIND(" ",'Bball ref'!B187,FIND(" ",'Bball ref'!B187)+1)-1))</f>
        <v>Jordan McRae</v>
      </c>
      <c r="B181" s="77">
        <f>IF($A181="PLAYER", "",'Bball ref'!A187)</f>
        <v>168</v>
      </c>
      <c r="C181" s="77">
        <f>IF($A181="PLAYER","",'Bball ref'!E187)</f>
        <v>1</v>
      </c>
      <c r="D181" s="77">
        <f>IF($A181="PLAYER","",VALUE(LEFT('Bball ref'!G187,FIND("(",'Bball ref'!G187)-1)))</f>
        <v>0.44</v>
      </c>
      <c r="E181" s="77">
        <f>IF($A181="PLAYER","",VALUE(LEFT('Bball ref'!H187,(FIND("(",'Bball ref'!H187)-1))))</f>
        <v>1</v>
      </c>
      <c r="F181" s="77">
        <f>IF($A181="PLAYER","",'Bball ref'!I187)</f>
        <v>1</v>
      </c>
      <c r="G181" s="77">
        <f>IF($A181="PLAYER","",'Bball ref'!K187)</f>
        <v>5</v>
      </c>
      <c r="H181" s="77">
        <f>IF($A181="PLAYER","",'Bball ref'!L187)</f>
        <v>3</v>
      </c>
      <c r="I181" s="77">
        <f>IF($A181="PLAYER","",'Bball ref'!M187)</f>
        <v>0</v>
      </c>
      <c r="J181" s="77">
        <f>IF($A181="PLAYER","",'Bball ref'!N187)</f>
        <v>0</v>
      </c>
      <c r="K181" s="77">
        <f>IF($A181="PLAYER","",'Bball ref'!O187)</f>
        <v>1</v>
      </c>
      <c r="L181" s="77">
        <f>IF($A181="PLAYER","",'Bball ref'!J187)</f>
        <v>11</v>
      </c>
      <c r="M181" s="77">
        <f>IF($A181="PLAYER","",VALUE(MID('Bball ref'!G187,FIND("(",'Bball ref'!G187)+1,FIND("/",'Bball ref'!G187)-FIND("(",'Bball ref'!G187)-1)))</f>
        <v>4</v>
      </c>
      <c r="N181" s="77">
        <f>IF($A181="PLAYER","",VALUE(MID('Bball ref'!G187,FIND("/",'Bball ref'!G187)+1,FIND(")",'Bball ref'!G187)-FIND("/",'Bball ref'!G187)-1)))</f>
        <v>9</v>
      </c>
      <c r="O181" s="77">
        <f>IF($A181="PLAYER","",VALUE(MID('Bball ref'!H187,FIND("(",'Bball ref'!H187)+1,FIND("/",'Bball ref'!H187)-FIND("(",'Bball ref'!H187)-1)))</f>
        <v>2</v>
      </c>
      <c r="P181" s="77">
        <f>IF($A181="PLAYER","",VALUE(MID('Bball ref'!H187,FIND("/",'Bball ref'!H187)+1,FIND(")",'Bball ref'!H187)-FIND("/",'Bball ref'!H187)-1)))</f>
        <v>2</v>
      </c>
      <c r="Q181" s="77">
        <f>IF($A181="PLAYER","",(D181-Math!B$14)/Math!B$15)</f>
        <v>-0.3961314744917937</v>
      </c>
      <c r="R181" s="77">
        <f>IF($A181="PLAYER","",(E181-Math!C$14)/Math!C$15)</f>
        <v>1.0575668789896677</v>
      </c>
      <c r="S181" s="77">
        <f>IF($A181="PLAYER","",(F181-Math!D$14)/Math!D$15)</f>
        <v>-0.4503232984618033</v>
      </c>
      <c r="T181" s="77">
        <f>IF($A181="PLAYER","",(G181-Math!E$14)/Math!E$15)</f>
        <v>-0.1864940470244344</v>
      </c>
      <c r="U181" s="77">
        <f>IF($A181="PLAYER","",(H181-Math!F$14)/Math!F$15)</f>
        <v>4.5667192451678364E-2</v>
      </c>
      <c r="V181" s="77">
        <f>IF($A181="PLAYER","",(I181-Math!G$14)/Math!G$15)</f>
        <v>-1.6553253867068651</v>
      </c>
      <c r="W181" s="77">
        <f>IF($A181="PLAYER","",(J181-Math!H$14)/Math!H$15)</f>
        <v>-0.998721812835768</v>
      </c>
      <c r="X181" s="77">
        <f>IF($A181="PLAYER","",(K181-Math!I$14)/Math!I$15*(-1))</f>
        <v>0.80410551216934167</v>
      </c>
      <c r="Y181" s="77">
        <f>IF($A181="PLAYER","",(L181-Math!J$14)/Math!J$15)</f>
        <v>-0.52179556848792474</v>
      </c>
    </row>
    <row r="182" spans="1:25">
      <c r="A182" s="77" t="str">
        <f>IF((LEN('Bball ref'!B188)-LEN(SUBSTITUTE('Bball ref'!B188," ","")))&lt;2,'Bball ref'!B188,LEFT('Bball ref'!B188,FIND(" ",'Bball ref'!B188,FIND(" ",'Bball ref'!B188)+1)-1))</f>
        <v>Kent Bazemore</v>
      </c>
      <c r="B182" s="77">
        <f>IF($A182="PLAYER", "",'Bball ref'!A188)</f>
        <v>169</v>
      </c>
      <c r="C182" s="77">
        <f>IF($A182="PLAYER","",'Bball ref'!E188)</f>
        <v>5</v>
      </c>
      <c r="D182" s="77">
        <f>IF($A182="PLAYER","",VALUE(LEFT('Bball ref'!G188,FIND("(",'Bball ref'!G188)-1)))</f>
        <v>0.38</v>
      </c>
      <c r="E182" s="77">
        <f>IF($A182="PLAYER","",VALUE(LEFT('Bball ref'!H188,(FIND("(",'Bball ref'!H188)-1))))</f>
        <v>0.67</v>
      </c>
      <c r="F182" s="77">
        <f>IF($A182="PLAYER","",'Bball ref'!I188)</f>
        <v>1</v>
      </c>
      <c r="G182" s="77">
        <f>IF($A182="PLAYER","",'Bball ref'!K188)</f>
        <v>4.5999999999999996</v>
      </c>
      <c r="H182" s="77">
        <f>IF($A182="PLAYER","",'Bball ref'!L188)</f>
        <v>1.4</v>
      </c>
      <c r="I182" s="77">
        <f>IF($A182="PLAYER","",'Bball ref'!M188)</f>
        <v>1</v>
      </c>
      <c r="J182" s="77">
        <f>IF($A182="PLAYER","",'Bball ref'!N188)</f>
        <v>1</v>
      </c>
      <c r="K182" s="77">
        <f>IF($A182="PLAYER","",'Bball ref'!O188)</f>
        <v>1.4</v>
      </c>
      <c r="L182" s="77">
        <f>IF($A182="PLAYER","",'Bball ref'!J188)</f>
        <v>8.1999999999999993</v>
      </c>
      <c r="M182" s="77">
        <f>IF($A182="PLAYER","",VALUE(MID('Bball ref'!G188,FIND("(",'Bball ref'!G188)+1,FIND("/",'Bball ref'!G188)-FIND("(",'Bball ref'!G188)-1)))</f>
        <v>3</v>
      </c>
      <c r="N182" s="77">
        <f>IF($A182="PLAYER","",VALUE(MID('Bball ref'!G188,FIND("/",'Bball ref'!G188)+1,FIND(")",'Bball ref'!G188)-FIND("/",'Bball ref'!G188)-1)))</f>
        <v>8</v>
      </c>
      <c r="O182" s="77">
        <f>IF($A182="PLAYER","",VALUE(MID('Bball ref'!H188,FIND("(",'Bball ref'!H188)+1,FIND("/",'Bball ref'!H188)-FIND("(",'Bball ref'!H188)-1)))</f>
        <v>1.2</v>
      </c>
      <c r="P182" s="77">
        <f>IF($A182="PLAYER","",VALUE(MID('Bball ref'!H188,FIND("/",'Bball ref'!H188)+1,FIND(")",'Bball ref'!H188)-FIND("/",'Bball ref'!H188)-1)))</f>
        <v>1.8</v>
      </c>
      <c r="Q182" s="77">
        <f>IF($A182="PLAYER","",(D182-Math!B$14)/Math!B$15)</f>
        <v>-0.93631075788969165</v>
      </c>
      <c r="R182" s="77">
        <f>IF($A182="PLAYER","",(E182-Math!C$14)/Math!C$15)</f>
        <v>-0.30490460282407783</v>
      </c>
      <c r="S182" s="77">
        <f>IF($A182="PLAYER","",(F182-Math!D$14)/Math!D$15)</f>
        <v>-0.4503232984618033</v>
      </c>
      <c r="T182" s="77">
        <f>IF($A182="PLAYER","",(G182-Math!E$14)/Math!E$15)</f>
        <v>-0.32362202277769719</v>
      </c>
      <c r="U182" s="77">
        <f>IF($A182="PLAYER","",(H182-Math!F$14)/Math!F$15)</f>
        <v>-0.66372608835108793</v>
      </c>
      <c r="V182" s="77">
        <f>IF($A182="PLAYER","",(I182-Math!G$14)/Math!G$15)</f>
        <v>2.8627193869802441E-2</v>
      </c>
      <c r="W182" s="77">
        <f>IF($A182="PLAYER","",(J182-Math!H$14)/Math!H$15)</f>
        <v>0.44556135829332577</v>
      </c>
      <c r="X182" s="77">
        <f>IF($A182="PLAYER","",(K182-Math!I$14)/Math!I$15*(-1))</f>
        <v>0.45277596015652227</v>
      </c>
      <c r="Y182" s="77">
        <f>IF($A182="PLAYER","",(L182-Math!J$14)/Math!J$15)</f>
        <v>-0.97680260422949661</v>
      </c>
    </row>
    <row r="183" spans="1:25">
      <c r="A183" s="77" t="str">
        <f>IF((LEN('Bball ref'!B189)-LEN(SUBSTITUTE('Bball ref'!B189," ","")))&lt;2,'Bball ref'!B189,LEFT('Bball ref'!B189,FIND(" ",'Bball ref'!B189,FIND(" ",'Bball ref'!B189)+1)-1))</f>
        <v>PLAYER</v>
      </c>
      <c r="B183" s="77" t="str">
        <f>IF($A183="PLAYER", "",'Bball ref'!A189)</f>
        <v/>
      </c>
      <c r="C183" s="77" t="str">
        <f>IF($A183="PLAYER","",'Bball ref'!E189)</f>
        <v/>
      </c>
      <c r="D183" s="77" t="str">
        <f>IF($A183="PLAYER","",VALUE(LEFT('Bball ref'!G189,FIND("(",'Bball ref'!G189)-1)))</f>
        <v/>
      </c>
      <c r="E183" s="77" t="str">
        <f>IF($A183="PLAYER","",VALUE(LEFT('Bball ref'!H189,(FIND("(",'Bball ref'!H189)-1))))</f>
        <v/>
      </c>
      <c r="F183" s="77" t="str">
        <f>IF($A183="PLAYER","",'Bball ref'!I189)</f>
        <v/>
      </c>
      <c r="G183" s="77" t="str">
        <f>IF($A183="PLAYER","",'Bball ref'!K189)</f>
        <v/>
      </c>
      <c r="H183" s="77" t="str">
        <f>IF($A183="PLAYER","",'Bball ref'!L189)</f>
        <v/>
      </c>
      <c r="I183" s="77" t="str">
        <f>IF($A183="PLAYER","",'Bball ref'!M189)</f>
        <v/>
      </c>
      <c r="J183" s="77" t="str">
        <f>IF($A183="PLAYER","",'Bball ref'!N189)</f>
        <v/>
      </c>
      <c r="K183" s="77" t="str">
        <f>IF($A183="PLAYER","",'Bball ref'!O189)</f>
        <v/>
      </c>
      <c r="L183" s="77" t="str">
        <f>IF($A183="PLAYER","",'Bball ref'!J189)</f>
        <v/>
      </c>
      <c r="M183" s="77" t="str">
        <f>IF($A183="PLAYER","",VALUE(MID('Bball ref'!G189,FIND("(",'Bball ref'!G189)+1,FIND("/",'Bball ref'!G189)-FIND("(",'Bball ref'!G189)-1)))</f>
        <v/>
      </c>
      <c r="N183" s="77" t="str">
        <f>IF($A183="PLAYER","",VALUE(MID('Bball ref'!G189,FIND("/",'Bball ref'!G189)+1,FIND(")",'Bball ref'!G189)-FIND("/",'Bball ref'!G189)-1)))</f>
        <v/>
      </c>
      <c r="O183" s="77" t="str">
        <f>IF($A183="PLAYER","",VALUE(MID('Bball ref'!H189,FIND("(",'Bball ref'!H189)+1,FIND("/",'Bball ref'!H189)-FIND("(",'Bball ref'!H189)-1)))</f>
        <v/>
      </c>
      <c r="P183" s="77" t="str">
        <f>IF($A183="PLAYER","",VALUE(MID('Bball ref'!H189,FIND("/",'Bball ref'!H189)+1,FIND(")",'Bball ref'!H189)-FIND("/",'Bball ref'!H189)-1)))</f>
        <v/>
      </c>
      <c r="Q183" s="77" t="str">
        <f>IF($A183="PLAYER","",(D183-Math!B$14)/Math!B$15)</f>
        <v/>
      </c>
      <c r="R183" s="77" t="str">
        <f>IF($A183="PLAYER","",(E183-Math!C$14)/Math!C$15)</f>
        <v/>
      </c>
      <c r="S183" s="77" t="str">
        <f>IF($A183="PLAYER","",(F183-Math!D$14)/Math!D$15)</f>
        <v/>
      </c>
      <c r="T183" s="77" t="str">
        <f>IF($A183="PLAYER","",(G183-Math!E$14)/Math!E$15)</f>
        <v/>
      </c>
      <c r="U183" s="77" t="str">
        <f>IF($A183="PLAYER","",(H183-Math!F$14)/Math!F$15)</f>
        <v/>
      </c>
      <c r="V183" s="77" t="str">
        <f>IF($A183="PLAYER","",(I183-Math!G$14)/Math!G$15)</f>
        <v/>
      </c>
      <c r="W183" s="77" t="str">
        <f>IF($A183="PLAYER","",(J183-Math!H$14)/Math!H$15)</f>
        <v/>
      </c>
      <c r="X183" s="77" t="str">
        <f>IF($A183="PLAYER","",(K183-Math!I$14)/Math!I$15*(-1))</f>
        <v/>
      </c>
      <c r="Y183" s="77" t="str">
        <f>IF($A183="PLAYER","",(L183-Math!J$14)/Math!J$15)</f>
        <v/>
      </c>
    </row>
    <row r="184" spans="1:25">
      <c r="A184" s="77" t="str">
        <f>IF((LEN('Bball ref'!B190)-LEN(SUBSTITUTE('Bball ref'!B190," ","")))&lt;2,'Bball ref'!B190,LEFT('Bball ref'!B190,FIND(" ",'Bball ref'!B190,FIND(" ",'Bball ref'!B190)+1)-1))</f>
        <v>Thaddeus Young</v>
      </c>
      <c r="B184" s="77">
        <f>IF($A184="PLAYER", "",'Bball ref'!A190)</f>
        <v>170</v>
      </c>
      <c r="C184" s="77">
        <f>IF($A184="PLAYER","",'Bball ref'!E190)</f>
        <v>5</v>
      </c>
      <c r="D184" s="77">
        <f>IF($A184="PLAYER","",VALUE(LEFT('Bball ref'!G190,FIND("(",'Bball ref'!G190)-1)))</f>
        <v>0.48</v>
      </c>
      <c r="E184" s="77">
        <f>IF($A184="PLAYER","",VALUE(LEFT('Bball ref'!H190,(FIND("(",'Bball ref'!H190)-1))))</f>
        <v>0.5</v>
      </c>
      <c r="F184" s="77">
        <f>IF($A184="PLAYER","",'Bball ref'!I190)</f>
        <v>1.8</v>
      </c>
      <c r="G184" s="77">
        <f>IF($A184="PLAYER","",'Bball ref'!K190)</f>
        <v>2.8</v>
      </c>
      <c r="H184" s="77">
        <f>IF($A184="PLAYER","",'Bball ref'!L190)</f>
        <v>1.4</v>
      </c>
      <c r="I184" s="77">
        <f>IF($A184="PLAYER","",'Bball ref'!M190)</f>
        <v>0.6</v>
      </c>
      <c r="J184" s="77">
        <f>IF($A184="PLAYER","",'Bball ref'!N190)</f>
        <v>0.2</v>
      </c>
      <c r="K184" s="77">
        <f>IF($A184="PLAYER","",'Bball ref'!O190)</f>
        <v>1.4</v>
      </c>
      <c r="L184" s="77">
        <f>IF($A184="PLAYER","",'Bball ref'!J190)</f>
        <v>11.6</v>
      </c>
      <c r="M184" s="77">
        <f>IF($A184="PLAYER","",VALUE(MID('Bball ref'!G190,FIND("(",'Bball ref'!G190)+1,FIND("/",'Bball ref'!G190)-FIND("(",'Bball ref'!G190)-1)))</f>
        <v>4.8</v>
      </c>
      <c r="N184" s="77">
        <f>IF($A184="PLAYER","",VALUE(MID('Bball ref'!G190,FIND("/",'Bball ref'!G190)+1,FIND(")",'Bball ref'!G190)-FIND("/",'Bball ref'!G190)-1)))</f>
        <v>10</v>
      </c>
      <c r="O184" s="77">
        <f>IF($A184="PLAYER","",VALUE(MID('Bball ref'!H190,FIND("(",'Bball ref'!H190)+1,FIND("/",'Bball ref'!H190)-FIND("(",'Bball ref'!H190)-1)))</f>
        <v>0.2</v>
      </c>
      <c r="P184" s="77">
        <f>IF($A184="PLAYER","",VALUE(MID('Bball ref'!H190,FIND("/",'Bball ref'!H190)+1,FIND(")",'Bball ref'!H190)-FIND("/",'Bball ref'!H190)-1)))</f>
        <v>0.4</v>
      </c>
      <c r="Q184" s="77">
        <f>IF($A184="PLAYER","",(D184-Math!B$14)/Math!B$15)</f>
        <v>-3.601195222652856E-2</v>
      </c>
      <c r="R184" s="77">
        <f>IF($A184="PLAYER","",(E184-Math!C$14)/Math!C$15)</f>
        <v>-1.0067838510311591</v>
      </c>
      <c r="S184" s="77">
        <f>IF($A184="PLAYER","",(F184-Math!D$14)/Math!D$15)</f>
        <v>0.34058479982456608</v>
      </c>
      <c r="T184" s="77">
        <f>IF($A184="PLAYER","",(G184-Math!E$14)/Math!E$15)</f>
        <v>-0.94069791366737932</v>
      </c>
      <c r="U184" s="77">
        <f>IF($A184="PLAYER","",(H184-Math!F$14)/Math!F$15)</f>
        <v>-0.66372608835108793</v>
      </c>
      <c r="V184" s="77">
        <f>IF($A184="PLAYER","",(I184-Math!G$14)/Math!G$15)</f>
        <v>-0.64495383836086462</v>
      </c>
      <c r="W184" s="77">
        <f>IF($A184="PLAYER","",(J184-Math!H$14)/Math!H$15)</f>
        <v>-0.70986517860994924</v>
      </c>
      <c r="X184" s="77">
        <f>IF($A184="PLAYER","",(K184-Math!I$14)/Math!I$15*(-1))</f>
        <v>0.45277596015652227</v>
      </c>
      <c r="Y184" s="77">
        <f>IF($A184="PLAYER","",(L184-Math!J$14)/Math!J$15)</f>
        <v>-0.42429406082901661</v>
      </c>
    </row>
    <row r="185" spans="1:25">
      <c r="A185" s="77" t="str">
        <f>IF((LEN('Bball ref'!B191)-LEN(SUBSTITUTE('Bball ref'!B191," ","")))&lt;2,'Bball ref'!B191,LEFT('Bball ref'!B191,FIND(" ",'Bball ref'!B191,FIND(" ",'Bball ref'!B191)+1)-1))</f>
        <v>Patrick Beverley</v>
      </c>
      <c r="B185" s="77">
        <f>IF($A185="PLAYER", "",'Bball ref'!A191)</f>
        <v>171</v>
      </c>
      <c r="C185" s="77">
        <f>IF($A185="PLAYER","",'Bball ref'!E191)</f>
        <v>5</v>
      </c>
      <c r="D185" s="77">
        <f>IF($A185="PLAYER","",VALUE(LEFT('Bball ref'!G191,FIND("(",'Bball ref'!G191)-1)))</f>
        <v>0.32</v>
      </c>
      <c r="E185" s="77">
        <f>IF($A185="PLAYER","",VALUE(LEFT('Bball ref'!H191,(FIND("(",'Bball ref'!H191)-1))))</f>
        <v>0.5</v>
      </c>
      <c r="F185" s="77">
        <f>IF($A185="PLAYER","",'Bball ref'!I191)</f>
        <v>0.6</v>
      </c>
      <c r="G185" s="77">
        <f>IF($A185="PLAYER","",'Bball ref'!K191)</f>
        <v>5.8</v>
      </c>
      <c r="H185" s="77">
        <f>IF($A185="PLAYER","",'Bball ref'!L191)</f>
        <v>2.8</v>
      </c>
      <c r="I185" s="77">
        <f>IF($A185="PLAYER","",'Bball ref'!M191)</f>
        <v>2</v>
      </c>
      <c r="J185" s="77">
        <f>IF($A185="PLAYER","",'Bball ref'!N191)</f>
        <v>0.2</v>
      </c>
      <c r="K185" s="77">
        <f>IF($A185="PLAYER","",'Bball ref'!O191)</f>
        <v>2.2000000000000002</v>
      </c>
      <c r="L185" s="77">
        <f>IF($A185="PLAYER","",'Bball ref'!J191)</f>
        <v>6.2</v>
      </c>
      <c r="M185" s="77">
        <f>IF($A185="PLAYER","",VALUE(MID('Bball ref'!G191,FIND("(",'Bball ref'!G191)+1,FIND("/",'Bball ref'!G191)-FIND("(",'Bball ref'!G191)-1)))</f>
        <v>2.6</v>
      </c>
      <c r="N185" s="77">
        <f>IF($A185="PLAYER","",VALUE(MID('Bball ref'!G191,FIND("/",'Bball ref'!G191)+1,FIND(")",'Bball ref'!G191)-FIND("/",'Bball ref'!G191)-1)))</f>
        <v>8.1999999999999993</v>
      </c>
      <c r="O185" s="77">
        <f>IF($A185="PLAYER","",VALUE(MID('Bball ref'!H191,FIND("(",'Bball ref'!H191)+1,FIND("/",'Bball ref'!H191)-FIND("(",'Bball ref'!H191)-1)))</f>
        <v>0.4</v>
      </c>
      <c r="P185" s="77">
        <f>IF($A185="PLAYER","",VALUE(MID('Bball ref'!H191,FIND("/",'Bball ref'!H191)+1,FIND(")",'Bball ref'!H191)-FIND("/",'Bball ref'!H191)-1)))</f>
        <v>0.8</v>
      </c>
      <c r="Q185" s="77">
        <f>IF($A185="PLAYER","",(D185-Math!B$14)/Math!B$15)</f>
        <v>-1.4764900412875894</v>
      </c>
      <c r="R185" s="77">
        <f>IF($A185="PLAYER","",(E185-Math!C$14)/Math!C$15)</f>
        <v>-1.0067838510311591</v>
      </c>
      <c r="S185" s="77">
        <f>IF($A185="PLAYER","",(F185-Math!D$14)/Math!D$15)</f>
        <v>-0.84577734760498802</v>
      </c>
      <c r="T185" s="77">
        <f>IF($A185="PLAYER","",(G185-Math!E$14)/Math!E$15)</f>
        <v>8.7761904482090938E-2</v>
      </c>
      <c r="U185" s="77">
        <f>IF($A185="PLAYER","",(H185-Math!F$14)/Math!F$15)</f>
        <v>-4.3006967648667495E-2</v>
      </c>
      <c r="V185" s="77">
        <f>IF($A185="PLAYER","",(I185-Math!G$14)/Math!G$15)</f>
        <v>1.7125797744464701</v>
      </c>
      <c r="W185" s="77">
        <f>IF($A185="PLAYER","",(J185-Math!H$14)/Math!H$15)</f>
        <v>-0.70986517860994924</v>
      </c>
      <c r="X185" s="77">
        <f>IF($A185="PLAYER","",(K185-Math!I$14)/Math!I$15*(-1))</f>
        <v>-0.24988314386911684</v>
      </c>
      <c r="Y185" s="77">
        <f>IF($A185="PLAYER","",(L185-Math!J$14)/Math!J$15)</f>
        <v>-1.3018076297591907</v>
      </c>
    </row>
    <row r="186" spans="1:25">
      <c r="A186" s="77" t="str">
        <f>IF((LEN('Bball ref'!B192)-LEN(SUBSTITUTE('Bball ref'!B192," ","")))&lt;2,'Bball ref'!B192,LEFT('Bball ref'!B192,FIND(" ",'Bball ref'!B192,FIND(" ",'Bball ref'!B192)+1)-1))</f>
        <v>Kyle Korver</v>
      </c>
      <c r="B186" s="77">
        <f>IF($A186="PLAYER", "",'Bball ref'!A192)</f>
        <v>172</v>
      </c>
      <c r="C186" s="77">
        <f>IF($A186="PLAYER","",'Bball ref'!E192)</f>
        <v>4</v>
      </c>
      <c r="D186" s="77">
        <f>IF($A186="PLAYER","",VALUE(LEFT('Bball ref'!G192,FIND("(",'Bball ref'!G192)-1)))</f>
        <v>0.5</v>
      </c>
      <c r="E186" s="77">
        <f>IF($A186="PLAYER","",VALUE(LEFT('Bball ref'!H192,(FIND("(",'Bball ref'!H192)-1))))</f>
        <v>0.8</v>
      </c>
      <c r="F186" s="77">
        <f>IF($A186="PLAYER","",'Bball ref'!I192)</f>
        <v>2.5</v>
      </c>
      <c r="G186" s="77">
        <f>IF($A186="PLAYER","",'Bball ref'!K192)</f>
        <v>2</v>
      </c>
      <c r="H186" s="77">
        <f>IF($A186="PLAYER","",'Bball ref'!L192)</f>
        <v>0.3</v>
      </c>
      <c r="I186" s="77">
        <f>IF($A186="PLAYER","",'Bball ref'!M192)</f>
        <v>0.5</v>
      </c>
      <c r="J186" s="77">
        <f>IF($A186="PLAYER","",'Bball ref'!N192)</f>
        <v>0.3</v>
      </c>
      <c r="K186" s="77">
        <f>IF($A186="PLAYER","",'Bball ref'!O192)</f>
        <v>1.3</v>
      </c>
      <c r="L186" s="77">
        <f>IF($A186="PLAYER","",'Bball ref'!J192)</f>
        <v>9.3000000000000007</v>
      </c>
      <c r="M186" s="77">
        <f>IF($A186="PLAYER","",VALUE(MID('Bball ref'!G192,FIND("(",'Bball ref'!G192)+1,FIND("/",'Bball ref'!G192)-FIND("(",'Bball ref'!G192)-1)))</f>
        <v>3</v>
      </c>
      <c r="N186" s="77">
        <f>IF($A186="PLAYER","",VALUE(MID('Bball ref'!G192,FIND("/",'Bball ref'!G192)+1,FIND(")",'Bball ref'!G192)-FIND("/",'Bball ref'!G192)-1)))</f>
        <v>6</v>
      </c>
      <c r="O186" s="77">
        <f>IF($A186="PLAYER","",VALUE(MID('Bball ref'!H192,FIND("(",'Bball ref'!H192)+1,FIND("/",'Bball ref'!H192)-FIND("(",'Bball ref'!H192)-1)))</f>
        <v>0.8</v>
      </c>
      <c r="P186" s="77">
        <f>IF($A186="PLAYER","",VALUE(MID('Bball ref'!H192,FIND("/",'Bball ref'!H192)+1,FIND(")",'Bball ref'!H192)-FIND("/",'Bball ref'!H192)-1)))</f>
        <v>1</v>
      </c>
      <c r="Q186" s="77">
        <f>IF($A186="PLAYER","",(D186-Math!B$14)/Math!B$15)</f>
        <v>0.14404780890610425</v>
      </c>
      <c r="R186" s="77">
        <f>IF($A186="PLAYER","",(E186-Math!C$14)/Math!C$15)</f>
        <v>0.23182658698133715</v>
      </c>
      <c r="S186" s="77">
        <f>IF($A186="PLAYER","",(F186-Math!D$14)/Math!D$15)</f>
        <v>1.0326293858251392</v>
      </c>
      <c r="T186" s="77">
        <f>IF($A186="PLAYER","",(G186-Math!E$14)/Math!E$15)</f>
        <v>-1.2149538651739047</v>
      </c>
      <c r="U186" s="77">
        <f>IF($A186="PLAYER","",(H186-Math!F$14)/Math!F$15)</f>
        <v>-1.1514339689029898</v>
      </c>
      <c r="V186" s="77">
        <f>IF($A186="PLAYER","",(I186-Math!G$14)/Math!G$15)</f>
        <v>-0.81334909641853137</v>
      </c>
      <c r="W186" s="77">
        <f>IF($A186="PLAYER","",(J186-Math!H$14)/Math!H$15)</f>
        <v>-0.56543686149703987</v>
      </c>
      <c r="X186" s="77">
        <f>IF($A186="PLAYER","",(K186-Math!I$14)/Math!I$15*(-1))</f>
        <v>0.54060834815972703</v>
      </c>
      <c r="Y186" s="77">
        <f>IF($A186="PLAYER","",(L186-Math!J$14)/Math!J$15)</f>
        <v>-0.79804984018816472</v>
      </c>
    </row>
    <row r="187" spans="1:25">
      <c r="A187" s="77" t="str">
        <f>IF((LEN('Bball ref'!B193)-LEN(SUBSTITUTE('Bball ref'!B193," ","")))&lt;2,'Bball ref'!B193,LEFT('Bball ref'!B193,FIND(" ",'Bball ref'!B193,FIND(" ",'Bball ref'!B193)+1)-1))</f>
        <v>Derrick Favors</v>
      </c>
      <c r="B187" s="77">
        <f>IF($A187="PLAYER", "",'Bball ref'!A193)</f>
        <v>173</v>
      </c>
      <c r="C187" s="77">
        <f>IF($A187="PLAYER","",'Bball ref'!E193)</f>
        <v>3</v>
      </c>
      <c r="D187" s="77">
        <f>IF($A187="PLAYER","",VALUE(LEFT('Bball ref'!G193,FIND("(",'Bball ref'!G193)-1)))</f>
        <v>0.61</v>
      </c>
      <c r="E187" s="77">
        <f>IF($A187="PLAYER","",VALUE(LEFT('Bball ref'!H193,(FIND("(",'Bball ref'!H193)-1))))</f>
        <v>0</v>
      </c>
      <c r="F187" s="77">
        <f>IF($A187="PLAYER","",'Bball ref'!I193)</f>
        <v>0</v>
      </c>
      <c r="G187" s="77">
        <f>IF($A187="PLAYER","",'Bball ref'!K193)</f>
        <v>6.3</v>
      </c>
      <c r="H187" s="77">
        <f>IF($A187="PLAYER","",'Bball ref'!L193)</f>
        <v>2</v>
      </c>
      <c r="I187" s="77">
        <f>IF($A187="PLAYER","",'Bball ref'!M193)</f>
        <v>0.3</v>
      </c>
      <c r="J187" s="77">
        <f>IF($A187="PLAYER","",'Bball ref'!N193)</f>
        <v>0.3</v>
      </c>
      <c r="K187" s="77">
        <f>IF($A187="PLAYER","",'Bball ref'!O193)</f>
        <v>2.2999999999999998</v>
      </c>
      <c r="L187" s="77">
        <f>IF($A187="PLAYER","",'Bball ref'!J193)</f>
        <v>8.6999999999999993</v>
      </c>
      <c r="M187" s="77">
        <f>IF($A187="PLAYER","",VALUE(MID('Bball ref'!G193,FIND("(",'Bball ref'!G193)+1,FIND("/",'Bball ref'!G193)-FIND("(",'Bball ref'!G193)-1)))</f>
        <v>4.3</v>
      </c>
      <c r="N187" s="77">
        <f>IF($A187="PLAYER","",VALUE(MID('Bball ref'!G193,FIND("/",'Bball ref'!G193)+1,FIND(")",'Bball ref'!G193)-FIND("/",'Bball ref'!G193)-1)))</f>
        <v>7</v>
      </c>
      <c r="O187" s="77">
        <f>IF($A187="PLAYER","",VALUE(MID('Bball ref'!H193,FIND("(",'Bball ref'!H193)+1,FIND("/",'Bball ref'!H193)-FIND("(",'Bball ref'!H193)-1)))</f>
        <v>0</v>
      </c>
      <c r="P187" s="77">
        <f>IF($A187="PLAYER","",VALUE(MID('Bball ref'!H193,FIND("/",'Bball ref'!H193)+1,FIND(")",'Bball ref'!H193)-FIND("/",'Bball ref'!H193)-1)))</f>
        <v>0</v>
      </c>
      <c r="Q187" s="77">
        <f>IF($A187="PLAYER","",(D187-Math!B$14)/Math!B$15)</f>
        <v>1.1343764951355837</v>
      </c>
      <c r="R187" s="77">
        <f>IF($A187="PLAYER","",(E187-Math!C$14)/Math!C$15)</f>
        <v>-3.0711345810519859</v>
      </c>
      <c r="S187" s="77">
        <f>IF($A187="PLAYER","",(F187-Math!D$14)/Math!D$15)</f>
        <v>-1.438958421319765</v>
      </c>
      <c r="T187" s="77">
        <f>IF($A187="PLAYER","",(G187-Math!E$14)/Math!E$15)</f>
        <v>0.25917187417366933</v>
      </c>
      <c r="U187" s="77">
        <f>IF($A187="PLAYER","",(H187-Math!F$14)/Math!F$15)</f>
        <v>-0.39770360805005056</v>
      </c>
      <c r="V187" s="77">
        <f>IF($A187="PLAYER","",(I187-Math!G$14)/Math!G$15)</f>
        <v>-1.1501396125338648</v>
      </c>
      <c r="W187" s="77">
        <f>IF($A187="PLAYER","",(J187-Math!H$14)/Math!H$15)</f>
        <v>-0.56543686149703987</v>
      </c>
      <c r="X187" s="77">
        <f>IF($A187="PLAYER","",(K187-Math!I$14)/Math!I$15*(-1))</f>
        <v>-0.3377155318723214</v>
      </c>
      <c r="Y187" s="77">
        <f>IF($A187="PLAYER","",(L187-Math!J$14)/Math!J$15)</f>
        <v>-0.89555134784707313</v>
      </c>
    </row>
    <row r="188" spans="1:25">
      <c r="A188" s="77" t="str">
        <f>IF((LEN('Bball ref'!B194)-LEN(SUBSTITUTE('Bball ref'!B194," ","")))&lt;2,'Bball ref'!B194,LEFT('Bball ref'!B194,FIND(" ",'Bball ref'!B194,FIND(" ",'Bball ref'!B194)+1)-1))</f>
        <v>Jabari Parker</v>
      </c>
      <c r="B188" s="77">
        <f>IF($A188="PLAYER", "",'Bball ref'!A194)</f>
        <v>174</v>
      </c>
      <c r="C188" s="77">
        <f>IF($A188="PLAYER","",'Bball ref'!E194)</f>
        <v>4</v>
      </c>
      <c r="D188" s="77">
        <f>IF($A188="PLAYER","",VALUE(LEFT('Bball ref'!G194,FIND("(",'Bball ref'!G194)-1)))</f>
        <v>0.53</v>
      </c>
      <c r="E188" s="77">
        <f>IF($A188="PLAYER","",VALUE(LEFT('Bball ref'!H194,(FIND("(",'Bball ref'!H194)-1))))</f>
        <v>0.8</v>
      </c>
      <c r="F188" s="77">
        <f>IF($A188="PLAYER","",'Bball ref'!I194)</f>
        <v>1.3</v>
      </c>
      <c r="G188" s="77">
        <f>IF($A188="PLAYER","",'Bball ref'!K194)</f>
        <v>2.8</v>
      </c>
      <c r="H188" s="77">
        <f>IF($A188="PLAYER","",'Bball ref'!L194)</f>
        <v>0.8</v>
      </c>
      <c r="I188" s="77">
        <f>IF($A188="PLAYER","",'Bball ref'!M194)</f>
        <v>0.5</v>
      </c>
      <c r="J188" s="77">
        <f>IF($A188="PLAYER","",'Bball ref'!N194)</f>
        <v>0.3</v>
      </c>
      <c r="K188" s="77">
        <f>IF($A188="PLAYER","",'Bball ref'!O194)</f>
        <v>2</v>
      </c>
      <c r="L188" s="77">
        <f>IF($A188="PLAYER","",'Bball ref'!J194)</f>
        <v>11.5</v>
      </c>
      <c r="M188" s="77">
        <f>IF($A188="PLAYER","",VALUE(MID('Bball ref'!G194,FIND("(",'Bball ref'!G194)+1,FIND("/",'Bball ref'!G194)-FIND("(",'Bball ref'!G194)-1)))</f>
        <v>4.8</v>
      </c>
      <c r="N188" s="77">
        <f>IF($A188="PLAYER","",VALUE(MID('Bball ref'!G194,FIND("/",'Bball ref'!G194)+1,FIND(")",'Bball ref'!G194)-FIND("/",'Bball ref'!G194)-1)))</f>
        <v>9</v>
      </c>
      <c r="O188" s="77">
        <f>IF($A188="PLAYER","",VALUE(MID('Bball ref'!H194,FIND("(",'Bball ref'!H194)+1,FIND("/",'Bball ref'!H194)-FIND("(",'Bball ref'!H194)-1)))</f>
        <v>0.8</v>
      </c>
      <c r="P188" s="77">
        <f>IF($A188="PLAYER","",VALUE(MID('Bball ref'!H194,FIND("/",'Bball ref'!H194)+1,FIND(")",'Bball ref'!H194)-FIND("/",'Bball ref'!H194)-1)))</f>
        <v>1</v>
      </c>
      <c r="Q188" s="77">
        <f>IF($A188="PLAYER","",(D188-Math!B$14)/Math!B$15)</f>
        <v>0.41413745060505347</v>
      </c>
      <c r="R188" s="77">
        <f>IF($A188="PLAYER","",(E188-Math!C$14)/Math!C$15)</f>
        <v>0.23182658698133715</v>
      </c>
      <c r="S188" s="77">
        <f>IF($A188="PLAYER","",(F188-Math!D$14)/Math!D$15)</f>
        <v>-0.15373276160441476</v>
      </c>
      <c r="T188" s="77">
        <f>IF($A188="PLAYER","",(G188-Math!E$14)/Math!E$15)</f>
        <v>-0.94069791366737932</v>
      </c>
      <c r="U188" s="77">
        <f>IF($A188="PLAYER","",(H188-Math!F$14)/Math!F$15)</f>
        <v>-0.9297485686521253</v>
      </c>
      <c r="V188" s="77">
        <f>IF($A188="PLAYER","",(I188-Math!G$14)/Math!G$15)</f>
        <v>-0.81334909641853137</v>
      </c>
      <c r="W188" s="77">
        <f>IF($A188="PLAYER","",(J188-Math!H$14)/Math!H$15)</f>
        <v>-0.56543686149703987</v>
      </c>
      <c r="X188" s="77">
        <f>IF($A188="PLAYER","",(K188-Math!I$14)/Math!I$15*(-1))</f>
        <v>-7.4218367862706955E-2</v>
      </c>
      <c r="Y188" s="77">
        <f>IF($A188="PLAYER","",(L188-Math!J$14)/Math!J$15)</f>
        <v>-0.44054431210550127</v>
      </c>
    </row>
    <row r="189" spans="1:25">
      <c r="A189" s="77" t="str">
        <f>IF((LEN('Bball ref'!B195)-LEN(SUBSTITUTE('Bball ref'!B195," ","")))&lt;2,'Bball ref'!B195,LEFT('Bball ref'!B195,FIND(" ",'Bball ref'!B195,FIND(" ",'Bball ref'!B195)+1)-1))</f>
        <v>Markelle Fultz</v>
      </c>
      <c r="B189" s="77">
        <f>IF($A189="PLAYER", "",'Bball ref'!A195)</f>
        <v>175</v>
      </c>
      <c r="C189" s="77">
        <f>IF($A189="PLAYER","",'Bball ref'!E195)</f>
        <v>4</v>
      </c>
      <c r="D189" s="77">
        <f>IF($A189="PLAYER","",VALUE(LEFT('Bball ref'!G195,FIND("(",'Bball ref'!G195)-1)))</f>
        <v>0.48</v>
      </c>
      <c r="E189" s="77">
        <f>IF($A189="PLAYER","",VALUE(LEFT('Bball ref'!H195,(FIND("(",'Bball ref'!H195)-1))))</f>
        <v>0.8</v>
      </c>
      <c r="F189" s="77">
        <f>IF($A189="PLAYER","",'Bball ref'!I195)</f>
        <v>0.8</v>
      </c>
      <c r="G189" s="77">
        <f>IF($A189="PLAYER","",'Bball ref'!K195)</f>
        <v>1.5</v>
      </c>
      <c r="H189" s="77">
        <f>IF($A189="PLAYER","",'Bball ref'!L195)</f>
        <v>3.8</v>
      </c>
      <c r="I189" s="77">
        <f>IF($A189="PLAYER","",'Bball ref'!M195)</f>
        <v>0.8</v>
      </c>
      <c r="J189" s="77">
        <f>IF($A189="PLAYER","",'Bball ref'!N195)</f>
        <v>0</v>
      </c>
      <c r="K189" s="77">
        <f>IF($A189="PLAYER","",'Bball ref'!O195)</f>
        <v>2</v>
      </c>
      <c r="L189" s="77">
        <f>IF($A189="PLAYER","",'Bball ref'!J195)</f>
        <v>11</v>
      </c>
      <c r="M189" s="77">
        <f>IF($A189="PLAYER","",VALUE(MID('Bball ref'!G195,FIND("(",'Bball ref'!G195)+1,FIND("/",'Bball ref'!G195)-FIND("(",'Bball ref'!G195)-1)))</f>
        <v>4.8</v>
      </c>
      <c r="N189" s="77">
        <f>IF($A189="PLAYER","",VALUE(MID('Bball ref'!G195,FIND("/",'Bball ref'!G195)+1,FIND(")",'Bball ref'!G195)-FIND("/",'Bball ref'!G195)-1)))</f>
        <v>10</v>
      </c>
      <c r="O189" s="77">
        <f>IF($A189="PLAYER","",VALUE(MID('Bball ref'!H195,FIND("(",'Bball ref'!H195)+1,FIND("/",'Bball ref'!H195)-FIND("(",'Bball ref'!H195)-1)))</f>
        <v>0.8</v>
      </c>
      <c r="P189" s="77">
        <f>IF($A189="PLAYER","",VALUE(MID('Bball ref'!H195,FIND("/",'Bball ref'!H195)+1,FIND(")",'Bball ref'!H195)-FIND("/",'Bball ref'!H195)-1)))</f>
        <v>1</v>
      </c>
      <c r="Q189" s="77">
        <f>IF($A189="PLAYER","",(D189-Math!B$14)/Math!B$15)</f>
        <v>-3.601195222652856E-2</v>
      </c>
      <c r="R189" s="77">
        <f>IF($A189="PLAYER","",(E189-Math!C$14)/Math!C$15)</f>
        <v>0.23182658698133715</v>
      </c>
      <c r="S189" s="77">
        <f>IF($A189="PLAYER","",(F189-Math!D$14)/Math!D$15)</f>
        <v>-0.6480503230333956</v>
      </c>
      <c r="T189" s="77">
        <f>IF($A189="PLAYER","",(G189-Math!E$14)/Math!E$15)</f>
        <v>-1.386363834865483</v>
      </c>
      <c r="U189" s="77">
        <f>IF($A189="PLAYER","",(H189-Math!F$14)/Math!F$15)</f>
        <v>0.40036383285306143</v>
      </c>
      <c r="V189" s="77">
        <f>IF($A189="PLAYER","",(I189-Math!G$14)/Math!G$15)</f>
        <v>-0.308163322245531</v>
      </c>
      <c r="W189" s="77">
        <f>IF($A189="PLAYER","",(J189-Math!H$14)/Math!H$15)</f>
        <v>-0.998721812835768</v>
      </c>
      <c r="X189" s="77">
        <f>IF($A189="PLAYER","",(K189-Math!I$14)/Math!I$15*(-1))</f>
        <v>-7.4218367862706955E-2</v>
      </c>
      <c r="Y189" s="77">
        <f>IF($A189="PLAYER","",(L189-Math!J$14)/Math!J$15)</f>
        <v>-0.52179556848792474</v>
      </c>
    </row>
    <row r="190" spans="1:25">
      <c r="A190" s="77" t="str">
        <f>IF((LEN('Bball ref'!B196)-LEN(SUBSTITUTE('Bball ref'!B196," ","")))&lt;2,'Bball ref'!B196,LEFT('Bball ref'!B196,FIND(" ",'Bball ref'!B196,FIND(" ",'Bball ref'!B196)+1)-1))</f>
        <v>Emmanuel Mudiay</v>
      </c>
      <c r="B190" s="77">
        <f>IF($A190="PLAYER", "",'Bball ref'!A196)</f>
        <v>176</v>
      </c>
      <c r="C190" s="77">
        <f>IF($A190="PLAYER","",'Bball ref'!E196)</f>
        <v>5</v>
      </c>
      <c r="D190" s="77">
        <f>IF($A190="PLAYER","",VALUE(LEFT('Bball ref'!G196,FIND("(",'Bball ref'!G196)-1)))</f>
        <v>0.45</v>
      </c>
      <c r="E190" s="77">
        <f>IF($A190="PLAYER","",VALUE(LEFT('Bball ref'!H196,(FIND("(",'Bball ref'!H196)-1))))</f>
        <v>1</v>
      </c>
      <c r="F190" s="77">
        <f>IF($A190="PLAYER","",'Bball ref'!I196)</f>
        <v>0.4</v>
      </c>
      <c r="G190" s="77">
        <f>IF($A190="PLAYER","",'Bball ref'!K196)</f>
        <v>2.8</v>
      </c>
      <c r="H190" s="77">
        <f>IF($A190="PLAYER","",'Bball ref'!L196)</f>
        <v>3.8</v>
      </c>
      <c r="I190" s="77">
        <f>IF($A190="PLAYER","",'Bball ref'!M196)</f>
        <v>0.4</v>
      </c>
      <c r="J190" s="77">
        <f>IF($A190="PLAYER","",'Bball ref'!N196)</f>
        <v>0.4</v>
      </c>
      <c r="K190" s="77">
        <f>IF($A190="PLAYER","",'Bball ref'!O196)</f>
        <v>2.2000000000000002</v>
      </c>
      <c r="L190" s="77">
        <f>IF($A190="PLAYER","",'Bball ref'!J196)</f>
        <v>9.6</v>
      </c>
      <c r="M190" s="77">
        <f>IF($A190="PLAYER","",VALUE(MID('Bball ref'!G196,FIND("(",'Bball ref'!G196)+1,FIND("/",'Bball ref'!G196)-FIND("(",'Bball ref'!G196)-1)))</f>
        <v>4</v>
      </c>
      <c r="N190" s="77">
        <f>IF($A190="PLAYER","",VALUE(MID('Bball ref'!G196,FIND("/",'Bball ref'!G196)+1,FIND(")",'Bball ref'!G196)-FIND("/",'Bball ref'!G196)-1)))</f>
        <v>8.8000000000000007</v>
      </c>
      <c r="O190" s="77">
        <f>IF($A190="PLAYER","",VALUE(MID('Bball ref'!H196,FIND("(",'Bball ref'!H196)+1,FIND("/",'Bball ref'!H196)-FIND("(",'Bball ref'!H196)-1)))</f>
        <v>1.2</v>
      </c>
      <c r="P190" s="77">
        <f>IF($A190="PLAYER","",VALUE(MID('Bball ref'!H196,FIND("/",'Bball ref'!H196)+1,FIND(")",'Bball ref'!H196)-FIND("/",'Bball ref'!H196)-1)))</f>
        <v>1.2</v>
      </c>
      <c r="Q190" s="77">
        <f>IF($A190="PLAYER","",(D190-Math!B$14)/Math!B$15)</f>
        <v>-0.30610159392547726</v>
      </c>
      <c r="R190" s="77">
        <f>IF($A190="PLAYER","",(E190-Math!C$14)/Math!C$15)</f>
        <v>1.0575668789896677</v>
      </c>
      <c r="S190" s="77">
        <f>IF($A190="PLAYER","",(F190-Math!D$14)/Math!D$15)</f>
        <v>-1.0435043721765802</v>
      </c>
      <c r="T190" s="77">
        <f>IF($A190="PLAYER","",(G190-Math!E$14)/Math!E$15)</f>
        <v>-0.94069791366737932</v>
      </c>
      <c r="U190" s="77">
        <f>IF($A190="PLAYER","",(H190-Math!F$14)/Math!F$15)</f>
        <v>0.40036383285306143</v>
      </c>
      <c r="V190" s="77">
        <f>IF($A190="PLAYER","",(I190-Math!G$14)/Math!G$15)</f>
        <v>-0.98174435447619812</v>
      </c>
      <c r="W190" s="77">
        <f>IF($A190="PLAYER","",(J190-Math!H$14)/Math!H$15)</f>
        <v>-0.42100854438413049</v>
      </c>
      <c r="X190" s="77">
        <f>IF($A190="PLAYER","",(K190-Math!I$14)/Math!I$15*(-1))</f>
        <v>-0.24988314386911684</v>
      </c>
      <c r="Y190" s="77">
        <f>IF($A190="PLAYER","",(L190-Math!J$14)/Math!J$15)</f>
        <v>-0.74929908635871068</v>
      </c>
    </row>
    <row r="191" spans="1:25">
      <c r="A191" s="77" t="str">
        <f>IF((LEN('Bball ref'!B197)-LEN(SUBSTITUTE('Bball ref'!B197," ","")))&lt;2,'Bball ref'!B197,LEFT('Bball ref'!B197,FIND(" ",'Bball ref'!B197,FIND(" ",'Bball ref'!B197)+1)-1))</f>
        <v>Torrey Craig</v>
      </c>
      <c r="B191" s="77">
        <f>IF($A191="PLAYER", "",'Bball ref'!A197)</f>
        <v>177</v>
      </c>
      <c r="C191" s="77">
        <f>IF($A191="PLAYER","",'Bball ref'!E197)</f>
        <v>4</v>
      </c>
      <c r="D191" s="77">
        <f>IF($A191="PLAYER","",VALUE(LEFT('Bball ref'!G197,FIND("(",'Bball ref'!G197)-1)))</f>
        <v>0.31</v>
      </c>
      <c r="E191" s="77">
        <f>IF($A191="PLAYER","",VALUE(LEFT('Bball ref'!H197,(FIND("(",'Bball ref'!H197)-1))))</f>
        <v>0</v>
      </c>
      <c r="F191" s="77">
        <f>IF($A191="PLAYER","",'Bball ref'!I197)</f>
        <v>0.5</v>
      </c>
      <c r="G191" s="77">
        <f>IF($A191="PLAYER","",'Bball ref'!K197)</f>
        <v>5</v>
      </c>
      <c r="H191" s="77">
        <f>IF($A191="PLAYER","",'Bball ref'!L197)</f>
        <v>0.8</v>
      </c>
      <c r="I191" s="77">
        <f>IF($A191="PLAYER","",'Bball ref'!M197)</f>
        <v>0.3</v>
      </c>
      <c r="J191" s="77">
        <f>IF($A191="PLAYER","",'Bball ref'!N197)</f>
        <v>2</v>
      </c>
      <c r="K191" s="77">
        <f>IF($A191="PLAYER","",'Bball ref'!O197)</f>
        <v>0.5</v>
      </c>
      <c r="L191" s="77">
        <f>IF($A191="PLAYER","",'Bball ref'!J197)</f>
        <v>3.5</v>
      </c>
      <c r="M191" s="77">
        <f>IF($A191="PLAYER","",VALUE(MID('Bball ref'!G197,FIND("(",'Bball ref'!G197)+1,FIND("/",'Bball ref'!G197)-FIND("(",'Bball ref'!G197)-1)))</f>
        <v>1.5</v>
      </c>
      <c r="N191" s="77">
        <f>IF($A191="PLAYER","",VALUE(MID('Bball ref'!G197,FIND("/",'Bball ref'!G197)+1,FIND(")",'Bball ref'!G197)-FIND("/",'Bball ref'!G197)-1)))</f>
        <v>4.8</v>
      </c>
      <c r="O191" s="77">
        <f>IF($A191="PLAYER","",VALUE(MID('Bball ref'!H197,FIND("(",'Bball ref'!H197)+1,FIND("/",'Bball ref'!H197)-FIND("(",'Bball ref'!H197)-1)))</f>
        <v>0</v>
      </c>
      <c r="P191" s="77">
        <f>IF($A191="PLAYER","",VALUE(MID('Bball ref'!H197,FIND("/",'Bball ref'!H197)+1,FIND(")",'Bball ref'!H197)-FIND("/",'Bball ref'!H197)-1)))</f>
        <v>0</v>
      </c>
      <c r="Q191" s="77">
        <f>IF($A191="PLAYER","",(D191-Math!B$14)/Math!B$15)</f>
        <v>-1.5665199218539059</v>
      </c>
      <c r="R191" s="77">
        <f>IF($A191="PLAYER","",(E191-Math!C$14)/Math!C$15)</f>
        <v>-3.0711345810519859</v>
      </c>
      <c r="S191" s="77">
        <f>IF($A191="PLAYER","",(F191-Math!D$14)/Math!D$15)</f>
        <v>-0.94464085989078417</v>
      </c>
      <c r="T191" s="77">
        <f>IF($A191="PLAYER","",(G191-Math!E$14)/Math!E$15)</f>
        <v>-0.1864940470244344</v>
      </c>
      <c r="U191" s="77">
        <f>IF($A191="PLAYER","",(H191-Math!F$14)/Math!F$15)</f>
        <v>-0.9297485686521253</v>
      </c>
      <c r="V191" s="77">
        <f>IF($A191="PLAYER","",(I191-Math!G$14)/Math!G$15)</f>
        <v>-1.1501396125338648</v>
      </c>
      <c r="W191" s="77">
        <f>IF($A191="PLAYER","",(J191-Math!H$14)/Math!H$15)</f>
        <v>1.8898445294224195</v>
      </c>
      <c r="X191" s="77">
        <f>IF($A191="PLAYER","",(K191-Math!I$14)/Math!I$15*(-1))</f>
        <v>1.2432674521853659</v>
      </c>
      <c r="Y191" s="77">
        <f>IF($A191="PLAYER","",(L191-Math!J$14)/Math!J$15)</f>
        <v>-1.7405644142242778</v>
      </c>
    </row>
    <row r="192" spans="1:25">
      <c r="A192" s="77" t="str">
        <f>IF((LEN('Bball ref'!B198)-LEN(SUBSTITUTE('Bball ref'!B198," ","")))&lt;2,'Bball ref'!B198,LEFT('Bball ref'!B198,FIND(" ",'Bball ref'!B198,FIND(" ",'Bball ref'!B198)+1)-1))</f>
        <v>Meyers Leonard</v>
      </c>
      <c r="B192" s="77">
        <f>IF($A192="PLAYER", "",'Bball ref'!A198)</f>
        <v>178</v>
      </c>
      <c r="C192" s="77">
        <f>IF($A192="PLAYER","",'Bball ref'!E198)</f>
        <v>4</v>
      </c>
      <c r="D192" s="77">
        <f>IF($A192="PLAYER","",VALUE(LEFT('Bball ref'!G198,FIND("(",'Bball ref'!G198)-1)))</f>
        <v>0.5</v>
      </c>
      <c r="E192" s="77">
        <f>IF($A192="PLAYER","",VALUE(LEFT('Bball ref'!H198,(FIND("(",'Bball ref'!H198)-1))))</f>
        <v>0</v>
      </c>
      <c r="F192" s="77">
        <f>IF($A192="PLAYER","",'Bball ref'!I198)</f>
        <v>1</v>
      </c>
      <c r="G192" s="77">
        <f>IF($A192="PLAYER","",'Bball ref'!K198)</f>
        <v>5.5</v>
      </c>
      <c r="H192" s="77">
        <f>IF($A192="PLAYER","",'Bball ref'!L198)</f>
        <v>0.8</v>
      </c>
      <c r="I192" s="77">
        <f>IF($A192="PLAYER","",'Bball ref'!M198)</f>
        <v>0.5</v>
      </c>
      <c r="J192" s="77">
        <f>IF($A192="PLAYER","",'Bball ref'!N198)</f>
        <v>0.8</v>
      </c>
      <c r="K192" s="77">
        <f>IF($A192="PLAYER","",'Bball ref'!O198)</f>
        <v>0.8</v>
      </c>
      <c r="L192" s="77">
        <f>IF($A192="PLAYER","",'Bball ref'!J198)</f>
        <v>4</v>
      </c>
      <c r="M192" s="77">
        <f>IF($A192="PLAYER","",VALUE(MID('Bball ref'!G198,FIND("(",'Bball ref'!G198)+1,FIND("/",'Bball ref'!G198)-FIND("(",'Bball ref'!G198)-1)))</f>
        <v>1.5</v>
      </c>
      <c r="N192" s="77">
        <f>IF($A192="PLAYER","",VALUE(MID('Bball ref'!G198,FIND("/",'Bball ref'!G198)+1,FIND(")",'Bball ref'!G198)-FIND("/",'Bball ref'!G198)-1)))</f>
        <v>3</v>
      </c>
      <c r="O192" s="77">
        <f>IF($A192="PLAYER","",VALUE(MID('Bball ref'!H198,FIND("(",'Bball ref'!H198)+1,FIND("/",'Bball ref'!H198)-FIND("(",'Bball ref'!H198)-1)))</f>
        <v>0</v>
      </c>
      <c r="P192" s="77">
        <f>IF($A192="PLAYER","",VALUE(MID('Bball ref'!H198,FIND("/",'Bball ref'!H198)+1,FIND(")",'Bball ref'!H198)-FIND("/",'Bball ref'!H198)-1)))</f>
        <v>0</v>
      </c>
      <c r="Q192" s="77">
        <f>IF($A192="PLAYER","",(D192-Math!B$14)/Math!B$15)</f>
        <v>0.14404780890610425</v>
      </c>
      <c r="R192" s="77">
        <f>IF($A192="PLAYER","",(E192-Math!C$14)/Math!C$15)</f>
        <v>-3.0711345810519859</v>
      </c>
      <c r="S192" s="77">
        <f>IF($A192="PLAYER","",(F192-Math!D$14)/Math!D$15)</f>
        <v>-0.4503232984618033</v>
      </c>
      <c r="T192" s="77">
        <f>IF($A192="PLAYER","",(G192-Math!E$14)/Math!E$15)</f>
        <v>-1.5084077332856018E-2</v>
      </c>
      <c r="U192" s="77">
        <f>IF($A192="PLAYER","",(H192-Math!F$14)/Math!F$15)</f>
        <v>-0.9297485686521253</v>
      </c>
      <c r="V192" s="77">
        <f>IF($A192="PLAYER","",(I192-Math!G$14)/Math!G$15)</f>
        <v>-0.81334909641853137</v>
      </c>
      <c r="W192" s="77">
        <f>IF($A192="PLAYER","",(J192-Math!H$14)/Math!H$15)</f>
        <v>0.15670472406750705</v>
      </c>
      <c r="X192" s="77">
        <f>IF($A192="PLAYER","",(K192-Math!I$14)/Math!I$15*(-1))</f>
        <v>0.97977028817575129</v>
      </c>
      <c r="Y192" s="77">
        <f>IF($A192="PLAYER","",(L192-Math!J$14)/Math!J$15)</f>
        <v>-1.6593131578418541</v>
      </c>
    </row>
    <row r="193" spans="1:25">
      <c r="A193" s="77" t="str">
        <f>IF((LEN('Bball ref'!B199)-LEN(SUBSTITUTE('Bball ref'!B199," ","")))&lt;2,'Bball ref'!B199,LEFT('Bball ref'!B199,FIND(" ",'Bball ref'!B199,FIND(" ",'Bball ref'!B199)+1)-1))</f>
        <v>Langston Galloway</v>
      </c>
      <c r="B193" s="77">
        <f>IF($A193="PLAYER", "",'Bball ref'!A199)</f>
        <v>179</v>
      </c>
      <c r="C193" s="77">
        <f>IF($A193="PLAYER","",'Bball ref'!E199)</f>
        <v>5</v>
      </c>
      <c r="D193" s="77">
        <f>IF($A193="PLAYER","",VALUE(LEFT('Bball ref'!G199,FIND("(",'Bball ref'!G199)-1)))</f>
        <v>0.34</v>
      </c>
      <c r="E193" s="77">
        <f>IF($A193="PLAYER","",VALUE(LEFT('Bball ref'!H199,(FIND("(",'Bball ref'!H199)-1))))</f>
        <v>0.89</v>
      </c>
      <c r="F193" s="77">
        <f>IF($A193="PLAYER","",'Bball ref'!I199)</f>
        <v>1.4</v>
      </c>
      <c r="G193" s="77">
        <f>IF($A193="PLAYER","",'Bball ref'!K199)</f>
        <v>2.4</v>
      </c>
      <c r="H193" s="77">
        <f>IF($A193="PLAYER","",'Bball ref'!L199)</f>
        <v>1.2</v>
      </c>
      <c r="I193" s="77">
        <f>IF($A193="PLAYER","",'Bball ref'!M199)</f>
        <v>0.8</v>
      </c>
      <c r="J193" s="77">
        <f>IF($A193="PLAYER","",'Bball ref'!N199)</f>
        <v>0.4</v>
      </c>
      <c r="K193" s="77">
        <f>IF($A193="PLAYER","",'Bball ref'!O199)</f>
        <v>1</v>
      </c>
      <c r="L193" s="77">
        <f>IF($A193="PLAYER","",'Bball ref'!J199)</f>
        <v>9</v>
      </c>
      <c r="M193" s="77">
        <f>IF($A193="PLAYER","",VALUE(MID('Bball ref'!G199,FIND("(",'Bball ref'!G199)+1,FIND("/",'Bball ref'!G199)-FIND("(",'Bball ref'!G199)-1)))</f>
        <v>2.2000000000000002</v>
      </c>
      <c r="N193" s="77">
        <f>IF($A193="PLAYER","",VALUE(MID('Bball ref'!G199,FIND("/",'Bball ref'!G199)+1,FIND(")",'Bball ref'!G199)-FIND("/",'Bball ref'!G199)-1)))</f>
        <v>6.4</v>
      </c>
      <c r="O193" s="77">
        <f>IF($A193="PLAYER","",VALUE(MID('Bball ref'!H199,FIND("(",'Bball ref'!H199)+1,FIND("/",'Bball ref'!H199)-FIND("(",'Bball ref'!H199)-1)))</f>
        <v>3.2</v>
      </c>
      <c r="P193" s="77">
        <f>IF($A193="PLAYER","",VALUE(MID('Bball ref'!H199,FIND("/",'Bball ref'!H199)+1,FIND(")",'Bball ref'!H199)-FIND("/",'Bball ref'!H199)-1)))</f>
        <v>3.6</v>
      </c>
      <c r="Q193" s="77">
        <f>IF($A193="PLAYER","",(D193-Math!B$14)/Math!B$15)</f>
        <v>-1.2964302801549568</v>
      </c>
      <c r="R193" s="77">
        <f>IF($A193="PLAYER","",(E193-Math!C$14)/Math!C$15)</f>
        <v>0.60340971838508584</v>
      </c>
      <c r="S193" s="77">
        <f>IF($A193="PLAYER","",(F193-Math!D$14)/Math!D$15)</f>
        <v>-5.4869249318618731E-2</v>
      </c>
      <c r="T193" s="77">
        <f>IF($A193="PLAYER","",(G193-Math!E$14)/Math!E$15)</f>
        <v>-1.0778258894206421</v>
      </c>
      <c r="U193" s="77">
        <f>IF($A193="PLAYER","",(H193-Math!F$14)/Math!F$15)</f>
        <v>-0.75240024845143372</v>
      </c>
      <c r="V193" s="77">
        <f>IF($A193="PLAYER","",(I193-Math!G$14)/Math!G$15)</f>
        <v>-0.308163322245531</v>
      </c>
      <c r="W193" s="77">
        <f>IF($A193="PLAYER","",(J193-Math!H$14)/Math!H$15)</f>
        <v>-0.42100854438413049</v>
      </c>
      <c r="X193" s="77">
        <f>IF($A193="PLAYER","",(K193-Math!I$14)/Math!I$15*(-1))</f>
        <v>0.80410551216934167</v>
      </c>
      <c r="Y193" s="77">
        <f>IF($A193="PLAYER","",(L193-Math!J$14)/Math!J$15)</f>
        <v>-0.84680059401761887</v>
      </c>
    </row>
    <row r="194" spans="1:25">
      <c r="A194" s="77" t="str">
        <f>IF((LEN('Bball ref'!B200)-LEN(SUBSTITUTE('Bball ref'!B200," ","")))&lt;2,'Bball ref'!B200,LEFT('Bball ref'!B200,FIND(" ",'Bball ref'!B200,FIND(" ",'Bball ref'!B200)+1)-1))</f>
        <v>Chris Silva</v>
      </c>
      <c r="B194" s="77">
        <f>IF($A194="PLAYER", "",'Bball ref'!A200)</f>
        <v>180</v>
      </c>
      <c r="C194" s="77">
        <f>IF($A194="PLAYER","",'Bball ref'!E200)</f>
        <v>4</v>
      </c>
      <c r="D194" s="77">
        <f>IF($A194="PLAYER","",VALUE(LEFT('Bball ref'!G200,FIND("(",'Bball ref'!G200)-1)))</f>
        <v>0.77</v>
      </c>
      <c r="E194" s="77">
        <f>IF($A194="PLAYER","",VALUE(LEFT('Bball ref'!H200,(FIND("(",'Bball ref'!H200)-1))))</f>
        <v>1</v>
      </c>
      <c r="F194" s="77">
        <f>IF($A194="PLAYER","",'Bball ref'!I200)</f>
        <v>0</v>
      </c>
      <c r="G194" s="77">
        <f>IF($A194="PLAYER","",'Bball ref'!K200)</f>
        <v>3.5</v>
      </c>
      <c r="H194" s="77">
        <f>IF($A194="PLAYER","",'Bball ref'!L200)</f>
        <v>0.5</v>
      </c>
      <c r="I194" s="77">
        <f>IF($A194="PLAYER","",'Bball ref'!M200)</f>
        <v>0.8</v>
      </c>
      <c r="J194" s="77">
        <f>IF($A194="PLAYER","",'Bball ref'!N200)</f>
        <v>1.3</v>
      </c>
      <c r="K194" s="77">
        <f>IF($A194="PLAYER","",'Bball ref'!O200)</f>
        <v>1.5</v>
      </c>
      <c r="L194" s="77">
        <f>IF($A194="PLAYER","",'Bball ref'!J200)</f>
        <v>3</v>
      </c>
      <c r="M194" s="77">
        <f>IF($A194="PLAYER","",VALUE(MID('Bball ref'!G200,FIND("(",'Bball ref'!G200)+1,FIND("/",'Bball ref'!G200)-FIND("(",'Bball ref'!G200)-1)))</f>
        <v>1</v>
      </c>
      <c r="N194" s="77">
        <f>IF($A194="PLAYER","",VALUE(MID('Bball ref'!G200,FIND("/",'Bball ref'!G200)+1,FIND(")",'Bball ref'!G200)-FIND("/",'Bball ref'!G200)-1)))</f>
        <v>1.3</v>
      </c>
      <c r="O194" s="77">
        <f>IF($A194="PLAYER","",VALUE(MID('Bball ref'!H200,FIND("(",'Bball ref'!H200)+1,FIND("/",'Bball ref'!H200)-FIND("(",'Bball ref'!H200)-1)))</f>
        <v>1</v>
      </c>
      <c r="P194" s="77">
        <f>IF($A194="PLAYER","",VALUE(MID('Bball ref'!H200,FIND("/",'Bball ref'!H200)+1,FIND(")",'Bball ref'!H200)-FIND("/",'Bball ref'!H200)-1)))</f>
        <v>1</v>
      </c>
      <c r="Q194" s="77">
        <f>IF($A194="PLAYER","",(D194-Math!B$14)/Math!B$15)</f>
        <v>2.574854584196645</v>
      </c>
      <c r="R194" s="77">
        <f>IF($A194="PLAYER","",(E194-Math!C$14)/Math!C$15)</f>
        <v>1.0575668789896677</v>
      </c>
      <c r="S194" s="77">
        <f>IF($A194="PLAYER","",(F194-Math!D$14)/Math!D$15)</f>
        <v>-1.438958421319765</v>
      </c>
      <c r="T194" s="77">
        <f>IF($A194="PLAYER","",(G194-Math!E$14)/Math!E$15)</f>
        <v>-0.70072395609916949</v>
      </c>
      <c r="U194" s="77">
        <f>IF($A194="PLAYER","",(H194-Math!F$14)/Math!F$15)</f>
        <v>-1.062759808802644</v>
      </c>
      <c r="V194" s="77">
        <f>IF($A194="PLAYER","",(I194-Math!G$14)/Math!G$15)</f>
        <v>-0.308163322245531</v>
      </c>
      <c r="W194" s="77">
        <f>IF($A194="PLAYER","",(J194-Math!H$14)/Math!H$15)</f>
        <v>0.8788463096320539</v>
      </c>
      <c r="X194" s="77">
        <f>IF($A194="PLAYER","",(K194-Math!I$14)/Math!I$15*(-1))</f>
        <v>0.36494357215331735</v>
      </c>
      <c r="Y194" s="77">
        <f>IF($A194="PLAYER","",(L194-Math!J$14)/Math!J$15)</f>
        <v>-1.8218156706067012</v>
      </c>
    </row>
    <row r="195" spans="1:25">
      <c r="A195" s="77" t="str">
        <f>IF((LEN('Bball ref'!B201)-LEN(SUBSTITUTE('Bball ref'!B201," ","")))&lt;2,'Bball ref'!B201,LEFT('Bball ref'!B201,FIND(" ",'Bball ref'!B201,FIND(" ",'Bball ref'!B201)+1)-1))</f>
        <v>Marquese Chriss</v>
      </c>
      <c r="B195" s="77">
        <f>IF($A195="PLAYER", "",'Bball ref'!A201)</f>
        <v>181</v>
      </c>
      <c r="C195" s="77">
        <f>IF($A195="PLAYER","",'Bball ref'!E201)</f>
        <v>3</v>
      </c>
      <c r="D195" s="77">
        <f>IF($A195="PLAYER","",VALUE(LEFT('Bball ref'!G201,FIND("(",'Bball ref'!G201)-1)))</f>
        <v>0.5</v>
      </c>
      <c r="E195" s="77">
        <f>IF($A195="PLAYER","",VALUE(LEFT('Bball ref'!H201,(FIND("(",'Bball ref'!H201)-1))))</f>
        <v>0.83</v>
      </c>
      <c r="F195" s="77">
        <f>IF($A195="PLAYER","",'Bball ref'!I201)</f>
        <v>0</v>
      </c>
      <c r="G195" s="77">
        <f>IF($A195="PLAYER","",'Bball ref'!K201)</f>
        <v>3.3</v>
      </c>
      <c r="H195" s="77">
        <f>IF($A195="PLAYER","",'Bball ref'!L201)</f>
        <v>1.3</v>
      </c>
      <c r="I195" s="77">
        <f>IF($A195="PLAYER","",'Bball ref'!M201)</f>
        <v>1.7</v>
      </c>
      <c r="J195" s="77">
        <f>IF($A195="PLAYER","",'Bball ref'!N201)</f>
        <v>0</v>
      </c>
      <c r="K195" s="77">
        <f>IF($A195="PLAYER","",'Bball ref'!O201)</f>
        <v>1.7</v>
      </c>
      <c r="L195" s="77">
        <f>IF($A195="PLAYER","",'Bball ref'!J201)</f>
        <v>7.3</v>
      </c>
      <c r="M195" s="77">
        <f>IF($A195="PLAYER","",VALUE(MID('Bball ref'!G201,FIND("(",'Bball ref'!G201)+1,FIND("/",'Bball ref'!G201)-FIND("(",'Bball ref'!G201)-1)))</f>
        <v>2</v>
      </c>
      <c r="N195" s="77">
        <f>IF($A195="PLAYER","",VALUE(MID('Bball ref'!G201,FIND("/",'Bball ref'!G201)+1,FIND(")",'Bball ref'!G201)-FIND("/",'Bball ref'!G201)-1)))</f>
        <v>4</v>
      </c>
      <c r="O195" s="77">
        <f>IF($A195="PLAYER","",VALUE(MID('Bball ref'!H201,FIND("(",'Bball ref'!H201)+1,FIND("/",'Bball ref'!H201)-FIND("(",'Bball ref'!H201)-1)))</f>
        <v>3.3</v>
      </c>
      <c r="P195" s="77">
        <f>IF($A195="PLAYER","",VALUE(MID('Bball ref'!H201,FIND("/",'Bball ref'!H201)+1,FIND(")",'Bball ref'!H201)-FIND("/",'Bball ref'!H201)-1)))</f>
        <v>4</v>
      </c>
      <c r="Q195" s="77">
        <f>IF($A195="PLAYER","",(D195-Math!B$14)/Math!B$15)</f>
        <v>0.14404780890610425</v>
      </c>
      <c r="R195" s="77">
        <f>IF($A195="PLAYER","",(E195-Math!C$14)/Math!C$15)</f>
        <v>0.35568763078258642</v>
      </c>
      <c r="S195" s="77">
        <f>IF($A195="PLAYER","",(F195-Math!D$14)/Math!D$15)</f>
        <v>-1.438958421319765</v>
      </c>
      <c r="T195" s="77">
        <f>IF($A195="PLAYER","",(G195-Math!E$14)/Math!E$15)</f>
        <v>-0.76928794397580091</v>
      </c>
      <c r="U195" s="77">
        <f>IF($A195="PLAYER","",(H195-Math!F$14)/Math!F$15)</f>
        <v>-0.70806316840126071</v>
      </c>
      <c r="V195" s="77">
        <f>IF($A195="PLAYER","",(I195-Math!G$14)/Math!G$15)</f>
        <v>1.2073940002734698</v>
      </c>
      <c r="W195" s="77">
        <f>IF($A195="PLAYER","",(J195-Math!H$14)/Math!H$15)</f>
        <v>-0.998721812835768</v>
      </c>
      <c r="X195" s="77">
        <f>IF($A195="PLAYER","",(K195-Math!I$14)/Math!I$15*(-1))</f>
        <v>0.18927879614690765</v>
      </c>
      <c r="Y195" s="77">
        <f>IF($A195="PLAYER","",(L195-Math!J$14)/Math!J$15)</f>
        <v>-1.123054865717859</v>
      </c>
    </row>
    <row r="196" spans="1:25">
      <c r="A196" s="77" t="str">
        <f>IF((LEN('Bball ref'!B202)-LEN(SUBSTITUTE('Bball ref'!B202," ","")))&lt;2,'Bball ref'!B202,LEFT('Bball ref'!B202,FIND(" ",'Bball ref'!B202,FIND(" ",'Bball ref'!B202)+1)-1))</f>
        <v>Landry Shamet</v>
      </c>
      <c r="B196" s="77">
        <f>IF($A196="PLAYER", "",'Bball ref'!A202)</f>
        <v>182</v>
      </c>
      <c r="C196" s="77">
        <f>IF($A196="PLAYER","",'Bball ref'!E202)</f>
        <v>5</v>
      </c>
      <c r="D196" s="77">
        <f>IF($A196="PLAYER","",VALUE(LEFT('Bball ref'!G202,FIND("(",'Bball ref'!G202)-1)))</f>
        <v>0.39</v>
      </c>
      <c r="E196" s="77">
        <f>IF($A196="PLAYER","",VALUE(LEFT('Bball ref'!H202,(FIND("(",'Bball ref'!H202)-1))))</f>
        <v>1</v>
      </c>
      <c r="F196" s="77">
        <f>IF($A196="PLAYER","",'Bball ref'!I202)</f>
        <v>2</v>
      </c>
      <c r="G196" s="77">
        <f>IF($A196="PLAYER","",'Bball ref'!K202)</f>
        <v>1.6</v>
      </c>
      <c r="H196" s="77">
        <f>IF($A196="PLAYER","",'Bball ref'!L202)</f>
        <v>2.6</v>
      </c>
      <c r="I196" s="77">
        <f>IF($A196="PLAYER","",'Bball ref'!M202)</f>
        <v>0.4</v>
      </c>
      <c r="J196" s="77">
        <f>IF($A196="PLAYER","",'Bball ref'!N202)</f>
        <v>0.2</v>
      </c>
      <c r="K196" s="77">
        <f>IF($A196="PLAYER","",'Bball ref'!O202)</f>
        <v>1.4</v>
      </c>
      <c r="L196" s="77">
        <f>IF($A196="PLAYER","",'Bball ref'!J202)</f>
        <v>9.1999999999999993</v>
      </c>
      <c r="M196" s="77">
        <f>IF($A196="PLAYER","",VALUE(MID('Bball ref'!G202,FIND("(",'Bball ref'!G202)+1,FIND("/",'Bball ref'!G202)-FIND("(",'Bball ref'!G202)-1)))</f>
        <v>3</v>
      </c>
      <c r="N196" s="77">
        <f>IF($A196="PLAYER","",VALUE(MID('Bball ref'!G202,FIND("/",'Bball ref'!G202)+1,FIND(")",'Bball ref'!G202)-FIND("/",'Bball ref'!G202)-1)))</f>
        <v>7.6</v>
      </c>
      <c r="O196" s="77">
        <f>IF($A196="PLAYER","",VALUE(MID('Bball ref'!H202,FIND("(",'Bball ref'!H202)+1,FIND("/",'Bball ref'!H202)-FIND("(",'Bball ref'!H202)-1)))</f>
        <v>1.2</v>
      </c>
      <c r="P196" s="77">
        <f>IF($A196="PLAYER","",VALUE(MID('Bball ref'!H202,FIND("/",'Bball ref'!H202)+1,FIND(")",'Bball ref'!H202)-FIND("/",'Bball ref'!H202)-1)))</f>
        <v>1.2</v>
      </c>
      <c r="Q196" s="77">
        <f>IF($A196="PLAYER","",(D196-Math!B$14)/Math!B$15)</f>
        <v>-0.8462808773233752</v>
      </c>
      <c r="R196" s="77">
        <f>IF($A196="PLAYER","",(E196-Math!C$14)/Math!C$15)</f>
        <v>1.0575668789896677</v>
      </c>
      <c r="S196" s="77">
        <f>IF($A196="PLAYER","",(F196-Math!D$14)/Math!D$15)</f>
        <v>0.53831182439615832</v>
      </c>
      <c r="T196" s="77">
        <f>IF($A196="PLAYER","",(G196-Math!E$14)/Math!E$15)</f>
        <v>-1.3520818409271673</v>
      </c>
      <c r="U196" s="77">
        <f>IF($A196="PLAYER","",(H196-Math!F$14)/Math!F$15)</f>
        <v>-0.13168112774901317</v>
      </c>
      <c r="V196" s="77">
        <f>IF($A196="PLAYER","",(I196-Math!G$14)/Math!G$15)</f>
        <v>-0.98174435447619812</v>
      </c>
      <c r="W196" s="77">
        <f>IF($A196="PLAYER","",(J196-Math!H$14)/Math!H$15)</f>
        <v>-0.70986517860994924</v>
      </c>
      <c r="X196" s="77">
        <f>IF($A196="PLAYER","",(K196-Math!I$14)/Math!I$15*(-1))</f>
        <v>0.45277596015652227</v>
      </c>
      <c r="Y196" s="77">
        <f>IF($A196="PLAYER","",(L196-Math!J$14)/Math!J$15)</f>
        <v>-0.81430009146464954</v>
      </c>
    </row>
    <row r="197" spans="1:25">
      <c r="A197" s="77" t="str">
        <f>IF((LEN('Bball ref'!B203)-LEN(SUBSTITUTE('Bball ref'!B203," ","")))&lt;2,'Bball ref'!B203,LEFT('Bball ref'!B203,FIND(" ",'Bball ref'!B203,FIND(" ",'Bball ref'!B203)+1)-1))</f>
        <v>PLAYER</v>
      </c>
      <c r="B197" s="77" t="str">
        <f>IF($A197="PLAYER", "",'Bball ref'!A203)</f>
        <v/>
      </c>
      <c r="C197" s="77" t="str">
        <f>IF($A197="PLAYER","",'Bball ref'!E203)</f>
        <v/>
      </c>
      <c r="D197" s="77" t="str">
        <f>IF($A197="PLAYER","",VALUE(LEFT('Bball ref'!G203,FIND("(",'Bball ref'!G203)-1)))</f>
        <v/>
      </c>
      <c r="E197" s="77" t="str">
        <f>IF($A197="PLAYER","",VALUE(LEFT('Bball ref'!H203,(FIND("(",'Bball ref'!H203)-1))))</f>
        <v/>
      </c>
      <c r="F197" s="77" t="str">
        <f>IF($A197="PLAYER","",'Bball ref'!I203)</f>
        <v/>
      </c>
      <c r="G197" s="77" t="str">
        <f>IF($A197="PLAYER","",'Bball ref'!K203)</f>
        <v/>
      </c>
      <c r="H197" s="77" t="str">
        <f>IF($A197="PLAYER","",'Bball ref'!L203)</f>
        <v/>
      </c>
      <c r="I197" s="77" t="str">
        <f>IF($A197="PLAYER","",'Bball ref'!M203)</f>
        <v/>
      </c>
      <c r="J197" s="77" t="str">
        <f>IF($A197="PLAYER","",'Bball ref'!N203)</f>
        <v/>
      </c>
      <c r="K197" s="77" t="str">
        <f>IF($A197="PLAYER","",'Bball ref'!O203)</f>
        <v/>
      </c>
      <c r="L197" s="77" t="str">
        <f>IF($A197="PLAYER","",'Bball ref'!J203)</f>
        <v/>
      </c>
      <c r="M197" s="77" t="str">
        <f>IF($A197="PLAYER","",VALUE(MID('Bball ref'!G203,FIND("(",'Bball ref'!G203)+1,FIND("/",'Bball ref'!G203)-FIND("(",'Bball ref'!G203)-1)))</f>
        <v/>
      </c>
      <c r="N197" s="77" t="str">
        <f>IF($A197="PLAYER","",VALUE(MID('Bball ref'!G203,FIND("/",'Bball ref'!G203)+1,FIND(")",'Bball ref'!G203)-FIND("/",'Bball ref'!G203)-1)))</f>
        <v/>
      </c>
      <c r="O197" s="77" t="str">
        <f>IF($A197="PLAYER","",VALUE(MID('Bball ref'!H203,FIND("(",'Bball ref'!H203)+1,FIND("/",'Bball ref'!H203)-FIND("(",'Bball ref'!H203)-1)))</f>
        <v/>
      </c>
      <c r="P197" s="77" t="str">
        <f>IF($A197="PLAYER","",VALUE(MID('Bball ref'!H203,FIND("/",'Bball ref'!H203)+1,FIND(")",'Bball ref'!H203)-FIND("/",'Bball ref'!H203)-1)))</f>
        <v/>
      </c>
      <c r="Q197" s="77" t="str">
        <f>IF($A197="PLAYER","",(D197-Math!B$14)/Math!B$15)</f>
        <v/>
      </c>
      <c r="R197" s="77" t="str">
        <f>IF($A197="PLAYER","",(E197-Math!C$14)/Math!C$15)</f>
        <v/>
      </c>
      <c r="S197" s="77" t="str">
        <f>IF($A197="PLAYER","",(F197-Math!D$14)/Math!D$15)</f>
        <v/>
      </c>
      <c r="T197" s="77" t="str">
        <f>IF($A197="PLAYER","",(G197-Math!E$14)/Math!E$15)</f>
        <v/>
      </c>
      <c r="U197" s="77" t="str">
        <f>IF($A197="PLAYER","",(H197-Math!F$14)/Math!F$15)</f>
        <v/>
      </c>
      <c r="V197" s="77" t="str">
        <f>IF($A197="PLAYER","",(I197-Math!G$14)/Math!G$15)</f>
        <v/>
      </c>
      <c r="W197" s="77" t="str">
        <f>IF($A197="PLAYER","",(J197-Math!H$14)/Math!H$15)</f>
        <v/>
      </c>
      <c r="X197" s="77" t="str">
        <f>IF($A197="PLAYER","",(K197-Math!I$14)/Math!I$15*(-1))</f>
        <v/>
      </c>
      <c r="Y197" s="77" t="str">
        <f>IF($A197="PLAYER","",(L197-Math!J$14)/Math!J$15)</f>
        <v/>
      </c>
    </row>
    <row r="198" spans="1:25">
      <c r="A198" s="77" t="str">
        <f>IF((LEN('Bball ref'!B204)-LEN(SUBSTITUTE('Bball ref'!B204," ","")))&lt;2,'Bball ref'!B204,LEFT('Bball ref'!B204,FIND(" ",'Bball ref'!B204,FIND(" ",'Bball ref'!B204)+1)-1))</f>
        <v>D'Angelo Russell</v>
      </c>
      <c r="B198" s="77">
        <f>IF($A198="PLAYER", "",'Bball ref'!A204)</f>
        <v>183</v>
      </c>
      <c r="C198" s="77">
        <f>IF($A198="PLAYER","",'Bball ref'!E204)</f>
        <v>4</v>
      </c>
      <c r="D198" s="77">
        <f>IF($A198="PLAYER","",VALUE(LEFT('Bball ref'!G204,FIND("(",'Bball ref'!G204)-1)))</f>
        <v>0.39</v>
      </c>
      <c r="E198" s="77">
        <f>IF($A198="PLAYER","",VALUE(LEFT('Bball ref'!H204,(FIND("(",'Bball ref'!H204)-1))))</f>
        <v>0.62</v>
      </c>
      <c r="F198" s="77">
        <f>IF($A198="PLAYER","",'Bball ref'!I204)</f>
        <v>2</v>
      </c>
      <c r="G198" s="77">
        <f>IF($A198="PLAYER","",'Bball ref'!K204)</f>
        <v>3.8</v>
      </c>
      <c r="H198" s="77">
        <f>IF($A198="PLAYER","",'Bball ref'!L204)</f>
        <v>6</v>
      </c>
      <c r="I198" s="77">
        <f>IF($A198="PLAYER","",'Bball ref'!M204)</f>
        <v>0</v>
      </c>
      <c r="J198" s="77">
        <f>IF($A198="PLAYER","",'Bball ref'!N204)</f>
        <v>0</v>
      </c>
      <c r="K198" s="77">
        <f>IF($A198="PLAYER","",'Bball ref'!O204)</f>
        <v>2</v>
      </c>
      <c r="L198" s="77">
        <f>IF($A198="PLAYER","",'Bball ref'!J204)</f>
        <v>16.3</v>
      </c>
      <c r="M198" s="77">
        <f>IF($A198="PLAYER","",VALUE(MID('Bball ref'!G204,FIND("(",'Bball ref'!G204)+1,FIND("/",'Bball ref'!G204)-FIND("(",'Bball ref'!G204)-1)))</f>
        <v>5.8</v>
      </c>
      <c r="N198" s="77">
        <f>IF($A198="PLAYER","",VALUE(MID('Bball ref'!G204,FIND("/",'Bball ref'!G204)+1,FIND(")",'Bball ref'!G204)-FIND("/",'Bball ref'!G204)-1)))</f>
        <v>14.8</v>
      </c>
      <c r="O198" s="77">
        <f>IF($A198="PLAYER","",VALUE(MID('Bball ref'!H204,FIND("(",'Bball ref'!H204)+1,FIND("/",'Bball ref'!H204)-FIND("(",'Bball ref'!H204)-1)))</f>
        <v>2.8</v>
      </c>
      <c r="P198" s="77">
        <f>IF($A198="PLAYER","",VALUE(MID('Bball ref'!H204,FIND("/",'Bball ref'!H204)+1,FIND(")",'Bball ref'!H204)-FIND("/",'Bball ref'!H204)-1)))</f>
        <v>4.5</v>
      </c>
      <c r="Q198" s="77">
        <f>IF($A198="PLAYER","",(D198-Math!B$14)/Math!B$15)</f>
        <v>-0.8462808773233752</v>
      </c>
      <c r="R198" s="77">
        <f>IF($A198="PLAYER","",(E198-Math!C$14)/Math!C$15)</f>
        <v>-0.51133967582616069</v>
      </c>
      <c r="S198" s="77">
        <f>IF($A198="PLAYER","",(F198-Math!D$14)/Math!D$15)</f>
        <v>0.53831182439615832</v>
      </c>
      <c r="T198" s="77">
        <f>IF($A198="PLAYER","",(G198-Math!E$14)/Math!E$15)</f>
        <v>-0.59787797428422251</v>
      </c>
      <c r="U198" s="77">
        <f>IF($A198="PLAYER","",(H198-Math!F$14)/Math!F$15)</f>
        <v>1.3757795939568651</v>
      </c>
      <c r="V198" s="77">
        <f>IF($A198="PLAYER","",(I198-Math!G$14)/Math!G$15)</f>
        <v>-1.6553253867068651</v>
      </c>
      <c r="W198" s="77">
        <f>IF($A198="PLAYER","",(J198-Math!H$14)/Math!H$15)</f>
        <v>-0.998721812835768</v>
      </c>
      <c r="X198" s="77">
        <f>IF($A198="PLAYER","",(K198-Math!I$14)/Math!I$15*(-1))</f>
        <v>-7.4218367862706955E-2</v>
      </c>
      <c r="Y198" s="77">
        <f>IF($A198="PLAYER","",(L198-Math!J$14)/Math!J$15)</f>
        <v>0.33946774916576467</v>
      </c>
    </row>
    <row r="199" spans="1:25">
      <c r="A199" s="77" t="str">
        <f>IF((LEN('Bball ref'!B205)-LEN(SUBSTITUTE('Bball ref'!B205," ","")))&lt;2,'Bball ref'!B205,LEFT('Bball ref'!B205,FIND(" ",'Bball ref'!B205,FIND(" ",'Bball ref'!B205)+1)-1))</f>
        <v>Svi Mykhailiuk</v>
      </c>
      <c r="B199" s="77">
        <f>IF($A199="PLAYER", "",'Bball ref'!A205)</f>
        <v>184</v>
      </c>
      <c r="C199" s="77">
        <f>IF($A199="PLAYER","",'Bball ref'!E205)</f>
        <v>1</v>
      </c>
      <c r="D199" s="77">
        <f>IF($A199="PLAYER","",VALUE(LEFT('Bball ref'!G205,FIND("(",'Bball ref'!G205)-1)))</f>
        <v>0.75</v>
      </c>
      <c r="E199" s="77">
        <f>IF($A199="PLAYER","",VALUE(LEFT('Bball ref'!H205,(FIND("(",'Bball ref'!H205)-1))))</f>
        <v>0</v>
      </c>
      <c r="F199" s="77">
        <f>IF($A199="PLAYER","",'Bball ref'!I205)</f>
        <v>3</v>
      </c>
      <c r="G199" s="77">
        <f>IF($A199="PLAYER","",'Bball ref'!K205)</f>
        <v>1</v>
      </c>
      <c r="H199" s="77">
        <f>IF($A199="PLAYER","",'Bball ref'!L205)</f>
        <v>0</v>
      </c>
      <c r="I199" s="77">
        <f>IF($A199="PLAYER","",'Bball ref'!M205)</f>
        <v>0</v>
      </c>
      <c r="J199" s="77">
        <f>IF($A199="PLAYER","",'Bball ref'!N205)</f>
        <v>0</v>
      </c>
      <c r="K199" s="77">
        <f>IF($A199="PLAYER","",'Bball ref'!O205)</f>
        <v>1</v>
      </c>
      <c r="L199" s="77">
        <f>IF($A199="PLAYER","",'Bball ref'!J205)</f>
        <v>9</v>
      </c>
      <c r="M199" s="77">
        <f>IF($A199="PLAYER","",VALUE(MID('Bball ref'!G205,FIND("(",'Bball ref'!G205)+1,FIND("/",'Bball ref'!G205)-FIND("(",'Bball ref'!G205)-1)))</f>
        <v>3</v>
      </c>
      <c r="N199" s="77">
        <f>IF($A199="PLAYER","",VALUE(MID('Bball ref'!G205,FIND("/",'Bball ref'!G205)+1,FIND(")",'Bball ref'!G205)-FIND("/",'Bball ref'!G205)-1)))</f>
        <v>4</v>
      </c>
      <c r="O199" s="77">
        <f>IF($A199="PLAYER","",VALUE(MID('Bball ref'!H205,FIND("(",'Bball ref'!H205)+1,FIND("/",'Bball ref'!H205)-FIND("(",'Bball ref'!H205)-1)))</f>
        <v>0</v>
      </c>
      <c r="P199" s="77">
        <f>IF($A199="PLAYER","",VALUE(MID('Bball ref'!H205,FIND("/",'Bball ref'!H205)+1,FIND(")",'Bball ref'!H205)-FIND("/",'Bball ref'!H205)-1)))</f>
        <v>0</v>
      </c>
      <c r="Q199" s="77">
        <f>IF($A199="PLAYER","",(D199-Math!B$14)/Math!B$15)</f>
        <v>2.3947948230640121</v>
      </c>
      <c r="R199" s="77">
        <f>IF($A199="PLAYER","",(E199-Math!C$14)/Math!C$15)</f>
        <v>-3.0711345810519859</v>
      </c>
      <c r="S199" s="77">
        <f>IF($A199="PLAYER","",(F199-Math!D$14)/Math!D$15)</f>
        <v>1.5269469472541199</v>
      </c>
      <c r="T199" s="77">
        <f>IF($A199="PLAYER","",(G199-Math!E$14)/Math!E$15)</f>
        <v>-1.5577738045570613</v>
      </c>
      <c r="U199" s="77">
        <f>IF($A199="PLAYER","",(H199-Math!F$14)/Math!F$15)</f>
        <v>-1.2844452090535083</v>
      </c>
      <c r="V199" s="77">
        <f>IF($A199="PLAYER","",(I199-Math!G$14)/Math!G$15)</f>
        <v>-1.6553253867068651</v>
      </c>
      <c r="W199" s="77">
        <f>IF($A199="PLAYER","",(J199-Math!H$14)/Math!H$15)</f>
        <v>-0.998721812835768</v>
      </c>
      <c r="X199" s="77">
        <f>IF($A199="PLAYER","",(K199-Math!I$14)/Math!I$15*(-1))</f>
        <v>0.80410551216934167</v>
      </c>
      <c r="Y199" s="77">
        <f>IF($A199="PLAYER","",(L199-Math!J$14)/Math!J$15)</f>
        <v>-0.84680059401761887</v>
      </c>
    </row>
    <row r="200" spans="1:25">
      <c r="A200" s="77" t="str">
        <f>IF((LEN('Bball ref'!B206)-LEN(SUBSTITUTE('Bball ref'!B206," ","")))&lt;2,'Bball ref'!B206,LEFT('Bball ref'!B206,FIND(" ",'Bball ref'!B206,FIND(" ",'Bball ref'!B206)+1)-1))</f>
        <v>Mike Conley</v>
      </c>
      <c r="B200" s="77">
        <f>IF($A200="PLAYER", "",'Bball ref'!A206)</f>
        <v>185</v>
      </c>
      <c r="C200" s="77">
        <f>IF($A200="PLAYER","",'Bball ref'!E206)</f>
        <v>5</v>
      </c>
      <c r="D200" s="77">
        <f>IF($A200="PLAYER","",VALUE(LEFT('Bball ref'!G206,FIND("(",'Bball ref'!G206)-1)))</f>
        <v>0.32</v>
      </c>
      <c r="E200" s="77">
        <f>IF($A200="PLAYER","",VALUE(LEFT('Bball ref'!H206,(FIND("(",'Bball ref'!H206)-1))))</f>
        <v>0.86</v>
      </c>
      <c r="F200" s="77">
        <f>IF($A200="PLAYER","",'Bball ref'!I206)</f>
        <v>1.6</v>
      </c>
      <c r="G200" s="77">
        <f>IF($A200="PLAYER","",'Bball ref'!K206)</f>
        <v>2</v>
      </c>
      <c r="H200" s="77">
        <f>IF($A200="PLAYER","",'Bball ref'!L206)</f>
        <v>4.4000000000000004</v>
      </c>
      <c r="I200" s="77">
        <f>IF($A200="PLAYER","",'Bball ref'!M206)</f>
        <v>0.8</v>
      </c>
      <c r="J200" s="77">
        <f>IF($A200="PLAYER","",'Bball ref'!N206)</f>
        <v>0.2</v>
      </c>
      <c r="K200" s="77">
        <f>IF($A200="PLAYER","",'Bball ref'!O206)</f>
        <v>2.6</v>
      </c>
      <c r="L200" s="77">
        <f>IF($A200="PLAYER","",'Bball ref'!J206)</f>
        <v>12</v>
      </c>
      <c r="M200" s="77">
        <f>IF($A200="PLAYER","",VALUE(MID('Bball ref'!G206,FIND("(",'Bball ref'!G206)+1,FIND("/",'Bball ref'!G206)-FIND("(",'Bball ref'!G206)-1)))</f>
        <v>4</v>
      </c>
      <c r="N200" s="77">
        <f>IF($A200="PLAYER","",VALUE(MID('Bball ref'!G206,FIND("/",'Bball ref'!G206)+1,FIND(")",'Bball ref'!G206)-FIND("/",'Bball ref'!G206)-1)))</f>
        <v>12.4</v>
      </c>
      <c r="O200" s="77">
        <f>IF($A200="PLAYER","",VALUE(MID('Bball ref'!H206,FIND("(",'Bball ref'!H206)+1,FIND("/",'Bball ref'!H206)-FIND("(",'Bball ref'!H206)-1)))</f>
        <v>2.4</v>
      </c>
      <c r="P200" s="77">
        <f>IF($A200="PLAYER","",VALUE(MID('Bball ref'!H206,FIND("/",'Bball ref'!H206)+1,FIND(")",'Bball ref'!H206)-FIND("/",'Bball ref'!H206)-1)))</f>
        <v>2.8</v>
      </c>
      <c r="Q200" s="77">
        <f>IF($A200="PLAYER","",(D200-Math!B$14)/Math!B$15)</f>
        <v>-1.4764900412875894</v>
      </c>
      <c r="R200" s="77">
        <f>IF($A200="PLAYER","",(E200-Math!C$14)/Math!C$15)</f>
        <v>0.4795486745838361</v>
      </c>
      <c r="S200" s="77">
        <f>IF($A200="PLAYER","",(F200-Math!D$14)/Math!D$15)</f>
        <v>0.14285777525297377</v>
      </c>
      <c r="T200" s="77">
        <f>IF($A200="PLAYER","",(G200-Math!E$14)/Math!E$15)</f>
        <v>-1.2149538651739047</v>
      </c>
      <c r="U200" s="77">
        <f>IF($A200="PLAYER","",(H200-Math!F$14)/Math!F$15)</f>
        <v>0.66638631315409902</v>
      </c>
      <c r="V200" s="77">
        <f>IF($A200="PLAYER","",(I200-Math!G$14)/Math!G$15)</f>
        <v>-0.308163322245531</v>
      </c>
      <c r="W200" s="77">
        <f>IF($A200="PLAYER","",(J200-Math!H$14)/Math!H$15)</f>
        <v>-0.70986517860994924</v>
      </c>
      <c r="X200" s="77">
        <f>IF($A200="PLAYER","",(K200-Math!I$14)/Math!I$15*(-1))</f>
        <v>-0.60121269588193615</v>
      </c>
      <c r="Y200" s="77">
        <f>IF($A200="PLAYER","",(L200-Math!J$14)/Math!J$15)</f>
        <v>-0.35929305572307774</v>
      </c>
    </row>
    <row r="201" spans="1:25">
      <c r="A201" s="77" t="str">
        <f>IF((LEN('Bball ref'!B207)-LEN(SUBSTITUTE('Bball ref'!B207," ","")))&lt;2,'Bball ref'!B207,LEFT('Bball ref'!B207,FIND(" ",'Bball ref'!B207,FIND(" ",'Bball ref'!B207)+1)-1))</f>
        <v>Jakob Poeltl</v>
      </c>
      <c r="B201" s="77">
        <f>IF($A201="PLAYER", "",'Bball ref'!A207)</f>
        <v>186</v>
      </c>
      <c r="C201" s="77">
        <f>IF($A201="PLAYER","",'Bball ref'!E207)</f>
        <v>3</v>
      </c>
      <c r="D201" s="77">
        <f>IF($A201="PLAYER","",VALUE(LEFT('Bball ref'!G207,FIND("(",'Bball ref'!G207)-1)))</f>
        <v>0.5</v>
      </c>
      <c r="E201" s="77">
        <f>IF($A201="PLAYER","",VALUE(LEFT('Bball ref'!H207,(FIND("(",'Bball ref'!H207)-1))))</f>
        <v>0.7</v>
      </c>
      <c r="F201" s="77">
        <f>IF($A201="PLAYER","",'Bball ref'!I207)</f>
        <v>0</v>
      </c>
      <c r="G201" s="77">
        <f>IF($A201="PLAYER","",'Bball ref'!K207)</f>
        <v>4.3</v>
      </c>
      <c r="H201" s="77">
        <f>IF($A201="PLAYER","",'Bball ref'!L207)</f>
        <v>2</v>
      </c>
      <c r="I201" s="77">
        <f>IF($A201="PLAYER","",'Bball ref'!M207)</f>
        <v>0</v>
      </c>
      <c r="J201" s="77">
        <f>IF($A201="PLAYER","",'Bball ref'!N207)</f>
        <v>1.7</v>
      </c>
      <c r="K201" s="77">
        <f>IF($A201="PLAYER","",'Bball ref'!O207)</f>
        <v>0.7</v>
      </c>
      <c r="L201" s="77">
        <f>IF($A201="PLAYER","",'Bball ref'!J207)</f>
        <v>4.7</v>
      </c>
      <c r="M201" s="77">
        <f>IF($A201="PLAYER","",VALUE(MID('Bball ref'!G207,FIND("(",'Bball ref'!G207)+1,FIND("/",'Bball ref'!G207)-FIND("(",'Bball ref'!G207)-1)))</f>
        <v>2</v>
      </c>
      <c r="N201" s="77">
        <f>IF($A201="PLAYER","",VALUE(MID('Bball ref'!G207,FIND("/",'Bball ref'!G207)+1,FIND(")",'Bball ref'!G207)-FIND("/",'Bball ref'!G207)-1)))</f>
        <v>4</v>
      </c>
      <c r="O201" s="77">
        <f>IF($A201="PLAYER","",VALUE(MID('Bball ref'!H207,FIND("(",'Bball ref'!H207)+1,FIND("/",'Bball ref'!H207)-FIND("(",'Bball ref'!H207)-1)))</f>
        <v>0.7</v>
      </c>
      <c r="P201" s="77">
        <f>IF($A201="PLAYER","",VALUE(MID('Bball ref'!H207,FIND("/",'Bball ref'!H207)+1,FIND(")",'Bball ref'!H207)-FIND("/",'Bball ref'!H207)-1)))</f>
        <v>1</v>
      </c>
      <c r="Q201" s="77">
        <f>IF($A201="PLAYER","",(D201-Math!B$14)/Math!B$15)</f>
        <v>0.14404780890610425</v>
      </c>
      <c r="R201" s="77">
        <f>IF($A201="PLAYER","",(E201-Math!C$14)/Math!C$15)</f>
        <v>-0.18104355902282857</v>
      </c>
      <c r="S201" s="77">
        <f>IF($A201="PLAYER","",(F201-Math!D$14)/Math!D$15)</f>
        <v>-1.438958421319765</v>
      </c>
      <c r="T201" s="77">
        <f>IF($A201="PLAYER","",(G201-Math!E$14)/Math!E$15)</f>
        <v>-0.42646800459264417</v>
      </c>
      <c r="U201" s="77">
        <f>IF($A201="PLAYER","",(H201-Math!F$14)/Math!F$15)</f>
        <v>-0.39770360805005056</v>
      </c>
      <c r="V201" s="77">
        <f>IF($A201="PLAYER","",(I201-Math!G$14)/Math!G$15)</f>
        <v>-1.6553253867068651</v>
      </c>
      <c r="W201" s="77">
        <f>IF($A201="PLAYER","",(J201-Math!H$14)/Math!H$15)</f>
        <v>1.4565595780836913</v>
      </c>
      <c r="X201" s="77">
        <f>IF($A201="PLAYER","",(K201-Math!I$14)/Math!I$15*(-1))</f>
        <v>1.0676026761789563</v>
      </c>
      <c r="Y201" s="77">
        <f>IF($A201="PLAYER","",(L201-Math!J$14)/Math!J$15)</f>
        <v>-1.5455613989064614</v>
      </c>
    </row>
    <row r="202" spans="1:25">
      <c r="A202" s="77" t="str">
        <f>IF((LEN('Bball ref'!B208)-LEN(SUBSTITUTE('Bball ref'!B208," ","")))&lt;2,'Bball ref'!B208,LEFT('Bball ref'!B208,FIND(" ",'Bball ref'!B208,FIND(" ",'Bball ref'!B208)+1)-1))</f>
        <v>Al-Farouq Aminu</v>
      </c>
      <c r="B202" s="77">
        <f>IF($A202="PLAYER", "",'Bball ref'!A208)</f>
        <v>187</v>
      </c>
      <c r="C202" s="77">
        <f>IF($A202="PLAYER","",'Bball ref'!E208)</f>
        <v>4</v>
      </c>
      <c r="D202" s="77">
        <f>IF($A202="PLAYER","",VALUE(LEFT('Bball ref'!G208,FIND("(",'Bball ref'!G208)-1)))</f>
        <v>0.34</v>
      </c>
      <c r="E202" s="77">
        <f>IF($A202="PLAYER","",VALUE(LEFT('Bball ref'!H208,(FIND("(",'Bball ref'!H208)-1))))</f>
        <v>0.5</v>
      </c>
      <c r="F202" s="77">
        <f>IF($A202="PLAYER","",'Bball ref'!I208)</f>
        <v>1</v>
      </c>
      <c r="G202" s="77">
        <f>IF($A202="PLAYER","",'Bball ref'!K208)</f>
        <v>6</v>
      </c>
      <c r="H202" s="77">
        <f>IF($A202="PLAYER","",'Bball ref'!L208)</f>
        <v>1</v>
      </c>
      <c r="I202" s="77">
        <f>IF($A202="PLAYER","",'Bball ref'!M208)</f>
        <v>1.3</v>
      </c>
      <c r="J202" s="77">
        <f>IF($A202="PLAYER","",'Bball ref'!N208)</f>
        <v>0.8</v>
      </c>
      <c r="K202" s="77">
        <f>IF($A202="PLAYER","",'Bball ref'!O208)</f>
        <v>0.8</v>
      </c>
      <c r="L202" s="77">
        <f>IF($A202="PLAYER","",'Bball ref'!J208)</f>
        <v>5.5</v>
      </c>
      <c r="M202" s="77">
        <f>IF($A202="PLAYER","",VALUE(MID('Bball ref'!G208,FIND("(",'Bball ref'!G208)+1,FIND("/",'Bball ref'!G208)-FIND("(",'Bball ref'!G208)-1)))</f>
        <v>1.8</v>
      </c>
      <c r="N202" s="77">
        <f>IF($A202="PLAYER","",VALUE(MID('Bball ref'!G208,FIND("/",'Bball ref'!G208)+1,FIND(")",'Bball ref'!G208)-FIND("/",'Bball ref'!G208)-1)))</f>
        <v>5.3</v>
      </c>
      <c r="O202" s="77">
        <f>IF($A202="PLAYER","",VALUE(MID('Bball ref'!H208,FIND("(",'Bball ref'!H208)+1,FIND("/",'Bball ref'!H208)-FIND("(",'Bball ref'!H208)-1)))</f>
        <v>1</v>
      </c>
      <c r="P202" s="77">
        <f>IF($A202="PLAYER","",VALUE(MID('Bball ref'!H208,FIND("/",'Bball ref'!H208)+1,FIND(")",'Bball ref'!H208)-FIND("/",'Bball ref'!H208)-1)))</f>
        <v>2</v>
      </c>
      <c r="Q202" s="77">
        <f>IF($A202="PLAYER","",(D202-Math!B$14)/Math!B$15)</f>
        <v>-1.2964302801549568</v>
      </c>
      <c r="R202" s="77">
        <f>IF($A202="PLAYER","",(E202-Math!C$14)/Math!C$15)</f>
        <v>-1.0067838510311591</v>
      </c>
      <c r="S202" s="77">
        <f>IF($A202="PLAYER","",(F202-Math!D$14)/Math!D$15)</f>
        <v>-0.4503232984618033</v>
      </c>
      <c r="T202" s="77">
        <f>IF($A202="PLAYER","",(G202-Math!E$14)/Math!E$15)</f>
        <v>0.15632589235872235</v>
      </c>
      <c r="U202" s="77">
        <f>IF($A202="PLAYER","",(H202-Math!F$14)/Math!F$15)</f>
        <v>-0.8410744085517794</v>
      </c>
      <c r="V202" s="77">
        <f>IF($A202="PLAYER","",(I202-Math!G$14)/Math!G$15)</f>
        <v>0.53381296804280276</v>
      </c>
      <c r="W202" s="77">
        <f>IF($A202="PLAYER","",(J202-Math!H$14)/Math!H$15)</f>
        <v>0.15670472406750705</v>
      </c>
      <c r="X202" s="77">
        <f>IF($A202="PLAYER","",(K202-Math!I$14)/Math!I$15*(-1))</f>
        <v>0.97977028817575129</v>
      </c>
      <c r="Y202" s="77">
        <f>IF($A202="PLAYER","",(L202-Math!J$14)/Math!J$15)</f>
        <v>-1.4155593886945836</v>
      </c>
    </row>
    <row r="203" spans="1:25">
      <c r="A203" s="77" t="str">
        <f>IF((LEN('Bball ref'!B209)-LEN(SUBSTITUTE('Bball ref'!B209," ","")))&lt;2,'Bball ref'!B209,LEFT('Bball ref'!B209,FIND(" ",'Bball ref'!B209,FIND(" ",'Bball ref'!B209)+1)-1))</f>
        <v>Collin Sexton</v>
      </c>
      <c r="B203" s="77">
        <f>IF($A203="PLAYER", "",'Bball ref'!A209)</f>
        <v>188</v>
      </c>
      <c r="C203" s="77">
        <f>IF($A203="PLAYER","",'Bball ref'!E209)</f>
        <v>4</v>
      </c>
      <c r="D203" s="77">
        <f>IF($A203="PLAYER","",VALUE(LEFT('Bball ref'!G209,FIND("(",'Bball ref'!G209)-1)))</f>
        <v>0.46</v>
      </c>
      <c r="E203" s="77">
        <f>IF($A203="PLAYER","",VALUE(LEFT('Bball ref'!H209,(FIND("(",'Bball ref'!H209)-1))))</f>
        <v>0.71</v>
      </c>
      <c r="F203" s="77">
        <f>IF($A203="PLAYER","",'Bball ref'!I209)</f>
        <v>2</v>
      </c>
      <c r="G203" s="77">
        <f>IF($A203="PLAYER","",'Bball ref'!K209)</f>
        <v>3</v>
      </c>
      <c r="H203" s="77">
        <f>IF($A203="PLAYER","",'Bball ref'!L209)</f>
        <v>2</v>
      </c>
      <c r="I203" s="77">
        <f>IF($A203="PLAYER","",'Bball ref'!M209)</f>
        <v>0</v>
      </c>
      <c r="J203" s="77">
        <f>IF($A203="PLAYER","",'Bball ref'!N209)</f>
        <v>0</v>
      </c>
      <c r="K203" s="77">
        <f>IF($A203="PLAYER","",'Bball ref'!O209)</f>
        <v>2.8</v>
      </c>
      <c r="L203" s="77">
        <f>IF($A203="PLAYER","",'Bball ref'!J209)</f>
        <v>17.5</v>
      </c>
      <c r="M203" s="77">
        <f>IF($A203="PLAYER","",VALUE(MID('Bball ref'!G209,FIND("(",'Bball ref'!G209)+1,FIND("/",'Bball ref'!G209)-FIND("(",'Bball ref'!G209)-1)))</f>
        <v>6.5</v>
      </c>
      <c r="N203" s="77">
        <f>IF($A203="PLAYER","",VALUE(MID('Bball ref'!G209,FIND("/",'Bball ref'!G209)+1,FIND(")",'Bball ref'!G209)-FIND("/",'Bball ref'!G209)-1)))</f>
        <v>14</v>
      </c>
      <c r="O203" s="77">
        <f>IF($A203="PLAYER","",VALUE(MID('Bball ref'!H209,FIND("(",'Bball ref'!H209)+1,FIND("/",'Bball ref'!H209)-FIND("(",'Bball ref'!H209)-1)))</f>
        <v>2.5</v>
      </c>
      <c r="P203" s="77">
        <f>IF($A203="PLAYER","",VALUE(MID('Bball ref'!H209,FIND("/",'Bball ref'!H209)+1,FIND(")",'Bball ref'!H209)-FIND("/",'Bball ref'!H209)-1)))</f>
        <v>3.5</v>
      </c>
      <c r="Q203" s="77">
        <f>IF($A203="PLAYER","",(D203-Math!B$14)/Math!B$15)</f>
        <v>-0.21607171335916087</v>
      </c>
      <c r="R203" s="77">
        <f>IF($A203="PLAYER","",(E203-Math!C$14)/Math!C$15)</f>
        <v>-0.139756544422412</v>
      </c>
      <c r="S203" s="77">
        <f>IF($A203="PLAYER","",(F203-Math!D$14)/Math!D$15)</f>
        <v>0.53831182439615832</v>
      </c>
      <c r="T203" s="77">
        <f>IF($A203="PLAYER","",(G203-Math!E$14)/Math!E$15)</f>
        <v>-0.87213392579074789</v>
      </c>
      <c r="U203" s="77">
        <f>IF($A203="PLAYER","",(H203-Math!F$14)/Math!F$15)</f>
        <v>-0.39770360805005056</v>
      </c>
      <c r="V203" s="77">
        <f>IF($A203="PLAYER","",(I203-Math!G$14)/Math!G$15)</f>
        <v>-1.6553253867068651</v>
      </c>
      <c r="W203" s="77">
        <f>IF($A203="PLAYER","",(J203-Math!H$14)/Math!H$15)</f>
        <v>-0.998721812835768</v>
      </c>
      <c r="X203" s="77">
        <f>IF($A203="PLAYER","",(K203-Math!I$14)/Math!I$15*(-1))</f>
        <v>-0.77687747188834566</v>
      </c>
      <c r="Y203" s="77">
        <f>IF($A203="PLAYER","",(L203-Math!J$14)/Math!J$15)</f>
        <v>0.534470764483581</v>
      </c>
    </row>
    <row r="204" spans="1:25">
      <c r="A204" s="77" t="str">
        <f>IF((LEN('Bball ref'!B210)-LEN(SUBSTITUTE('Bball ref'!B210," ","")))&lt;2,'Bball ref'!B210,LEFT('Bball ref'!B210,FIND(" ",'Bball ref'!B210,FIND(" ",'Bball ref'!B210)+1)-1))</f>
        <v>Avery Bradley</v>
      </c>
      <c r="B204" s="77">
        <f>IF($A204="PLAYER", "",'Bball ref'!A210)</f>
        <v>189</v>
      </c>
      <c r="C204" s="77">
        <f>IF($A204="PLAYER","",'Bball ref'!E210)</f>
        <v>4</v>
      </c>
      <c r="D204" s="77">
        <f>IF($A204="PLAYER","",VALUE(LEFT('Bball ref'!G210,FIND("(",'Bball ref'!G210)-1)))</f>
        <v>0.49</v>
      </c>
      <c r="E204" s="77">
        <f>IF($A204="PLAYER","",VALUE(LEFT('Bball ref'!H210,(FIND("(",'Bball ref'!H210)-1))))</f>
        <v>0.62</v>
      </c>
      <c r="F204" s="77">
        <f>IF($A204="PLAYER","",'Bball ref'!I210)</f>
        <v>1</v>
      </c>
      <c r="G204" s="77">
        <f>IF($A204="PLAYER","",'Bball ref'!K210)</f>
        <v>3</v>
      </c>
      <c r="H204" s="77">
        <f>IF($A204="PLAYER","",'Bball ref'!L210)</f>
        <v>0.3</v>
      </c>
      <c r="I204" s="77">
        <f>IF($A204="PLAYER","",'Bball ref'!M210)</f>
        <v>1.3</v>
      </c>
      <c r="J204" s="77">
        <f>IF($A204="PLAYER","",'Bball ref'!N210)</f>
        <v>0.3</v>
      </c>
      <c r="K204" s="77">
        <f>IF($A204="PLAYER","",'Bball ref'!O210)</f>
        <v>1.3</v>
      </c>
      <c r="L204" s="77">
        <f>IF($A204="PLAYER","",'Bball ref'!J210)</f>
        <v>9.3000000000000007</v>
      </c>
      <c r="M204" s="77">
        <f>IF($A204="PLAYER","",VALUE(MID('Bball ref'!G210,FIND("(",'Bball ref'!G210)+1,FIND("/",'Bball ref'!G210)-FIND("(",'Bball ref'!G210)-1)))</f>
        <v>3.8</v>
      </c>
      <c r="N204" s="77">
        <f>IF($A204="PLAYER","",VALUE(MID('Bball ref'!G210,FIND("/",'Bball ref'!G210)+1,FIND(")",'Bball ref'!G210)-FIND("/",'Bball ref'!G210)-1)))</f>
        <v>7.8</v>
      </c>
      <c r="O204" s="77">
        <f>IF($A204="PLAYER","",VALUE(MID('Bball ref'!H210,FIND("(",'Bball ref'!H210)+1,FIND("/",'Bball ref'!H210)-FIND("(",'Bball ref'!H210)-1)))</f>
        <v>0.8</v>
      </c>
      <c r="P204" s="77">
        <f>IF($A204="PLAYER","",VALUE(MID('Bball ref'!H210,FIND("/",'Bball ref'!H210)+1,FIND(")",'Bball ref'!H210)-FIND("/",'Bball ref'!H210)-1)))</f>
        <v>1.3</v>
      </c>
      <c r="Q204" s="77">
        <f>IF($A204="PLAYER","",(D204-Math!B$14)/Math!B$15)</f>
        <v>5.4017928339787843E-2</v>
      </c>
      <c r="R204" s="77">
        <f>IF($A204="PLAYER","",(E204-Math!C$14)/Math!C$15)</f>
        <v>-0.51133967582616069</v>
      </c>
      <c r="S204" s="77">
        <f>IF($A204="PLAYER","",(F204-Math!D$14)/Math!D$15)</f>
        <v>-0.4503232984618033</v>
      </c>
      <c r="T204" s="77">
        <f>IF($A204="PLAYER","",(G204-Math!E$14)/Math!E$15)</f>
        <v>-0.87213392579074789</v>
      </c>
      <c r="U204" s="77">
        <f>IF($A204="PLAYER","",(H204-Math!F$14)/Math!F$15)</f>
        <v>-1.1514339689029898</v>
      </c>
      <c r="V204" s="77">
        <f>IF($A204="PLAYER","",(I204-Math!G$14)/Math!G$15)</f>
        <v>0.53381296804280276</v>
      </c>
      <c r="W204" s="77">
        <f>IF($A204="PLAYER","",(J204-Math!H$14)/Math!H$15)</f>
        <v>-0.56543686149703987</v>
      </c>
      <c r="X204" s="77">
        <f>IF($A204="PLAYER","",(K204-Math!I$14)/Math!I$15*(-1))</f>
        <v>0.54060834815972703</v>
      </c>
      <c r="Y204" s="77">
        <f>IF($A204="PLAYER","",(L204-Math!J$14)/Math!J$15)</f>
        <v>-0.79804984018816472</v>
      </c>
    </row>
    <row r="205" spans="1:25">
      <c r="A205" s="77" t="str">
        <f>IF((LEN('Bball ref'!B211)-LEN(SUBSTITUTE('Bball ref'!B211," ","")))&lt;2,'Bball ref'!B211,LEFT('Bball ref'!B211,FIND(" ",'Bball ref'!B211,FIND(" ",'Bball ref'!B211)+1)-1))</f>
        <v>Pat Connaughton</v>
      </c>
      <c r="B205" s="77">
        <f>IF($A205="PLAYER", "",'Bball ref'!A211)</f>
        <v>190</v>
      </c>
      <c r="C205" s="77">
        <f>IF($A205="PLAYER","",'Bball ref'!E211)</f>
        <v>4</v>
      </c>
      <c r="D205" s="77">
        <f>IF($A205="PLAYER","",VALUE(LEFT('Bball ref'!G211,FIND("(",'Bball ref'!G211)-1)))</f>
        <v>0.46</v>
      </c>
      <c r="E205" s="77">
        <f>IF($A205="PLAYER","",VALUE(LEFT('Bball ref'!H211,(FIND("(",'Bball ref'!H211)-1))))</f>
        <v>1</v>
      </c>
      <c r="F205" s="77">
        <f>IF($A205="PLAYER","",'Bball ref'!I211)</f>
        <v>2</v>
      </c>
      <c r="G205" s="77">
        <f>IF($A205="PLAYER","",'Bball ref'!K211)</f>
        <v>2.5</v>
      </c>
      <c r="H205" s="77">
        <f>IF($A205="PLAYER","",'Bball ref'!L211)</f>
        <v>2</v>
      </c>
      <c r="I205" s="77">
        <f>IF($A205="PLAYER","",'Bball ref'!M211)</f>
        <v>0</v>
      </c>
      <c r="J205" s="77">
        <f>IF($A205="PLAYER","",'Bball ref'!N211)</f>
        <v>0.3</v>
      </c>
      <c r="K205" s="77">
        <f>IF($A205="PLAYER","",'Bball ref'!O211)</f>
        <v>0</v>
      </c>
      <c r="L205" s="77">
        <f>IF($A205="PLAYER","",'Bball ref'!J211)</f>
        <v>8.3000000000000007</v>
      </c>
      <c r="M205" s="77">
        <f>IF($A205="PLAYER","",VALUE(MID('Bball ref'!G211,FIND("(",'Bball ref'!G211)+1,FIND("/",'Bball ref'!G211)-FIND("(",'Bball ref'!G211)-1)))</f>
        <v>3</v>
      </c>
      <c r="N205" s="77">
        <f>IF($A205="PLAYER","",VALUE(MID('Bball ref'!G211,FIND("/",'Bball ref'!G211)+1,FIND(")",'Bball ref'!G211)-FIND("/",'Bball ref'!G211)-1)))</f>
        <v>6.5</v>
      </c>
      <c r="O205" s="77">
        <f>IF($A205="PLAYER","",VALUE(MID('Bball ref'!H211,FIND("(",'Bball ref'!H211)+1,FIND("/",'Bball ref'!H211)-FIND("(",'Bball ref'!H211)-1)))</f>
        <v>0.3</v>
      </c>
      <c r="P205" s="77">
        <f>IF($A205="PLAYER","",VALUE(MID('Bball ref'!H211,FIND("/",'Bball ref'!H211)+1,FIND(")",'Bball ref'!H211)-FIND("/",'Bball ref'!H211)-1)))</f>
        <v>0.3</v>
      </c>
      <c r="Q205" s="77">
        <f>IF($A205="PLAYER","",(D205-Math!B$14)/Math!B$15)</f>
        <v>-0.21607171335916087</v>
      </c>
      <c r="R205" s="77">
        <f>IF($A205="PLAYER","",(E205-Math!C$14)/Math!C$15)</f>
        <v>1.0575668789896677</v>
      </c>
      <c r="S205" s="77">
        <f>IF($A205="PLAYER","",(F205-Math!D$14)/Math!D$15)</f>
        <v>0.53831182439615832</v>
      </c>
      <c r="T205" s="77">
        <f>IF($A205="PLAYER","",(G205-Math!E$14)/Math!E$15)</f>
        <v>-1.0435438954823262</v>
      </c>
      <c r="U205" s="77">
        <f>IF($A205="PLAYER","",(H205-Math!F$14)/Math!F$15)</f>
        <v>-0.39770360805005056</v>
      </c>
      <c r="V205" s="77">
        <f>IF($A205="PLAYER","",(I205-Math!G$14)/Math!G$15)</f>
        <v>-1.6553253867068651</v>
      </c>
      <c r="W205" s="77">
        <f>IF($A205="PLAYER","",(J205-Math!H$14)/Math!H$15)</f>
        <v>-0.56543686149703987</v>
      </c>
      <c r="X205" s="77">
        <f>IF($A205="PLAYER","",(K205-Math!I$14)/Math!I$15*(-1))</f>
        <v>1.6824293922013902</v>
      </c>
      <c r="Y205" s="77">
        <f>IF($A205="PLAYER","",(L205-Math!J$14)/Math!J$15)</f>
        <v>-0.96055235295301167</v>
      </c>
    </row>
    <row r="206" spans="1:25">
      <c r="A206" s="77" t="str">
        <f>IF((LEN('Bball ref'!B212)-LEN(SUBSTITUTE('Bball ref'!B212," ","")))&lt;2,'Bball ref'!B212,LEFT('Bball ref'!B212,FIND(" ",'Bball ref'!B212,FIND(" ",'Bball ref'!B212)+1)-1))</f>
        <v>Kris Dunn</v>
      </c>
      <c r="B206" s="77">
        <f>IF($A206="PLAYER", "",'Bball ref'!A212)</f>
        <v>191</v>
      </c>
      <c r="C206" s="77">
        <f>IF($A206="PLAYER","",'Bball ref'!E212)</f>
        <v>5</v>
      </c>
      <c r="D206" s="77">
        <f>IF($A206="PLAYER","",VALUE(LEFT('Bball ref'!G212,FIND("(",'Bball ref'!G212)-1)))</f>
        <v>0.38</v>
      </c>
      <c r="E206" s="77">
        <f>IF($A206="PLAYER","",VALUE(LEFT('Bball ref'!H212,(FIND("(",'Bball ref'!H212)-1))))</f>
        <v>0.5</v>
      </c>
      <c r="F206" s="77">
        <f>IF($A206="PLAYER","",'Bball ref'!I212)</f>
        <v>0</v>
      </c>
      <c r="G206" s="77">
        <f>IF($A206="PLAYER","",'Bball ref'!K212)</f>
        <v>2.2000000000000002</v>
      </c>
      <c r="H206" s="77">
        <f>IF($A206="PLAYER","",'Bball ref'!L212)</f>
        <v>2.4</v>
      </c>
      <c r="I206" s="77">
        <f>IF($A206="PLAYER","",'Bball ref'!M212)</f>
        <v>2.2000000000000002</v>
      </c>
      <c r="J206" s="77">
        <f>IF($A206="PLAYER","",'Bball ref'!N212)</f>
        <v>0.4</v>
      </c>
      <c r="K206" s="77">
        <f>IF($A206="PLAYER","",'Bball ref'!O212)</f>
        <v>0.4</v>
      </c>
      <c r="L206" s="77">
        <f>IF($A206="PLAYER","",'Bball ref'!J212)</f>
        <v>5.8</v>
      </c>
      <c r="M206" s="77">
        <f>IF($A206="PLAYER","",VALUE(MID('Bball ref'!G212,FIND("(",'Bball ref'!G212)+1,FIND("/",'Bball ref'!G212)-FIND("(",'Bball ref'!G212)-1)))</f>
        <v>2.6</v>
      </c>
      <c r="N206" s="77">
        <f>IF($A206="PLAYER","",VALUE(MID('Bball ref'!G212,FIND("/",'Bball ref'!G212)+1,FIND(")",'Bball ref'!G212)-FIND("/",'Bball ref'!G212)-1)))</f>
        <v>6.8</v>
      </c>
      <c r="O206" s="77">
        <f>IF($A206="PLAYER","",VALUE(MID('Bball ref'!H212,FIND("(",'Bball ref'!H212)+1,FIND("/",'Bball ref'!H212)-FIND("(",'Bball ref'!H212)-1)))</f>
        <v>0.6</v>
      </c>
      <c r="P206" s="77">
        <f>IF($A206="PLAYER","",VALUE(MID('Bball ref'!H212,FIND("/",'Bball ref'!H212)+1,FIND(")",'Bball ref'!H212)-FIND("/",'Bball ref'!H212)-1)))</f>
        <v>1.2</v>
      </c>
      <c r="Q206" s="77">
        <f>IF($A206="PLAYER","",(D206-Math!B$14)/Math!B$15)</f>
        <v>-0.93631075788969165</v>
      </c>
      <c r="R206" s="77">
        <f>IF($A206="PLAYER","",(E206-Math!C$14)/Math!C$15)</f>
        <v>-1.0067838510311591</v>
      </c>
      <c r="S206" s="77">
        <f>IF($A206="PLAYER","",(F206-Math!D$14)/Math!D$15)</f>
        <v>-1.438958421319765</v>
      </c>
      <c r="T206" s="77">
        <f>IF($A206="PLAYER","",(G206-Math!E$14)/Math!E$15)</f>
        <v>-1.1463898772972732</v>
      </c>
      <c r="U206" s="77">
        <f>IF($A206="PLAYER","",(H206-Math!F$14)/Math!F$15)</f>
        <v>-0.22035528784935901</v>
      </c>
      <c r="V206" s="77">
        <f>IF($A206="PLAYER","",(I206-Math!G$14)/Math!G$15)</f>
        <v>2.0493702905618041</v>
      </c>
      <c r="W206" s="77">
        <f>IF($A206="PLAYER","",(J206-Math!H$14)/Math!H$15)</f>
        <v>-0.42100854438413049</v>
      </c>
      <c r="X206" s="77">
        <f>IF($A206="PLAYER","",(K206-Math!I$14)/Math!I$15*(-1))</f>
        <v>1.3310998401885707</v>
      </c>
      <c r="Y206" s="77">
        <f>IF($A206="PLAYER","",(L206-Math!J$14)/Math!J$15)</f>
        <v>-1.3668086348651294</v>
      </c>
    </row>
    <row r="207" spans="1:25">
      <c r="A207" s="77" t="str">
        <f>IF((LEN('Bball ref'!B213)-LEN(SUBSTITUTE('Bball ref'!B213," ","")))&lt;2,'Bball ref'!B213,LEFT('Bball ref'!B213,FIND(" ",'Bball ref'!B213,FIND(" ",'Bball ref'!B213)+1)-1))</f>
        <v>Markieff Morris</v>
      </c>
      <c r="B207" s="77">
        <f>IF($A207="PLAYER", "",'Bball ref'!A213)</f>
        <v>192</v>
      </c>
      <c r="C207" s="77">
        <f>IF($A207="PLAYER","",'Bball ref'!E213)</f>
        <v>5</v>
      </c>
      <c r="D207" s="77">
        <f>IF($A207="PLAYER","",VALUE(LEFT('Bball ref'!G213,FIND("(",'Bball ref'!G213)-1)))</f>
        <v>0.45</v>
      </c>
      <c r="E207" s="77">
        <f>IF($A207="PLAYER","",VALUE(LEFT('Bball ref'!H213,(FIND("(",'Bball ref'!H213)-1))))</f>
        <v>0.67</v>
      </c>
      <c r="F207" s="77">
        <f>IF($A207="PLAYER","",'Bball ref'!I213)</f>
        <v>1.6</v>
      </c>
      <c r="G207" s="77">
        <f>IF($A207="PLAYER","",'Bball ref'!K213)</f>
        <v>4.2</v>
      </c>
      <c r="H207" s="77">
        <f>IF($A207="PLAYER","",'Bball ref'!L213)</f>
        <v>1.6</v>
      </c>
      <c r="I207" s="77">
        <f>IF($A207="PLAYER","",'Bball ref'!M213)</f>
        <v>0.6</v>
      </c>
      <c r="J207" s="77">
        <f>IF($A207="PLAYER","",'Bball ref'!N213)</f>
        <v>0.2</v>
      </c>
      <c r="K207" s="77">
        <f>IF($A207="PLAYER","",'Bball ref'!O213)</f>
        <v>2.8</v>
      </c>
      <c r="L207" s="77">
        <f>IF($A207="PLAYER","",'Bball ref'!J213)</f>
        <v>11.2</v>
      </c>
      <c r="M207" s="77">
        <f>IF($A207="PLAYER","",VALUE(MID('Bball ref'!G213,FIND("(",'Bball ref'!G213)+1,FIND("/",'Bball ref'!G213)-FIND("(",'Bball ref'!G213)-1)))</f>
        <v>4.2</v>
      </c>
      <c r="N207" s="77">
        <f>IF($A207="PLAYER","",VALUE(MID('Bball ref'!G213,FIND("/",'Bball ref'!G213)+1,FIND(")",'Bball ref'!G213)-FIND("/",'Bball ref'!G213)-1)))</f>
        <v>9.4</v>
      </c>
      <c r="O207" s="77">
        <f>IF($A207="PLAYER","",VALUE(MID('Bball ref'!H213,FIND("(",'Bball ref'!H213)+1,FIND("/",'Bball ref'!H213)-FIND("(",'Bball ref'!H213)-1)))</f>
        <v>1.2</v>
      </c>
      <c r="P207" s="77">
        <f>IF($A207="PLAYER","",VALUE(MID('Bball ref'!H213,FIND("/",'Bball ref'!H213)+1,FIND(")",'Bball ref'!H213)-FIND("/",'Bball ref'!H213)-1)))</f>
        <v>1.8</v>
      </c>
      <c r="Q207" s="77">
        <f>IF($A207="PLAYER","",(D207-Math!B$14)/Math!B$15)</f>
        <v>-0.30610159392547726</v>
      </c>
      <c r="R207" s="77">
        <f>IF($A207="PLAYER","",(E207-Math!C$14)/Math!C$15)</f>
        <v>-0.30490460282407783</v>
      </c>
      <c r="S207" s="77">
        <f>IF($A207="PLAYER","",(F207-Math!D$14)/Math!D$15)</f>
        <v>0.14285777525297377</v>
      </c>
      <c r="T207" s="77">
        <f>IF($A207="PLAYER","",(G207-Math!E$14)/Math!E$15)</f>
        <v>-0.46074999853095971</v>
      </c>
      <c r="U207" s="77">
        <f>IF($A207="PLAYER","",(H207-Math!F$14)/Math!F$15)</f>
        <v>-0.57505192825074203</v>
      </c>
      <c r="V207" s="77">
        <f>IF($A207="PLAYER","",(I207-Math!G$14)/Math!G$15)</f>
        <v>-0.64495383836086462</v>
      </c>
      <c r="W207" s="77">
        <f>IF($A207="PLAYER","",(J207-Math!H$14)/Math!H$15)</f>
        <v>-0.70986517860994924</v>
      </c>
      <c r="X207" s="77">
        <f>IF($A207="PLAYER","",(K207-Math!I$14)/Math!I$15*(-1))</f>
        <v>-0.77687747188834566</v>
      </c>
      <c r="Y207" s="77">
        <f>IF($A207="PLAYER","",(L207-Math!J$14)/Math!J$15)</f>
        <v>-0.48929506593495548</v>
      </c>
    </row>
    <row r="208" spans="1:25">
      <c r="A208" s="77" t="str">
        <f>IF((LEN('Bball ref'!B214)-LEN(SUBSTITUTE('Bball ref'!B214," ","")))&lt;2,'Bball ref'!B214,LEFT('Bball ref'!B214,FIND(" ",'Bball ref'!B214,FIND(" ",'Bball ref'!B214)+1)-1))</f>
        <v>Duncan Robinson</v>
      </c>
      <c r="B208" s="77">
        <f>IF($A208="PLAYER", "",'Bball ref'!A214)</f>
        <v>193</v>
      </c>
      <c r="C208" s="77">
        <f>IF($A208="PLAYER","",'Bball ref'!E214)</f>
        <v>4</v>
      </c>
      <c r="D208" s="77">
        <f>IF($A208="PLAYER","",VALUE(LEFT('Bball ref'!G214,FIND("(",'Bball ref'!G214)-1)))</f>
        <v>0.52</v>
      </c>
      <c r="E208" s="77">
        <f>IF($A208="PLAYER","",VALUE(LEFT('Bball ref'!H214,(FIND("(",'Bball ref'!H214)-1))))</f>
        <v>1</v>
      </c>
      <c r="F208" s="77">
        <f>IF($A208="PLAYER","",'Bball ref'!I214)</f>
        <v>2</v>
      </c>
      <c r="G208" s="77">
        <f>IF($A208="PLAYER","",'Bball ref'!K214)</f>
        <v>1</v>
      </c>
      <c r="H208" s="77">
        <f>IF($A208="PLAYER","",'Bball ref'!L214)</f>
        <v>0.5</v>
      </c>
      <c r="I208" s="77">
        <f>IF($A208="PLAYER","",'Bball ref'!M214)</f>
        <v>0</v>
      </c>
      <c r="J208" s="77">
        <f>IF($A208="PLAYER","",'Bball ref'!N214)</f>
        <v>0.8</v>
      </c>
      <c r="K208" s="77">
        <f>IF($A208="PLAYER","",'Bball ref'!O214)</f>
        <v>0.5</v>
      </c>
      <c r="L208" s="77">
        <f>IF($A208="PLAYER","",'Bball ref'!J214)</f>
        <v>8.3000000000000007</v>
      </c>
      <c r="M208" s="77">
        <f>IF($A208="PLAYER","",VALUE(MID('Bball ref'!G214,FIND("(",'Bball ref'!G214)+1,FIND("/",'Bball ref'!G214)-FIND("(",'Bball ref'!G214)-1)))</f>
        <v>3</v>
      </c>
      <c r="N208" s="77">
        <f>IF($A208="PLAYER","",VALUE(MID('Bball ref'!G214,FIND("/",'Bball ref'!G214)+1,FIND(")",'Bball ref'!G214)-FIND("/",'Bball ref'!G214)-1)))</f>
        <v>5.8</v>
      </c>
      <c r="O208" s="77">
        <f>IF($A208="PLAYER","",VALUE(MID('Bball ref'!H214,FIND("(",'Bball ref'!H214)+1,FIND("/",'Bball ref'!H214)-FIND("(",'Bball ref'!H214)-1)))</f>
        <v>0.3</v>
      </c>
      <c r="P208" s="77">
        <f>IF($A208="PLAYER","",VALUE(MID('Bball ref'!H214,FIND("/",'Bball ref'!H214)+1,FIND(")",'Bball ref'!H214)-FIND("/",'Bball ref'!H214)-1)))</f>
        <v>0.3</v>
      </c>
      <c r="Q208" s="77">
        <f>IF($A208="PLAYER","",(D208-Math!B$14)/Math!B$15)</f>
        <v>0.32410757003873708</v>
      </c>
      <c r="R208" s="77">
        <f>IF($A208="PLAYER","",(E208-Math!C$14)/Math!C$15)</f>
        <v>1.0575668789896677</v>
      </c>
      <c r="S208" s="77">
        <f>IF($A208="PLAYER","",(F208-Math!D$14)/Math!D$15)</f>
        <v>0.53831182439615832</v>
      </c>
      <c r="T208" s="77">
        <f>IF($A208="PLAYER","",(G208-Math!E$14)/Math!E$15)</f>
        <v>-1.5577738045570613</v>
      </c>
      <c r="U208" s="77">
        <f>IF($A208="PLAYER","",(H208-Math!F$14)/Math!F$15)</f>
        <v>-1.062759808802644</v>
      </c>
      <c r="V208" s="77">
        <f>IF($A208="PLAYER","",(I208-Math!G$14)/Math!G$15)</f>
        <v>-1.6553253867068651</v>
      </c>
      <c r="W208" s="77">
        <f>IF($A208="PLAYER","",(J208-Math!H$14)/Math!H$15)</f>
        <v>0.15670472406750705</v>
      </c>
      <c r="X208" s="77">
        <f>IF($A208="PLAYER","",(K208-Math!I$14)/Math!I$15*(-1))</f>
        <v>1.2432674521853659</v>
      </c>
      <c r="Y208" s="77">
        <f>IF($A208="PLAYER","",(L208-Math!J$14)/Math!J$15)</f>
        <v>-0.96055235295301167</v>
      </c>
    </row>
    <row r="209" spans="1:25">
      <c r="A209" s="77" t="str">
        <f>IF((LEN('Bball ref'!B215)-LEN(SUBSTITUTE('Bball ref'!B215," ","")))&lt;2,'Bball ref'!B215,LEFT('Bball ref'!B215,FIND(" ",'Bball ref'!B215,FIND(" ",'Bball ref'!B215)+1)-1))</f>
        <v>Alex Len</v>
      </c>
      <c r="B209" s="77">
        <f>IF($A209="PLAYER", "",'Bball ref'!A215)</f>
        <v>194</v>
      </c>
      <c r="C209" s="77">
        <f>IF($A209="PLAYER","",'Bball ref'!E215)</f>
        <v>4</v>
      </c>
      <c r="D209" s="77">
        <f>IF($A209="PLAYER","",VALUE(LEFT('Bball ref'!G215,FIND("(",'Bball ref'!G215)-1)))</f>
        <v>0.27</v>
      </c>
      <c r="E209" s="77">
        <f>IF($A209="PLAYER","",VALUE(LEFT('Bball ref'!H215,(FIND("(",'Bball ref'!H215)-1))))</f>
        <v>0.8</v>
      </c>
      <c r="F209" s="77">
        <f>IF($A209="PLAYER","",'Bball ref'!I215)</f>
        <v>0.3</v>
      </c>
      <c r="G209" s="77">
        <f>IF($A209="PLAYER","",'Bball ref'!K215)</f>
        <v>4.3</v>
      </c>
      <c r="H209" s="77">
        <f>IF($A209="PLAYER","",'Bball ref'!L215)</f>
        <v>1.8</v>
      </c>
      <c r="I209" s="77">
        <f>IF($A209="PLAYER","",'Bball ref'!M215)</f>
        <v>0.8</v>
      </c>
      <c r="J209" s="77">
        <f>IF($A209="PLAYER","",'Bball ref'!N215)</f>
        <v>1.5</v>
      </c>
      <c r="K209" s="77">
        <f>IF($A209="PLAYER","",'Bball ref'!O215)</f>
        <v>1.3</v>
      </c>
      <c r="L209" s="77">
        <f>IF($A209="PLAYER","",'Bball ref'!J215)</f>
        <v>4</v>
      </c>
      <c r="M209" s="77">
        <f>IF($A209="PLAYER","",VALUE(MID('Bball ref'!G215,FIND("(",'Bball ref'!G215)+1,FIND("/",'Bball ref'!G215)-FIND("(",'Bball ref'!G215)-1)))</f>
        <v>1.5</v>
      </c>
      <c r="N209" s="77">
        <f>IF($A209="PLAYER","",VALUE(MID('Bball ref'!G215,FIND("/",'Bball ref'!G215)+1,FIND(")",'Bball ref'!G215)-FIND("/",'Bball ref'!G215)-1)))</f>
        <v>5.5</v>
      </c>
      <c r="O209" s="77">
        <f>IF($A209="PLAYER","",VALUE(MID('Bball ref'!H215,FIND("(",'Bball ref'!H215)+1,FIND("/",'Bball ref'!H215)-FIND("(",'Bball ref'!H215)-1)))</f>
        <v>0.8</v>
      </c>
      <c r="P209" s="77">
        <f>IF($A209="PLAYER","",VALUE(MID('Bball ref'!H215,FIND("/",'Bball ref'!H215)+1,FIND(")",'Bball ref'!H215)-FIND("/",'Bball ref'!H215)-1)))</f>
        <v>1</v>
      </c>
      <c r="Q209" s="77">
        <f>IF($A209="PLAYER","",(D209-Math!B$14)/Math!B$15)</f>
        <v>-1.926639444119171</v>
      </c>
      <c r="R209" s="77">
        <f>IF($A209="PLAYER","",(E209-Math!C$14)/Math!C$15)</f>
        <v>0.23182658698133715</v>
      </c>
      <c r="S209" s="77">
        <f>IF($A209="PLAYER","",(F209-Math!D$14)/Math!D$15)</f>
        <v>-1.1423678844623764</v>
      </c>
      <c r="T209" s="77">
        <f>IF($A209="PLAYER","",(G209-Math!E$14)/Math!E$15)</f>
        <v>-0.42646800459264417</v>
      </c>
      <c r="U209" s="77">
        <f>IF($A209="PLAYER","",(H209-Math!F$14)/Math!F$15)</f>
        <v>-0.48637776815039629</v>
      </c>
      <c r="V209" s="77">
        <f>IF($A209="PLAYER","",(I209-Math!G$14)/Math!G$15)</f>
        <v>-0.308163322245531</v>
      </c>
      <c r="W209" s="77">
        <f>IF($A209="PLAYER","",(J209-Math!H$14)/Math!H$15)</f>
        <v>1.1677029438578725</v>
      </c>
      <c r="X209" s="77">
        <f>IF($A209="PLAYER","",(K209-Math!I$14)/Math!I$15*(-1))</f>
        <v>0.54060834815972703</v>
      </c>
      <c r="Y209" s="77">
        <f>IF($A209="PLAYER","",(L209-Math!J$14)/Math!J$15)</f>
        <v>-1.6593131578418541</v>
      </c>
    </row>
    <row r="210" spans="1:25">
      <c r="A210" s="77" t="str">
        <f>IF((LEN('Bball ref'!B216)-LEN(SUBSTITUTE('Bball ref'!B216," ","")))&lt;2,'Bball ref'!B216,LEFT('Bball ref'!B216,FIND(" ",'Bball ref'!B216,FIND(" ",'Bball ref'!B216)+1)-1))</f>
        <v>Kevin Huerter</v>
      </c>
      <c r="B210" s="77">
        <f>IF($A210="PLAYER", "",'Bball ref'!A216)</f>
        <v>195</v>
      </c>
      <c r="C210" s="77">
        <f>IF($A210="PLAYER","",'Bball ref'!E216)</f>
        <v>4</v>
      </c>
      <c r="D210" s="77">
        <f>IF($A210="PLAYER","",VALUE(LEFT('Bball ref'!G216,FIND("(",'Bball ref'!G216)-1)))</f>
        <v>0.34</v>
      </c>
      <c r="E210" s="77">
        <f>IF($A210="PLAYER","",VALUE(LEFT('Bball ref'!H216,(FIND("(",'Bball ref'!H216)-1))))</f>
        <v>0.83</v>
      </c>
      <c r="F210" s="77">
        <f>IF($A210="PLAYER","",'Bball ref'!I216)</f>
        <v>1</v>
      </c>
      <c r="G210" s="77">
        <f>IF($A210="PLAYER","",'Bball ref'!K216)</f>
        <v>2.8</v>
      </c>
      <c r="H210" s="77">
        <f>IF($A210="PLAYER","",'Bball ref'!L216)</f>
        <v>3.8</v>
      </c>
      <c r="I210" s="77">
        <f>IF($A210="PLAYER","",'Bball ref'!M216)</f>
        <v>0.8</v>
      </c>
      <c r="J210" s="77">
        <f>IF($A210="PLAYER","",'Bball ref'!N216)</f>
        <v>0.3</v>
      </c>
      <c r="K210" s="77">
        <f>IF($A210="PLAYER","",'Bball ref'!O216)</f>
        <v>2</v>
      </c>
      <c r="L210" s="77">
        <f>IF($A210="PLAYER","",'Bball ref'!J216)</f>
        <v>6</v>
      </c>
      <c r="M210" s="77">
        <f>IF($A210="PLAYER","",VALUE(MID('Bball ref'!G216,FIND("(",'Bball ref'!G216)+1,FIND("/",'Bball ref'!G216)-FIND("(",'Bball ref'!G216)-1)))</f>
        <v>1.8</v>
      </c>
      <c r="N210" s="77">
        <f>IF($A210="PLAYER","",VALUE(MID('Bball ref'!G216,FIND("/",'Bball ref'!G216)+1,FIND(")",'Bball ref'!G216)-FIND("/",'Bball ref'!G216)-1)))</f>
        <v>5.3</v>
      </c>
      <c r="O210" s="77">
        <f>IF($A210="PLAYER","",VALUE(MID('Bball ref'!H216,FIND("(",'Bball ref'!H216)+1,FIND("/",'Bball ref'!H216)-FIND("(",'Bball ref'!H216)-1)))</f>
        <v>1.5</v>
      </c>
      <c r="P210" s="77">
        <f>IF($A210="PLAYER","",VALUE(MID('Bball ref'!H216,FIND("/",'Bball ref'!H216)+1,FIND(")",'Bball ref'!H216)-FIND("/",'Bball ref'!H216)-1)))</f>
        <v>1.8</v>
      </c>
      <c r="Q210" s="77">
        <f>IF($A210="PLAYER","",(D210-Math!B$14)/Math!B$15)</f>
        <v>-1.2964302801549568</v>
      </c>
      <c r="R210" s="77">
        <f>IF($A210="PLAYER","",(E210-Math!C$14)/Math!C$15)</f>
        <v>0.35568763078258642</v>
      </c>
      <c r="S210" s="77">
        <f>IF($A210="PLAYER","",(F210-Math!D$14)/Math!D$15)</f>
        <v>-0.4503232984618033</v>
      </c>
      <c r="T210" s="77">
        <f>IF($A210="PLAYER","",(G210-Math!E$14)/Math!E$15)</f>
        <v>-0.94069791366737932</v>
      </c>
      <c r="U210" s="77">
        <f>IF($A210="PLAYER","",(H210-Math!F$14)/Math!F$15)</f>
        <v>0.40036383285306143</v>
      </c>
      <c r="V210" s="77">
        <f>IF($A210="PLAYER","",(I210-Math!G$14)/Math!G$15)</f>
        <v>-0.308163322245531</v>
      </c>
      <c r="W210" s="77">
        <f>IF($A210="PLAYER","",(J210-Math!H$14)/Math!H$15)</f>
        <v>-0.56543686149703987</v>
      </c>
      <c r="X210" s="77">
        <f>IF($A210="PLAYER","",(K210-Math!I$14)/Math!I$15*(-1))</f>
        <v>-7.4218367862706955E-2</v>
      </c>
      <c r="Y210" s="77">
        <f>IF($A210="PLAYER","",(L210-Math!J$14)/Math!J$15)</f>
        <v>-1.3343081323121599</v>
      </c>
    </row>
    <row r="211" spans="1:25">
      <c r="A211" s="77" t="str">
        <f>IF((LEN('Bball ref'!B217)-LEN(SUBSTITUTE('Bball ref'!B217," ","")))&lt;2,'Bball ref'!B217,LEFT('Bball ref'!B217,FIND(" ",'Bball ref'!B217,FIND(" ",'Bball ref'!B217)+1)-1))</f>
        <v>Norman Powell</v>
      </c>
      <c r="B211" s="77">
        <f>IF($A211="PLAYER", "",'Bball ref'!A217)</f>
        <v>196</v>
      </c>
      <c r="C211" s="77">
        <f>IF($A211="PLAYER","",'Bball ref'!E217)</f>
        <v>5</v>
      </c>
      <c r="D211" s="77">
        <f>IF($A211="PLAYER","",VALUE(LEFT('Bball ref'!G217,FIND("(",'Bball ref'!G217)-1)))</f>
        <v>0.42</v>
      </c>
      <c r="E211" s="77">
        <f>IF($A211="PLAYER","",VALUE(LEFT('Bball ref'!H217,(FIND("(",'Bball ref'!H217)-1))))</f>
        <v>0.86</v>
      </c>
      <c r="F211" s="77">
        <f>IF($A211="PLAYER","",'Bball ref'!I217)</f>
        <v>1.2</v>
      </c>
      <c r="G211" s="77">
        <f>IF($A211="PLAYER","",'Bball ref'!K217)</f>
        <v>4</v>
      </c>
      <c r="H211" s="77">
        <f>IF($A211="PLAYER","",'Bball ref'!L217)</f>
        <v>1.4</v>
      </c>
      <c r="I211" s="77">
        <f>IF($A211="PLAYER","",'Bball ref'!M217)</f>
        <v>1</v>
      </c>
      <c r="J211" s="77">
        <f>IF($A211="PLAYER","",'Bball ref'!N217)</f>
        <v>0</v>
      </c>
      <c r="K211" s="77">
        <f>IF($A211="PLAYER","",'Bball ref'!O217)</f>
        <v>2</v>
      </c>
      <c r="L211" s="77">
        <f>IF($A211="PLAYER","",'Bball ref'!J217)</f>
        <v>8.4</v>
      </c>
      <c r="M211" s="77">
        <f>IF($A211="PLAYER","",VALUE(MID('Bball ref'!G217,FIND("(",'Bball ref'!G217)+1,FIND("/",'Bball ref'!G217)-FIND("(",'Bball ref'!G217)-1)))</f>
        <v>3</v>
      </c>
      <c r="N211" s="77">
        <f>IF($A211="PLAYER","",VALUE(MID('Bball ref'!G217,FIND("/",'Bball ref'!G217)+1,FIND(")",'Bball ref'!G217)-FIND("/",'Bball ref'!G217)-1)))</f>
        <v>7.2</v>
      </c>
      <c r="O211" s="77">
        <f>IF($A211="PLAYER","",VALUE(MID('Bball ref'!H217,FIND("(",'Bball ref'!H217)+1,FIND("/",'Bball ref'!H217)-FIND("(",'Bball ref'!H217)-1)))</f>
        <v>1.2</v>
      </c>
      <c r="P211" s="77">
        <f>IF($A211="PLAYER","",VALUE(MID('Bball ref'!H217,FIND("/",'Bball ref'!H217)+1,FIND(")",'Bball ref'!H217)-FIND("/",'Bball ref'!H217)-1)))</f>
        <v>1.4</v>
      </c>
      <c r="Q211" s="77">
        <f>IF($A211="PLAYER","",(D211-Math!B$14)/Math!B$15)</f>
        <v>-0.57619123562442653</v>
      </c>
      <c r="R211" s="77">
        <f>IF($A211="PLAYER","",(E211-Math!C$14)/Math!C$15)</f>
        <v>0.4795486745838361</v>
      </c>
      <c r="S211" s="77">
        <f>IF($A211="PLAYER","",(F211-Math!D$14)/Math!D$15)</f>
        <v>-0.252596273890211</v>
      </c>
      <c r="T211" s="77">
        <f>IF($A211="PLAYER","",(G211-Math!E$14)/Math!E$15)</f>
        <v>-0.52931398640759109</v>
      </c>
      <c r="U211" s="77">
        <f>IF($A211="PLAYER","",(H211-Math!F$14)/Math!F$15)</f>
        <v>-0.66372608835108793</v>
      </c>
      <c r="V211" s="77">
        <f>IF($A211="PLAYER","",(I211-Math!G$14)/Math!G$15)</f>
        <v>2.8627193869802441E-2</v>
      </c>
      <c r="W211" s="77">
        <f>IF($A211="PLAYER","",(J211-Math!H$14)/Math!H$15)</f>
        <v>-0.998721812835768</v>
      </c>
      <c r="X211" s="77">
        <f>IF($A211="PLAYER","",(K211-Math!I$14)/Math!I$15*(-1))</f>
        <v>-7.4218367862706955E-2</v>
      </c>
      <c r="Y211" s="77">
        <f>IF($A211="PLAYER","",(L211-Math!J$14)/Math!J$15)</f>
        <v>-0.94430210167652706</v>
      </c>
    </row>
    <row r="212" spans="1:25">
      <c r="A212" s="77" t="str">
        <f>IF((LEN('Bball ref'!B218)-LEN(SUBSTITUTE('Bball ref'!B218," ","")))&lt;2,'Bball ref'!B218,LEFT('Bball ref'!B218,FIND(" ",'Bball ref'!B218,FIND(" ",'Bball ref'!B218)+1)-1))</f>
        <v>Chris Chiozza</v>
      </c>
      <c r="B212" s="77">
        <f>IF($A212="PLAYER", "",'Bball ref'!A218)</f>
        <v>197</v>
      </c>
      <c r="C212" s="77">
        <f>IF($A212="PLAYER","",'Bball ref'!E218)</f>
        <v>2</v>
      </c>
      <c r="D212" s="77">
        <f>IF($A212="PLAYER","",VALUE(LEFT('Bball ref'!G218,FIND("(",'Bball ref'!G218)-1)))</f>
        <v>0.22</v>
      </c>
      <c r="E212" s="77">
        <f>IF($A212="PLAYER","",VALUE(LEFT('Bball ref'!H218,(FIND("(",'Bball ref'!H218)-1))))</f>
        <v>0</v>
      </c>
      <c r="F212" s="77">
        <f>IF($A212="PLAYER","",'Bball ref'!I218)</f>
        <v>1</v>
      </c>
      <c r="G212" s="77">
        <f>IF($A212="PLAYER","",'Bball ref'!K218)</f>
        <v>2</v>
      </c>
      <c r="H212" s="77">
        <f>IF($A212="PLAYER","",'Bball ref'!L218)</f>
        <v>3.5</v>
      </c>
      <c r="I212" s="77">
        <f>IF($A212="PLAYER","",'Bball ref'!M218)</f>
        <v>1</v>
      </c>
      <c r="J212" s="77">
        <f>IF($A212="PLAYER","",'Bball ref'!N218)</f>
        <v>1</v>
      </c>
      <c r="K212" s="77">
        <f>IF($A212="PLAYER","",'Bball ref'!O218)</f>
        <v>1.5</v>
      </c>
      <c r="L212" s="77">
        <f>IF($A212="PLAYER","",'Bball ref'!J218)</f>
        <v>3</v>
      </c>
      <c r="M212" s="77">
        <f>IF($A212="PLAYER","",VALUE(MID('Bball ref'!G218,FIND("(",'Bball ref'!G218)+1,FIND("/",'Bball ref'!G218)-FIND("(",'Bball ref'!G218)-1)))</f>
        <v>1</v>
      </c>
      <c r="N212" s="77">
        <f>IF($A212="PLAYER","",VALUE(MID('Bball ref'!G218,FIND("/",'Bball ref'!G218)+1,FIND(")",'Bball ref'!G218)-FIND("/",'Bball ref'!G218)-1)))</f>
        <v>4.5</v>
      </c>
      <c r="O212" s="77">
        <f>IF($A212="PLAYER","",VALUE(MID('Bball ref'!H218,FIND("(",'Bball ref'!H218)+1,FIND("/",'Bball ref'!H218)-FIND("(",'Bball ref'!H218)-1)))</f>
        <v>0</v>
      </c>
      <c r="P212" s="77">
        <f>IF($A212="PLAYER","",VALUE(MID('Bball ref'!H218,FIND("/",'Bball ref'!H218)+1,FIND(")",'Bball ref'!H218)-FIND("/",'Bball ref'!H218)-1)))</f>
        <v>0</v>
      </c>
      <c r="Q212" s="77">
        <f>IF($A212="PLAYER","",(D212-Math!B$14)/Math!B$15)</f>
        <v>-2.376788846950753</v>
      </c>
      <c r="R212" s="77">
        <f>IF($A212="PLAYER","",(E212-Math!C$14)/Math!C$15)</f>
        <v>-3.0711345810519859</v>
      </c>
      <c r="S212" s="77">
        <f>IF($A212="PLAYER","",(F212-Math!D$14)/Math!D$15)</f>
        <v>-0.4503232984618033</v>
      </c>
      <c r="T212" s="77">
        <f>IF($A212="PLAYER","",(G212-Math!E$14)/Math!E$15)</f>
        <v>-1.2149538651739047</v>
      </c>
      <c r="U212" s="77">
        <f>IF($A212="PLAYER","",(H212-Math!F$14)/Math!F$15)</f>
        <v>0.2673525927025428</v>
      </c>
      <c r="V212" s="77">
        <f>IF($A212="PLAYER","",(I212-Math!G$14)/Math!G$15)</f>
        <v>2.8627193869802441E-2</v>
      </c>
      <c r="W212" s="77">
        <f>IF($A212="PLAYER","",(J212-Math!H$14)/Math!H$15)</f>
        <v>0.44556135829332577</v>
      </c>
      <c r="X212" s="77">
        <f>IF($A212="PLAYER","",(K212-Math!I$14)/Math!I$15*(-1))</f>
        <v>0.36494357215331735</v>
      </c>
      <c r="Y212" s="77">
        <f>IF($A212="PLAYER","",(L212-Math!J$14)/Math!J$15)</f>
        <v>-1.8218156706067012</v>
      </c>
    </row>
    <row r="213" spans="1:25">
      <c r="A213" s="77" t="str">
        <f>IF((LEN('Bball ref'!B219)-LEN(SUBSTITUTE('Bball ref'!B219," ","")))&lt;2,'Bball ref'!B219,LEFT('Bball ref'!B219,FIND(" ",'Bball ref'!B219,FIND(" ",'Bball ref'!B219)+1)-1))</f>
        <v>DeAndre' Bembry</v>
      </c>
      <c r="B213" s="77">
        <f>IF($A213="PLAYER", "",'Bball ref'!A219)</f>
        <v>198</v>
      </c>
      <c r="C213" s="77">
        <f>IF($A213="PLAYER","",'Bball ref'!E219)</f>
        <v>4</v>
      </c>
      <c r="D213" s="77">
        <f>IF($A213="PLAYER","",VALUE(LEFT('Bball ref'!G219,FIND("(",'Bball ref'!G219)-1)))</f>
        <v>0.56000000000000005</v>
      </c>
      <c r="E213" s="77">
        <f>IF($A213="PLAYER","",VALUE(LEFT('Bball ref'!H219,(FIND("(",'Bball ref'!H219)-1))))</f>
        <v>0.33</v>
      </c>
      <c r="F213" s="77">
        <f>IF($A213="PLAYER","",'Bball ref'!I219)</f>
        <v>0.3</v>
      </c>
      <c r="G213" s="77">
        <f>IF($A213="PLAYER","",'Bball ref'!K219)</f>
        <v>3.5</v>
      </c>
      <c r="H213" s="77">
        <f>IF($A213="PLAYER","",'Bball ref'!L219)</f>
        <v>2.5</v>
      </c>
      <c r="I213" s="77">
        <f>IF($A213="PLAYER","",'Bball ref'!M219)</f>
        <v>1.3</v>
      </c>
      <c r="J213" s="77">
        <f>IF($A213="PLAYER","",'Bball ref'!N219)</f>
        <v>0</v>
      </c>
      <c r="K213" s="77">
        <f>IF($A213="PLAYER","",'Bball ref'!O219)</f>
        <v>0.5</v>
      </c>
      <c r="L213" s="77">
        <f>IF($A213="PLAYER","",'Bball ref'!J219)</f>
        <v>8.3000000000000007</v>
      </c>
      <c r="M213" s="77">
        <f>IF($A213="PLAYER","",VALUE(MID('Bball ref'!G219,FIND("(",'Bball ref'!G219)+1,FIND("/",'Bball ref'!G219)-FIND("(",'Bball ref'!G219)-1)))</f>
        <v>3.8</v>
      </c>
      <c r="N213" s="77">
        <f>IF($A213="PLAYER","",VALUE(MID('Bball ref'!G219,FIND("/",'Bball ref'!G219)+1,FIND(")",'Bball ref'!G219)-FIND("/",'Bball ref'!G219)-1)))</f>
        <v>6.8</v>
      </c>
      <c r="O213" s="77">
        <f>IF($A213="PLAYER","",VALUE(MID('Bball ref'!H219,FIND("(",'Bball ref'!H219)+1,FIND("/",'Bball ref'!H219)-FIND("(",'Bball ref'!H219)-1)))</f>
        <v>0.5</v>
      </c>
      <c r="P213" s="77">
        <f>IF($A213="PLAYER","",VALUE(MID('Bball ref'!H219,FIND("/",'Bball ref'!H219)+1,FIND(")",'Bball ref'!H219)-FIND("/",'Bball ref'!H219)-1)))</f>
        <v>1.5</v>
      </c>
      <c r="Q213" s="77">
        <f>IF($A213="PLAYER","",(D213-Math!B$14)/Math!B$15)</f>
        <v>0.68422709230400269</v>
      </c>
      <c r="R213" s="77">
        <f>IF($A213="PLAYER","",(E213-Math!C$14)/Math!C$15)</f>
        <v>-1.7086630992382401</v>
      </c>
      <c r="S213" s="77">
        <f>IF($A213="PLAYER","",(F213-Math!D$14)/Math!D$15)</f>
        <v>-1.1423678844623764</v>
      </c>
      <c r="T213" s="77">
        <f>IF($A213="PLAYER","",(G213-Math!E$14)/Math!E$15)</f>
        <v>-0.70072395609916949</v>
      </c>
      <c r="U213" s="77">
        <f>IF($A213="PLAYER","",(H213-Math!F$14)/Math!F$15)</f>
        <v>-0.17601820779918609</v>
      </c>
      <c r="V213" s="77">
        <f>IF($A213="PLAYER","",(I213-Math!G$14)/Math!G$15)</f>
        <v>0.53381296804280276</v>
      </c>
      <c r="W213" s="77">
        <f>IF($A213="PLAYER","",(J213-Math!H$14)/Math!H$15)</f>
        <v>-0.998721812835768</v>
      </c>
      <c r="X213" s="77">
        <f>IF($A213="PLAYER","",(K213-Math!I$14)/Math!I$15*(-1))</f>
        <v>1.2432674521853659</v>
      </c>
      <c r="Y213" s="77">
        <f>IF($A213="PLAYER","",(L213-Math!J$14)/Math!J$15)</f>
        <v>-0.96055235295301167</v>
      </c>
    </row>
    <row r="214" spans="1:25">
      <c r="A214" s="77" t="str">
        <f>IF((LEN('Bball ref'!B220)-LEN(SUBSTITUTE('Bball ref'!B220," ","")))&lt;2,'Bball ref'!B220,LEFT('Bball ref'!B220,FIND(" ",'Bball ref'!B220,FIND(" ",'Bball ref'!B220)+1)-1))</f>
        <v>Tony Snell</v>
      </c>
      <c r="B214" s="77">
        <f>IF($A214="PLAYER", "",'Bball ref'!A220)</f>
        <v>199</v>
      </c>
      <c r="C214" s="77">
        <f>IF($A214="PLAYER","",'Bball ref'!E220)</f>
        <v>5</v>
      </c>
      <c r="D214" s="77">
        <f>IF($A214="PLAYER","",VALUE(LEFT('Bball ref'!G220,FIND("(",'Bball ref'!G220)-1)))</f>
        <v>0.41</v>
      </c>
      <c r="E214" s="77">
        <f>IF($A214="PLAYER","",VALUE(LEFT('Bball ref'!H220,(FIND("(",'Bball ref'!H220)-1))))</f>
        <v>0</v>
      </c>
      <c r="F214" s="77">
        <f>IF($A214="PLAYER","",'Bball ref'!I220)</f>
        <v>2</v>
      </c>
      <c r="G214" s="77">
        <f>IF($A214="PLAYER","",'Bball ref'!K220)</f>
        <v>1.6</v>
      </c>
      <c r="H214" s="77">
        <f>IF($A214="PLAYER","",'Bball ref'!L220)</f>
        <v>2.6</v>
      </c>
      <c r="I214" s="77">
        <f>IF($A214="PLAYER","",'Bball ref'!M220)</f>
        <v>0.4</v>
      </c>
      <c r="J214" s="77">
        <f>IF($A214="PLAYER","",'Bball ref'!N220)</f>
        <v>0.2</v>
      </c>
      <c r="K214" s="77">
        <f>IF($A214="PLAYER","",'Bball ref'!O220)</f>
        <v>0.4</v>
      </c>
      <c r="L214" s="77">
        <f>IF($A214="PLAYER","",'Bball ref'!J220)</f>
        <v>7.2</v>
      </c>
      <c r="M214" s="77">
        <f>IF($A214="PLAYER","",VALUE(MID('Bball ref'!G220,FIND("(",'Bball ref'!G220)+1,FIND("/",'Bball ref'!G220)-FIND("(",'Bball ref'!G220)-1)))</f>
        <v>2.6</v>
      </c>
      <c r="N214" s="77">
        <f>IF($A214="PLAYER","",VALUE(MID('Bball ref'!G220,FIND("/",'Bball ref'!G220)+1,FIND(")",'Bball ref'!G220)-FIND("/",'Bball ref'!G220)-1)))</f>
        <v>6.4</v>
      </c>
      <c r="O214" s="77">
        <f>IF($A214="PLAYER","",VALUE(MID('Bball ref'!H220,FIND("(",'Bball ref'!H220)+1,FIND("/",'Bball ref'!H220)-FIND("(",'Bball ref'!H220)-1)))</f>
        <v>0</v>
      </c>
      <c r="P214" s="77">
        <f>IF($A214="PLAYER","",VALUE(MID('Bball ref'!H220,FIND("/",'Bball ref'!H220)+1,FIND(")",'Bball ref'!H220)-FIND("/",'Bball ref'!H220)-1)))</f>
        <v>0</v>
      </c>
      <c r="Q214" s="77">
        <f>IF($A214="PLAYER","",(D214-Math!B$14)/Math!B$15)</f>
        <v>-0.66622111619074287</v>
      </c>
      <c r="R214" s="77">
        <f>IF($A214="PLAYER","",(E214-Math!C$14)/Math!C$15)</f>
        <v>-3.0711345810519859</v>
      </c>
      <c r="S214" s="77">
        <f>IF($A214="PLAYER","",(F214-Math!D$14)/Math!D$15)</f>
        <v>0.53831182439615832</v>
      </c>
      <c r="T214" s="77">
        <f>IF($A214="PLAYER","",(G214-Math!E$14)/Math!E$15)</f>
        <v>-1.3520818409271673</v>
      </c>
      <c r="U214" s="77">
        <f>IF($A214="PLAYER","",(H214-Math!F$14)/Math!F$15)</f>
        <v>-0.13168112774901317</v>
      </c>
      <c r="V214" s="77">
        <f>IF($A214="PLAYER","",(I214-Math!G$14)/Math!G$15)</f>
        <v>-0.98174435447619812</v>
      </c>
      <c r="W214" s="77">
        <f>IF($A214="PLAYER","",(J214-Math!H$14)/Math!H$15)</f>
        <v>-0.70986517860994924</v>
      </c>
      <c r="X214" s="77">
        <f>IF($A214="PLAYER","",(K214-Math!I$14)/Math!I$15*(-1))</f>
        <v>1.3310998401885707</v>
      </c>
      <c r="Y214" s="77">
        <f>IF($A214="PLAYER","",(L214-Math!J$14)/Math!J$15)</f>
        <v>-1.1393051169943436</v>
      </c>
    </row>
    <row r="215" spans="1:25">
      <c r="A215" s="77" t="str">
        <f>IF((LEN('Bball ref'!B221)-LEN(SUBSTITUTE('Bball ref'!B221," ","")))&lt;2,'Bball ref'!B221,LEFT('Bball ref'!B221,FIND(" ",'Bball ref'!B221,FIND(" ",'Bball ref'!B221)+1)-1))</f>
        <v>Derrick Jones</v>
      </c>
      <c r="B215" s="77">
        <f>IF($A215="PLAYER", "",'Bball ref'!A221)</f>
        <v>200</v>
      </c>
      <c r="C215" s="77">
        <f>IF($A215="PLAYER","",'Bball ref'!E221)</f>
        <v>2</v>
      </c>
      <c r="D215" s="77">
        <f>IF($A215="PLAYER","",VALUE(LEFT('Bball ref'!G221,FIND("(",'Bball ref'!G221)-1)))</f>
        <v>0.78</v>
      </c>
      <c r="E215" s="77">
        <f>IF($A215="PLAYER","",VALUE(LEFT('Bball ref'!H221,(FIND("(",'Bball ref'!H221)-1))))</f>
        <v>1</v>
      </c>
      <c r="F215" s="77">
        <f>IF($A215="PLAYER","",'Bball ref'!I221)</f>
        <v>0.5</v>
      </c>
      <c r="G215" s="77">
        <f>IF($A215="PLAYER","",'Bball ref'!K221)</f>
        <v>1.5</v>
      </c>
      <c r="H215" s="77">
        <f>IF($A215="PLAYER","",'Bball ref'!L221)</f>
        <v>0</v>
      </c>
      <c r="I215" s="77">
        <f>IF($A215="PLAYER","",'Bball ref'!M221)</f>
        <v>0.5</v>
      </c>
      <c r="J215" s="77">
        <f>IF($A215="PLAYER","",'Bball ref'!N221)</f>
        <v>0</v>
      </c>
      <c r="K215" s="77">
        <f>IF($A215="PLAYER","",'Bball ref'!O221)</f>
        <v>0.5</v>
      </c>
      <c r="L215" s="77">
        <f>IF($A215="PLAYER","",'Bball ref'!J221)</f>
        <v>9</v>
      </c>
      <c r="M215" s="77">
        <f>IF($A215="PLAYER","",VALUE(MID('Bball ref'!G221,FIND("(",'Bball ref'!G221)+1,FIND("/",'Bball ref'!G221)-FIND("(",'Bball ref'!G221)-1)))</f>
        <v>3.5</v>
      </c>
      <c r="N215" s="77">
        <f>IF($A215="PLAYER","",VALUE(MID('Bball ref'!G221,FIND("/",'Bball ref'!G221)+1,FIND(")",'Bball ref'!G221)-FIND("/",'Bball ref'!G221)-1)))</f>
        <v>4.5</v>
      </c>
      <c r="O215" s="77">
        <f>IF($A215="PLAYER","",VALUE(MID('Bball ref'!H221,FIND("(",'Bball ref'!H221)+1,FIND("/",'Bball ref'!H221)-FIND("(",'Bball ref'!H221)-1)))</f>
        <v>1.5</v>
      </c>
      <c r="P215" s="77">
        <f>IF($A215="PLAYER","",VALUE(MID('Bball ref'!H221,FIND("/",'Bball ref'!H221)+1,FIND(")",'Bball ref'!H221)-FIND("/",'Bball ref'!H221)-1)))</f>
        <v>1.5</v>
      </c>
      <c r="Q215" s="77">
        <f>IF($A215="PLAYER","",(D215-Math!B$14)/Math!B$15)</f>
        <v>2.6648844647629617</v>
      </c>
      <c r="R215" s="77">
        <f>IF($A215="PLAYER","",(E215-Math!C$14)/Math!C$15)</f>
        <v>1.0575668789896677</v>
      </c>
      <c r="S215" s="77">
        <f>IF($A215="PLAYER","",(F215-Math!D$14)/Math!D$15)</f>
        <v>-0.94464085989078417</v>
      </c>
      <c r="T215" s="77">
        <f>IF($A215="PLAYER","",(G215-Math!E$14)/Math!E$15)</f>
        <v>-1.386363834865483</v>
      </c>
      <c r="U215" s="77">
        <f>IF($A215="PLAYER","",(H215-Math!F$14)/Math!F$15)</f>
        <v>-1.2844452090535083</v>
      </c>
      <c r="V215" s="77">
        <f>IF($A215="PLAYER","",(I215-Math!G$14)/Math!G$15)</f>
        <v>-0.81334909641853137</v>
      </c>
      <c r="W215" s="77">
        <f>IF($A215="PLAYER","",(J215-Math!H$14)/Math!H$15)</f>
        <v>-0.998721812835768</v>
      </c>
      <c r="X215" s="77">
        <f>IF($A215="PLAYER","",(K215-Math!I$14)/Math!I$15*(-1))</f>
        <v>1.2432674521853659</v>
      </c>
      <c r="Y215" s="77">
        <f>IF($A215="PLAYER","",(L215-Math!J$14)/Math!J$15)</f>
        <v>-0.84680059401761887</v>
      </c>
    </row>
    <row r="216" spans="1: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</row>
    <row r="217" spans="1: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</row>
    <row r="218" spans="1: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</row>
    <row r="219" spans="1: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</row>
    <row r="220" spans="1: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</row>
    <row r="221" spans="1: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</row>
    <row r="222" spans="1: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</row>
    <row r="223" spans="1: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</row>
    <row r="224" spans="1: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</row>
    <row r="225" spans="1: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 spans="1: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</row>
    <row r="227" spans="1: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</row>
    <row r="228" spans="1: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</row>
    <row r="229" spans="1: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</row>
    <row r="230" spans="1: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</row>
    <row r="231" spans="1: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</row>
    <row r="232" spans="1: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</row>
    <row r="233" spans="1: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</row>
    <row r="234" spans="1: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</row>
    <row r="235" spans="1: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</row>
    <row r="236" spans="1: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</row>
    <row r="237" spans="1: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</row>
    <row r="238" spans="1: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</row>
    <row r="239" spans="1: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</row>
  </sheetData>
  <conditionalFormatting sqref="Q2:Y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B4F9-2C05-F34B-AD5B-CE0850E5763E}">
  <sheetPr codeName="Sheet10"/>
  <dimension ref="A1:Y20"/>
  <sheetViews>
    <sheetView workbookViewId="0">
      <selection activeCell="J33" sqref="J33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15</v>
      </c>
      <c r="B2" s="8">
        <f>IFERROR(VLOOKUP($A2, All!$A$1:$AB$699,2,0),300)</f>
        <v>27</v>
      </c>
      <c r="C2" s="8">
        <f>IFERROR(VLOOKUP($A2, All!$A$1:$AB$699,3,0),70)</f>
        <v>4</v>
      </c>
      <c r="D2" s="8">
        <f>IFERROR(VLOOKUP($A2, All!$A$1:$AB$699,4,0),Math!B$2)</f>
        <v>0.41</v>
      </c>
      <c r="E2" s="8">
        <f>IFERROR(VLOOKUP($A2, All!$A$1:$AB$700,5,0),Math!C$2)</f>
        <v>1</v>
      </c>
      <c r="F2" s="8">
        <f>IFERROR(VLOOKUP($A2, All!$A$1:$AB$700,6,0),Math!D$2)</f>
        <v>2.2999999999999998</v>
      </c>
      <c r="G2" s="8">
        <f>IFERROR(VLOOKUP($A2, All!$A$1:$AB$700,7,0),Math!E$2)</f>
        <v>5</v>
      </c>
      <c r="H2" s="8">
        <f>IFERROR(VLOOKUP($A2, All!$A$1:$AB$700,8,0),Math!F$2)</f>
        <v>6.5</v>
      </c>
      <c r="I2" s="8">
        <f>IFERROR(VLOOKUP($A2, All!$A$1:$AB$700,9,0),Math!G$2)</f>
        <v>1.3</v>
      </c>
      <c r="J2" s="8">
        <f>IFERROR(VLOOKUP($A2, All!$A$1:$AB$700,10,0),Math!H$2)</f>
        <v>0.5</v>
      </c>
      <c r="K2" s="8">
        <f>IFERROR(VLOOKUP($A2, All!$A$1:$AB$700,11,0),Math!I$2)</f>
        <v>3.8</v>
      </c>
      <c r="L2" s="8">
        <f>IFERROR(VLOOKUP($A2, All!$A$1:$AB$700,12,0),Math!J$2)</f>
        <v>20.3</v>
      </c>
      <c r="M2" s="8">
        <f>IFERROR(VLOOKUP($A2, All!$A$1:$AB$700,13,0),Math!K$2)</f>
        <v>6.8</v>
      </c>
      <c r="N2" s="8">
        <f>IFERROR(VLOOKUP($A2, All!$A$1:$AB$700,14,0),Math!L$2)</f>
        <v>16.5</v>
      </c>
      <c r="O2" s="8">
        <f>IFERROR(VLOOKUP($A2, All!$A$1:$AB$700,15,0),Math!M$2)</f>
        <v>4.5</v>
      </c>
      <c r="P2" s="8">
        <f>IFERROR(VLOOKUP($A2, All!$A$1:$AB$700,16,0),Math!N$2)</f>
        <v>4.5</v>
      </c>
      <c r="Q2" s="31">
        <f>IFERROR(VLOOKUP($A2, All!$A$1:$AB$700,17,0),0)</f>
        <v>-0.66622111619074287</v>
      </c>
      <c r="R2" s="31">
        <f>IFERROR(VLOOKUP($A2, All!$A$1:$AB$700,18,0),0)</f>
        <v>1.0575668789896677</v>
      </c>
      <c r="S2" s="31">
        <f>IFERROR(VLOOKUP($A2, All!$A$1:$AB$700,19,0),0)</f>
        <v>0.83490236125354667</v>
      </c>
      <c r="T2" s="31">
        <f>IFERROR(VLOOKUP($A2, All!$A$1:$AB$700,20,0),0)</f>
        <v>-0.1864940470244344</v>
      </c>
      <c r="U2" s="31">
        <f>IFERROR(VLOOKUP($A2, All!$A$1:$AB$700,21,0),0)</f>
        <v>1.5974649942077295</v>
      </c>
      <c r="V2" s="31">
        <f>IFERROR(VLOOKUP($A2, All!$A$1:$AB$700,22,0),0)</f>
        <v>0.53381296804280276</v>
      </c>
      <c r="W2" s="31">
        <f>IFERROR(VLOOKUP($A2, All!$A$1:$AB$700,23,0),0)</f>
        <v>-0.27658022727122117</v>
      </c>
      <c r="X2" s="31">
        <f>IFERROR(VLOOKUP($A2, All!$A$1:$AB$700,24,0),0)</f>
        <v>-1.6552013519203943</v>
      </c>
      <c r="Y2" s="31">
        <f>IFERROR(VLOOKUP($A2, All!$A$1:$AB$700,25,0),0)</f>
        <v>0.98947780022515286</v>
      </c>
    </row>
    <row r="3" spans="1:25">
      <c r="A3" s="7" t="s">
        <v>25</v>
      </c>
      <c r="B3" s="8">
        <f>IFERROR(VLOOKUP($A3, All!$A$1:$AB$699,2,0),300)</f>
        <v>61</v>
      </c>
      <c r="C3" s="8">
        <f>IFERROR(VLOOKUP($A3, All!$A$1:$AB$699,3,0),70)</f>
        <v>4</v>
      </c>
      <c r="D3" s="8">
        <f>IFERROR(VLOOKUP($A3, All!$A$1:$AB$699,4,0),Math!B$2)</f>
        <v>0.55000000000000004</v>
      </c>
      <c r="E3" s="8">
        <f>IFERROR(VLOOKUP($A3, All!$A$1:$AB$700,5,0),Math!C$2)</f>
        <v>0.78</v>
      </c>
      <c r="F3" s="8">
        <f>IFERROR(VLOOKUP($A3, All!$A$1:$AB$700,6,0),Math!D$2)</f>
        <v>2</v>
      </c>
      <c r="G3" s="8">
        <f>IFERROR(VLOOKUP($A3, All!$A$1:$AB$700,7,0),Math!E$2)</f>
        <v>6.8</v>
      </c>
      <c r="H3" s="8">
        <f>IFERROR(VLOOKUP($A3, All!$A$1:$AB$700,8,0),Math!F$2)</f>
        <v>0.5</v>
      </c>
      <c r="I3" s="8">
        <f>IFERROR(VLOOKUP($A3, All!$A$1:$AB$700,9,0),Math!G$2)</f>
        <v>0.5</v>
      </c>
      <c r="J3" s="8">
        <f>IFERROR(VLOOKUP($A3, All!$A$1:$AB$700,10,0),Math!H$2)</f>
        <v>1.3</v>
      </c>
      <c r="K3" s="8">
        <f>IFERROR(VLOOKUP($A3, All!$A$1:$AB$700,11,0),Math!I$2)</f>
        <v>1.8</v>
      </c>
      <c r="L3" s="8">
        <f>IFERROR(VLOOKUP($A3, All!$A$1:$AB$700,12,0),Math!J$2)</f>
        <v>14.8</v>
      </c>
      <c r="M3" s="8">
        <f>IFERROR(VLOOKUP($A3, All!$A$1:$AB$700,13,0),Math!K$2)</f>
        <v>5.5</v>
      </c>
      <c r="N3" s="8">
        <f>IFERROR(VLOOKUP($A3, All!$A$1:$AB$700,14,0),Math!L$2)</f>
        <v>10</v>
      </c>
      <c r="O3" s="8">
        <f>IFERROR(VLOOKUP($A3, All!$A$1:$AB$700,15,0),Math!M$2)</f>
        <v>1.8</v>
      </c>
      <c r="P3" s="8">
        <f>IFERROR(VLOOKUP($A3, All!$A$1:$AB$700,16,0),Math!N$2)</f>
        <v>2.2999999999999998</v>
      </c>
      <c r="Q3" s="31">
        <f>IFERROR(VLOOKUP($A3, All!$A$1:$AB$700,17,0),0)</f>
        <v>0.59419721173768625</v>
      </c>
      <c r="R3" s="31">
        <f>IFERROR(VLOOKUP($A3, All!$A$1:$AB$700,18,0),0)</f>
        <v>0.149252557780504</v>
      </c>
      <c r="S3" s="31">
        <f>IFERROR(VLOOKUP($A3, All!$A$1:$AB$700,19,0),0)</f>
        <v>0.53831182439615832</v>
      </c>
      <c r="T3" s="31">
        <f>IFERROR(VLOOKUP($A3, All!$A$1:$AB$700,20,0),0)</f>
        <v>0.43058184386524767</v>
      </c>
      <c r="U3" s="31">
        <f>IFERROR(VLOOKUP($A3, All!$A$1:$AB$700,21,0),0)</f>
        <v>-1.062759808802644</v>
      </c>
      <c r="V3" s="31">
        <f>IFERROR(VLOOKUP($A3, All!$A$1:$AB$700,22,0),0)</f>
        <v>-0.81334909641853137</v>
      </c>
      <c r="W3" s="31">
        <f>IFERROR(VLOOKUP($A3, All!$A$1:$AB$700,23,0),0)</f>
        <v>0.8788463096320539</v>
      </c>
      <c r="X3" s="31">
        <f>IFERROR(VLOOKUP($A3, All!$A$1:$AB$700,24,0),0)</f>
        <v>0.10144640814370273</v>
      </c>
      <c r="Y3" s="31">
        <f>IFERROR(VLOOKUP($A3, All!$A$1:$AB$700,25,0),0)</f>
        <v>9.5713980018494113E-2</v>
      </c>
    </row>
    <row r="4" spans="1:25">
      <c r="A4" s="7" t="s">
        <v>28</v>
      </c>
      <c r="B4" s="8">
        <f>IFERROR(VLOOKUP($A4, All!$A$1:$AB$699,2,0),300)</f>
        <v>35</v>
      </c>
      <c r="C4" s="8">
        <f>IFERROR(VLOOKUP($A4, All!$A$1:$AB$699,3,0),70)</f>
        <v>5</v>
      </c>
      <c r="D4" s="8">
        <f>IFERROR(VLOOKUP($A4, All!$A$1:$AB$699,4,0),Math!B$2)</f>
        <v>0.47</v>
      </c>
      <c r="E4" s="8">
        <f>IFERROR(VLOOKUP($A4, All!$A$1:$AB$700,5,0),Math!C$2)</f>
        <v>0.86</v>
      </c>
      <c r="F4" s="8">
        <f>IFERROR(VLOOKUP($A4, All!$A$1:$AB$700,6,0),Math!D$2)</f>
        <v>2.6</v>
      </c>
      <c r="G4" s="8">
        <f>IFERROR(VLOOKUP($A4, All!$A$1:$AB$700,7,0),Math!E$2)</f>
        <v>4</v>
      </c>
      <c r="H4" s="8">
        <f>IFERROR(VLOOKUP($A4, All!$A$1:$AB$700,8,0),Math!F$2)</f>
        <v>6</v>
      </c>
      <c r="I4" s="8">
        <f>IFERROR(VLOOKUP($A4, All!$A$1:$AB$700,9,0),Math!G$2)</f>
        <v>0.6</v>
      </c>
      <c r="J4" s="8">
        <f>IFERROR(VLOOKUP($A4, All!$A$1:$AB$700,10,0),Math!H$2)</f>
        <v>0.4</v>
      </c>
      <c r="K4" s="8">
        <f>IFERROR(VLOOKUP($A4, All!$A$1:$AB$700,11,0),Math!I$2)</f>
        <v>3.4</v>
      </c>
      <c r="L4" s="8">
        <f>IFERROR(VLOOKUP($A4, All!$A$1:$AB$700,12,0),Math!J$2)</f>
        <v>24.4</v>
      </c>
      <c r="M4" s="8">
        <f>IFERROR(VLOOKUP($A4, All!$A$1:$AB$700,13,0),Math!K$2)</f>
        <v>9</v>
      </c>
      <c r="N4" s="8">
        <f>IFERROR(VLOOKUP($A4, All!$A$1:$AB$700,14,0),Math!L$2)</f>
        <v>19</v>
      </c>
      <c r="O4" s="8">
        <f>IFERROR(VLOOKUP($A4, All!$A$1:$AB$700,15,0),Math!M$2)</f>
        <v>3.8</v>
      </c>
      <c r="P4" s="8">
        <f>IFERROR(VLOOKUP($A4, All!$A$1:$AB$700,16,0),Math!N$2)</f>
        <v>4.4000000000000004</v>
      </c>
      <c r="Q4" s="31">
        <f>IFERROR(VLOOKUP($A4, All!$A$1:$AB$700,17,0),0)</f>
        <v>-0.12604183279284498</v>
      </c>
      <c r="R4" s="31">
        <f>IFERROR(VLOOKUP($A4, All!$A$1:$AB$700,18,0),0)</f>
        <v>0.4795486745838361</v>
      </c>
      <c r="S4" s="31">
        <f>IFERROR(VLOOKUP($A4, All!$A$1:$AB$700,19,0),0)</f>
        <v>1.1314928981109353</v>
      </c>
      <c r="T4" s="31">
        <f>IFERROR(VLOOKUP($A4, All!$A$1:$AB$700,20,0),0)</f>
        <v>-0.52931398640759109</v>
      </c>
      <c r="U4" s="31">
        <f>IFERROR(VLOOKUP($A4, All!$A$1:$AB$700,21,0),0)</f>
        <v>1.3757795939568651</v>
      </c>
      <c r="V4" s="31">
        <f>IFERROR(VLOOKUP($A4, All!$A$1:$AB$700,22,0),0)</f>
        <v>-0.64495383836086462</v>
      </c>
      <c r="W4" s="31">
        <f>IFERROR(VLOOKUP($A4, All!$A$1:$AB$700,23,0),0)</f>
        <v>-0.42100854438413049</v>
      </c>
      <c r="X4" s="31">
        <f>IFERROR(VLOOKUP($A4, All!$A$1:$AB$700,24,0),0)</f>
        <v>-1.3038717999075748</v>
      </c>
      <c r="Y4" s="31">
        <f>IFERROR(VLOOKUP($A4, All!$A$1:$AB$700,25,0),0)</f>
        <v>1.6557381025610254</v>
      </c>
    </row>
    <row r="5" spans="1:25">
      <c r="A5" s="7" t="s">
        <v>37</v>
      </c>
      <c r="B5" s="8">
        <f>IFERROR(VLOOKUP($A5, All!$A$1:$AB$699,2,0),300)</f>
        <v>16</v>
      </c>
      <c r="C5" s="8">
        <f>IFERROR(VLOOKUP($A5, All!$A$1:$AB$699,3,0),70)</f>
        <v>4</v>
      </c>
      <c r="D5" s="8">
        <f>IFERROR(VLOOKUP($A5, All!$A$1:$AB$699,4,0),Math!B$2)</f>
        <v>0.51</v>
      </c>
      <c r="E5" s="8">
        <f>IFERROR(VLOOKUP($A5, All!$A$1:$AB$700,5,0),Math!C$2)</f>
        <v>0.82</v>
      </c>
      <c r="F5" s="8">
        <f>IFERROR(VLOOKUP($A5, All!$A$1:$AB$700,6,0),Math!D$2)</f>
        <v>3.5</v>
      </c>
      <c r="G5" s="8">
        <f>IFERROR(VLOOKUP($A5, All!$A$1:$AB$700,7,0),Math!E$2)</f>
        <v>5</v>
      </c>
      <c r="H5" s="8">
        <f>IFERROR(VLOOKUP($A5, All!$A$1:$AB$700,8,0),Math!F$2)</f>
        <v>7.3</v>
      </c>
      <c r="I5" s="8">
        <f>IFERROR(VLOOKUP($A5, All!$A$1:$AB$700,9,0),Math!G$2)</f>
        <v>1</v>
      </c>
      <c r="J5" s="8">
        <f>IFERROR(VLOOKUP($A5, All!$A$1:$AB$700,10,0),Math!H$2)</f>
        <v>0</v>
      </c>
      <c r="K5" s="8">
        <f>IFERROR(VLOOKUP($A5, All!$A$1:$AB$700,11,0),Math!I$2)</f>
        <v>5</v>
      </c>
      <c r="L5" s="8">
        <f>IFERROR(VLOOKUP($A5, All!$A$1:$AB$700,12,0),Math!J$2)</f>
        <v>26.8</v>
      </c>
      <c r="M5" s="8">
        <f>IFERROR(VLOOKUP($A5, All!$A$1:$AB$700,13,0),Math!K$2)</f>
        <v>9</v>
      </c>
      <c r="N5" s="8">
        <f>IFERROR(VLOOKUP($A5, All!$A$1:$AB$700,14,0),Math!L$2)</f>
        <v>17.8</v>
      </c>
      <c r="O5" s="8">
        <f>IFERROR(VLOOKUP($A5, All!$A$1:$AB$700,15,0),Math!M$2)</f>
        <v>5.3</v>
      </c>
      <c r="P5" s="8">
        <f>IFERROR(VLOOKUP($A5, All!$A$1:$AB$700,16,0),Math!N$2)</f>
        <v>6.5</v>
      </c>
      <c r="Q5" s="31">
        <f>IFERROR(VLOOKUP($A5, All!$A$1:$AB$700,17,0),0)</f>
        <v>0.23407768947242066</v>
      </c>
      <c r="R5" s="31">
        <f>IFERROR(VLOOKUP($A5, All!$A$1:$AB$700,18,0),0)</f>
        <v>0.3144006161821698</v>
      </c>
      <c r="S5" s="31">
        <f>IFERROR(VLOOKUP($A5, All!$A$1:$AB$700,19,0),0)</f>
        <v>2.0212645086831009</v>
      </c>
      <c r="T5" s="31">
        <f>IFERROR(VLOOKUP($A5, All!$A$1:$AB$700,20,0),0)</f>
        <v>-0.1864940470244344</v>
      </c>
      <c r="U5" s="31">
        <f>IFERROR(VLOOKUP($A5, All!$A$1:$AB$700,21,0),0)</f>
        <v>1.9521616346091126</v>
      </c>
      <c r="V5" s="31">
        <f>IFERROR(VLOOKUP($A5, All!$A$1:$AB$700,22,0),0)</f>
        <v>2.8627193869802441E-2</v>
      </c>
      <c r="W5" s="31">
        <f>IFERROR(VLOOKUP($A5, All!$A$1:$AB$700,23,0),0)</f>
        <v>-0.998721812835768</v>
      </c>
      <c r="X5" s="31">
        <f>IFERROR(VLOOKUP($A5, All!$A$1:$AB$700,24,0),0)</f>
        <v>-2.7091900079588527</v>
      </c>
      <c r="Y5" s="31">
        <f>IFERROR(VLOOKUP($A5, All!$A$1:$AB$700,25,0),0)</f>
        <v>2.0457441331966586</v>
      </c>
    </row>
    <row r="6" spans="1:25">
      <c r="A6" s="7" t="s">
        <v>46</v>
      </c>
      <c r="B6" s="8">
        <f>IFERROR(VLOOKUP($A6, All!$A$1:$AB$699,2,0),300)</f>
        <v>49</v>
      </c>
      <c r="C6" s="8">
        <f>IFERROR(VLOOKUP($A6, All!$A$1:$AB$699,3,0),70)</f>
        <v>4</v>
      </c>
      <c r="D6" s="8">
        <f>IFERROR(VLOOKUP($A6, All!$A$1:$AB$699,4,0),Math!B$2)</f>
        <v>0.38</v>
      </c>
      <c r="E6" s="8">
        <f>IFERROR(VLOOKUP($A6, All!$A$1:$AB$700,5,0),Math!C$2)</f>
        <v>0.93</v>
      </c>
      <c r="F6" s="8">
        <f>IFERROR(VLOOKUP($A6, All!$A$1:$AB$700,6,0),Math!D$2)</f>
        <v>1.8</v>
      </c>
      <c r="G6" s="8">
        <f>IFERROR(VLOOKUP($A6, All!$A$1:$AB$700,7,0),Math!E$2)</f>
        <v>4.3</v>
      </c>
      <c r="H6" s="8">
        <f>IFERROR(VLOOKUP($A6, All!$A$1:$AB$700,8,0),Math!F$2)</f>
        <v>1.8</v>
      </c>
      <c r="I6" s="8">
        <f>IFERROR(VLOOKUP($A6, All!$A$1:$AB$700,9,0),Math!G$2)</f>
        <v>0.8</v>
      </c>
      <c r="J6" s="8">
        <f>IFERROR(VLOOKUP($A6, All!$A$1:$AB$700,10,0),Math!H$2)</f>
        <v>2.5</v>
      </c>
      <c r="K6" s="8">
        <f>IFERROR(VLOOKUP($A6, All!$A$1:$AB$700,11,0),Math!I$2)</f>
        <v>1.8</v>
      </c>
      <c r="L6" s="8">
        <f>IFERROR(VLOOKUP($A6, All!$A$1:$AB$700,12,0),Math!J$2)</f>
        <v>12.3</v>
      </c>
      <c r="M6" s="8">
        <f>IFERROR(VLOOKUP($A6, All!$A$1:$AB$700,13,0),Math!K$2)</f>
        <v>3.3</v>
      </c>
      <c r="N6" s="8">
        <f>IFERROR(VLOOKUP($A6, All!$A$1:$AB$700,14,0),Math!L$2)</f>
        <v>8.8000000000000007</v>
      </c>
      <c r="O6" s="8">
        <f>IFERROR(VLOOKUP($A6, All!$A$1:$AB$700,15,0),Math!M$2)</f>
        <v>4</v>
      </c>
      <c r="P6" s="8">
        <f>IFERROR(VLOOKUP($A6, All!$A$1:$AB$700,16,0),Math!N$2)</f>
        <v>4.3</v>
      </c>
      <c r="Q6" s="31">
        <f>IFERROR(VLOOKUP($A6, All!$A$1:$AB$700,17,0),0)</f>
        <v>-0.93631075788969165</v>
      </c>
      <c r="R6" s="31">
        <f>IFERROR(VLOOKUP($A6, All!$A$1:$AB$700,18,0),0)</f>
        <v>0.76855777678675208</v>
      </c>
      <c r="S6" s="31">
        <f>IFERROR(VLOOKUP($A6, All!$A$1:$AB$700,19,0),0)</f>
        <v>0.34058479982456608</v>
      </c>
      <c r="T6" s="31">
        <f>IFERROR(VLOOKUP($A6, All!$A$1:$AB$700,20,0),0)</f>
        <v>-0.42646800459264417</v>
      </c>
      <c r="U6" s="31">
        <f>IFERROR(VLOOKUP($A6, All!$A$1:$AB$700,21,0),0)</f>
        <v>-0.48637776815039629</v>
      </c>
      <c r="V6" s="31">
        <f>IFERROR(VLOOKUP($A6, All!$A$1:$AB$700,22,0),0)</f>
        <v>-0.308163322245531</v>
      </c>
      <c r="W6" s="31">
        <f>IFERROR(VLOOKUP($A6, All!$A$1:$AB$700,23,0),0)</f>
        <v>2.6119861149869665</v>
      </c>
      <c r="X6" s="31">
        <f>IFERROR(VLOOKUP($A6, All!$A$1:$AB$700,24,0),0)</f>
        <v>0.10144640814370273</v>
      </c>
      <c r="Y6" s="31">
        <f>IFERROR(VLOOKUP($A6, All!$A$1:$AB$700,25,0),0)</f>
        <v>-0.31054230189362353</v>
      </c>
    </row>
    <row r="7" spans="1:25">
      <c r="A7" s="7" t="s">
        <v>324</v>
      </c>
      <c r="B7" s="8">
        <f>IFERROR(VLOOKUP($A7, All!$A$1:$AB$699,2,0),300)</f>
        <v>101</v>
      </c>
      <c r="C7" s="8">
        <f>IFERROR(VLOOKUP($A7, All!$A$1:$AB$699,3,0),70)</f>
        <v>4</v>
      </c>
      <c r="D7" s="8">
        <f>IFERROR(VLOOKUP($A7, All!$A$1:$AB$699,4,0),Math!B$2)</f>
        <v>0.42</v>
      </c>
      <c r="E7" s="8">
        <f>IFERROR(VLOOKUP($A7, All!$A$1:$AB$700,5,0),Math!C$2)</f>
        <v>0.79</v>
      </c>
      <c r="F7" s="8">
        <f>IFERROR(VLOOKUP($A7, All!$A$1:$AB$700,6,0),Math!D$2)</f>
        <v>1</v>
      </c>
      <c r="G7" s="8">
        <f>IFERROR(VLOOKUP($A7, All!$A$1:$AB$700,7,0),Math!E$2)</f>
        <v>6.5</v>
      </c>
      <c r="H7" s="8">
        <f>IFERROR(VLOOKUP($A7, All!$A$1:$AB$700,8,0),Math!F$2)</f>
        <v>1</v>
      </c>
      <c r="I7" s="8">
        <f>IFERROR(VLOOKUP($A7, All!$A$1:$AB$700,9,0),Math!G$2)</f>
        <v>0.8</v>
      </c>
      <c r="J7" s="8">
        <f>IFERROR(VLOOKUP($A7, All!$A$1:$AB$700,10,0),Math!H$2)</f>
        <v>1.3</v>
      </c>
      <c r="K7" s="8">
        <f>IFERROR(VLOOKUP($A7, All!$A$1:$AB$700,11,0),Math!I$2)</f>
        <v>2</v>
      </c>
      <c r="L7" s="8">
        <f>IFERROR(VLOOKUP($A7, All!$A$1:$AB$700,12,0),Math!J$2)</f>
        <v>14.8</v>
      </c>
      <c r="M7" s="8">
        <f>IFERROR(VLOOKUP($A7, All!$A$1:$AB$700,13,0),Math!K$2)</f>
        <v>5</v>
      </c>
      <c r="N7" s="8">
        <f>IFERROR(VLOOKUP($A7, All!$A$1:$AB$700,14,0),Math!L$2)</f>
        <v>11.8</v>
      </c>
      <c r="O7" s="8">
        <f>IFERROR(VLOOKUP($A7, All!$A$1:$AB$700,15,0),Math!M$2)</f>
        <v>3.8</v>
      </c>
      <c r="P7" s="8">
        <f>IFERROR(VLOOKUP($A7, All!$A$1:$AB$700,16,0),Math!N$2)</f>
        <v>4.8</v>
      </c>
      <c r="Q7" s="31">
        <f>IFERROR(VLOOKUP($A7, All!$A$1:$AB$700,17,0),0)</f>
        <v>-0.57619123562442653</v>
      </c>
      <c r="R7" s="31">
        <f>IFERROR(VLOOKUP($A7, All!$A$1:$AB$700,18,0),0)</f>
        <v>0.19053957238092056</v>
      </c>
      <c r="S7" s="31">
        <f>IFERROR(VLOOKUP($A7, All!$A$1:$AB$700,19,0),0)</f>
        <v>-0.4503232984618033</v>
      </c>
      <c r="T7" s="31">
        <f>IFERROR(VLOOKUP($A7, All!$A$1:$AB$700,20,0),0)</f>
        <v>0.32773586205030075</v>
      </c>
      <c r="U7" s="31">
        <f>IFERROR(VLOOKUP($A7, All!$A$1:$AB$700,21,0),0)</f>
        <v>-0.8410744085517794</v>
      </c>
      <c r="V7" s="31">
        <f>IFERROR(VLOOKUP($A7, All!$A$1:$AB$700,22,0),0)</f>
        <v>-0.308163322245531</v>
      </c>
      <c r="W7" s="31">
        <f>IFERROR(VLOOKUP($A7, All!$A$1:$AB$700,23,0),0)</f>
        <v>0.8788463096320539</v>
      </c>
      <c r="X7" s="31">
        <f>IFERROR(VLOOKUP($A7, All!$A$1:$AB$700,24,0),0)</f>
        <v>-7.4218367862706955E-2</v>
      </c>
      <c r="Y7" s="31">
        <f>IFERROR(VLOOKUP($A7, All!$A$1:$AB$700,25,0),0)</f>
        <v>9.5713980018494113E-2</v>
      </c>
    </row>
    <row r="8" spans="1:25">
      <c r="A8" s="7" t="s">
        <v>470</v>
      </c>
      <c r="B8" s="8">
        <f>IFERROR(VLOOKUP($A8, All!$A$1:$AB$699,2,0),300)</f>
        <v>107</v>
      </c>
      <c r="C8" s="8">
        <f>IFERROR(VLOOKUP($A8, All!$A$1:$AB$699,3,0),70)</f>
        <v>4</v>
      </c>
      <c r="D8" s="8">
        <f>IFERROR(VLOOKUP($A8, All!$A$1:$AB$699,4,0),Math!B$2)</f>
        <v>0.38</v>
      </c>
      <c r="E8" s="8">
        <f>IFERROR(VLOOKUP($A8, All!$A$1:$AB$700,5,0),Math!C$2)</f>
        <v>0.57999999999999996</v>
      </c>
      <c r="F8" s="8">
        <f>IFERROR(VLOOKUP($A8, All!$A$1:$AB$700,6,0),Math!D$2)</f>
        <v>0.8</v>
      </c>
      <c r="G8" s="8">
        <f>IFERROR(VLOOKUP($A8, All!$A$1:$AB$700,7,0),Math!E$2)</f>
        <v>8.5</v>
      </c>
      <c r="H8" s="8">
        <f>IFERROR(VLOOKUP($A8, All!$A$1:$AB$700,8,0),Math!F$2)</f>
        <v>5.8</v>
      </c>
      <c r="I8" s="8">
        <f>IFERROR(VLOOKUP($A8, All!$A$1:$AB$700,9,0),Math!G$2)</f>
        <v>1.3</v>
      </c>
      <c r="J8" s="8">
        <f>IFERROR(VLOOKUP($A8, All!$A$1:$AB$700,10,0),Math!H$2)</f>
        <v>0.8</v>
      </c>
      <c r="K8" s="8">
        <f>IFERROR(VLOOKUP($A8, All!$A$1:$AB$700,11,0),Math!I$2)</f>
        <v>3.5</v>
      </c>
      <c r="L8" s="8">
        <f>IFERROR(VLOOKUP($A8, All!$A$1:$AB$700,12,0),Math!J$2)</f>
        <v>14.8</v>
      </c>
      <c r="M8" s="8">
        <f>IFERROR(VLOOKUP($A8, All!$A$1:$AB$700,13,0),Math!K$2)</f>
        <v>5.8</v>
      </c>
      <c r="N8" s="8">
        <f>IFERROR(VLOOKUP($A8, All!$A$1:$AB$700,14,0),Math!L$2)</f>
        <v>15.3</v>
      </c>
      <c r="O8" s="8">
        <f>IFERROR(VLOOKUP($A8, All!$A$1:$AB$700,15,0),Math!M$2)</f>
        <v>2.5</v>
      </c>
      <c r="P8" s="8">
        <f>IFERROR(VLOOKUP($A8, All!$A$1:$AB$700,16,0),Math!N$2)</f>
        <v>4.3</v>
      </c>
      <c r="Q8" s="31">
        <f>IFERROR(VLOOKUP($A8, All!$A$1:$AB$700,17,0),0)</f>
        <v>-0.93631075788969165</v>
      </c>
      <c r="R8" s="31">
        <f>IFERROR(VLOOKUP($A8, All!$A$1:$AB$700,18,0),0)</f>
        <v>-0.67648773422782693</v>
      </c>
      <c r="S8" s="31">
        <f>IFERROR(VLOOKUP($A8, All!$A$1:$AB$700,19,0),0)</f>
        <v>-0.6480503230333956</v>
      </c>
      <c r="T8" s="31">
        <f>IFERROR(VLOOKUP($A8, All!$A$1:$AB$700,20,0),0)</f>
        <v>1.0133757408166142</v>
      </c>
      <c r="U8" s="31">
        <f>IFERROR(VLOOKUP($A8, All!$A$1:$AB$700,21,0),0)</f>
        <v>1.2871054338565193</v>
      </c>
      <c r="V8" s="31">
        <f>IFERROR(VLOOKUP($A8, All!$A$1:$AB$700,22,0),0)</f>
        <v>0.53381296804280276</v>
      </c>
      <c r="W8" s="31">
        <f>IFERROR(VLOOKUP($A8, All!$A$1:$AB$700,23,0),0)</f>
        <v>0.15670472406750705</v>
      </c>
      <c r="X8" s="31">
        <f>IFERROR(VLOOKUP($A8, All!$A$1:$AB$700,24,0),0)</f>
        <v>-1.3917041879107799</v>
      </c>
      <c r="Y8" s="31">
        <f>IFERROR(VLOOKUP($A8, All!$A$1:$AB$700,25,0),0)</f>
        <v>9.5713980018494113E-2</v>
      </c>
    </row>
    <row r="9" spans="1:25">
      <c r="A9" s="7" t="s">
        <v>60</v>
      </c>
      <c r="B9" s="8">
        <f>IFERROR(VLOOKUP($A9, All!$A$1:$AB$699,2,0),300)</f>
        <v>66</v>
      </c>
      <c r="C9" s="8">
        <f>IFERROR(VLOOKUP($A9, All!$A$1:$AB$699,3,0),70)</f>
        <v>4</v>
      </c>
      <c r="D9" s="8">
        <f>IFERROR(VLOOKUP($A9, All!$A$1:$AB$699,4,0),Math!B$2)</f>
        <v>0.5</v>
      </c>
      <c r="E9" s="8">
        <f>IFERROR(VLOOKUP($A9, All!$A$1:$AB$700,5,0),Math!C$2)</f>
        <v>0.74</v>
      </c>
      <c r="F9" s="8">
        <f>IFERROR(VLOOKUP($A9, All!$A$1:$AB$700,6,0),Math!D$2)</f>
        <v>0.8</v>
      </c>
      <c r="G9" s="8">
        <f>IFERROR(VLOOKUP($A9, All!$A$1:$AB$700,7,0),Math!E$2)</f>
        <v>3.5</v>
      </c>
      <c r="H9" s="8">
        <f>IFERROR(VLOOKUP($A9, All!$A$1:$AB$700,8,0),Math!F$2)</f>
        <v>5</v>
      </c>
      <c r="I9" s="8">
        <f>IFERROR(VLOOKUP($A9, All!$A$1:$AB$700,9,0),Math!G$2)</f>
        <v>1.8</v>
      </c>
      <c r="J9" s="8">
        <f>IFERROR(VLOOKUP($A9, All!$A$1:$AB$700,10,0),Math!H$2)</f>
        <v>0.5</v>
      </c>
      <c r="K9" s="8">
        <f>IFERROR(VLOOKUP($A9, All!$A$1:$AB$700,11,0),Math!I$2)</f>
        <v>5</v>
      </c>
      <c r="L9" s="8">
        <f>IFERROR(VLOOKUP($A9, All!$A$1:$AB$700,12,0),Math!J$2)</f>
        <v>17.5</v>
      </c>
      <c r="M9" s="8">
        <f>IFERROR(VLOOKUP($A9, All!$A$1:$AB$700,13,0),Math!K$2)</f>
        <v>7</v>
      </c>
      <c r="N9" s="8">
        <f>IFERROR(VLOOKUP($A9, All!$A$1:$AB$700,14,0),Math!L$2)</f>
        <v>14</v>
      </c>
      <c r="O9" s="8">
        <f>IFERROR(VLOOKUP($A9, All!$A$1:$AB$700,15,0),Math!M$2)</f>
        <v>2.8</v>
      </c>
      <c r="P9" s="8">
        <f>IFERROR(VLOOKUP($A9, All!$A$1:$AB$700,16,0),Math!N$2)</f>
        <v>3.8</v>
      </c>
      <c r="Q9" s="31">
        <f>IFERROR(VLOOKUP($A9, All!$A$1:$AB$700,17,0),0)</f>
        <v>0.14404780890610425</v>
      </c>
      <c r="R9" s="31">
        <f>IFERROR(VLOOKUP($A9, All!$A$1:$AB$700,18,0),0)</f>
        <v>-1.5895500621162281E-2</v>
      </c>
      <c r="S9" s="31">
        <f>IFERROR(VLOOKUP($A9, All!$A$1:$AB$700,19,0),0)</f>
        <v>-0.6480503230333956</v>
      </c>
      <c r="T9" s="31">
        <f>IFERROR(VLOOKUP($A9, All!$A$1:$AB$700,20,0),0)</f>
        <v>-0.70072395609916949</v>
      </c>
      <c r="U9" s="31">
        <f>IFERROR(VLOOKUP($A9, All!$A$1:$AB$700,21,0),0)</f>
        <v>0.93240879345513616</v>
      </c>
      <c r="V9" s="31">
        <f>IFERROR(VLOOKUP($A9, All!$A$1:$AB$700,22,0),0)</f>
        <v>1.3757892583311366</v>
      </c>
      <c r="W9" s="31">
        <f>IFERROR(VLOOKUP($A9, All!$A$1:$AB$700,23,0),0)</f>
        <v>-0.27658022727122117</v>
      </c>
      <c r="X9" s="31">
        <f>IFERROR(VLOOKUP($A9, All!$A$1:$AB$700,24,0),0)</f>
        <v>-2.7091900079588527</v>
      </c>
      <c r="Y9" s="31">
        <f>IFERROR(VLOOKUP($A9, All!$A$1:$AB$700,25,0),0)</f>
        <v>0.534470764483581</v>
      </c>
    </row>
    <row r="10" spans="1:25">
      <c r="A10" s="7" t="s">
        <v>495</v>
      </c>
      <c r="B10" s="8">
        <f>IFERROR(VLOOKUP($A10, All!$A$1:$AB$699,2,0),300)</f>
        <v>67</v>
      </c>
      <c r="C10" s="8">
        <f>IFERROR(VLOOKUP($A10, All!$A$1:$AB$699,3,0),70)</f>
        <v>5</v>
      </c>
      <c r="D10" s="8">
        <f>IFERROR(VLOOKUP($A10, All!$A$1:$AB$699,4,0),Math!B$2)</f>
        <v>0.56999999999999995</v>
      </c>
      <c r="E10" s="8">
        <f>IFERROR(VLOOKUP($A10, All!$A$1:$AB$700,5,0),Math!C$2)</f>
        <v>0.75</v>
      </c>
      <c r="F10" s="8">
        <f>IFERROR(VLOOKUP($A10, All!$A$1:$AB$700,6,0),Math!D$2)</f>
        <v>1.6</v>
      </c>
      <c r="G10" s="8">
        <f>IFERROR(VLOOKUP($A10, All!$A$1:$AB$700,7,0),Math!E$2)</f>
        <v>6.6</v>
      </c>
      <c r="H10" s="8">
        <f>IFERROR(VLOOKUP($A10, All!$A$1:$AB$700,8,0),Math!F$2)</f>
        <v>3</v>
      </c>
      <c r="I10" s="8">
        <f>IFERROR(VLOOKUP($A10, All!$A$1:$AB$700,9,0),Math!G$2)</f>
        <v>0.2</v>
      </c>
      <c r="J10" s="8">
        <f>IFERROR(VLOOKUP($A10, All!$A$1:$AB$700,10,0),Math!H$2)</f>
        <v>1</v>
      </c>
      <c r="K10" s="8">
        <f>IFERROR(VLOOKUP($A10, All!$A$1:$AB$700,11,0),Math!I$2)</f>
        <v>1.2</v>
      </c>
      <c r="L10" s="8">
        <f>IFERROR(VLOOKUP($A10, All!$A$1:$AB$700,12,0),Math!J$2)</f>
        <v>14</v>
      </c>
      <c r="M10" s="8">
        <f>IFERROR(VLOOKUP($A10, All!$A$1:$AB$700,13,0),Math!K$2)</f>
        <v>5</v>
      </c>
      <c r="N10" s="8">
        <f>IFERROR(VLOOKUP($A10, All!$A$1:$AB$700,14,0),Math!L$2)</f>
        <v>8.8000000000000007</v>
      </c>
      <c r="O10" s="8">
        <f>IFERROR(VLOOKUP($A10, All!$A$1:$AB$700,15,0),Math!M$2)</f>
        <v>2.4</v>
      </c>
      <c r="P10" s="8">
        <f>IFERROR(VLOOKUP($A10, All!$A$1:$AB$700,16,0),Math!N$2)</f>
        <v>3.2</v>
      </c>
      <c r="Q10" s="31">
        <f>IFERROR(VLOOKUP($A10, All!$A$1:$AB$700,17,0),0)</f>
        <v>0.77425697287031803</v>
      </c>
      <c r="R10" s="31">
        <f>IFERROR(VLOOKUP($A10, All!$A$1:$AB$700,18,0),0)</f>
        <v>2.539151397925429E-2</v>
      </c>
      <c r="S10" s="31">
        <f>IFERROR(VLOOKUP($A10, All!$A$1:$AB$700,19,0),0)</f>
        <v>0.14285777525297377</v>
      </c>
      <c r="T10" s="31">
        <f>IFERROR(VLOOKUP($A10, All!$A$1:$AB$700,20,0),0)</f>
        <v>0.3620178559886163</v>
      </c>
      <c r="U10" s="31">
        <f>IFERROR(VLOOKUP($A10, All!$A$1:$AB$700,21,0),0)</f>
        <v>4.5667192451678364E-2</v>
      </c>
      <c r="V10" s="31">
        <f>IFERROR(VLOOKUP($A10, All!$A$1:$AB$700,22,0),0)</f>
        <v>-1.3185348705915318</v>
      </c>
      <c r="W10" s="31">
        <f>IFERROR(VLOOKUP($A10, All!$A$1:$AB$700,23,0),0)</f>
        <v>0.44556135829332577</v>
      </c>
      <c r="X10" s="31">
        <f>IFERROR(VLOOKUP($A10, All!$A$1:$AB$700,24,0),0)</f>
        <v>0.62844073616293195</v>
      </c>
      <c r="Y10" s="31">
        <f>IFERROR(VLOOKUP($A10, All!$A$1:$AB$700,25,0),0)</f>
        <v>-3.428803019338364E-2</v>
      </c>
    </row>
    <row r="11" spans="1:25">
      <c r="A11" s="7" t="s">
        <v>315</v>
      </c>
      <c r="B11" s="8">
        <f>IFERROR(VLOOKUP($A11, All!$A$1:$AB$699,2,0),300)</f>
        <v>36</v>
      </c>
      <c r="C11" s="8">
        <f>IFERROR(VLOOKUP($A11, All!$A$1:$AB$699,3,0),70)</f>
        <v>5</v>
      </c>
      <c r="D11" s="8">
        <f>IFERROR(VLOOKUP($A11, All!$A$1:$AB$699,4,0),Math!B$2)</f>
        <v>0.41</v>
      </c>
      <c r="E11" s="8">
        <f>IFERROR(VLOOKUP($A11, All!$A$1:$AB$700,5,0),Math!C$2)</f>
        <v>0.95</v>
      </c>
      <c r="F11" s="8">
        <f>IFERROR(VLOOKUP($A11, All!$A$1:$AB$700,6,0),Math!D$2)</f>
        <v>2.4</v>
      </c>
      <c r="G11" s="8">
        <f>IFERROR(VLOOKUP($A11, All!$A$1:$AB$700,7,0),Math!E$2)</f>
        <v>4</v>
      </c>
      <c r="H11" s="8">
        <f>IFERROR(VLOOKUP($A11, All!$A$1:$AB$700,8,0),Math!F$2)</f>
        <v>7.2</v>
      </c>
      <c r="I11" s="8">
        <f>IFERROR(VLOOKUP($A11, All!$A$1:$AB$700,9,0),Math!G$2)</f>
        <v>1.4</v>
      </c>
      <c r="J11" s="8">
        <f>IFERROR(VLOOKUP($A11, All!$A$1:$AB$700,10,0),Math!H$2)</f>
        <v>0.2</v>
      </c>
      <c r="K11" s="8">
        <f>IFERROR(VLOOKUP($A11, All!$A$1:$AB$700,11,0),Math!I$2)</f>
        <v>2.6</v>
      </c>
      <c r="L11" s="8">
        <f>IFERROR(VLOOKUP($A11, All!$A$1:$AB$700,12,0),Math!J$2)</f>
        <v>17</v>
      </c>
      <c r="M11" s="8">
        <f>IFERROR(VLOOKUP($A11, All!$A$1:$AB$700,13,0),Math!K$2)</f>
        <v>5.4</v>
      </c>
      <c r="N11" s="8">
        <f>IFERROR(VLOOKUP($A11, All!$A$1:$AB$700,14,0),Math!L$2)</f>
        <v>13.2</v>
      </c>
      <c r="O11" s="8">
        <f>IFERROR(VLOOKUP($A11, All!$A$1:$AB$700,15,0),Math!M$2)</f>
        <v>3.8</v>
      </c>
      <c r="P11" s="8">
        <f>IFERROR(VLOOKUP($A11, All!$A$1:$AB$700,16,0),Math!N$2)</f>
        <v>4</v>
      </c>
      <c r="Q11" s="31">
        <f>IFERROR(VLOOKUP($A11, All!$A$1:$AB$700,17,0),0)</f>
        <v>-0.66622111619074287</v>
      </c>
      <c r="R11" s="31">
        <f>IFERROR(VLOOKUP($A11, All!$A$1:$AB$700,18,0),0)</f>
        <v>0.85113180598758476</v>
      </c>
      <c r="S11" s="31">
        <f>IFERROR(VLOOKUP($A11, All!$A$1:$AB$700,19,0),0)</f>
        <v>0.93376587353934293</v>
      </c>
      <c r="T11" s="31">
        <f>IFERROR(VLOOKUP($A11, All!$A$1:$AB$700,20,0),0)</f>
        <v>-0.52931398640759109</v>
      </c>
      <c r="U11" s="31">
        <f>IFERROR(VLOOKUP($A11, All!$A$1:$AB$700,21,0),0)</f>
        <v>1.9078245545589398</v>
      </c>
      <c r="V11" s="31">
        <f>IFERROR(VLOOKUP($A11, All!$A$1:$AB$700,22,0),0)</f>
        <v>0.7022082261004694</v>
      </c>
      <c r="W11" s="31">
        <f>IFERROR(VLOOKUP($A11, All!$A$1:$AB$700,23,0),0)</f>
        <v>-0.70986517860994924</v>
      </c>
      <c r="X11" s="31">
        <f>IFERROR(VLOOKUP($A11, All!$A$1:$AB$700,24,0),0)</f>
        <v>-0.60121269588193615</v>
      </c>
      <c r="Y11" s="31">
        <f>IFERROR(VLOOKUP($A11, All!$A$1:$AB$700,25,0),0)</f>
        <v>0.45321950810115752</v>
      </c>
    </row>
    <row r="12" spans="1:25">
      <c r="A12" s="7" t="s">
        <v>328</v>
      </c>
      <c r="B12" s="8">
        <f>IFERROR(VLOOKUP($A12, All!$A$1:$AB$699,2,0),300)</f>
        <v>9</v>
      </c>
      <c r="C12" s="8">
        <f>IFERROR(VLOOKUP($A12, All!$A$1:$AB$699,3,0),70)</f>
        <v>4</v>
      </c>
      <c r="D12" s="8">
        <f>IFERROR(VLOOKUP($A12, All!$A$1:$AB$699,4,0),Math!B$2)</f>
        <v>0.5</v>
      </c>
      <c r="E12" s="8">
        <f>IFERROR(VLOOKUP($A12, All!$A$1:$AB$700,5,0),Math!C$2)</f>
        <v>0.74</v>
      </c>
      <c r="F12" s="8">
        <f>IFERROR(VLOOKUP($A12, All!$A$1:$AB$700,6,0),Math!D$2)</f>
        <v>3.5</v>
      </c>
      <c r="G12" s="8">
        <f>IFERROR(VLOOKUP($A12, All!$A$1:$AB$700,7,0),Math!E$2)</f>
        <v>9.5</v>
      </c>
      <c r="H12" s="8">
        <f>IFERROR(VLOOKUP($A12, All!$A$1:$AB$700,8,0),Math!F$2)</f>
        <v>4.8</v>
      </c>
      <c r="I12" s="8">
        <f>IFERROR(VLOOKUP($A12, All!$A$1:$AB$700,9,0),Math!G$2)</f>
        <v>0.8</v>
      </c>
      <c r="J12" s="8">
        <f>IFERROR(VLOOKUP($A12, All!$A$1:$AB$700,10,0),Math!H$2)</f>
        <v>1.3</v>
      </c>
      <c r="K12" s="8">
        <f>IFERROR(VLOOKUP($A12, All!$A$1:$AB$700,11,0),Math!I$2)</f>
        <v>2.5</v>
      </c>
      <c r="L12" s="8">
        <f>IFERROR(VLOOKUP($A12, All!$A$1:$AB$700,12,0),Math!J$2)</f>
        <v>27.3</v>
      </c>
      <c r="M12" s="8">
        <f>IFERROR(VLOOKUP($A12, All!$A$1:$AB$700,13,0),Math!K$2)</f>
        <v>10.5</v>
      </c>
      <c r="N12" s="8">
        <f>IFERROR(VLOOKUP($A12, All!$A$1:$AB$700,14,0),Math!L$2)</f>
        <v>21</v>
      </c>
      <c r="O12" s="8">
        <f>IFERROR(VLOOKUP($A12, All!$A$1:$AB$700,15,0),Math!M$2)</f>
        <v>2.8</v>
      </c>
      <c r="P12" s="8">
        <f>IFERROR(VLOOKUP($A12, All!$A$1:$AB$700,16,0),Math!N$2)</f>
        <v>3.8</v>
      </c>
      <c r="Q12" s="31">
        <f>IFERROR(VLOOKUP($A12, All!$A$1:$AB$700,17,0),0)</f>
        <v>0.14404780890610425</v>
      </c>
      <c r="R12" s="31">
        <f>IFERROR(VLOOKUP($A12, All!$A$1:$AB$700,18,0),0)</f>
        <v>-1.5895500621162281E-2</v>
      </c>
      <c r="S12" s="31">
        <f>IFERROR(VLOOKUP($A12, All!$A$1:$AB$700,19,0),0)</f>
        <v>2.0212645086831009</v>
      </c>
      <c r="T12" s="31">
        <f>IFERROR(VLOOKUP($A12, All!$A$1:$AB$700,20,0),0)</f>
        <v>1.356195680199771</v>
      </c>
      <c r="U12" s="31">
        <f>IFERROR(VLOOKUP($A12, All!$A$1:$AB$700,21,0),0)</f>
        <v>0.84373463335479026</v>
      </c>
      <c r="V12" s="31">
        <f>IFERROR(VLOOKUP($A12, All!$A$1:$AB$700,22,0),0)</f>
        <v>-0.308163322245531</v>
      </c>
      <c r="W12" s="31">
        <f>IFERROR(VLOOKUP($A12, All!$A$1:$AB$700,23,0),0)</f>
        <v>0.8788463096320539</v>
      </c>
      <c r="X12" s="31">
        <f>IFERROR(VLOOKUP($A12, All!$A$1:$AB$700,24,0),0)</f>
        <v>-0.51338030787873123</v>
      </c>
      <c r="Y12" s="31">
        <f>IFERROR(VLOOKUP($A12, All!$A$1:$AB$700,25,0),0)</f>
        <v>2.1269953895790823</v>
      </c>
    </row>
    <row r="13" spans="1:25">
      <c r="A13" s="7" t="s">
        <v>590</v>
      </c>
      <c r="B13" s="8">
        <f>IFERROR(VLOOKUP($A13, All!$A$1:$AB$699,2,0),300)</f>
        <v>164</v>
      </c>
      <c r="C13" s="8">
        <f>IFERROR(VLOOKUP($A13, All!$A$1:$AB$699,3,0),70)</f>
        <v>4</v>
      </c>
      <c r="D13" s="8">
        <f>IFERROR(VLOOKUP($A13, All!$A$1:$AB$699,4,0),Math!B$2)</f>
        <v>0.43</v>
      </c>
      <c r="E13" s="8">
        <f>IFERROR(VLOOKUP($A13, All!$A$1:$AB$700,5,0),Math!C$2)</f>
        <v>0.67</v>
      </c>
      <c r="F13" s="8">
        <f>IFERROR(VLOOKUP($A13, All!$A$1:$AB$700,6,0),Math!D$2)</f>
        <v>0.3</v>
      </c>
      <c r="G13" s="8">
        <f>IFERROR(VLOOKUP($A13, All!$A$1:$AB$700,7,0),Math!E$2)</f>
        <v>2.8</v>
      </c>
      <c r="H13" s="8">
        <f>IFERROR(VLOOKUP($A13, All!$A$1:$AB$700,8,0),Math!F$2)</f>
        <v>0.5</v>
      </c>
      <c r="I13" s="8">
        <f>IFERROR(VLOOKUP($A13, All!$A$1:$AB$700,9,0),Math!G$2)</f>
        <v>2</v>
      </c>
      <c r="J13" s="8">
        <f>IFERROR(VLOOKUP($A13, All!$A$1:$AB$700,10,0),Math!H$2)</f>
        <v>0.3</v>
      </c>
      <c r="K13" s="8">
        <f>IFERROR(VLOOKUP($A13, All!$A$1:$AB$700,11,0),Math!I$2)</f>
        <v>1.3</v>
      </c>
      <c r="L13" s="8">
        <f>IFERROR(VLOOKUP($A13, All!$A$1:$AB$700,12,0),Math!J$2)</f>
        <v>15.3</v>
      </c>
      <c r="M13" s="8">
        <f>IFERROR(VLOOKUP($A13, All!$A$1:$AB$700,13,0),Math!K$2)</f>
        <v>7</v>
      </c>
      <c r="N13" s="8">
        <f>IFERROR(VLOOKUP($A13, All!$A$1:$AB$700,14,0),Math!L$2)</f>
        <v>16.3</v>
      </c>
      <c r="O13" s="8">
        <f>IFERROR(VLOOKUP($A13, All!$A$1:$AB$700,15,0),Math!M$2)</f>
        <v>1</v>
      </c>
      <c r="P13" s="8">
        <f>IFERROR(VLOOKUP($A13, All!$A$1:$AB$700,16,0),Math!N$2)</f>
        <v>1.5</v>
      </c>
      <c r="Q13" s="31">
        <f>IFERROR(VLOOKUP($A13, All!$A$1:$AB$700,17,0),0)</f>
        <v>-0.48616135505811009</v>
      </c>
      <c r="R13" s="31">
        <f>IFERROR(VLOOKUP($A13, All!$A$1:$AB$700,18,0),0)</f>
        <v>-0.30490460282407783</v>
      </c>
      <c r="S13" s="31">
        <f>IFERROR(VLOOKUP($A13, All!$A$1:$AB$700,19,0),0)</f>
        <v>-1.1423678844623764</v>
      </c>
      <c r="T13" s="31">
        <f>IFERROR(VLOOKUP($A13, All!$A$1:$AB$700,20,0),0)</f>
        <v>-0.94069791366737932</v>
      </c>
      <c r="U13" s="31">
        <f>IFERROR(VLOOKUP($A13, All!$A$1:$AB$700,21,0),0)</f>
        <v>-1.062759808802644</v>
      </c>
      <c r="V13" s="31">
        <f>IFERROR(VLOOKUP($A13, All!$A$1:$AB$700,22,0),0)</f>
        <v>1.7125797744464701</v>
      </c>
      <c r="W13" s="31">
        <f>IFERROR(VLOOKUP($A13, All!$A$1:$AB$700,23,0),0)</f>
        <v>-0.56543686149703987</v>
      </c>
      <c r="X13" s="31">
        <f>IFERROR(VLOOKUP($A13, All!$A$1:$AB$700,24,0),0)</f>
        <v>0.54060834815972703</v>
      </c>
      <c r="Y13" s="31">
        <f>IFERROR(VLOOKUP($A13, All!$A$1:$AB$700,25,0),0)</f>
        <v>0.17696523640091763</v>
      </c>
    </row>
    <row r="14" spans="1:25">
      <c r="A14" s="7" t="s">
        <v>589</v>
      </c>
      <c r="B14" s="8">
        <f>IFERROR(VLOOKUP($A14, All!$A$1:$AB$699,2,0),300)</f>
        <v>40</v>
      </c>
      <c r="C14" s="8">
        <f>IFERROR(VLOOKUP($A14, All!$A$1:$AB$699,3,0),70)</f>
        <v>5</v>
      </c>
      <c r="D14" s="8">
        <f>IFERROR(VLOOKUP($A14, All!$A$1:$AB$699,4,0),Math!B$2)</f>
        <v>0.55000000000000004</v>
      </c>
      <c r="E14" s="8">
        <f>IFERROR(VLOOKUP($A14, All!$A$1:$AB$700,5,0),Math!C$2)</f>
        <v>0</v>
      </c>
      <c r="F14" s="8">
        <f>IFERROR(VLOOKUP($A14, All!$A$1:$AB$700,6,0),Math!D$2)</f>
        <v>1.6</v>
      </c>
      <c r="G14" s="8">
        <f>IFERROR(VLOOKUP($A14, All!$A$1:$AB$700,7,0),Math!E$2)</f>
        <v>7.4</v>
      </c>
      <c r="H14" s="8">
        <f>IFERROR(VLOOKUP($A14, All!$A$1:$AB$700,8,0),Math!F$2)</f>
        <v>0.8</v>
      </c>
      <c r="I14" s="8">
        <f>IFERROR(VLOOKUP($A14, All!$A$1:$AB$700,9,0),Math!G$2)</f>
        <v>1.6</v>
      </c>
      <c r="J14" s="8">
        <f>IFERROR(VLOOKUP($A14, All!$A$1:$AB$700,10,0),Math!H$2)</f>
        <v>1.8</v>
      </c>
      <c r="K14" s="8">
        <f>IFERROR(VLOOKUP($A14, All!$A$1:$AB$700,11,0),Math!I$2)</f>
        <v>1.2</v>
      </c>
      <c r="L14" s="8">
        <f>IFERROR(VLOOKUP($A14, All!$A$1:$AB$700,12,0),Math!J$2)</f>
        <v>12.4</v>
      </c>
      <c r="M14" s="8">
        <f>IFERROR(VLOOKUP($A14, All!$A$1:$AB$700,13,0),Math!K$2)</f>
        <v>5.4</v>
      </c>
      <c r="N14" s="8">
        <f>IFERROR(VLOOKUP($A14, All!$A$1:$AB$700,14,0),Math!L$2)</f>
        <v>9.8000000000000007</v>
      </c>
      <c r="O14" s="8">
        <f>IFERROR(VLOOKUP($A14, All!$A$1:$AB$700,15,0),Math!M$2)</f>
        <v>0</v>
      </c>
      <c r="P14" s="8">
        <f>IFERROR(VLOOKUP($A14, All!$A$1:$AB$700,16,0),Math!N$2)</f>
        <v>0.2</v>
      </c>
      <c r="Q14" s="31">
        <f>IFERROR(VLOOKUP($A14, All!$A$1:$AB$700,17,0),0)</f>
        <v>0.59419721173768625</v>
      </c>
      <c r="R14" s="31">
        <f>IFERROR(VLOOKUP($A14, All!$A$1:$AB$700,18,0),0)</f>
        <v>-3.0711345810519859</v>
      </c>
      <c r="S14" s="31">
        <f>IFERROR(VLOOKUP($A14, All!$A$1:$AB$700,19,0),0)</f>
        <v>0.14285777525297377</v>
      </c>
      <c r="T14" s="31">
        <f>IFERROR(VLOOKUP($A14, All!$A$1:$AB$700,20,0),0)</f>
        <v>0.63627380749514195</v>
      </c>
      <c r="U14" s="31">
        <f>IFERROR(VLOOKUP($A14, All!$A$1:$AB$700,21,0),0)</f>
        <v>-0.9297485686521253</v>
      </c>
      <c r="V14" s="31">
        <f>IFERROR(VLOOKUP($A14, All!$A$1:$AB$700,22,0),0)</f>
        <v>1.0389987422158031</v>
      </c>
      <c r="W14" s="31">
        <f>IFERROR(VLOOKUP($A14, All!$A$1:$AB$700,23,0),0)</f>
        <v>1.6009878951966008</v>
      </c>
      <c r="X14" s="31">
        <f>IFERROR(VLOOKUP($A14, All!$A$1:$AB$700,24,0),0)</f>
        <v>0.62844073616293195</v>
      </c>
      <c r="Y14" s="31">
        <f>IFERROR(VLOOKUP($A14, All!$A$1:$AB$700,25,0),0)</f>
        <v>-0.29429205061713887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59.846153846153847</v>
      </c>
      <c r="C17" s="15">
        <f t="shared" si="0"/>
        <v>4.3076923076923075</v>
      </c>
      <c r="D17" s="15">
        <f t="shared" si="0"/>
        <v>0.46769230769230763</v>
      </c>
      <c r="E17" s="15">
        <f t="shared" si="0"/>
        <v>0.73923076923076914</v>
      </c>
      <c r="F17" s="15">
        <f t="shared" si="0"/>
        <v>1.8615384615384618</v>
      </c>
      <c r="G17" s="15">
        <f t="shared" si="0"/>
        <v>5.6846153846153848</v>
      </c>
      <c r="H17" s="15">
        <f t="shared" si="0"/>
        <v>3.8615384615384616</v>
      </c>
      <c r="I17" s="15">
        <f t="shared" si="0"/>
        <v>1.0846153846153845</v>
      </c>
      <c r="J17" s="15">
        <f t="shared" si="0"/>
        <v>0.91538461538461557</v>
      </c>
      <c r="K17" s="15">
        <f t="shared" si="0"/>
        <v>2.7</v>
      </c>
      <c r="L17" s="15">
        <f t="shared" si="0"/>
        <v>17.823076923076925</v>
      </c>
      <c r="M17" s="15">
        <f t="shared" si="0"/>
        <v>6.5153846153846153</v>
      </c>
      <c r="N17" s="15">
        <f t="shared" si="0"/>
        <v>14.023076923076925</v>
      </c>
      <c r="O17" s="16">
        <f>M17/N17</f>
        <v>0.46461876028524407</v>
      </c>
      <c r="P17" s="16">
        <f>AVERAGE(O2:O14)</f>
        <v>2.9615384615384608</v>
      </c>
      <c r="Q17" s="16">
        <f>AVERAGE(P2:P14)</f>
        <v>3.6615384615384619</v>
      </c>
      <c r="R17" s="15">
        <f>P17/Q17</f>
        <v>0.80882352941176439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0.46461876028524407</v>
      </c>
      <c r="C20" s="15">
        <f>M20/N20</f>
        <v>0.8088235294117645</v>
      </c>
      <c r="D20" s="15">
        <f t="shared" ref="D20:N20" si="1">SUM(F2:F14)</f>
        <v>24.200000000000003</v>
      </c>
      <c r="E20" s="15">
        <f t="shared" si="1"/>
        <v>73.900000000000006</v>
      </c>
      <c r="F20" s="15">
        <f t="shared" si="1"/>
        <v>50.2</v>
      </c>
      <c r="G20" s="15">
        <f t="shared" si="1"/>
        <v>14.1</v>
      </c>
      <c r="H20" s="15">
        <f t="shared" si="1"/>
        <v>11.900000000000002</v>
      </c>
      <c r="I20" s="15">
        <f t="shared" si="1"/>
        <v>35.1</v>
      </c>
      <c r="J20" s="15">
        <f t="shared" si="1"/>
        <v>231.70000000000002</v>
      </c>
      <c r="K20" s="15">
        <f t="shared" si="1"/>
        <v>84.7</v>
      </c>
      <c r="L20" s="15">
        <f t="shared" si="1"/>
        <v>182.3</v>
      </c>
      <c r="M20" s="15">
        <f t="shared" si="1"/>
        <v>38.499999999999993</v>
      </c>
      <c r="N20" s="15">
        <f t="shared" si="1"/>
        <v>47.6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D531-DC28-9D45-B085-A262DFED880F}">
  <sheetPr codeName="Sheet11"/>
  <dimension ref="A1:Y20"/>
  <sheetViews>
    <sheetView workbookViewId="0">
      <selection activeCell="F29" sqref="F29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27</v>
      </c>
      <c r="B2" s="8">
        <f>IFERROR(VLOOKUP($A2, All!$A$1:$AB$699,2,0),300)</f>
        <v>10</v>
      </c>
      <c r="C2" s="8">
        <f>IFERROR(VLOOKUP($A2, All!$A$1:$AB$699,3,0),70)</f>
        <v>4</v>
      </c>
      <c r="D2" s="8">
        <f>IFERROR(VLOOKUP($A2, All!$A$1:$AB$699,4,0),Math!B$2)</f>
        <v>0.48</v>
      </c>
      <c r="E2" s="8">
        <f>IFERROR(VLOOKUP($A2, All!$A$1:$AB$700,5,0),Math!C$2)</f>
        <v>0.73</v>
      </c>
      <c r="F2" s="8">
        <f>IFERROR(VLOOKUP($A2, All!$A$1:$AB$700,6,0),Math!D$2)</f>
        <v>1.3</v>
      </c>
      <c r="G2" s="8">
        <f>IFERROR(VLOOKUP($A2, All!$A$1:$AB$700,7,0),Math!E$2)</f>
        <v>12</v>
      </c>
      <c r="H2" s="8">
        <f>IFERROR(VLOOKUP($A2, All!$A$1:$AB$700,8,0),Math!F$2)</f>
        <v>10.3</v>
      </c>
      <c r="I2" s="8">
        <f>IFERROR(VLOOKUP($A2, All!$A$1:$AB$700,9,0),Math!G$2)</f>
        <v>1.5</v>
      </c>
      <c r="J2" s="8">
        <f>IFERROR(VLOOKUP($A2, All!$A$1:$AB$700,10,0),Math!H$2)</f>
        <v>0.5</v>
      </c>
      <c r="K2" s="8">
        <f>IFERROR(VLOOKUP($A2, All!$A$1:$AB$700,11,0),Math!I$2)</f>
        <v>4</v>
      </c>
      <c r="L2" s="8">
        <f>IFERROR(VLOOKUP($A2, All!$A$1:$AB$700,12,0),Math!J$2)</f>
        <v>22.5</v>
      </c>
      <c r="M2" s="8">
        <f>IFERROR(VLOOKUP($A2, All!$A$1:$AB$700,13,0),Math!K$2)</f>
        <v>8</v>
      </c>
      <c r="N2" s="8">
        <f>IFERROR(VLOOKUP($A2, All!$A$1:$AB$700,14,0),Math!L$2)</f>
        <v>16.5</v>
      </c>
      <c r="O2" s="8">
        <f>IFERROR(VLOOKUP($A2, All!$A$1:$AB$700,15,0),Math!M$2)</f>
        <v>5.3</v>
      </c>
      <c r="P2" s="8">
        <f>IFERROR(VLOOKUP($A2, All!$A$1:$AB$700,16,0),Math!N$2)</f>
        <v>7.3</v>
      </c>
      <c r="Q2" s="31">
        <f>IFERROR(VLOOKUP($A2, All!$A$1:$AB$700,17,0),0)</f>
        <v>-3.601195222652856E-2</v>
      </c>
      <c r="R2" s="31">
        <f>IFERROR(VLOOKUP($A2, All!$A$1:$AB$700,18,0),0)</f>
        <v>-5.7182515221578856E-2</v>
      </c>
      <c r="S2" s="31">
        <f>IFERROR(VLOOKUP($A2, All!$A$1:$AB$700,19,0),0)</f>
        <v>-0.15373276160441476</v>
      </c>
      <c r="T2" s="31">
        <f>IFERROR(VLOOKUP($A2, All!$A$1:$AB$700,20,0),0)</f>
        <v>2.2132455286576627</v>
      </c>
      <c r="U2" s="31">
        <f>IFERROR(VLOOKUP($A2, All!$A$1:$AB$700,21,0),0)</f>
        <v>3.2822740361142997</v>
      </c>
      <c r="V2" s="31">
        <f>IFERROR(VLOOKUP($A2, All!$A$1:$AB$700,22,0),0)</f>
        <v>0.87060348415813626</v>
      </c>
      <c r="W2" s="31">
        <f>IFERROR(VLOOKUP($A2, All!$A$1:$AB$700,23,0),0)</f>
        <v>-0.27658022727122117</v>
      </c>
      <c r="X2" s="31">
        <f>IFERROR(VLOOKUP($A2, All!$A$1:$AB$700,24,0),0)</f>
        <v>-1.8308661279268039</v>
      </c>
      <c r="Y2" s="31">
        <f>IFERROR(VLOOKUP($A2, All!$A$1:$AB$700,25,0),0)</f>
        <v>1.3469833283078163</v>
      </c>
    </row>
    <row r="3" spans="1:25">
      <c r="A3" s="7" t="s">
        <v>34</v>
      </c>
      <c r="B3" s="8">
        <f>IFERROR(VLOOKUP($A3, All!$A$1:$AB$699,2,0),300)</f>
        <v>12</v>
      </c>
      <c r="C3" s="8">
        <f>IFERROR(VLOOKUP($A3, All!$A$1:$AB$699,3,0),70)</f>
        <v>5</v>
      </c>
      <c r="D3" s="8">
        <f>IFERROR(VLOOKUP($A3, All!$A$1:$AB$699,4,0),Math!B$2)</f>
        <v>0.51</v>
      </c>
      <c r="E3" s="8">
        <f>IFERROR(VLOOKUP($A3, All!$A$1:$AB$700,5,0),Math!C$2)</f>
        <v>0.96</v>
      </c>
      <c r="F3" s="8">
        <f>IFERROR(VLOOKUP($A3, All!$A$1:$AB$700,6,0),Math!D$2)</f>
        <v>2.4</v>
      </c>
      <c r="G3" s="8">
        <f>IFERROR(VLOOKUP($A3, All!$A$1:$AB$700,7,0),Math!E$2)</f>
        <v>9.1999999999999993</v>
      </c>
      <c r="H3" s="8">
        <f>IFERROR(VLOOKUP($A3, All!$A$1:$AB$700,8,0),Math!F$2)</f>
        <v>3.8</v>
      </c>
      <c r="I3" s="8">
        <f>IFERROR(VLOOKUP($A3, All!$A$1:$AB$700,9,0),Math!G$2)</f>
        <v>0.6</v>
      </c>
      <c r="J3" s="8">
        <f>IFERROR(VLOOKUP($A3, All!$A$1:$AB$700,10,0),Math!H$2)</f>
        <v>0.2</v>
      </c>
      <c r="K3" s="8">
        <f>IFERROR(VLOOKUP($A3, All!$A$1:$AB$700,11,0),Math!I$2)</f>
        <v>3.6</v>
      </c>
      <c r="L3" s="8">
        <f>IFERROR(VLOOKUP($A3, All!$A$1:$AB$700,12,0),Math!J$2)</f>
        <v>28</v>
      </c>
      <c r="M3" s="8">
        <f>IFERROR(VLOOKUP($A3, All!$A$1:$AB$700,13,0),Math!K$2)</f>
        <v>10.199999999999999</v>
      </c>
      <c r="N3" s="8">
        <f>IFERROR(VLOOKUP($A3, All!$A$1:$AB$700,14,0),Math!L$2)</f>
        <v>20</v>
      </c>
      <c r="O3" s="8">
        <f>IFERROR(VLOOKUP($A3, All!$A$1:$AB$700,15,0),Math!M$2)</f>
        <v>5.2</v>
      </c>
      <c r="P3" s="8">
        <f>IFERROR(VLOOKUP($A3, All!$A$1:$AB$700,16,0),Math!N$2)</f>
        <v>5.4</v>
      </c>
      <c r="Q3" s="31">
        <f>IFERROR(VLOOKUP($A3, All!$A$1:$AB$700,17,0),0)</f>
        <v>0.23407768947242066</v>
      </c>
      <c r="R3" s="31">
        <f>IFERROR(VLOOKUP($A3, All!$A$1:$AB$700,18,0),0)</f>
        <v>0.89241882058800137</v>
      </c>
      <c r="S3" s="31">
        <f>IFERROR(VLOOKUP($A3, All!$A$1:$AB$700,19,0),0)</f>
        <v>0.93376587353934293</v>
      </c>
      <c r="T3" s="31">
        <f>IFERROR(VLOOKUP($A3, All!$A$1:$AB$700,20,0),0)</f>
        <v>1.2533496983848238</v>
      </c>
      <c r="U3" s="31">
        <f>IFERROR(VLOOKUP($A3, All!$A$1:$AB$700,21,0),0)</f>
        <v>0.40036383285306143</v>
      </c>
      <c r="V3" s="31">
        <f>IFERROR(VLOOKUP($A3, All!$A$1:$AB$700,22,0),0)</f>
        <v>-0.64495383836086462</v>
      </c>
      <c r="W3" s="31">
        <f>IFERROR(VLOOKUP($A3, All!$A$1:$AB$700,23,0),0)</f>
        <v>-0.70986517860994924</v>
      </c>
      <c r="X3" s="31">
        <f>IFERROR(VLOOKUP($A3, All!$A$1:$AB$700,24,0),0)</f>
        <v>-1.4795365759139847</v>
      </c>
      <c r="Y3" s="31">
        <f>IFERROR(VLOOKUP($A3, All!$A$1:$AB$700,25,0),0)</f>
        <v>2.2407471485144752</v>
      </c>
    </row>
    <row r="4" spans="1:25">
      <c r="A4" s="7" t="s">
        <v>55</v>
      </c>
      <c r="B4" s="8">
        <f>IFERROR(VLOOKUP($A4, All!$A$1:$AB$699,2,0),300)</f>
        <v>300</v>
      </c>
      <c r="C4" s="8">
        <f>IFERROR(VLOOKUP($A4, All!$A$1:$AB$699,3,0),70)</f>
        <v>70</v>
      </c>
      <c r="D4" s="8">
        <f>IFERROR(VLOOKUP($A4, All!$A$1:$AB$699,4,0),Math!B$2)</f>
        <v>0.48400000000000021</v>
      </c>
      <c r="E4" s="8">
        <f>IFERROR(VLOOKUP($A4, All!$A$1:$AB$700,5,0),Math!C$2)</f>
        <v>0.74385000000000046</v>
      </c>
      <c r="F4" s="8">
        <f>IFERROR(VLOOKUP($A4, All!$A$1:$AB$700,6,0),Math!D$2)</f>
        <v>1.4555000000000018</v>
      </c>
      <c r="G4" s="8">
        <f>IFERROR(VLOOKUP($A4, All!$A$1:$AB$700,7,0),Math!E$2)</f>
        <v>5.5439999999999916</v>
      </c>
      <c r="H4" s="8">
        <f>IFERROR(VLOOKUP($A4, All!$A$1:$AB$700,8,0),Math!F$2)</f>
        <v>2.8969999999999994</v>
      </c>
      <c r="I4" s="8">
        <f>IFERROR(VLOOKUP($A4, All!$A$1:$AB$700,9,0),Math!G$2)</f>
        <v>0.98300000000000054</v>
      </c>
      <c r="J4" s="8">
        <f>IFERROR(VLOOKUP($A4, All!$A$1:$AB$700,10,0),Math!H$2)</f>
        <v>0.69149999999999978</v>
      </c>
      <c r="K4" s="8">
        <f>IFERROR(VLOOKUP($A4, All!$A$1:$AB$700,11,0),Math!I$2)</f>
        <v>1.9155000000000013</v>
      </c>
      <c r="L4" s="8">
        <f>IFERROR(VLOOKUP($A4, All!$A$1:$AB$700,12,0),Math!J$2)</f>
        <v>14.211000000000006</v>
      </c>
      <c r="M4" s="8">
        <f>IFERROR(VLOOKUP($A4, All!$A$1:$AB$700,13,0),Math!K$2)</f>
        <v>5.135999999999993</v>
      </c>
      <c r="N4" s="8">
        <f>IFERROR(VLOOKUP($A4, All!$A$1:$AB$700,14,0),Math!L$2)</f>
        <v>10.853499999999997</v>
      </c>
      <c r="O4" s="8">
        <f>IFERROR(VLOOKUP($A4, All!$A$1:$AB$700,15,0),Math!M$2)</f>
        <v>2.5245000000000015</v>
      </c>
      <c r="P4" s="8">
        <f>IFERROR(VLOOKUP($A4, All!$A$1:$AB$700,16,0),Math!N$2)</f>
        <v>3.215999999999998</v>
      </c>
      <c r="Q4" s="31">
        <f>IFERROR(VLOOKUP($A4, All!$A$1:$AB$700,17,0),0)</f>
        <v>0</v>
      </c>
      <c r="R4" s="31">
        <f>IFERROR(VLOOKUP($A4, All!$A$1:$AB$700,18,0),0)</f>
        <v>0</v>
      </c>
      <c r="S4" s="31">
        <f>IFERROR(VLOOKUP($A4, All!$A$1:$AB$700,19,0),0)</f>
        <v>0</v>
      </c>
      <c r="T4" s="31">
        <f>IFERROR(VLOOKUP($A4, All!$A$1:$AB$700,20,0),0)</f>
        <v>0</v>
      </c>
      <c r="U4" s="31">
        <f>IFERROR(VLOOKUP($A4, All!$A$1:$AB$700,21,0),0)</f>
        <v>0</v>
      </c>
      <c r="V4" s="31">
        <f>IFERROR(VLOOKUP($A4, All!$A$1:$AB$700,22,0),0)</f>
        <v>0</v>
      </c>
      <c r="W4" s="31">
        <f>IFERROR(VLOOKUP($A4, All!$A$1:$AB$700,23,0),0)</f>
        <v>0</v>
      </c>
      <c r="X4" s="31">
        <f>IFERROR(VLOOKUP($A4, All!$A$1:$AB$700,24,0),0)</f>
        <v>0</v>
      </c>
      <c r="Y4" s="31">
        <f>IFERROR(VLOOKUP($A4, All!$A$1:$AB$700,25,0),0)</f>
        <v>0</v>
      </c>
    </row>
    <row r="5" spans="1:25">
      <c r="A5" s="7" t="s">
        <v>144</v>
      </c>
      <c r="B5" s="8">
        <f>IFERROR(VLOOKUP($A5, All!$A$1:$AB$699,2,0),300)</f>
        <v>70</v>
      </c>
      <c r="C5" s="8">
        <f>IFERROR(VLOOKUP($A5, All!$A$1:$AB$699,3,0),70)</f>
        <v>5</v>
      </c>
      <c r="D5" s="8">
        <f>IFERROR(VLOOKUP($A5, All!$A$1:$AB$699,4,0),Math!B$2)</f>
        <v>0.41</v>
      </c>
      <c r="E5" s="8">
        <f>IFERROR(VLOOKUP($A5, All!$A$1:$AB$700,5,0),Math!C$2)</f>
        <v>0.89</v>
      </c>
      <c r="F5" s="8">
        <f>IFERROR(VLOOKUP($A5, All!$A$1:$AB$700,6,0),Math!D$2)</f>
        <v>2.4</v>
      </c>
      <c r="G5" s="8">
        <f>IFERROR(VLOOKUP($A5, All!$A$1:$AB$700,7,0),Math!E$2)</f>
        <v>3.6</v>
      </c>
      <c r="H5" s="8">
        <f>IFERROR(VLOOKUP($A5, All!$A$1:$AB$700,8,0),Math!F$2)</f>
        <v>3.6</v>
      </c>
      <c r="I5" s="8">
        <f>IFERROR(VLOOKUP($A5, All!$A$1:$AB$700,9,0),Math!G$2)</f>
        <v>1</v>
      </c>
      <c r="J5" s="8">
        <f>IFERROR(VLOOKUP($A5, All!$A$1:$AB$700,10,0),Math!H$2)</f>
        <v>0.4</v>
      </c>
      <c r="K5" s="8">
        <f>IFERROR(VLOOKUP($A5, All!$A$1:$AB$700,11,0),Math!I$2)</f>
        <v>3.4</v>
      </c>
      <c r="L5" s="8">
        <f>IFERROR(VLOOKUP($A5, All!$A$1:$AB$700,12,0),Math!J$2)</f>
        <v>23</v>
      </c>
      <c r="M5" s="8">
        <f>IFERROR(VLOOKUP($A5, All!$A$1:$AB$700,13,0),Math!K$2)</f>
        <v>8.6</v>
      </c>
      <c r="N5" s="8">
        <f>IFERROR(VLOOKUP($A5, All!$A$1:$AB$700,14,0),Math!L$2)</f>
        <v>21.2</v>
      </c>
      <c r="O5" s="8">
        <f>IFERROR(VLOOKUP($A5, All!$A$1:$AB$700,15,0),Math!M$2)</f>
        <v>3.4</v>
      </c>
      <c r="P5" s="8">
        <f>IFERROR(VLOOKUP($A5, All!$A$1:$AB$700,16,0),Math!N$2)</f>
        <v>3.8</v>
      </c>
      <c r="Q5" s="31">
        <f>IFERROR(VLOOKUP($A5, All!$A$1:$AB$700,17,0),0)</f>
        <v>-0.66622111619074287</v>
      </c>
      <c r="R5" s="31">
        <f>IFERROR(VLOOKUP($A5, All!$A$1:$AB$700,18,0),0)</f>
        <v>0.60340971838508584</v>
      </c>
      <c r="S5" s="31">
        <f>IFERROR(VLOOKUP($A5, All!$A$1:$AB$700,19,0),0)</f>
        <v>0.93376587353934293</v>
      </c>
      <c r="T5" s="31">
        <f>IFERROR(VLOOKUP($A5, All!$A$1:$AB$700,20,0),0)</f>
        <v>-0.66644196216085383</v>
      </c>
      <c r="U5" s="31">
        <f>IFERROR(VLOOKUP($A5, All!$A$1:$AB$700,21,0),0)</f>
        <v>0.31168967275271575</v>
      </c>
      <c r="V5" s="31">
        <f>IFERROR(VLOOKUP($A5, All!$A$1:$AB$700,22,0),0)</f>
        <v>2.8627193869802441E-2</v>
      </c>
      <c r="W5" s="31">
        <f>IFERROR(VLOOKUP($A5, All!$A$1:$AB$700,23,0),0)</f>
        <v>-0.42100854438413049</v>
      </c>
      <c r="X5" s="31">
        <f>IFERROR(VLOOKUP($A5, All!$A$1:$AB$700,24,0),0)</f>
        <v>-1.3038717999075748</v>
      </c>
      <c r="Y5" s="31">
        <f>IFERROR(VLOOKUP($A5, All!$A$1:$AB$700,25,0),0)</f>
        <v>1.4282345846902398</v>
      </c>
    </row>
    <row r="6" spans="1:25">
      <c r="A6" s="7" t="s">
        <v>58</v>
      </c>
      <c r="B6" s="8">
        <f>IFERROR(VLOOKUP($A6, All!$A$1:$AB$699,2,0),300)</f>
        <v>76</v>
      </c>
      <c r="C6" s="8">
        <f>IFERROR(VLOOKUP($A6, All!$A$1:$AB$699,3,0),70)</f>
        <v>4</v>
      </c>
      <c r="D6" s="8">
        <f>IFERROR(VLOOKUP($A6, All!$A$1:$AB$699,4,0),Math!B$2)</f>
        <v>0.42</v>
      </c>
      <c r="E6" s="8">
        <f>IFERROR(VLOOKUP($A6, All!$A$1:$AB$700,5,0),Math!C$2)</f>
        <v>0.85</v>
      </c>
      <c r="F6" s="8">
        <f>IFERROR(VLOOKUP($A6, All!$A$1:$AB$700,6,0),Math!D$2)</f>
        <v>1.8</v>
      </c>
      <c r="G6" s="8">
        <f>IFERROR(VLOOKUP($A6, All!$A$1:$AB$700,7,0),Math!E$2)</f>
        <v>5.5</v>
      </c>
      <c r="H6" s="8">
        <f>IFERROR(VLOOKUP($A6, All!$A$1:$AB$700,8,0),Math!F$2)</f>
        <v>3.3</v>
      </c>
      <c r="I6" s="8">
        <f>IFERROR(VLOOKUP($A6, All!$A$1:$AB$700,9,0),Math!G$2)</f>
        <v>0.8</v>
      </c>
      <c r="J6" s="8">
        <f>IFERROR(VLOOKUP($A6, All!$A$1:$AB$700,10,0),Math!H$2)</f>
        <v>0.3</v>
      </c>
      <c r="K6" s="8">
        <f>IFERROR(VLOOKUP($A6, All!$A$1:$AB$700,11,0),Math!I$2)</f>
        <v>1.8</v>
      </c>
      <c r="L6" s="8">
        <f>IFERROR(VLOOKUP($A6, All!$A$1:$AB$700,12,0),Math!J$2)</f>
        <v>18.8</v>
      </c>
      <c r="M6" s="8">
        <f>IFERROR(VLOOKUP($A6, All!$A$1:$AB$700,13,0),Math!K$2)</f>
        <v>6.3</v>
      </c>
      <c r="N6" s="8">
        <f>IFERROR(VLOOKUP($A6, All!$A$1:$AB$700,14,0),Math!L$2)</f>
        <v>15</v>
      </c>
      <c r="O6" s="8">
        <f>IFERROR(VLOOKUP($A6, All!$A$1:$AB$700,15,0),Math!M$2)</f>
        <v>4.5</v>
      </c>
      <c r="P6" s="8">
        <f>IFERROR(VLOOKUP($A6, All!$A$1:$AB$700,16,0),Math!N$2)</f>
        <v>5.3</v>
      </c>
      <c r="Q6" s="31">
        <f>IFERROR(VLOOKUP($A6, All!$A$1:$AB$700,17,0),0)</f>
        <v>-0.57619123562442653</v>
      </c>
      <c r="R6" s="31">
        <f>IFERROR(VLOOKUP($A6, All!$A$1:$AB$700,18,0),0)</f>
        <v>0.43826165998341954</v>
      </c>
      <c r="S6" s="31">
        <f>IFERROR(VLOOKUP($A6, All!$A$1:$AB$700,19,0),0)</f>
        <v>0.34058479982456608</v>
      </c>
      <c r="T6" s="31">
        <f>IFERROR(VLOOKUP($A6, All!$A$1:$AB$700,20,0),0)</f>
        <v>-1.5084077332856018E-2</v>
      </c>
      <c r="U6" s="31">
        <f>IFERROR(VLOOKUP($A6, All!$A$1:$AB$700,21,0),0)</f>
        <v>0.17867843260219696</v>
      </c>
      <c r="V6" s="31">
        <f>IFERROR(VLOOKUP($A6, All!$A$1:$AB$700,22,0),0)</f>
        <v>-0.308163322245531</v>
      </c>
      <c r="W6" s="31">
        <f>IFERROR(VLOOKUP($A6, All!$A$1:$AB$700,23,0),0)</f>
        <v>-0.56543686149703987</v>
      </c>
      <c r="X6" s="31">
        <f>IFERROR(VLOOKUP($A6, All!$A$1:$AB$700,24,0),0)</f>
        <v>0.10144640814370273</v>
      </c>
      <c r="Y6" s="31">
        <f>IFERROR(VLOOKUP($A6, All!$A$1:$AB$700,25,0),0)</f>
        <v>0.74572403107788232</v>
      </c>
    </row>
    <row r="7" spans="1:25">
      <c r="A7" s="7" t="s">
        <v>63</v>
      </c>
      <c r="B7" s="8">
        <f>IFERROR(VLOOKUP($A7, All!$A$1:$AB$699,2,0),300)</f>
        <v>114</v>
      </c>
      <c r="C7" s="8">
        <f>IFERROR(VLOOKUP($A7, All!$A$1:$AB$699,3,0),70)</f>
        <v>4</v>
      </c>
      <c r="D7" s="8">
        <f>IFERROR(VLOOKUP($A7, All!$A$1:$AB$699,4,0),Math!B$2)</f>
        <v>0.35</v>
      </c>
      <c r="E7" s="8">
        <f>IFERROR(VLOOKUP($A7, All!$A$1:$AB$700,5,0),Math!C$2)</f>
        <v>0.75</v>
      </c>
      <c r="F7" s="8">
        <f>IFERROR(VLOOKUP($A7, All!$A$1:$AB$700,6,0),Math!D$2)</f>
        <v>1</v>
      </c>
      <c r="G7" s="8">
        <f>IFERROR(VLOOKUP($A7, All!$A$1:$AB$700,7,0),Math!E$2)</f>
        <v>6.3</v>
      </c>
      <c r="H7" s="8">
        <f>IFERROR(VLOOKUP($A7, All!$A$1:$AB$700,8,0),Math!F$2)</f>
        <v>3</v>
      </c>
      <c r="I7" s="8">
        <f>IFERROR(VLOOKUP($A7, All!$A$1:$AB$700,9,0),Math!G$2)</f>
        <v>1.3</v>
      </c>
      <c r="J7" s="8">
        <f>IFERROR(VLOOKUP($A7, All!$A$1:$AB$700,10,0),Math!H$2)</f>
        <v>1</v>
      </c>
      <c r="K7" s="8">
        <f>IFERROR(VLOOKUP($A7, All!$A$1:$AB$700,11,0),Math!I$2)</f>
        <v>1.3</v>
      </c>
      <c r="L7" s="8">
        <f>IFERROR(VLOOKUP($A7, All!$A$1:$AB$700,12,0),Math!J$2)</f>
        <v>9</v>
      </c>
      <c r="M7" s="8">
        <f>IFERROR(VLOOKUP($A7, All!$A$1:$AB$700,13,0),Math!K$2)</f>
        <v>3.3</v>
      </c>
      <c r="N7" s="8">
        <f>IFERROR(VLOOKUP($A7, All!$A$1:$AB$700,14,0),Math!L$2)</f>
        <v>9.3000000000000007</v>
      </c>
      <c r="O7" s="8">
        <f>IFERROR(VLOOKUP($A7, All!$A$1:$AB$700,15,0),Math!M$2)</f>
        <v>1.5</v>
      </c>
      <c r="P7" s="8">
        <f>IFERROR(VLOOKUP($A7, All!$A$1:$AB$700,16,0),Math!N$2)</f>
        <v>2</v>
      </c>
      <c r="Q7" s="31">
        <f>IFERROR(VLOOKUP($A7, All!$A$1:$AB$700,17,0),0)</f>
        <v>-1.2064003995886408</v>
      </c>
      <c r="R7" s="31">
        <f>IFERROR(VLOOKUP($A7, All!$A$1:$AB$700,18,0),0)</f>
        <v>2.539151397925429E-2</v>
      </c>
      <c r="S7" s="31">
        <f>IFERROR(VLOOKUP($A7, All!$A$1:$AB$700,19,0),0)</f>
        <v>-0.4503232984618033</v>
      </c>
      <c r="T7" s="31">
        <f>IFERROR(VLOOKUP($A7, All!$A$1:$AB$700,20,0),0)</f>
        <v>0.25917187417366933</v>
      </c>
      <c r="U7" s="31">
        <f>IFERROR(VLOOKUP($A7, All!$A$1:$AB$700,21,0),0)</f>
        <v>4.5667192451678364E-2</v>
      </c>
      <c r="V7" s="31">
        <f>IFERROR(VLOOKUP($A7, All!$A$1:$AB$700,22,0),0)</f>
        <v>0.53381296804280276</v>
      </c>
      <c r="W7" s="31">
        <f>IFERROR(VLOOKUP($A7, All!$A$1:$AB$700,23,0),0)</f>
        <v>0.44556135829332577</v>
      </c>
      <c r="X7" s="31">
        <f>IFERROR(VLOOKUP($A7, All!$A$1:$AB$700,24,0),0)</f>
        <v>0.54060834815972703</v>
      </c>
      <c r="Y7" s="31">
        <f>IFERROR(VLOOKUP($A7, All!$A$1:$AB$700,25,0),0)</f>
        <v>-0.84680059401761887</v>
      </c>
    </row>
    <row r="8" spans="1:25">
      <c r="A8" s="7" t="s">
        <v>75</v>
      </c>
      <c r="B8" s="8">
        <f>IFERROR(VLOOKUP($A8, All!$A$1:$AB$699,2,0),300)</f>
        <v>84</v>
      </c>
      <c r="C8" s="8">
        <f>IFERROR(VLOOKUP($A8, All!$A$1:$AB$699,3,0),70)</f>
        <v>5</v>
      </c>
      <c r="D8" s="8">
        <f>IFERROR(VLOOKUP($A8, All!$A$1:$AB$699,4,0),Math!B$2)</f>
        <v>0.56000000000000005</v>
      </c>
      <c r="E8" s="8">
        <f>IFERROR(VLOOKUP($A8, All!$A$1:$AB$700,5,0),Math!C$2)</f>
        <v>0.77</v>
      </c>
      <c r="F8" s="8">
        <f>IFERROR(VLOOKUP($A8, All!$A$1:$AB$700,6,0),Math!D$2)</f>
        <v>0.8</v>
      </c>
      <c r="G8" s="8">
        <f>IFERROR(VLOOKUP($A8, All!$A$1:$AB$700,7,0),Math!E$2)</f>
        <v>7.2</v>
      </c>
      <c r="H8" s="8">
        <f>IFERROR(VLOOKUP($A8, All!$A$1:$AB$700,8,0),Math!F$2)</f>
        <v>0.6</v>
      </c>
      <c r="I8" s="8">
        <f>IFERROR(VLOOKUP($A8, All!$A$1:$AB$700,9,0),Math!G$2)</f>
        <v>0.6</v>
      </c>
      <c r="J8" s="8">
        <f>IFERROR(VLOOKUP($A8, All!$A$1:$AB$700,10,0),Math!H$2)</f>
        <v>1.2</v>
      </c>
      <c r="K8" s="8">
        <f>IFERROR(VLOOKUP($A8, All!$A$1:$AB$700,11,0),Math!I$2)</f>
        <v>2.8</v>
      </c>
      <c r="L8" s="8">
        <f>IFERROR(VLOOKUP($A8, All!$A$1:$AB$700,12,0),Math!J$2)</f>
        <v>14.4</v>
      </c>
      <c r="M8" s="8">
        <f>IFERROR(VLOOKUP($A8, All!$A$1:$AB$700,13,0),Math!K$2)</f>
        <v>5.8</v>
      </c>
      <c r="N8" s="8">
        <f>IFERROR(VLOOKUP($A8, All!$A$1:$AB$700,14,0),Math!L$2)</f>
        <v>10.4</v>
      </c>
      <c r="O8" s="8">
        <f>IFERROR(VLOOKUP($A8, All!$A$1:$AB$700,15,0),Math!M$2)</f>
        <v>2</v>
      </c>
      <c r="P8" s="8">
        <f>IFERROR(VLOOKUP($A8, All!$A$1:$AB$700,16,0),Math!N$2)</f>
        <v>2.6</v>
      </c>
      <c r="Q8" s="31">
        <f>IFERROR(VLOOKUP($A8, All!$A$1:$AB$700,17,0),0)</f>
        <v>0.68422709230400269</v>
      </c>
      <c r="R8" s="31">
        <f>IFERROR(VLOOKUP($A8, All!$A$1:$AB$700,18,0),0)</f>
        <v>0.10796554318008743</v>
      </c>
      <c r="S8" s="31">
        <f>IFERROR(VLOOKUP($A8, All!$A$1:$AB$700,19,0),0)</f>
        <v>-0.6480503230333956</v>
      </c>
      <c r="T8" s="31">
        <f>IFERROR(VLOOKUP($A8, All!$A$1:$AB$700,20,0),0)</f>
        <v>0.56770981961851052</v>
      </c>
      <c r="U8" s="31">
        <f>IFERROR(VLOOKUP($A8, All!$A$1:$AB$700,21,0),0)</f>
        <v>-1.018422728752471</v>
      </c>
      <c r="V8" s="31">
        <f>IFERROR(VLOOKUP($A8, All!$A$1:$AB$700,22,0),0)</f>
        <v>-0.64495383836086462</v>
      </c>
      <c r="W8" s="31">
        <f>IFERROR(VLOOKUP($A8, All!$A$1:$AB$700,23,0),0)</f>
        <v>0.73441799251914441</v>
      </c>
      <c r="X8" s="31">
        <f>IFERROR(VLOOKUP($A8, All!$A$1:$AB$700,24,0),0)</f>
        <v>-0.77687747188834566</v>
      </c>
      <c r="Y8" s="31">
        <f>IFERROR(VLOOKUP($A8, All!$A$1:$AB$700,25,0),0)</f>
        <v>3.0712974912555237E-2</v>
      </c>
    </row>
    <row r="9" spans="1:25">
      <c r="A9" s="7" t="s">
        <v>88</v>
      </c>
      <c r="B9" s="8">
        <f>IFERROR(VLOOKUP($A9, All!$A$1:$AB$699,2,0),300)</f>
        <v>131</v>
      </c>
      <c r="C9" s="8">
        <f>IFERROR(VLOOKUP($A9, All!$A$1:$AB$699,3,0),70)</f>
        <v>4</v>
      </c>
      <c r="D9" s="8">
        <f>IFERROR(VLOOKUP($A9, All!$A$1:$AB$699,4,0),Math!B$2)</f>
        <v>0.38</v>
      </c>
      <c r="E9" s="8">
        <f>IFERROR(VLOOKUP($A9, All!$A$1:$AB$700,5,0),Math!C$2)</f>
        <v>0.79</v>
      </c>
      <c r="F9" s="8">
        <f>IFERROR(VLOOKUP($A9, All!$A$1:$AB$700,6,0),Math!D$2)</f>
        <v>1.5</v>
      </c>
      <c r="G9" s="8">
        <f>IFERROR(VLOOKUP($A9, All!$A$1:$AB$700,7,0),Math!E$2)</f>
        <v>2.5</v>
      </c>
      <c r="H9" s="8">
        <f>IFERROR(VLOOKUP($A9, All!$A$1:$AB$700,8,0),Math!F$2)</f>
        <v>5.5</v>
      </c>
      <c r="I9" s="8">
        <f>IFERROR(VLOOKUP($A9, All!$A$1:$AB$700,9,0),Math!G$2)</f>
        <v>0.5</v>
      </c>
      <c r="J9" s="8">
        <f>IFERROR(VLOOKUP($A9, All!$A$1:$AB$700,10,0),Math!H$2)</f>
        <v>0.5</v>
      </c>
      <c r="K9" s="8">
        <f>IFERROR(VLOOKUP($A9, All!$A$1:$AB$700,11,0),Math!I$2)</f>
        <v>3</v>
      </c>
      <c r="L9" s="8">
        <f>IFERROR(VLOOKUP($A9, All!$A$1:$AB$700,12,0),Math!J$2)</f>
        <v>17.5</v>
      </c>
      <c r="M9" s="8">
        <f>IFERROR(VLOOKUP($A9, All!$A$1:$AB$700,13,0),Math!K$2)</f>
        <v>5.3</v>
      </c>
      <c r="N9" s="8">
        <f>IFERROR(VLOOKUP($A9, All!$A$1:$AB$700,14,0),Math!L$2)</f>
        <v>13.8</v>
      </c>
      <c r="O9" s="8">
        <f>IFERROR(VLOOKUP($A9, All!$A$1:$AB$700,15,0),Math!M$2)</f>
        <v>5.5</v>
      </c>
      <c r="P9" s="8">
        <f>IFERROR(VLOOKUP($A9, All!$A$1:$AB$700,16,0),Math!N$2)</f>
        <v>7</v>
      </c>
      <c r="Q9" s="31">
        <f>IFERROR(VLOOKUP($A9, All!$A$1:$AB$700,17,0),0)</f>
        <v>-0.93631075788969165</v>
      </c>
      <c r="R9" s="31">
        <f>IFERROR(VLOOKUP($A9, All!$A$1:$AB$700,18,0),0)</f>
        <v>0.19053957238092056</v>
      </c>
      <c r="S9" s="31">
        <f>IFERROR(VLOOKUP($A9, All!$A$1:$AB$700,19,0),0)</f>
        <v>4.3994262967177525E-2</v>
      </c>
      <c r="T9" s="31">
        <f>IFERROR(VLOOKUP($A9, All!$A$1:$AB$700,20,0),0)</f>
        <v>-1.0435438954823262</v>
      </c>
      <c r="U9" s="31">
        <f>IFERROR(VLOOKUP($A9, All!$A$1:$AB$700,21,0),0)</f>
        <v>1.1540941937060005</v>
      </c>
      <c r="V9" s="31">
        <f>IFERROR(VLOOKUP($A9, All!$A$1:$AB$700,22,0),0)</f>
        <v>-0.81334909641853137</v>
      </c>
      <c r="W9" s="31">
        <f>IFERROR(VLOOKUP($A9, All!$A$1:$AB$700,23,0),0)</f>
        <v>-0.27658022727122117</v>
      </c>
      <c r="X9" s="31">
        <f>IFERROR(VLOOKUP($A9, All!$A$1:$AB$700,24,0),0)</f>
        <v>-0.9525422478947555</v>
      </c>
      <c r="Y9" s="31">
        <f>IFERROR(VLOOKUP($A9, All!$A$1:$AB$700,25,0),0)</f>
        <v>0.534470764483581</v>
      </c>
    </row>
    <row r="10" spans="1:25">
      <c r="A10" s="7" t="s">
        <v>85</v>
      </c>
      <c r="B10" s="8">
        <f>IFERROR(VLOOKUP($A10, All!$A$1:$AB$699,2,0),300)</f>
        <v>300</v>
      </c>
      <c r="C10" s="8">
        <f>IFERROR(VLOOKUP($A10, All!$A$1:$AB$699,3,0),70)</f>
        <v>70</v>
      </c>
      <c r="D10" s="8">
        <f>IFERROR(VLOOKUP($A10, All!$A$1:$AB$699,4,0),Math!B$2)</f>
        <v>0.48400000000000021</v>
      </c>
      <c r="E10" s="8">
        <f>IFERROR(VLOOKUP($A10, All!$A$1:$AB$700,5,0),Math!C$2)</f>
        <v>0.74385000000000046</v>
      </c>
      <c r="F10" s="8">
        <f>IFERROR(VLOOKUP($A10, All!$A$1:$AB$700,6,0),Math!D$2)</f>
        <v>1.4555000000000018</v>
      </c>
      <c r="G10" s="8">
        <f>IFERROR(VLOOKUP($A10, All!$A$1:$AB$700,7,0),Math!E$2)</f>
        <v>5.5439999999999916</v>
      </c>
      <c r="H10" s="8">
        <f>IFERROR(VLOOKUP($A10, All!$A$1:$AB$700,8,0),Math!F$2)</f>
        <v>2.8969999999999994</v>
      </c>
      <c r="I10" s="8">
        <f>IFERROR(VLOOKUP($A10, All!$A$1:$AB$700,9,0),Math!G$2)</f>
        <v>0.98300000000000054</v>
      </c>
      <c r="J10" s="8">
        <f>IFERROR(VLOOKUP($A10, All!$A$1:$AB$700,10,0),Math!H$2)</f>
        <v>0.69149999999999978</v>
      </c>
      <c r="K10" s="8">
        <f>IFERROR(VLOOKUP($A10, All!$A$1:$AB$700,11,0),Math!I$2)</f>
        <v>1.9155000000000013</v>
      </c>
      <c r="L10" s="8">
        <f>IFERROR(VLOOKUP($A10, All!$A$1:$AB$700,12,0),Math!J$2)</f>
        <v>14.211000000000006</v>
      </c>
      <c r="M10" s="8">
        <f>IFERROR(VLOOKUP($A10, All!$A$1:$AB$700,13,0),Math!K$2)</f>
        <v>5.135999999999993</v>
      </c>
      <c r="N10" s="8">
        <f>IFERROR(VLOOKUP($A10, All!$A$1:$AB$700,14,0),Math!L$2)</f>
        <v>10.853499999999997</v>
      </c>
      <c r="O10" s="8">
        <f>IFERROR(VLOOKUP($A10, All!$A$1:$AB$700,15,0),Math!M$2)</f>
        <v>2.5245000000000015</v>
      </c>
      <c r="P10" s="8">
        <f>IFERROR(VLOOKUP($A10, All!$A$1:$AB$700,16,0),Math!N$2)</f>
        <v>3.215999999999998</v>
      </c>
      <c r="Q10" s="31">
        <f>IFERROR(VLOOKUP($A10, All!$A$1:$AB$700,17,0),0)</f>
        <v>0</v>
      </c>
      <c r="R10" s="31">
        <f>IFERROR(VLOOKUP($A10, All!$A$1:$AB$700,18,0),0)</f>
        <v>0</v>
      </c>
      <c r="S10" s="31">
        <f>IFERROR(VLOOKUP($A10, All!$A$1:$AB$700,19,0),0)</f>
        <v>0</v>
      </c>
      <c r="T10" s="31">
        <f>IFERROR(VLOOKUP($A10, All!$A$1:$AB$700,20,0),0)</f>
        <v>0</v>
      </c>
      <c r="U10" s="31">
        <f>IFERROR(VLOOKUP($A10, All!$A$1:$AB$700,21,0),0)</f>
        <v>0</v>
      </c>
      <c r="V10" s="31">
        <f>IFERROR(VLOOKUP($A10, All!$A$1:$AB$700,22,0),0)</f>
        <v>0</v>
      </c>
      <c r="W10" s="31">
        <f>IFERROR(VLOOKUP($A10, All!$A$1:$AB$700,23,0),0)</f>
        <v>0</v>
      </c>
      <c r="X10" s="31">
        <f>IFERROR(VLOOKUP($A10, All!$A$1:$AB$700,24,0),0)</f>
        <v>0</v>
      </c>
      <c r="Y10" s="31">
        <f>IFERROR(VLOOKUP($A10, All!$A$1:$AB$700,25,0),0)</f>
        <v>0</v>
      </c>
    </row>
    <row r="11" spans="1:25">
      <c r="A11" s="7" t="s">
        <v>87</v>
      </c>
      <c r="B11" s="8">
        <f>IFERROR(VLOOKUP($A11, All!$A$1:$AB$699,2,0),300)</f>
        <v>132</v>
      </c>
      <c r="C11" s="8">
        <f>IFERROR(VLOOKUP($A11, All!$A$1:$AB$699,3,0),70)</f>
        <v>4</v>
      </c>
      <c r="D11" s="8">
        <f>IFERROR(VLOOKUP($A11, All!$A$1:$AB$699,4,0),Math!B$2)</f>
        <v>0.42</v>
      </c>
      <c r="E11" s="8">
        <f>IFERROR(VLOOKUP($A11, All!$A$1:$AB$700,5,0),Math!C$2)</f>
        <v>0.81</v>
      </c>
      <c r="F11" s="8">
        <f>IFERROR(VLOOKUP($A11, All!$A$1:$AB$700,6,0),Math!D$2)</f>
        <v>1.3</v>
      </c>
      <c r="G11" s="8">
        <f>IFERROR(VLOOKUP($A11, All!$A$1:$AB$700,7,0),Math!E$2)</f>
        <v>5.8</v>
      </c>
      <c r="H11" s="8">
        <f>IFERROR(VLOOKUP($A11, All!$A$1:$AB$700,8,0),Math!F$2)</f>
        <v>1</v>
      </c>
      <c r="I11" s="8">
        <f>IFERROR(VLOOKUP($A11, All!$A$1:$AB$700,9,0),Math!G$2)</f>
        <v>0.5</v>
      </c>
      <c r="J11" s="8">
        <f>IFERROR(VLOOKUP($A11, All!$A$1:$AB$700,10,0),Math!H$2)</f>
        <v>0.5</v>
      </c>
      <c r="K11" s="8">
        <f>IFERROR(VLOOKUP($A11, All!$A$1:$AB$700,11,0),Math!I$2)</f>
        <v>1.5</v>
      </c>
      <c r="L11" s="8">
        <f>IFERROR(VLOOKUP($A11, All!$A$1:$AB$700,12,0),Math!J$2)</f>
        <v>20.3</v>
      </c>
      <c r="M11" s="8">
        <f>IFERROR(VLOOKUP($A11, All!$A$1:$AB$700,13,0),Math!K$2)</f>
        <v>7.8</v>
      </c>
      <c r="N11" s="8">
        <f>IFERROR(VLOOKUP($A11, All!$A$1:$AB$700,14,0),Math!L$2)</f>
        <v>18.5</v>
      </c>
      <c r="O11" s="8">
        <f>IFERROR(VLOOKUP($A11, All!$A$1:$AB$700,15,0),Math!M$2)</f>
        <v>3.5</v>
      </c>
      <c r="P11" s="8">
        <f>IFERROR(VLOOKUP($A11, All!$A$1:$AB$700,16,0),Math!N$2)</f>
        <v>4.3</v>
      </c>
      <c r="Q11" s="31">
        <f>IFERROR(VLOOKUP($A11, All!$A$1:$AB$700,17,0),0)</f>
        <v>-0.57619123562442653</v>
      </c>
      <c r="R11" s="31">
        <f>IFERROR(VLOOKUP($A11, All!$A$1:$AB$700,18,0),0)</f>
        <v>0.27311360158175374</v>
      </c>
      <c r="S11" s="31">
        <f>IFERROR(VLOOKUP($A11, All!$A$1:$AB$700,19,0),0)</f>
        <v>-0.15373276160441476</v>
      </c>
      <c r="T11" s="31">
        <f>IFERROR(VLOOKUP($A11, All!$A$1:$AB$700,20,0),0)</f>
        <v>8.7761904482090938E-2</v>
      </c>
      <c r="U11" s="31">
        <f>IFERROR(VLOOKUP($A11, All!$A$1:$AB$700,21,0),0)</f>
        <v>-0.8410744085517794</v>
      </c>
      <c r="V11" s="31">
        <f>IFERROR(VLOOKUP($A11, All!$A$1:$AB$700,22,0),0)</f>
        <v>-0.81334909641853137</v>
      </c>
      <c r="W11" s="31">
        <f>IFERROR(VLOOKUP($A11, All!$A$1:$AB$700,23,0),0)</f>
        <v>-0.27658022727122117</v>
      </c>
      <c r="X11" s="31">
        <f>IFERROR(VLOOKUP($A11, All!$A$1:$AB$700,24,0),0)</f>
        <v>0.36494357215331735</v>
      </c>
      <c r="Y11" s="31">
        <f>IFERROR(VLOOKUP($A11, All!$A$1:$AB$700,25,0),0)</f>
        <v>0.98947780022515286</v>
      </c>
    </row>
    <row r="12" spans="1:25">
      <c r="A12" s="7" t="s">
        <v>430</v>
      </c>
      <c r="B12" s="8">
        <f>IFERROR(VLOOKUP($A12, All!$A$1:$AB$699,2,0),300)</f>
        <v>73</v>
      </c>
      <c r="C12" s="8">
        <f>IFERROR(VLOOKUP($A12, All!$A$1:$AB$699,3,0),70)</f>
        <v>4</v>
      </c>
      <c r="D12" s="8">
        <f>IFERROR(VLOOKUP($A12, All!$A$1:$AB$699,4,0),Math!B$2)</f>
        <v>0.47</v>
      </c>
      <c r="E12" s="8">
        <f>IFERROR(VLOOKUP($A12, All!$A$1:$AB$700,5,0),Math!C$2)</f>
        <v>0.63</v>
      </c>
      <c r="F12" s="8">
        <f>IFERROR(VLOOKUP($A12, All!$A$1:$AB$700,6,0),Math!D$2)</f>
        <v>3</v>
      </c>
      <c r="G12" s="8">
        <f>IFERROR(VLOOKUP($A12, All!$A$1:$AB$700,7,0),Math!E$2)</f>
        <v>3.8</v>
      </c>
      <c r="H12" s="8">
        <f>IFERROR(VLOOKUP($A12, All!$A$1:$AB$700,8,0),Math!F$2)</f>
        <v>1</v>
      </c>
      <c r="I12" s="8">
        <f>IFERROR(VLOOKUP($A12, All!$A$1:$AB$700,9,0),Math!G$2)</f>
        <v>1.5</v>
      </c>
      <c r="J12" s="8">
        <f>IFERROR(VLOOKUP($A12, All!$A$1:$AB$700,10,0),Math!H$2)</f>
        <v>0.5</v>
      </c>
      <c r="K12" s="8">
        <f>IFERROR(VLOOKUP($A12, All!$A$1:$AB$700,11,0),Math!I$2)</f>
        <v>0.5</v>
      </c>
      <c r="L12" s="8">
        <f>IFERROR(VLOOKUP($A12, All!$A$1:$AB$700,12,0),Math!J$2)</f>
        <v>12.5</v>
      </c>
      <c r="M12" s="8">
        <f>IFERROR(VLOOKUP($A12, All!$A$1:$AB$700,13,0),Math!K$2)</f>
        <v>4.5</v>
      </c>
      <c r="N12" s="8">
        <f>IFERROR(VLOOKUP($A12, All!$A$1:$AB$700,14,0),Math!L$2)</f>
        <v>9.5</v>
      </c>
      <c r="O12" s="8">
        <f>IFERROR(VLOOKUP($A12, All!$A$1:$AB$700,15,0),Math!M$2)</f>
        <v>0.5</v>
      </c>
      <c r="P12" s="8">
        <f>IFERROR(VLOOKUP($A12, All!$A$1:$AB$700,16,0),Math!N$2)</f>
        <v>0.8</v>
      </c>
      <c r="Q12" s="31">
        <f>IFERROR(VLOOKUP($A12, All!$A$1:$AB$700,17,0),0)</f>
        <v>-0.12604183279284498</v>
      </c>
      <c r="R12" s="31">
        <f>IFERROR(VLOOKUP($A12, All!$A$1:$AB$700,18,0),0)</f>
        <v>-0.47005266122574413</v>
      </c>
      <c r="S12" s="31">
        <f>IFERROR(VLOOKUP($A12, All!$A$1:$AB$700,19,0),0)</f>
        <v>1.5269469472541199</v>
      </c>
      <c r="T12" s="31">
        <f>IFERROR(VLOOKUP($A12, All!$A$1:$AB$700,20,0),0)</f>
        <v>-0.59787797428422251</v>
      </c>
      <c r="U12" s="31">
        <f>IFERROR(VLOOKUP($A12, All!$A$1:$AB$700,21,0),0)</f>
        <v>-0.8410744085517794</v>
      </c>
      <c r="V12" s="31">
        <f>IFERROR(VLOOKUP($A12, All!$A$1:$AB$700,22,0),0)</f>
        <v>0.87060348415813626</v>
      </c>
      <c r="W12" s="31">
        <f>IFERROR(VLOOKUP($A12, All!$A$1:$AB$700,23,0),0)</f>
        <v>-0.27658022727122117</v>
      </c>
      <c r="X12" s="31">
        <f>IFERROR(VLOOKUP($A12, All!$A$1:$AB$700,24,0),0)</f>
        <v>1.2432674521853659</v>
      </c>
      <c r="Y12" s="31">
        <f>IFERROR(VLOOKUP($A12, All!$A$1:$AB$700,25,0),0)</f>
        <v>-0.27804179934065421</v>
      </c>
    </row>
    <row r="13" spans="1:25">
      <c r="A13" s="7" t="s">
        <v>487</v>
      </c>
      <c r="B13" s="8">
        <f>IFERROR(VLOOKUP($A13, All!$A$1:$AB$699,2,0),300)</f>
        <v>92</v>
      </c>
      <c r="C13" s="8">
        <f>IFERROR(VLOOKUP($A13, All!$A$1:$AB$699,3,0),70)</f>
        <v>4</v>
      </c>
      <c r="D13" s="8">
        <f>IFERROR(VLOOKUP($A13, All!$A$1:$AB$699,4,0),Math!B$2)</f>
        <v>0.5</v>
      </c>
      <c r="E13" s="8">
        <f>IFERROR(VLOOKUP($A13, All!$A$1:$AB$700,5,0),Math!C$2)</f>
        <v>1</v>
      </c>
      <c r="F13" s="8">
        <f>IFERROR(VLOOKUP($A13, All!$A$1:$AB$700,6,0),Math!D$2)</f>
        <v>0.8</v>
      </c>
      <c r="G13" s="8">
        <f>IFERROR(VLOOKUP($A13, All!$A$1:$AB$700,7,0),Math!E$2)</f>
        <v>7</v>
      </c>
      <c r="H13" s="8">
        <f>IFERROR(VLOOKUP($A13, All!$A$1:$AB$700,8,0),Math!F$2)</f>
        <v>1.3</v>
      </c>
      <c r="I13" s="8">
        <f>IFERROR(VLOOKUP($A13, All!$A$1:$AB$700,9,0),Math!G$2)</f>
        <v>0.5</v>
      </c>
      <c r="J13" s="8">
        <f>IFERROR(VLOOKUP($A13, All!$A$1:$AB$700,10,0),Math!H$2)</f>
        <v>0.3</v>
      </c>
      <c r="K13" s="8">
        <f>IFERROR(VLOOKUP($A13, All!$A$1:$AB$700,11,0),Math!I$2)</f>
        <v>1</v>
      </c>
      <c r="L13" s="8">
        <f>IFERROR(VLOOKUP($A13, All!$A$1:$AB$700,12,0),Math!J$2)</f>
        <v>18</v>
      </c>
      <c r="M13" s="8">
        <f>IFERROR(VLOOKUP($A13, All!$A$1:$AB$700,13,0),Math!K$2)</f>
        <v>8</v>
      </c>
      <c r="N13" s="8">
        <f>IFERROR(VLOOKUP($A13, All!$A$1:$AB$700,14,0),Math!L$2)</f>
        <v>16</v>
      </c>
      <c r="O13" s="8">
        <f>IFERROR(VLOOKUP($A13, All!$A$1:$AB$700,15,0),Math!M$2)</f>
        <v>1.3</v>
      </c>
      <c r="P13" s="8">
        <f>IFERROR(VLOOKUP($A13, All!$A$1:$AB$700,16,0),Math!N$2)</f>
        <v>1.3</v>
      </c>
      <c r="Q13" s="31">
        <f>IFERROR(VLOOKUP($A13, All!$A$1:$AB$700,17,0),0)</f>
        <v>0.14404780890610425</v>
      </c>
      <c r="R13" s="31">
        <f>IFERROR(VLOOKUP($A13, All!$A$1:$AB$700,18,0),0)</f>
        <v>1.0575668789896677</v>
      </c>
      <c r="S13" s="31">
        <f>IFERROR(VLOOKUP($A13, All!$A$1:$AB$700,19,0),0)</f>
        <v>-0.6480503230333956</v>
      </c>
      <c r="T13" s="31">
        <f>IFERROR(VLOOKUP($A13, All!$A$1:$AB$700,20,0),0)</f>
        <v>0.4991458317418791</v>
      </c>
      <c r="U13" s="31">
        <f>IFERROR(VLOOKUP($A13, All!$A$1:$AB$700,21,0),0)</f>
        <v>-0.70806316840126071</v>
      </c>
      <c r="V13" s="31">
        <f>IFERROR(VLOOKUP($A13, All!$A$1:$AB$700,22,0),0)</f>
        <v>-0.81334909641853137</v>
      </c>
      <c r="W13" s="31">
        <f>IFERROR(VLOOKUP($A13, All!$A$1:$AB$700,23,0),0)</f>
        <v>-0.56543686149703987</v>
      </c>
      <c r="X13" s="31">
        <f>IFERROR(VLOOKUP($A13, All!$A$1:$AB$700,24,0),0)</f>
        <v>0.80410551216934167</v>
      </c>
      <c r="Y13" s="31">
        <f>IFERROR(VLOOKUP($A13, All!$A$1:$AB$700,25,0),0)</f>
        <v>0.61572202086600458</v>
      </c>
    </row>
    <row r="14" spans="1:25">
      <c r="A14" s="7" t="s">
        <v>411</v>
      </c>
      <c r="B14" s="8">
        <f>IFERROR(VLOOKUP($A14, All!$A$1:$AB$699,2,0),300)</f>
        <v>59</v>
      </c>
      <c r="C14" s="8">
        <f>IFERROR(VLOOKUP($A14, All!$A$1:$AB$699,3,0),70)</f>
        <v>5</v>
      </c>
      <c r="D14" s="8">
        <f>IFERROR(VLOOKUP($A14, All!$A$1:$AB$699,4,0),Math!B$2)</f>
        <v>0.55000000000000004</v>
      </c>
      <c r="E14" s="8">
        <f>IFERROR(VLOOKUP($A14, All!$A$1:$AB$700,5,0),Math!C$2)</f>
        <v>0.94</v>
      </c>
      <c r="F14" s="8">
        <f>IFERROR(VLOOKUP($A14, All!$A$1:$AB$700,6,0),Math!D$2)</f>
        <v>0.2</v>
      </c>
      <c r="G14" s="8">
        <f>IFERROR(VLOOKUP($A14, All!$A$1:$AB$700,7,0),Math!E$2)</f>
        <v>1.6</v>
      </c>
      <c r="H14" s="8">
        <f>IFERROR(VLOOKUP($A14, All!$A$1:$AB$700,8,0),Math!F$2)</f>
        <v>6.2</v>
      </c>
      <c r="I14" s="8">
        <f>IFERROR(VLOOKUP($A14, All!$A$1:$AB$700,9,0),Math!G$2)</f>
        <v>0.6</v>
      </c>
      <c r="J14" s="8">
        <f>IFERROR(VLOOKUP($A14, All!$A$1:$AB$700,10,0),Math!H$2)</f>
        <v>0.4</v>
      </c>
      <c r="K14" s="8">
        <f>IFERROR(VLOOKUP($A14, All!$A$1:$AB$700,11,0),Math!I$2)</f>
        <v>3.8</v>
      </c>
      <c r="L14" s="8">
        <f>IFERROR(VLOOKUP($A14, All!$A$1:$AB$700,12,0),Math!J$2)</f>
        <v>20.399999999999999</v>
      </c>
      <c r="M14" s="8">
        <f>IFERROR(VLOOKUP($A14, All!$A$1:$AB$700,13,0),Math!K$2)</f>
        <v>8.4</v>
      </c>
      <c r="N14" s="8">
        <f>IFERROR(VLOOKUP($A14, All!$A$1:$AB$700,14,0),Math!L$2)</f>
        <v>15.2</v>
      </c>
      <c r="O14" s="8">
        <f>IFERROR(VLOOKUP($A14, All!$A$1:$AB$700,15,0),Math!M$2)</f>
        <v>3.4</v>
      </c>
      <c r="P14" s="8">
        <f>IFERROR(VLOOKUP($A14, All!$A$1:$AB$700,16,0),Math!N$2)</f>
        <v>3.6</v>
      </c>
      <c r="Q14" s="31">
        <f>IFERROR(VLOOKUP($A14, All!$A$1:$AB$700,17,0),0)</f>
        <v>0.59419721173768625</v>
      </c>
      <c r="R14" s="31">
        <f>IFERROR(VLOOKUP($A14, All!$A$1:$AB$700,18,0),0)</f>
        <v>0.80984479138716825</v>
      </c>
      <c r="S14" s="31">
        <f>IFERROR(VLOOKUP($A14, All!$A$1:$AB$700,19,0),0)</f>
        <v>-1.2412313967481727</v>
      </c>
      <c r="T14" s="31">
        <f>IFERROR(VLOOKUP($A14, All!$A$1:$AB$700,20,0),0)</f>
        <v>-1.3520818409271673</v>
      </c>
      <c r="U14" s="31">
        <f>IFERROR(VLOOKUP($A14, All!$A$1:$AB$700,21,0),0)</f>
        <v>1.4644537540572109</v>
      </c>
      <c r="V14" s="31">
        <f>IFERROR(VLOOKUP($A14, All!$A$1:$AB$700,22,0),0)</f>
        <v>-0.64495383836086462</v>
      </c>
      <c r="W14" s="31">
        <f>IFERROR(VLOOKUP($A14, All!$A$1:$AB$700,23,0),0)</f>
        <v>-0.42100854438413049</v>
      </c>
      <c r="X14" s="31">
        <f>IFERROR(VLOOKUP($A14, All!$A$1:$AB$700,24,0),0)</f>
        <v>-1.6552013519203943</v>
      </c>
      <c r="Y14" s="31">
        <f>IFERROR(VLOOKUP($A14, All!$A$1:$AB$700,25,0),0)</f>
        <v>1.0057280515016374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111.76923076923077</v>
      </c>
      <c r="C17" s="15">
        <f t="shared" si="0"/>
        <v>14.461538461538462</v>
      </c>
      <c r="D17" s="15">
        <f t="shared" si="0"/>
        <v>0.46292307692307688</v>
      </c>
      <c r="E17" s="15">
        <f t="shared" si="0"/>
        <v>0.81597692307692316</v>
      </c>
      <c r="F17" s="15">
        <f t="shared" si="0"/>
        <v>1.4931538461538467</v>
      </c>
      <c r="G17" s="15">
        <f t="shared" si="0"/>
        <v>5.8144615384615372</v>
      </c>
      <c r="H17" s="15">
        <f t="shared" si="0"/>
        <v>3.4918461538461538</v>
      </c>
      <c r="I17" s="15">
        <f t="shared" si="0"/>
        <v>0.87430769230769223</v>
      </c>
      <c r="J17" s="15">
        <f t="shared" si="0"/>
        <v>0.55253846153846142</v>
      </c>
      <c r="K17" s="15">
        <f t="shared" si="0"/>
        <v>2.3485384615384621</v>
      </c>
      <c r="L17" s="15">
        <f t="shared" si="0"/>
        <v>17.909384615384617</v>
      </c>
      <c r="M17" s="15">
        <f t="shared" si="0"/>
        <v>6.651692307692306</v>
      </c>
      <c r="N17" s="15">
        <f t="shared" si="0"/>
        <v>14.392846153846152</v>
      </c>
      <c r="O17" s="16">
        <f>M17/N17</f>
        <v>0.46215267200051302</v>
      </c>
      <c r="P17" s="16">
        <f>AVERAGE(O2:O14)</f>
        <v>3.1653076923076924</v>
      </c>
      <c r="Q17" s="16">
        <f>AVERAGE(P2:P14)</f>
        <v>3.8332307692307688</v>
      </c>
      <c r="R17" s="15">
        <f>P17/Q17</f>
        <v>0.82575453523840114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0.46215267200051302</v>
      </c>
      <c r="C20" s="15">
        <f>M20/N20</f>
        <v>0.82575453523840114</v>
      </c>
      <c r="D20" s="15">
        <f t="shared" ref="D20:N20" si="1">SUM(F2:F14)</f>
        <v>19.411000000000008</v>
      </c>
      <c r="E20" s="15">
        <f t="shared" si="1"/>
        <v>75.58799999999998</v>
      </c>
      <c r="F20" s="15">
        <f t="shared" si="1"/>
        <v>45.393999999999998</v>
      </c>
      <c r="G20" s="15">
        <f t="shared" si="1"/>
        <v>11.366</v>
      </c>
      <c r="H20" s="15">
        <f t="shared" si="1"/>
        <v>7.1829999999999989</v>
      </c>
      <c r="I20" s="15">
        <f t="shared" si="1"/>
        <v>30.531000000000006</v>
      </c>
      <c r="J20" s="15">
        <f t="shared" si="1"/>
        <v>232.82200000000003</v>
      </c>
      <c r="K20" s="15">
        <f t="shared" si="1"/>
        <v>86.47199999999998</v>
      </c>
      <c r="L20" s="15">
        <f t="shared" si="1"/>
        <v>187.10699999999997</v>
      </c>
      <c r="M20" s="15">
        <f t="shared" si="1"/>
        <v>41.149000000000001</v>
      </c>
      <c r="N20" s="15">
        <f t="shared" si="1"/>
        <v>49.831999999999994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9A1-AD0C-C445-8AA3-F7D2DBFEBCE2}">
  <sheetPr codeName="Sheet12"/>
  <dimension ref="A1:Y20"/>
  <sheetViews>
    <sheetView workbookViewId="0">
      <selection activeCell="B22" sqref="B22"/>
    </sheetView>
  </sheetViews>
  <sheetFormatPr baseColWidth="10" defaultRowHeight="16"/>
  <cols>
    <col min="1" max="1" width="21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16</v>
      </c>
      <c r="B2" s="8">
        <f>IFERROR(VLOOKUP($A2, All!$A$1:$AB$699,2,0),300)</f>
        <v>19</v>
      </c>
      <c r="C2" s="8">
        <f>IFERROR(VLOOKUP($A2, All!$A$1:$AB$699,3,0),70)</f>
        <v>4</v>
      </c>
      <c r="D2" s="8">
        <f>IFERROR(VLOOKUP($A2, All!$A$1:$AB$699,4,0),Math!B$2)</f>
        <v>0.55000000000000004</v>
      </c>
      <c r="E2" s="8">
        <f>IFERROR(VLOOKUP($A2, All!$A$1:$AB$700,5,0),Math!C$2)</f>
        <v>0.56000000000000005</v>
      </c>
      <c r="F2" s="8">
        <f>IFERROR(VLOOKUP($A2, All!$A$1:$AB$700,6,0),Math!D$2)</f>
        <v>0.5</v>
      </c>
      <c r="G2" s="8">
        <f>IFERROR(VLOOKUP($A2, All!$A$1:$AB$700,7,0),Math!E$2)</f>
        <v>13.5</v>
      </c>
      <c r="H2" s="8">
        <f>IFERROR(VLOOKUP($A2, All!$A$1:$AB$700,8,0),Math!F$2)</f>
        <v>8</v>
      </c>
      <c r="I2" s="8">
        <f>IFERROR(VLOOKUP($A2, All!$A$1:$AB$700,9,0),Math!G$2)</f>
        <v>1.3</v>
      </c>
      <c r="J2" s="8">
        <f>IFERROR(VLOOKUP($A2, All!$A$1:$AB$700,10,0),Math!H$2)</f>
        <v>1.8</v>
      </c>
      <c r="K2" s="8">
        <f>IFERROR(VLOOKUP($A2, All!$A$1:$AB$700,11,0),Math!I$2)</f>
        <v>4</v>
      </c>
      <c r="L2" s="8">
        <f>IFERROR(VLOOKUP($A2, All!$A$1:$AB$700,12,0),Math!J$2)</f>
        <v>23.8</v>
      </c>
      <c r="M2" s="8">
        <f>IFERROR(VLOOKUP($A2, All!$A$1:$AB$700,13,0),Math!K$2)</f>
        <v>9</v>
      </c>
      <c r="N2" s="8">
        <f>IFERROR(VLOOKUP($A2, All!$A$1:$AB$700,14,0),Math!L$2)</f>
        <v>16.5</v>
      </c>
      <c r="O2" s="8">
        <f>IFERROR(VLOOKUP($A2, All!$A$1:$AB$700,15,0),Math!M$2)</f>
        <v>5.3</v>
      </c>
      <c r="P2" s="8">
        <f>IFERROR(VLOOKUP($A2, All!$A$1:$AB$700,16,0),Math!N$2)</f>
        <v>9.5</v>
      </c>
      <c r="Q2" s="31">
        <f>IFERROR(VLOOKUP($A2, All!$A$1:$AB$700,17,0),0)</f>
        <v>0.59419721173768625</v>
      </c>
      <c r="R2" s="31">
        <f>IFERROR(VLOOKUP($A2, All!$A$1:$AB$700,18,0),0)</f>
        <v>-0.75906176342865961</v>
      </c>
      <c r="S2" s="31">
        <f>IFERROR(VLOOKUP($A2, All!$A$1:$AB$700,19,0),0)</f>
        <v>-0.94464085989078417</v>
      </c>
      <c r="T2" s="31">
        <f>IFERROR(VLOOKUP($A2, All!$A$1:$AB$700,20,0),0)</f>
        <v>2.727475437732398</v>
      </c>
      <c r="U2" s="31">
        <f>IFERROR(VLOOKUP($A2, All!$A$1:$AB$700,21,0),0)</f>
        <v>2.262521194960323</v>
      </c>
      <c r="V2" s="31">
        <f>IFERROR(VLOOKUP($A2, All!$A$1:$AB$700,22,0),0)</f>
        <v>0.53381296804280276</v>
      </c>
      <c r="W2" s="31">
        <f>IFERROR(VLOOKUP($A2, All!$A$1:$AB$700,23,0),0)</f>
        <v>1.6009878951966008</v>
      </c>
      <c r="X2" s="31">
        <f>IFERROR(VLOOKUP($A2, All!$A$1:$AB$700,24,0),0)</f>
        <v>-1.8308661279268039</v>
      </c>
      <c r="Y2" s="31">
        <f>IFERROR(VLOOKUP($A2, All!$A$1:$AB$700,25,0),0)</f>
        <v>1.5582365949021175</v>
      </c>
    </row>
    <row r="3" spans="1:25">
      <c r="A3" s="7" t="s">
        <v>18</v>
      </c>
      <c r="B3" s="8">
        <f>IFERROR(VLOOKUP($A3, All!$A$1:$AB$699,2,0),300)</f>
        <v>300</v>
      </c>
      <c r="C3" s="8">
        <f>IFERROR(VLOOKUP($A3, All!$A$1:$AB$699,3,0),70)</f>
        <v>70</v>
      </c>
      <c r="D3" s="8">
        <f>IFERROR(VLOOKUP($A3, All!$A$1:$AB$699,4,0),Math!B$2)</f>
        <v>0.48400000000000021</v>
      </c>
      <c r="E3" s="8">
        <f>IFERROR(VLOOKUP($A3, All!$A$1:$AB$700,5,0),Math!C$2)</f>
        <v>0.74385000000000046</v>
      </c>
      <c r="F3" s="8">
        <f>IFERROR(VLOOKUP($A3, All!$A$1:$AB$700,6,0),Math!D$2)</f>
        <v>1.4555000000000018</v>
      </c>
      <c r="G3" s="8">
        <f>IFERROR(VLOOKUP($A3, All!$A$1:$AB$700,7,0),Math!E$2)</f>
        <v>5.5439999999999916</v>
      </c>
      <c r="H3" s="8">
        <f>IFERROR(VLOOKUP($A3, All!$A$1:$AB$700,8,0),Math!F$2)</f>
        <v>2.8969999999999994</v>
      </c>
      <c r="I3" s="8">
        <f>IFERROR(VLOOKUP($A3, All!$A$1:$AB$700,9,0),Math!G$2)</f>
        <v>0.98300000000000054</v>
      </c>
      <c r="J3" s="8">
        <f>IFERROR(VLOOKUP($A3, All!$A$1:$AB$700,10,0),Math!H$2)</f>
        <v>0.69149999999999978</v>
      </c>
      <c r="K3" s="8">
        <f>IFERROR(VLOOKUP($A3, All!$A$1:$AB$700,11,0),Math!I$2)</f>
        <v>1.9155000000000013</v>
      </c>
      <c r="L3" s="8">
        <f>IFERROR(VLOOKUP($A3, All!$A$1:$AB$700,12,0),Math!J$2)</f>
        <v>14.211000000000006</v>
      </c>
      <c r="M3" s="8">
        <f>IFERROR(VLOOKUP($A3, All!$A$1:$AB$700,13,0),Math!K$2)</f>
        <v>5.135999999999993</v>
      </c>
      <c r="N3" s="8">
        <f>IFERROR(VLOOKUP($A3, All!$A$1:$AB$700,14,0),Math!L$2)</f>
        <v>10.853499999999997</v>
      </c>
      <c r="O3" s="8">
        <f>IFERROR(VLOOKUP($A3, All!$A$1:$AB$700,15,0),Math!M$2)</f>
        <v>2.5245000000000015</v>
      </c>
      <c r="P3" s="8">
        <f>IFERROR(VLOOKUP($A3, All!$A$1:$AB$700,16,0),Math!N$2)</f>
        <v>3.215999999999998</v>
      </c>
      <c r="Q3" s="31">
        <f>IFERROR(VLOOKUP($A3, All!$A$1:$AB$700,17,0),0)</f>
        <v>0</v>
      </c>
      <c r="R3" s="31">
        <f>IFERROR(VLOOKUP($A3, All!$A$1:$AB$700,18,0),0)</f>
        <v>0</v>
      </c>
      <c r="S3" s="31">
        <f>IFERROR(VLOOKUP($A3, All!$A$1:$AB$700,19,0),0)</f>
        <v>0</v>
      </c>
      <c r="T3" s="31">
        <f>IFERROR(VLOOKUP($A3, All!$A$1:$AB$700,20,0),0)</f>
        <v>0</v>
      </c>
      <c r="U3" s="31">
        <f>IFERROR(VLOOKUP($A3, All!$A$1:$AB$700,21,0),0)</f>
        <v>0</v>
      </c>
      <c r="V3" s="31">
        <f>IFERROR(VLOOKUP($A3, All!$A$1:$AB$700,22,0),0)</f>
        <v>0</v>
      </c>
      <c r="W3" s="31">
        <f>IFERROR(VLOOKUP($A3, All!$A$1:$AB$700,23,0),0)</f>
        <v>0</v>
      </c>
      <c r="X3" s="31">
        <f>IFERROR(VLOOKUP($A3, All!$A$1:$AB$700,24,0),0)</f>
        <v>0</v>
      </c>
      <c r="Y3" s="31">
        <f>IFERROR(VLOOKUP($A3, All!$A$1:$AB$700,25,0),0)</f>
        <v>0</v>
      </c>
    </row>
    <row r="4" spans="1:25">
      <c r="A4" s="7" t="s">
        <v>20</v>
      </c>
      <c r="B4" s="8">
        <f>IFERROR(VLOOKUP($A4, All!$A$1:$AB$699,2,0),300)</f>
        <v>125</v>
      </c>
      <c r="C4" s="8">
        <f>IFERROR(VLOOKUP($A4, All!$A$1:$AB$699,3,0),70)</f>
        <v>1</v>
      </c>
      <c r="D4" s="8">
        <f>IFERROR(VLOOKUP($A4, All!$A$1:$AB$699,4,0),Math!B$2)</f>
        <v>0.45</v>
      </c>
      <c r="E4" s="8">
        <f>IFERROR(VLOOKUP($A4, All!$A$1:$AB$700,5,0),Math!C$2)</f>
        <v>0.67</v>
      </c>
      <c r="F4" s="8">
        <f>IFERROR(VLOOKUP($A4, All!$A$1:$AB$700,6,0),Math!D$2)</f>
        <v>1</v>
      </c>
      <c r="G4" s="8">
        <f>IFERROR(VLOOKUP($A4, All!$A$1:$AB$700,7,0),Math!E$2)</f>
        <v>5</v>
      </c>
      <c r="H4" s="8">
        <f>IFERROR(VLOOKUP($A4, All!$A$1:$AB$700,8,0),Math!F$2)</f>
        <v>2</v>
      </c>
      <c r="I4" s="8">
        <f>IFERROR(VLOOKUP($A4, All!$A$1:$AB$700,9,0),Math!G$2)</f>
        <v>3</v>
      </c>
      <c r="J4" s="8">
        <f>IFERROR(VLOOKUP($A4, All!$A$1:$AB$700,10,0),Math!H$2)</f>
        <v>0</v>
      </c>
      <c r="K4" s="8">
        <f>IFERROR(VLOOKUP($A4, All!$A$1:$AB$700,11,0),Math!I$2)</f>
        <v>4</v>
      </c>
      <c r="L4" s="8">
        <f>IFERROR(VLOOKUP($A4, All!$A$1:$AB$700,12,0),Math!J$2)</f>
        <v>21</v>
      </c>
      <c r="M4" s="8">
        <f>IFERROR(VLOOKUP($A4, All!$A$1:$AB$700,13,0),Math!K$2)</f>
        <v>5</v>
      </c>
      <c r="N4" s="8">
        <f>IFERROR(VLOOKUP($A4, All!$A$1:$AB$700,14,0),Math!L$2)</f>
        <v>11</v>
      </c>
      <c r="O4" s="8">
        <f>IFERROR(VLOOKUP($A4, All!$A$1:$AB$700,15,0),Math!M$2)</f>
        <v>10</v>
      </c>
      <c r="P4" s="8">
        <f>IFERROR(VLOOKUP($A4, All!$A$1:$AB$700,16,0),Math!N$2)</f>
        <v>15</v>
      </c>
      <c r="Q4" s="31">
        <f>IFERROR(VLOOKUP($A4, All!$A$1:$AB$700,17,0),0)</f>
        <v>-0.30610159392547726</v>
      </c>
      <c r="R4" s="31">
        <f>IFERROR(VLOOKUP($A4, All!$A$1:$AB$700,18,0),0)</f>
        <v>-0.30490460282407783</v>
      </c>
      <c r="S4" s="31">
        <f>IFERROR(VLOOKUP($A4, All!$A$1:$AB$700,19,0),0)</f>
        <v>-0.4503232984618033</v>
      </c>
      <c r="T4" s="31">
        <f>IFERROR(VLOOKUP($A4, All!$A$1:$AB$700,20,0),0)</f>
        <v>-0.1864940470244344</v>
      </c>
      <c r="U4" s="31">
        <f>IFERROR(VLOOKUP($A4, All!$A$1:$AB$700,21,0),0)</f>
        <v>-0.39770360805005056</v>
      </c>
      <c r="V4" s="31">
        <f>IFERROR(VLOOKUP($A4, All!$A$1:$AB$700,22,0),0)</f>
        <v>3.3965323550231377</v>
      </c>
      <c r="W4" s="31">
        <f>IFERROR(VLOOKUP($A4, All!$A$1:$AB$700,23,0),0)</f>
        <v>-0.998721812835768</v>
      </c>
      <c r="X4" s="31">
        <f>IFERROR(VLOOKUP($A4, All!$A$1:$AB$700,24,0),0)</f>
        <v>-1.8308661279268039</v>
      </c>
      <c r="Y4" s="31">
        <f>IFERROR(VLOOKUP($A4, All!$A$1:$AB$700,25,0),0)</f>
        <v>1.1032295591605457</v>
      </c>
    </row>
    <row r="5" spans="1:25">
      <c r="A5" s="7" t="s">
        <v>39</v>
      </c>
      <c r="B5" s="8">
        <f>IFERROR(VLOOKUP($A5, All!$A$1:$AB$699,2,0),300)</f>
        <v>123</v>
      </c>
      <c r="C5" s="8">
        <f>IFERROR(VLOOKUP($A5, All!$A$1:$AB$699,3,0),70)</f>
        <v>5</v>
      </c>
      <c r="D5" s="8">
        <f>IFERROR(VLOOKUP($A5, All!$A$1:$AB$699,4,0),Math!B$2)</f>
        <v>0.35</v>
      </c>
      <c r="E5" s="8">
        <f>IFERROR(VLOOKUP($A5, All!$A$1:$AB$700,5,0),Math!C$2)</f>
        <v>1</v>
      </c>
      <c r="F5" s="8">
        <f>IFERROR(VLOOKUP($A5, All!$A$1:$AB$700,6,0),Math!D$2)</f>
        <v>3.8</v>
      </c>
      <c r="G5" s="8">
        <f>IFERROR(VLOOKUP($A5, All!$A$1:$AB$700,7,0),Math!E$2)</f>
        <v>3.4</v>
      </c>
      <c r="H5" s="8">
        <f>IFERROR(VLOOKUP($A5, All!$A$1:$AB$700,8,0),Math!F$2)</f>
        <v>2.2000000000000002</v>
      </c>
      <c r="I5" s="8">
        <f>IFERROR(VLOOKUP($A5, All!$A$1:$AB$700,9,0),Math!G$2)</f>
        <v>0.6</v>
      </c>
      <c r="J5" s="8">
        <f>IFERROR(VLOOKUP($A5, All!$A$1:$AB$700,10,0),Math!H$2)</f>
        <v>0.4</v>
      </c>
      <c r="K5" s="8">
        <f>IFERROR(VLOOKUP($A5, All!$A$1:$AB$700,11,0),Math!I$2)</f>
        <v>3.2</v>
      </c>
      <c r="L5" s="8">
        <f>IFERROR(VLOOKUP($A5, All!$A$1:$AB$700,12,0),Math!J$2)</f>
        <v>16</v>
      </c>
      <c r="M5" s="8">
        <f>IFERROR(VLOOKUP($A5, All!$A$1:$AB$700,13,0),Math!K$2)</f>
        <v>5.6</v>
      </c>
      <c r="N5" s="8">
        <f>IFERROR(VLOOKUP($A5, All!$A$1:$AB$700,14,0),Math!L$2)</f>
        <v>15.8</v>
      </c>
      <c r="O5" s="8">
        <f>IFERROR(VLOOKUP($A5, All!$A$1:$AB$700,15,0),Math!M$2)</f>
        <v>1</v>
      </c>
      <c r="P5" s="8">
        <f>IFERROR(VLOOKUP($A5, All!$A$1:$AB$700,16,0),Math!N$2)</f>
        <v>1</v>
      </c>
      <c r="Q5" s="31">
        <f>IFERROR(VLOOKUP($A5, All!$A$1:$AB$700,17,0),0)</f>
        <v>-1.2064003995886408</v>
      </c>
      <c r="R5" s="31">
        <f>IFERROR(VLOOKUP($A5, All!$A$1:$AB$700,18,0),0)</f>
        <v>1.0575668789896677</v>
      </c>
      <c r="S5" s="31">
        <f>IFERROR(VLOOKUP($A5, All!$A$1:$AB$700,19,0),0)</f>
        <v>2.3178550455404894</v>
      </c>
      <c r="T5" s="31">
        <f>IFERROR(VLOOKUP($A5, All!$A$1:$AB$700,20,0),0)</f>
        <v>-0.73500595003748526</v>
      </c>
      <c r="U5" s="31">
        <f>IFERROR(VLOOKUP($A5, All!$A$1:$AB$700,21,0),0)</f>
        <v>-0.30902944794970466</v>
      </c>
      <c r="V5" s="31">
        <f>IFERROR(VLOOKUP($A5, All!$A$1:$AB$700,22,0),0)</f>
        <v>-0.64495383836086462</v>
      </c>
      <c r="W5" s="31">
        <f>IFERROR(VLOOKUP($A5, All!$A$1:$AB$700,23,0),0)</f>
        <v>-0.42100854438413049</v>
      </c>
      <c r="X5" s="31">
        <f>IFERROR(VLOOKUP($A5, All!$A$1:$AB$700,24,0),0)</f>
        <v>-1.1282070239011655</v>
      </c>
      <c r="Y5" s="31">
        <f>IFERROR(VLOOKUP($A5, All!$A$1:$AB$700,25,0),0)</f>
        <v>0.29071699533631046</v>
      </c>
    </row>
    <row r="6" spans="1:25">
      <c r="A6" s="7" t="s">
        <v>51</v>
      </c>
      <c r="B6" s="8">
        <f>IFERROR(VLOOKUP($A6, All!$A$1:$AB$699,2,0),300)</f>
        <v>56</v>
      </c>
      <c r="C6" s="8">
        <f>IFERROR(VLOOKUP($A6, All!$A$1:$AB$699,3,0),70)</f>
        <v>5</v>
      </c>
      <c r="D6" s="8">
        <f>IFERROR(VLOOKUP($A6, All!$A$1:$AB$699,4,0),Math!B$2)</f>
        <v>0.45</v>
      </c>
      <c r="E6" s="8">
        <f>IFERROR(VLOOKUP($A6, All!$A$1:$AB$700,5,0),Math!C$2)</f>
        <v>0.72</v>
      </c>
      <c r="F6" s="8">
        <f>IFERROR(VLOOKUP($A6, All!$A$1:$AB$700,6,0),Math!D$2)</f>
        <v>2.4</v>
      </c>
      <c r="G6" s="8">
        <f>IFERROR(VLOOKUP($A6, All!$A$1:$AB$700,7,0),Math!E$2)</f>
        <v>3.6</v>
      </c>
      <c r="H6" s="8">
        <f>IFERROR(VLOOKUP($A6, All!$A$1:$AB$700,8,0),Math!F$2)</f>
        <v>4</v>
      </c>
      <c r="I6" s="8">
        <f>IFERROR(VLOOKUP($A6, All!$A$1:$AB$700,9,0),Math!G$2)</f>
        <v>1.4</v>
      </c>
      <c r="J6" s="8">
        <f>IFERROR(VLOOKUP($A6, All!$A$1:$AB$700,10,0),Math!H$2)</f>
        <v>0.6</v>
      </c>
      <c r="K6" s="8">
        <f>IFERROR(VLOOKUP($A6, All!$A$1:$AB$700,11,0),Math!I$2)</f>
        <v>2.8</v>
      </c>
      <c r="L6" s="8">
        <f>IFERROR(VLOOKUP($A6, All!$A$1:$AB$700,12,0),Math!J$2)</f>
        <v>20.2</v>
      </c>
      <c r="M6" s="8">
        <f>IFERROR(VLOOKUP($A6, All!$A$1:$AB$700,13,0),Math!K$2)</f>
        <v>7.6</v>
      </c>
      <c r="N6" s="8">
        <f>IFERROR(VLOOKUP($A6, All!$A$1:$AB$700,14,0),Math!L$2)</f>
        <v>17</v>
      </c>
      <c r="O6" s="8">
        <f>IFERROR(VLOOKUP($A6, All!$A$1:$AB$700,15,0),Math!M$2)</f>
        <v>2.6</v>
      </c>
      <c r="P6" s="8">
        <f>IFERROR(VLOOKUP($A6, All!$A$1:$AB$700,16,0),Math!N$2)</f>
        <v>3.6</v>
      </c>
      <c r="Q6" s="31">
        <f>IFERROR(VLOOKUP($A6, All!$A$1:$AB$700,17,0),0)</f>
        <v>-0.30610159392547726</v>
      </c>
      <c r="R6" s="31">
        <f>IFERROR(VLOOKUP($A6, All!$A$1:$AB$700,18,0),0)</f>
        <v>-9.846952982199543E-2</v>
      </c>
      <c r="S6" s="31">
        <f>IFERROR(VLOOKUP($A6, All!$A$1:$AB$700,19,0),0)</f>
        <v>0.93376587353934293</v>
      </c>
      <c r="T6" s="31">
        <f>IFERROR(VLOOKUP($A6, All!$A$1:$AB$700,20,0),0)</f>
        <v>-0.66644196216085383</v>
      </c>
      <c r="U6" s="31">
        <f>IFERROR(VLOOKUP($A6, All!$A$1:$AB$700,21,0),0)</f>
        <v>0.48903799295340727</v>
      </c>
      <c r="V6" s="31">
        <f>IFERROR(VLOOKUP($A6, All!$A$1:$AB$700,22,0),0)</f>
        <v>0.7022082261004694</v>
      </c>
      <c r="W6" s="31">
        <f>IFERROR(VLOOKUP($A6, All!$A$1:$AB$700,23,0),0)</f>
        <v>-0.13215191015831179</v>
      </c>
      <c r="X6" s="31">
        <f>IFERROR(VLOOKUP($A6, All!$A$1:$AB$700,24,0),0)</f>
        <v>-0.77687747188834566</v>
      </c>
      <c r="Y6" s="31">
        <f>IFERROR(VLOOKUP($A6, All!$A$1:$AB$700,25,0),0)</f>
        <v>0.97322754894866792</v>
      </c>
    </row>
    <row r="7" spans="1:25">
      <c r="A7" s="7" t="s">
        <v>53</v>
      </c>
      <c r="B7" s="8">
        <f>IFERROR(VLOOKUP($A7, All!$A$1:$AB$699,2,0),300)</f>
        <v>183</v>
      </c>
      <c r="C7" s="8">
        <f>IFERROR(VLOOKUP($A7, All!$A$1:$AB$699,3,0),70)</f>
        <v>4</v>
      </c>
      <c r="D7" s="8">
        <f>IFERROR(VLOOKUP($A7, All!$A$1:$AB$699,4,0),Math!B$2)</f>
        <v>0.39</v>
      </c>
      <c r="E7" s="8">
        <f>IFERROR(VLOOKUP($A7, All!$A$1:$AB$700,5,0),Math!C$2)</f>
        <v>0.62</v>
      </c>
      <c r="F7" s="8">
        <f>IFERROR(VLOOKUP($A7, All!$A$1:$AB$700,6,0),Math!D$2)</f>
        <v>2</v>
      </c>
      <c r="G7" s="8">
        <f>IFERROR(VLOOKUP($A7, All!$A$1:$AB$700,7,0),Math!E$2)</f>
        <v>3.8</v>
      </c>
      <c r="H7" s="8">
        <f>IFERROR(VLOOKUP($A7, All!$A$1:$AB$700,8,0),Math!F$2)</f>
        <v>6</v>
      </c>
      <c r="I7" s="8">
        <f>IFERROR(VLOOKUP($A7, All!$A$1:$AB$700,9,0),Math!G$2)</f>
        <v>0</v>
      </c>
      <c r="J7" s="8">
        <f>IFERROR(VLOOKUP($A7, All!$A$1:$AB$700,10,0),Math!H$2)</f>
        <v>0</v>
      </c>
      <c r="K7" s="8">
        <f>IFERROR(VLOOKUP($A7, All!$A$1:$AB$700,11,0),Math!I$2)</f>
        <v>2</v>
      </c>
      <c r="L7" s="8">
        <f>IFERROR(VLOOKUP($A7, All!$A$1:$AB$700,12,0),Math!J$2)</f>
        <v>16.3</v>
      </c>
      <c r="M7" s="8">
        <f>IFERROR(VLOOKUP($A7, All!$A$1:$AB$700,13,0),Math!K$2)</f>
        <v>5.8</v>
      </c>
      <c r="N7" s="8">
        <f>IFERROR(VLOOKUP($A7, All!$A$1:$AB$700,14,0),Math!L$2)</f>
        <v>14.8</v>
      </c>
      <c r="O7" s="8">
        <f>IFERROR(VLOOKUP($A7, All!$A$1:$AB$700,15,0),Math!M$2)</f>
        <v>2.8</v>
      </c>
      <c r="P7" s="8">
        <f>IFERROR(VLOOKUP($A7, All!$A$1:$AB$700,16,0),Math!N$2)</f>
        <v>4.5</v>
      </c>
      <c r="Q7" s="31">
        <f>IFERROR(VLOOKUP($A7, All!$A$1:$AB$700,17,0),0)</f>
        <v>-0.8462808773233752</v>
      </c>
      <c r="R7" s="31">
        <f>IFERROR(VLOOKUP($A7, All!$A$1:$AB$700,18,0),0)</f>
        <v>-0.51133967582616069</v>
      </c>
      <c r="S7" s="31">
        <f>IFERROR(VLOOKUP($A7, All!$A$1:$AB$700,19,0),0)</f>
        <v>0.53831182439615832</v>
      </c>
      <c r="T7" s="31">
        <f>IFERROR(VLOOKUP($A7, All!$A$1:$AB$700,20,0),0)</f>
        <v>-0.59787797428422251</v>
      </c>
      <c r="U7" s="31">
        <f>IFERROR(VLOOKUP($A7, All!$A$1:$AB$700,21,0),0)</f>
        <v>1.3757795939568651</v>
      </c>
      <c r="V7" s="31">
        <f>IFERROR(VLOOKUP($A7, All!$A$1:$AB$700,22,0),0)</f>
        <v>-1.6553253867068651</v>
      </c>
      <c r="W7" s="31">
        <f>IFERROR(VLOOKUP($A7, All!$A$1:$AB$700,23,0),0)</f>
        <v>-0.998721812835768</v>
      </c>
      <c r="X7" s="31">
        <f>IFERROR(VLOOKUP($A7, All!$A$1:$AB$700,24,0),0)</f>
        <v>-7.4218367862706955E-2</v>
      </c>
      <c r="Y7" s="31">
        <f>IFERROR(VLOOKUP($A7, All!$A$1:$AB$700,25,0),0)</f>
        <v>0.33946774916576467</v>
      </c>
    </row>
    <row r="8" spans="1:25">
      <c r="A8" s="7" t="s">
        <v>54</v>
      </c>
      <c r="B8" s="8">
        <f>IFERROR(VLOOKUP($A8, All!$A$1:$AB$699,2,0),300)</f>
        <v>43</v>
      </c>
      <c r="C8" s="8">
        <f>IFERROR(VLOOKUP($A8, All!$A$1:$AB$699,3,0),70)</f>
        <v>4</v>
      </c>
      <c r="D8" s="8">
        <f>IFERROR(VLOOKUP($A8, All!$A$1:$AB$699,4,0),Math!B$2)</f>
        <v>0.38</v>
      </c>
      <c r="E8" s="8">
        <f>IFERROR(VLOOKUP($A8, All!$A$1:$AB$700,5,0),Math!C$2)</f>
        <v>0.71</v>
      </c>
      <c r="F8" s="8">
        <f>IFERROR(VLOOKUP($A8, All!$A$1:$AB$700,6,0),Math!D$2)</f>
        <v>3.5</v>
      </c>
      <c r="G8" s="8">
        <f>IFERROR(VLOOKUP($A8, All!$A$1:$AB$700,7,0),Math!E$2)</f>
        <v>8</v>
      </c>
      <c r="H8" s="8">
        <f>IFERROR(VLOOKUP($A8, All!$A$1:$AB$700,8,0),Math!F$2)</f>
        <v>2</v>
      </c>
      <c r="I8" s="8">
        <f>IFERROR(VLOOKUP($A8, All!$A$1:$AB$700,9,0),Math!G$2)</f>
        <v>2.2999999999999998</v>
      </c>
      <c r="J8" s="8">
        <f>IFERROR(VLOOKUP($A8, All!$A$1:$AB$700,10,0),Math!H$2)</f>
        <v>0.5</v>
      </c>
      <c r="K8" s="8">
        <f>IFERROR(VLOOKUP($A8, All!$A$1:$AB$700,11,0),Math!I$2)</f>
        <v>1.8</v>
      </c>
      <c r="L8" s="8">
        <f>IFERROR(VLOOKUP($A8, All!$A$1:$AB$700,12,0),Math!J$2)</f>
        <v>21.5</v>
      </c>
      <c r="M8" s="8">
        <f>IFERROR(VLOOKUP($A8, All!$A$1:$AB$700,13,0),Math!K$2)</f>
        <v>7.8</v>
      </c>
      <c r="N8" s="8">
        <f>IFERROR(VLOOKUP($A8, All!$A$1:$AB$700,14,0),Math!L$2)</f>
        <v>20.8</v>
      </c>
      <c r="O8" s="8">
        <f>IFERROR(VLOOKUP($A8, All!$A$1:$AB$700,15,0),Math!M$2)</f>
        <v>2.5</v>
      </c>
      <c r="P8" s="8">
        <f>IFERROR(VLOOKUP($A8, All!$A$1:$AB$700,16,0),Math!N$2)</f>
        <v>3.5</v>
      </c>
      <c r="Q8" s="31">
        <f>IFERROR(VLOOKUP($A8, All!$A$1:$AB$700,17,0),0)</f>
        <v>-0.93631075788969165</v>
      </c>
      <c r="R8" s="31">
        <f>IFERROR(VLOOKUP($A8, All!$A$1:$AB$700,18,0),0)</f>
        <v>-0.139756544422412</v>
      </c>
      <c r="S8" s="31">
        <f>IFERROR(VLOOKUP($A8, All!$A$1:$AB$700,19,0),0)</f>
        <v>2.0212645086831009</v>
      </c>
      <c r="T8" s="31">
        <f>IFERROR(VLOOKUP($A8, All!$A$1:$AB$700,20,0),0)</f>
        <v>0.8419657711250359</v>
      </c>
      <c r="U8" s="31">
        <f>IFERROR(VLOOKUP($A8, All!$A$1:$AB$700,21,0),0)</f>
        <v>-0.39770360805005056</v>
      </c>
      <c r="V8" s="31">
        <f>IFERROR(VLOOKUP($A8, All!$A$1:$AB$700,22,0),0)</f>
        <v>2.2177655486194703</v>
      </c>
      <c r="W8" s="31">
        <f>IFERROR(VLOOKUP($A8, All!$A$1:$AB$700,23,0),0)</f>
        <v>-0.27658022727122117</v>
      </c>
      <c r="X8" s="31">
        <f>IFERROR(VLOOKUP($A8, All!$A$1:$AB$700,24,0),0)</f>
        <v>0.10144640814370273</v>
      </c>
      <c r="Y8" s="31">
        <f>IFERROR(VLOOKUP($A8, All!$A$1:$AB$700,25,0),0)</f>
        <v>1.1844808155429691</v>
      </c>
    </row>
    <row r="9" spans="1:25">
      <c r="A9" s="7" t="s">
        <v>59</v>
      </c>
      <c r="B9" s="8">
        <f>IFERROR(VLOOKUP($A9, All!$A$1:$AB$699,2,0),300)</f>
        <v>28</v>
      </c>
      <c r="C9" s="8">
        <f>IFERROR(VLOOKUP($A9, All!$A$1:$AB$699,3,0),70)</f>
        <v>4</v>
      </c>
      <c r="D9" s="8">
        <f>IFERROR(VLOOKUP($A9, All!$A$1:$AB$699,4,0),Math!B$2)</f>
        <v>0.48</v>
      </c>
      <c r="E9" s="8">
        <f>IFERROR(VLOOKUP($A9, All!$A$1:$AB$700,5,0),Math!C$2)</f>
        <v>0.83</v>
      </c>
      <c r="F9" s="8">
        <f>IFERROR(VLOOKUP($A9, All!$A$1:$AB$700,6,0),Math!D$2)</f>
        <v>1</v>
      </c>
      <c r="G9" s="8">
        <f>IFERROR(VLOOKUP($A9, All!$A$1:$AB$700,7,0),Math!E$2)</f>
        <v>10.3</v>
      </c>
      <c r="H9" s="8">
        <f>IFERROR(VLOOKUP($A9, All!$A$1:$AB$700,8,0),Math!F$2)</f>
        <v>2.8</v>
      </c>
      <c r="I9" s="8">
        <f>IFERROR(VLOOKUP($A9, All!$A$1:$AB$700,9,0),Math!G$2)</f>
        <v>0.8</v>
      </c>
      <c r="J9" s="8">
        <f>IFERROR(VLOOKUP($A9, All!$A$1:$AB$700,10,0),Math!H$2)</f>
        <v>2.2999999999999998</v>
      </c>
      <c r="K9" s="8">
        <f>IFERROR(VLOOKUP($A9, All!$A$1:$AB$700,11,0),Math!I$2)</f>
        <v>2</v>
      </c>
      <c r="L9" s="8">
        <f>IFERROR(VLOOKUP($A9, All!$A$1:$AB$700,12,0),Math!J$2)</f>
        <v>14.5</v>
      </c>
      <c r="M9" s="8">
        <f>IFERROR(VLOOKUP($A9, All!$A$1:$AB$700,13,0),Math!K$2)</f>
        <v>5.5</v>
      </c>
      <c r="N9" s="8">
        <f>IFERROR(VLOOKUP($A9, All!$A$1:$AB$700,14,0),Math!L$2)</f>
        <v>11.5</v>
      </c>
      <c r="O9" s="8">
        <f>IFERROR(VLOOKUP($A9, All!$A$1:$AB$700,15,0),Math!M$2)</f>
        <v>2.5</v>
      </c>
      <c r="P9" s="8">
        <f>IFERROR(VLOOKUP($A9, All!$A$1:$AB$700,16,0),Math!N$2)</f>
        <v>3</v>
      </c>
      <c r="Q9" s="31">
        <f>IFERROR(VLOOKUP($A9, All!$A$1:$AB$700,17,0),0)</f>
        <v>-3.601195222652856E-2</v>
      </c>
      <c r="R9" s="31">
        <f>IFERROR(VLOOKUP($A9, All!$A$1:$AB$700,18,0),0)</f>
        <v>0.35568763078258642</v>
      </c>
      <c r="S9" s="31">
        <f>IFERROR(VLOOKUP($A9, All!$A$1:$AB$700,19,0),0)</f>
        <v>-0.4503232984618033</v>
      </c>
      <c r="T9" s="31">
        <f>IFERROR(VLOOKUP($A9, All!$A$1:$AB$700,20,0),0)</f>
        <v>1.6304516317062967</v>
      </c>
      <c r="U9" s="31">
        <f>IFERROR(VLOOKUP($A9, All!$A$1:$AB$700,21,0),0)</f>
        <v>-4.3006967648667495E-2</v>
      </c>
      <c r="V9" s="31">
        <f>IFERROR(VLOOKUP($A9, All!$A$1:$AB$700,22,0),0)</f>
        <v>-0.308163322245531</v>
      </c>
      <c r="W9" s="31">
        <f>IFERROR(VLOOKUP($A9, All!$A$1:$AB$700,23,0),0)</f>
        <v>2.3231294807611476</v>
      </c>
      <c r="X9" s="31">
        <f>IFERROR(VLOOKUP($A9, All!$A$1:$AB$700,24,0),0)</f>
        <v>-7.4218367862706955E-2</v>
      </c>
      <c r="Y9" s="31">
        <f>IFERROR(VLOOKUP($A9, All!$A$1:$AB$700,25,0),0)</f>
        <v>4.6963226189039885E-2</v>
      </c>
    </row>
    <row r="10" spans="1:25">
      <c r="A10" s="7" t="s">
        <v>69</v>
      </c>
      <c r="B10" s="8">
        <f>IFERROR(VLOOKUP($A10, All!$A$1:$AB$699,2,0),300)</f>
        <v>41</v>
      </c>
      <c r="C10" s="8">
        <f>IFERROR(VLOOKUP($A10, All!$A$1:$AB$699,3,0),70)</f>
        <v>4</v>
      </c>
      <c r="D10" s="8">
        <f>IFERROR(VLOOKUP($A10, All!$A$1:$AB$699,4,0),Math!B$2)</f>
        <v>0.56000000000000005</v>
      </c>
      <c r="E10" s="8">
        <f>IFERROR(VLOOKUP($A10, All!$A$1:$AB$700,5,0),Math!C$2)</f>
        <v>0.89</v>
      </c>
      <c r="F10" s="8">
        <f>IFERROR(VLOOKUP($A10, All!$A$1:$AB$700,6,0),Math!D$2)</f>
        <v>0.8</v>
      </c>
      <c r="G10" s="8">
        <f>IFERROR(VLOOKUP($A10, All!$A$1:$AB$700,7,0),Math!E$2)</f>
        <v>10</v>
      </c>
      <c r="H10" s="8">
        <f>IFERROR(VLOOKUP($A10, All!$A$1:$AB$700,8,0),Math!F$2)</f>
        <v>2.2999999999999998</v>
      </c>
      <c r="I10" s="8">
        <f>IFERROR(VLOOKUP($A10, All!$A$1:$AB$700,9,0),Math!G$2)</f>
        <v>0.5</v>
      </c>
      <c r="J10" s="8">
        <f>IFERROR(VLOOKUP($A10, All!$A$1:$AB$700,10,0),Math!H$2)</f>
        <v>0.3</v>
      </c>
      <c r="K10" s="8">
        <f>IFERROR(VLOOKUP($A10, All!$A$1:$AB$700,11,0),Math!I$2)</f>
        <v>2.8</v>
      </c>
      <c r="L10" s="8">
        <f>IFERROR(VLOOKUP($A10, All!$A$1:$AB$700,12,0),Math!J$2)</f>
        <v>22.8</v>
      </c>
      <c r="M10" s="8">
        <f>IFERROR(VLOOKUP($A10, All!$A$1:$AB$700,13,0),Math!K$2)</f>
        <v>9</v>
      </c>
      <c r="N10" s="8">
        <f>IFERROR(VLOOKUP($A10, All!$A$1:$AB$700,14,0),Math!L$2)</f>
        <v>16</v>
      </c>
      <c r="O10" s="8">
        <f>IFERROR(VLOOKUP($A10, All!$A$1:$AB$700,15,0),Math!M$2)</f>
        <v>4</v>
      </c>
      <c r="P10" s="8">
        <f>IFERROR(VLOOKUP($A10, All!$A$1:$AB$700,16,0),Math!N$2)</f>
        <v>4.5</v>
      </c>
      <c r="Q10" s="31">
        <f>IFERROR(VLOOKUP($A10, All!$A$1:$AB$700,17,0),0)</f>
        <v>0.68422709230400269</v>
      </c>
      <c r="R10" s="31">
        <f>IFERROR(VLOOKUP($A10, All!$A$1:$AB$700,18,0),0)</f>
        <v>0.60340971838508584</v>
      </c>
      <c r="S10" s="31">
        <f>IFERROR(VLOOKUP($A10, All!$A$1:$AB$700,19,0),0)</f>
        <v>-0.6480503230333956</v>
      </c>
      <c r="T10" s="31">
        <f>IFERROR(VLOOKUP($A10, All!$A$1:$AB$700,20,0),0)</f>
        <v>1.5276056498913493</v>
      </c>
      <c r="U10" s="31">
        <f>IFERROR(VLOOKUP($A10, All!$A$1:$AB$700,21,0),0)</f>
        <v>-0.26469236789953193</v>
      </c>
      <c r="V10" s="31">
        <f>IFERROR(VLOOKUP($A10, All!$A$1:$AB$700,22,0),0)</f>
        <v>-0.81334909641853137</v>
      </c>
      <c r="W10" s="31">
        <f>IFERROR(VLOOKUP($A10, All!$A$1:$AB$700,23,0),0)</f>
        <v>-0.56543686149703987</v>
      </c>
      <c r="X10" s="31">
        <f>IFERROR(VLOOKUP($A10, All!$A$1:$AB$700,24,0),0)</f>
        <v>-0.77687747188834566</v>
      </c>
      <c r="Y10" s="31">
        <f>IFERROR(VLOOKUP($A10, All!$A$1:$AB$700,25,0),0)</f>
        <v>1.3957340821372706</v>
      </c>
    </row>
    <row r="11" spans="1:25">
      <c r="A11" s="7" t="s">
        <v>301</v>
      </c>
      <c r="B11" s="8">
        <f>IFERROR(VLOOKUP($A11, All!$A$1:$AB$699,2,0),300)</f>
        <v>122</v>
      </c>
      <c r="C11" s="8">
        <f>IFERROR(VLOOKUP($A11, All!$A$1:$AB$699,3,0),70)</f>
        <v>4</v>
      </c>
      <c r="D11" s="8">
        <f>IFERROR(VLOOKUP($A11, All!$A$1:$AB$699,4,0),Math!B$2)</f>
        <v>0.46</v>
      </c>
      <c r="E11" s="8">
        <f>IFERROR(VLOOKUP($A11, All!$A$1:$AB$700,5,0),Math!C$2)</f>
        <v>0.78</v>
      </c>
      <c r="F11" s="8">
        <f>IFERROR(VLOOKUP($A11, All!$A$1:$AB$700,6,0),Math!D$2)</f>
        <v>1.8</v>
      </c>
      <c r="G11" s="8">
        <f>IFERROR(VLOOKUP($A11, All!$A$1:$AB$700,7,0),Math!E$2)</f>
        <v>6.3</v>
      </c>
      <c r="H11" s="8">
        <f>IFERROR(VLOOKUP($A11, All!$A$1:$AB$700,8,0),Math!F$2)</f>
        <v>1.8</v>
      </c>
      <c r="I11" s="8">
        <f>IFERROR(VLOOKUP($A11, All!$A$1:$AB$700,9,0),Math!G$2)</f>
        <v>0.8</v>
      </c>
      <c r="J11" s="8">
        <f>IFERROR(VLOOKUP($A11, All!$A$1:$AB$700,10,0),Math!H$2)</f>
        <v>0</v>
      </c>
      <c r="K11" s="8">
        <f>IFERROR(VLOOKUP($A11, All!$A$1:$AB$700,11,0),Math!I$2)</f>
        <v>2.8</v>
      </c>
      <c r="L11" s="8">
        <f>IFERROR(VLOOKUP($A11, All!$A$1:$AB$700,12,0),Math!J$2)</f>
        <v>16.3</v>
      </c>
      <c r="M11" s="8">
        <f>IFERROR(VLOOKUP($A11, All!$A$1:$AB$700,13,0),Math!K$2)</f>
        <v>5.5</v>
      </c>
      <c r="N11" s="8">
        <f>IFERROR(VLOOKUP($A11, All!$A$1:$AB$700,14,0),Math!L$2)</f>
        <v>12</v>
      </c>
      <c r="O11" s="8">
        <f>IFERROR(VLOOKUP($A11, All!$A$1:$AB$700,15,0),Math!M$2)</f>
        <v>3.5</v>
      </c>
      <c r="P11" s="8">
        <f>IFERROR(VLOOKUP($A11, All!$A$1:$AB$700,16,0),Math!N$2)</f>
        <v>4.5</v>
      </c>
      <c r="Q11" s="31">
        <f>IFERROR(VLOOKUP($A11, All!$A$1:$AB$700,17,0),0)</f>
        <v>-0.21607171335916087</v>
      </c>
      <c r="R11" s="31">
        <f>IFERROR(VLOOKUP($A11, All!$A$1:$AB$700,18,0),0)</f>
        <v>0.149252557780504</v>
      </c>
      <c r="S11" s="31">
        <f>IFERROR(VLOOKUP($A11, All!$A$1:$AB$700,19,0),0)</f>
        <v>0.34058479982456608</v>
      </c>
      <c r="T11" s="31">
        <f>IFERROR(VLOOKUP($A11, All!$A$1:$AB$700,20,0),0)</f>
        <v>0.25917187417366933</v>
      </c>
      <c r="U11" s="31">
        <f>IFERROR(VLOOKUP($A11, All!$A$1:$AB$700,21,0),0)</f>
        <v>-0.48637776815039629</v>
      </c>
      <c r="V11" s="31">
        <f>IFERROR(VLOOKUP($A11, All!$A$1:$AB$700,22,0),0)</f>
        <v>-0.308163322245531</v>
      </c>
      <c r="W11" s="31">
        <f>IFERROR(VLOOKUP($A11, All!$A$1:$AB$700,23,0),0)</f>
        <v>-0.998721812835768</v>
      </c>
      <c r="X11" s="31">
        <f>IFERROR(VLOOKUP($A11, All!$A$1:$AB$700,24,0),0)</f>
        <v>-0.77687747188834566</v>
      </c>
      <c r="Y11" s="31">
        <f>IFERROR(VLOOKUP($A11, All!$A$1:$AB$700,25,0),0)</f>
        <v>0.33946774916576467</v>
      </c>
    </row>
    <row r="12" spans="1:25">
      <c r="A12" s="7" t="s">
        <v>92</v>
      </c>
      <c r="B12" s="8">
        <f>IFERROR(VLOOKUP($A12, All!$A$1:$AB$699,2,0),300)</f>
        <v>78</v>
      </c>
      <c r="C12" s="8">
        <f>IFERROR(VLOOKUP($A12, All!$A$1:$AB$699,3,0),70)</f>
        <v>3</v>
      </c>
      <c r="D12" s="8">
        <f>IFERROR(VLOOKUP($A12, All!$A$1:$AB$699,4,0),Math!B$2)</f>
        <v>0.5</v>
      </c>
      <c r="E12" s="8">
        <f>IFERROR(VLOOKUP($A12, All!$A$1:$AB$700,5,0),Math!C$2)</f>
        <v>0.68</v>
      </c>
      <c r="F12" s="8">
        <f>IFERROR(VLOOKUP($A12, All!$A$1:$AB$700,6,0),Math!D$2)</f>
        <v>1.3</v>
      </c>
      <c r="G12" s="8">
        <f>IFERROR(VLOOKUP($A12, All!$A$1:$AB$700,7,0),Math!E$2)</f>
        <v>6.7</v>
      </c>
      <c r="H12" s="8">
        <f>IFERROR(VLOOKUP($A12, All!$A$1:$AB$700,8,0),Math!F$2)</f>
        <v>2</v>
      </c>
      <c r="I12" s="8">
        <f>IFERROR(VLOOKUP($A12, All!$A$1:$AB$700,9,0),Math!G$2)</f>
        <v>0.7</v>
      </c>
      <c r="J12" s="8">
        <f>IFERROR(VLOOKUP($A12, All!$A$1:$AB$700,10,0),Math!H$2)</f>
        <v>1</v>
      </c>
      <c r="K12" s="8">
        <f>IFERROR(VLOOKUP($A12, All!$A$1:$AB$700,11,0),Math!I$2)</f>
        <v>1.3</v>
      </c>
      <c r="L12" s="8">
        <f>IFERROR(VLOOKUP($A12, All!$A$1:$AB$700,12,0),Math!J$2)</f>
        <v>17.3</v>
      </c>
      <c r="M12" s="8">
        <f>IFERROR(VLOOKUP($A12, All!$A$1:$AB$700,13,0),Math!K$2)</f>
        <v>6.7</v>
      </c>
      <c r="N12" s="8">
        <f>IFERROR(VLOOKUP($A12, All!$A$1:$AB$700,14,0),Math!L$2)</f>
        <v>13.3</v>
      </c>
      <c r="O12" s="8">
        <f>IFERROR(VLOOKUP($A12, All!$A$1:$AB$700,15,0),Math!M$2)</f>
        <v>2.7</v>
      </c>
      <c r="P12" s="8">
        <f>IFERROR(VLOOKUP($A12, All!$A$1:$AB$700,16,0),Math!N$2)</f>
        <v>4</v>
      </c>
      <c r="Q12" s="31">
        <f>IFERROR(VLOOKUP($A12, All!$A$1:$AB$700,17,0),0)</f>
        <v>0.14404780890610425</v>
      </c>
      <c r="R12" s="31">
        <f>IFERROR(VLOOKUP($A12, All!$A$1:$AB$700,18,0),0)</f>
        <v>-0.26361758822366127</v>
      </c>
      <c r="S12" s="31">
        <f>IFERROR(VLOOKUP($A12, All!$A$1:$AB$700,19,0),0)</f>
        <v>-0.15373276160441476</v>
      </c>
      <c r="T12" s="31">
        <f>IFERROR(VLOOKUP($A12, All!$A$1:$AB$700,20,0),0)</f>
        <v>0.39629984992693212</v>
      </c>
      <c r="U12" s="31">
        <f>IFERROR(VLOOKUP($A12, All!$A$1:$AB$700,21,0),0)</f>
        <v>-0.39770360805005056</v>
      </c>
      <c r="V12" s="31">
        <f>IFERROR(VLOOKUP($A12, All!$A$1:$AB$700,22,0),0)</f>
        <v>-0.47655858030319792</v>
      </c>
      <c r="W12" s="31">
        <f>IFERROR(VLOOKUP($A12, All!$A$1:$AB$700,23,0),0)</f>
        <v>0.44556135829332577</v>
      </c>
      <c r="X12" s="31">
        <f>IFERROR(VLOOKUP($A12, All!$A$1:$AB$700,24,0),0)</f>
        <v>0.54060834815972703</v>
      </c>
      <c r="Y12" s="31">
        <f>IFERROR(VLOOKUP($A12, All!$A$1:$AB$700,25,0),0)</f>
        <v>0.50197026193061178</v>
      </c>
    </row>
    <row r="13" spans="1:25">
      <c r="A13" s="7" t="s">
        <v>93</v>
      </c>
      <c r="B13" s="8">
        <f>IFERROR(VLOOKUP($A13, All!$A$1:$AB$699,2,0),300)</f>
        <v>118</v>
      </c>
      <c r="C13" s="8">
        <f>IFERROR(VLOOKUP($A13, All!$A$1:$AB$699,3,0),70)</f>
        <v>5</v>
      </c>
      <c r="D13" s="8">
        <f>IFERROR(VLOOKUP($A13, All!$A$1:$AB$699,4,0),Math!B$2)</f>
        <v>0.42</v>
      </c>
      <c r="E13" s="8">
        <f>IFERROR(VLOOKUP($A13, All!$A$1:$AB$700,5,0),Math!C$2)</f>
        <v>0.63</v>
      </c>
      <c r="F13" s="8">
        <f>IFERROR(VLOOKUP($A13, All!$A$1:$AB$700,6,0),Math!D$2)</f>
        <v>1.4</v>
      </c>
      <c r="G13" s="8">
        <f>IFERROR(VLOOKUP($A13, All!$A$1:$AB$700,7,0),Math!E$2)</f>
        <v>6.4</v>
      </c>
      <c r="H13" s="8">
        <f>IFERROR(VLOOKUP($A13, All!$A$1:$AB$700,8,0),Math!F$2)</f>
        <v>2.6</v>
      </c>
      <c r="I13" s="8">
        <f>IFERROR(VLOOKUP($A13, All!$A$1:$AB$700,9,0),Math!G$2)</f>
        <v>1.6</v>
      </c>
      <c r="J13" s="8">
        <f>IFERROR(VLOOKUP($A13, All!$A$1:$AB$700,10,0),Math!H$2)</f>
        <v>0.2</v>
      </c>
      <c r="K13" s="8">
        <f>IFERROR(VLOOKUP($A13, All!$A$1:$AB$700,11,0),Math!I$2)</f>
        <v>1</v>
      </c>
      <c r="L13" s="8">
        <f>IFERROR(VLOOKUP($A13, All!$A$1:$AB$700,12,0),Math!J$2)</f>
        <v>9.6</v>
      </c>
      <c r="M13" s="8">
        <f>IFERROR(VLOOKUP($A13, All!$A$1:$AB$700,13,0),Math!K$2)</f>
        <v>3.6</v>
      </c>
      <c r="N13" s="8">
        <f>IFERROR(VLOOKUP($A13, All!$A$1:$AB$700,14,0),Math!L$2)</f>
        <v>8.6</v>
      </c>
      <c r="O13" s="8">
        <f>IFERROR(VLOOKUP($A13, All!$A$1:$AB$700,15,0),Math!M$2)</f>
        <v>1</v>
      </c>
      <c r="P13" s="8">
        <f>IFERROR(VLOOKUP($A13, All!$A$1:$AB$700,16,0),Math!N$2)</f>
        <v>1.6</v>
      </c>
      <c r="Q13" s="31">
        <f>IFERROR(VLOOKUP($A13, All!$A$1:$AB$700,17,0),0)</f>
        <v>-0.57619123562442653</v>
      </c>
      <c r="R13" s="31">
        <f>IFERROR(VLOOKUP($A13, All!$A$1:$AB$700,18,0),0)</f>
        <v>-0.47005266122574413</v>
      </c>
      <c r="S13" s="31">
        <f>IFERROR(VLOOKUP($A13, All!$A$1:$AB$700,19,0),0)</f>
        <v>-5.4869249318618731E-2</v>
      </c>
      <c r="T13" s="31">
        <f>IFERROR(VLOOKUP($A13, All!$A$1:$AB$700,20,0),0)</f>
        <v>0.29345386811198515</v>
      </c>
      <c r="U13" s="31">
        <f>IFERROR(VLOOKUP($A13, All!$A$1:$AB$700,21,0),0)</f>
        <v>-0.13168112774901317</v>
      </c>
      <c r="V13" s="31">
        <f>IFERROR(VLOOKUP($A13, All!$A$1:$AB$700,22,0),0)</f>
        <v>1.0389987422158031</v>
      </c>
      <c r="W13" s="31">
        <f>IFERROR(VLOOKUP($A13, All!$A$1:$AB$700,23,0),0)</f>
        <v>-0.70986517860994924</v>
      </c>
      <c r="X13" s="31">
        <f>IFERROR(VLOOKUP($A13, All!$A$1:$AB$700,24,0),0)</f>
        <v>0.80410551216934167</v>
      </c>
      <c r="Y13" s="31">
        <f>IFERROR(VLOOKUP($A13, All!$A$1:$AB$700,25,0),0)</f>
        <v>-0.74929908635871068</v>
      </c>
    </row>
    <row r="14" spans="1:25">
      <c r="A14" s="7" t="s">
        <v>94</v>
      </c>
      <c r="B14" s="8">
        <f>IFERROR(VLOOKUP($A14, All!$A$1:$AB$699,2,0),300)</f>
        <v>88</v>
      </c>
      <c r="C14" s="8">
        <f>IFERROR(VLOOKUP($A14, All!$A$1:$AB$699,3,0),70)</f>
        <v>5</v>
      </c>
      <c r="D14" s="8">
        <f>IFERROR(VLOOKUP($A14, All!$A$1:$AB$699,4,0),Math!B$2)</f>
        <v>0.43</v>
      </c>
      <c r="E14" s="8">
        <f>IFERROR(VLOOKUP($A14, All!$A$1:$AB$700,5,0),Math!C$2)</f>
        <v>0.79</v>
      </c>
      <c r="F14" s="8">
        <f>IFERROR(VLOOKUP($A14, All!$A$1:$AB$700,6,0),Math!D$2)</f>
        <v>1.2</v>
      </c>
      <c r="G14" s="8">
        <f>IFERROR(VLOOKUP($A14, All!$A$1:$AB$700,7,0),Math!E$2)</f>
        <v>5.4</v>
      </c>
      <c r="H14" s="8">
        <f>IFERROR(VLOOKUP($A14, All!$A$1:$AB$700,8,0),Math!F$2)</f>
        <v>4.4000000000000004</v>
      </c>
      <c r="I14" s="8">
        <f>IFERROR(VLOOKUP($A14, All!$A$1:$AB$700,9,0),Math!G$2)</f>
        <v>1.4</v>
      </c>
      <c r="J14" s="8">
        <f>IFERROR(VLOOKUP($A14, All!$A$1:$AB$700,10,0),Math!H$2)</f>
        <v>0.2</v>
      </c>
      <c r="K14" s="8">
        <f>IFERROR(VLOOKUP($A14, All!$A$1:$AB$700,11,0),Math!I$2)</f>
        <v>2.6</v>
      </c>
      <c r="L14" s="8">
        <f>IFERROR(VLOOKUP($A14, All!$A$1:$AB$700,12,0),Math!J$2)</f>
        <v>14.6</v>
      </c>
      <c r="M14" s="8">
        <f>IFERROR(VLOOKUP($A14, All!$A$1:$AB$700,13,0),Math!K$2)</f>
        <v>5.6</v>
      </c>
      <c r="N14" s="8">
        <f>IFERROR(VLOOKUP($A14, All!$A$1:$AB$700,14,0),Math!L$2)</f>
        <v>13</v>
      </c>
      <c r="O14" s="8">
        <f>IFERROR(VLOOKUP($A14, All!$A$1:$AB$700,15,0),Math!M$2)</f>
        <v>2.2000000000000002</v>
      </c>
      <c r="P14" s="8">
        <f>IFERROR(VLOOKUP($A14, All!$A$1:$AB$700,16,0),Math!N$2)</f>
        <v>2.8</v>
      </c>
      <c r="Q14" s="31">
        <f>IFERROR(VLOOKUP($A14, All!$A$1:$AB$700,17,0),0)</f>
        <v>-0.48616135505811009</v>
      </c>
      <c r="R14" s="31">
        <f>IFERROR(VLOOKUP($A14, All!$A$1:$AB$700,18,0),0)</f>
        <v>0.19053957238092056</v>
      </c>
      <c r="S14" s="31">
        <f>IFERROR(VLOOKUP($A14, All!$A$1:$AB$700,19,0),0)</f>
        <v>-0.252596273890211</v>
      </c>
      <c r="T14" s="31">
        <f>IFERROR(VLOOKUP($A14, All!$A$1:$AB$700,20,0),0)</f>
        <v>-4.9366071271171569E-2</v>
      </c>
      <c r="U14" s="31">
        <f>IFERROR(VLOOKUP($A14, All!$A$1:$AB$700,21,0),0)</f>
        <v>0.66638631315409902</v>
      </c>
      <c r="V14" s="31">
        <f>IFERROR(VLOOKUP($A14, All!$A$1:$AB$700,22,0),0)</f>
        <v>0.7022082261004694</v>
      </c>
      <c r="W14" s="31">
        <f>IFERROR(VLOOKUP($A14, All!$A$1:$AB$700,23,0),0)</f>
        <v>-0.70986517860994924</v>
      </c>
      <c r="X14" s="31">
        <f>IFERROR(VLOOKUP($A14, All!$A$1:$AB$700,24,0),0)</f>
        <v>-0.60121269588193615</v>
      </c>
      <c r="Y14" s="31">
        <f>IFERROR(VLOOKUP($A14, All!$A$1:$AB$700,25,0),0)</f>
        <v>6.3213477465524526E-2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101.84615384615384</v>
      </c>
      <c r="C17" s="15">
        <f t="shared" si="0"/>
        <v>9.0769230769230766</v>
      </c>
      <c r="D17" s="15">
        <f t="shared" si="0"/>
        <v>0.45415384615384613</v>
      </c>
      <c r="E17" s="15">
        <f t="shared" si="0"/>
        <v>0.74029615384615388</v>
      </c>
      <c r="F17" s="15">
        <f t="shared" si="0"/>
        <v>1.7042692307692309</v>
      </c>
      <c r="G17" s="15">
        <f t="shared" si="0"/>
        <v>6.7649230769230773</v>
      </c>
      <c r="H17" s="15">
        <f t="shared" si="0"/>
        <v>3.307461538461538</v>
      </c>
      <c r="I17" s="15">
        <f t="shared" si="0"/>
        <v>1.1833076923076922</v>
      </c>
      <c r="J17" s="15">
        <f t="shared" si="0"/>
        <v>0.61473076923076919</v>
      </c>
      <c r="K17" s="15">
        <f t="shared" si="0"/>
        <v>2.4781153846153852</v>
      </c>
      <c r="L17" s="15">
        <f t="shared" si="0"/>
        <v>17.547000000000004</v>
      </c>
      <c r="M17" s="15">
        <f t="shared" si="0"/>
        <v>6.2950769230769206</v>
      </c>
      <c r="N17" s="15">
        <f t="shared" si="0"/>
        <v>13.934884615384615</v>
      </c>
      <c r="O17" s="16">
        <f>M17/N17</f>
        <v>0.45174948317310992</v>
      </c>
      <c r="P17" s="16">
        <f>AVERAGE(O2:O14)</f>
        <v>3.2788076923076934</v>
      </c>
      <c r="Q17" s="16">
        <f>AVERAGE(P2:P14)</f>
        <v>4.670461538461538</v>
      </c>
      <c r="R17" s="15">
        <f>P17/Q17</f>
        <v>0.70203076619013138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0.45174948317310998</v>
      </c>
      <c r="C20" s="15">
        <f>M20/N20</f>
        <v>0.70203076619013138</v>
      </c>
      <c r="D20" s="15">
        <f t="shared" ref="D20:N20" si="1">SUM(F2:F14)</f>
        <v>22.1555</v>
      </c>
      <c r="E20" s="15">
        <f t="shared" si="1"/>
        <v>87.944000000000003</v>
      </c>
      <c r="F20" s="15">
        <f t="shared" si="1"/>
        <v>42.996999999999993</v>
      </c>
      <c r="G20" s="15">
        <f t="shared" si="1"/>
        <v>15.382999999999999</v>
      </c>
      <c r="H20" s="15">
        <f t="shared" si="1"/>
        <v>7.9914999999999994</v>
      </c>
      <c r="I20" s="15">
        <f t="shared" si="1"/>
        <v>32.215500000000006</v>
      </c>
      <c r="J20" s="15">
        <f t="shared" si="1"/>
        <v>228.11100000000005</v>
      </c>
      <c r="K20" s="15">
        <f t="shared" si="1"/>
        <v>81.83599999999997</v>
      </c>
      <c r="L20" s="15">
        <f t="shared" si="1"/>
        <v>181.15349999999998</v>
      </c>
      <c r="M20" s="15">
        <f t="shared" si="1"/>
        <v>42.624500000000012</v>
      </c>
      <c r="N20" s="15">
        <f t="shared" si="1"/>
        <v>60.715999999999994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EC9E-42A1-EB4B-AB7A-B93563654726}">
  <sheetPr codeName="Sheet13"/>
  <dimension ref="A1:R47"/>
  <sheetViews>
    <sheetView workbookViewId="0">
      <selection activeCell="S35" sqref="S35"/>
    </sheetView>
  </sheetViews>
  <sheetFormatPr baseColWidth="10" defaultRowHeight="16"/>
  <cols>
    <col min="1" max="1" width="13" customWidth="1"/>
  </cols>
  <sheetData>
    <row r="1" spans="1:18">
      <c r="A1" s="1" t="s">
        <v>105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12" t="s">
        <v>12</v>
      </c>
      <c r="L1" s="12" t="s">
        <v>13</v>
      </c>
      <c r="M1" s="12" t="s">
        <v>107</v>
      </c>
      <c r="N1" s="12" t="s">
        <v>108</v>
      </c>
    </row>
    <row r="2" spans="1:18">
      <c r="A2" s="6" t="s">
        <v>113</v>
      </c>
      <c r="B2" s="16">
        <f>Justin!B$20</f>
        <v>0.45174948317310998</v>
      </c>
      <c r="C2" s="15">
        <f>Justin!C20</f>
        <v>0.70203076619013138</v>
      </c>
      <c r="D2" s="15">
        <f>Justin!D20</f>
        <v>22.1555</v>
      </c>
      <c r="E2" s="15">
        <f>Justin!E20</f>
        <v>87.944000000000003</v>
      </c>
      <c r="F2" s="15">
        <f>Justin!F20</f>
        <v>42.996999999999993</v>
      </c>
      <c r="G2" s="15">
        <f>Justin!G20</f>
        <v>15.382999999999999</v>
      </c>
      <c r="H2" s="15">
        <f>Justin!H20</f>
        <v>7.9914999999999994</v>
      </c>
      <c r="I2" s="15">
        <f>Justin!I20</f>
        <v>32.215500000000006</v>
      </c>
      <c r="J2" s="15">
        <f>Justin!J20</f>
        <v>228.11100000000005</v>
      </c>
      <c r="K2" s="15">
        <f>Justin!K20</f>
        <v>81.83599999999997</v>
      </c>
      <c r="L2" s="15">
        <f>Justin!L20</f>
        <v>181.15349999999998</v>
      </c>
      <c r="M2" s="15">
        <f>Justin!M20</f>
        <v>42.624500000000012</v>
      </c>
      <c r="N2" s="15">
        <f>Justin!N20</f>
        <v>60.715999999999994</v>
      </c>
    </row>
    <row r="3" spans="1:18">
      <c r="A3" s="6" t="s">
        <v>114</v>
      </c>
      <c r="B3" s="16">
        <f>Harman!B20</f>
        <v>0.46215267200051302</v>
      </c>
      <c r="C3" s="15">
        <f>Harman!C20</f>
        <v>0.82575453523840114</v>
      </c>
      <c r="D3" s="15">
        <f>Harman!D20</f>
        <v>19.411000000000008</v>
      </c>
      <c r="E3" s="15">
        <f>Harman!E20</f>
        <v>75.58799999999998</v>
      </c>
      <c r="F3" s="15">
        <f>Harman!F20</f>
        <v>45.393999999999998</v>
      </c>
      <c r="G3" s="15">
        <f>Harman!G20</f>
        <v>11.366</v>
      </c>
      <c r="H3" s="15">
        <f>Harman!H20</f>
        <v>7.1829999999999989</v>
      </c>
      <c r="I3" s="15">
        <f>Harman!I20</f>
        <v>30.531000000000006</v>
      </c>
      <c r="J3" s="15">
        <f>Harman!J20</f>
        <v>232.82200000000003</v>
      </c>
      <c r="K3" s="15">
        <f>Harman!K20</f>
        <v>86.47199999999998</v>
      </c>
      <c r="L3" s="15">
        <f>Harman!L20</f>
        <v>187.10699999999997</v>
      </c>
      <c r="M3" s="15">
        <f>Harman!M20</f>
        <v>41.149000000000001</v>
      </c>
      <c r="N3" s="15">
        <f>Harman!N20</f>
        <v>49.831999999999994</v>
      </c>
    </row>
    <row r="4" spans="1:18">
      <c r="A4" s="6" t="s">
        <v>115</v>
      </c>
      <c r="B4" s="16">
        <f>Karnvir!B20</f>
        <v>0.46461876028524407</v>
      </c>
      <c r="C4" s="15">
        <f>Karnvir!C20</f>
        <v>0.8088235294117645</v>
      </c>
      <c r="D4" s="15">
        <f>Karnvir!D20</f>
        <v>24.200000000000003</v>
      </c>
      <c r="E4" s="15">
        <f>Karnvir!E20</f>
        <v>73.900000000000006</v>
      </c>
      <c r="F4" s="15">
        <f>Karnvir!F20</f>
        <v>50.2</v>
      </c>
      <c r="G4" s="15">
        <f>Karnvir!G20</f>
        <v>14.1</v>
      </c>
      <c r="H4" s="15">
        <f>Karnvir!H20</f>
        <v>11.900000000000002</v>
      </c>
      <c r="I4" s="15">
        <f>Karnvir!I20</f>
        <v>35.1</v>
      </c>
      <c r="J4" s="15">
        <f>Karnvir!J20</f>
        <v>231.70000000000002</v>
      </c>
      <c r="K4" s="15">
        <f>Karnvir!K20</f>
        <v>84.7</v>
      </c>
      <c r="L4" s="15">
        <f>Karnvir!L20</f>
        <v>182.3</v>
      </c>
      <c r="M4" s="15">
        <f>Karnvir!M20</f>
        <v>38.499999999999993</v>
      </c>
      <c r="N4" s="15">
        <f>Karnvir!N20</f>
        <v>47.6</v>
      </c>
    </row>
    <row r="5" spans="1:18">
      <c r="A5" s="6" t="s">
        <v>116</v>
      </c>
      <c r="B5" s="16">
        <f>Jatin!B20</f>
        <v>0.45892663545458401</v>
      </c>
      <c r="C5" s="15">
        <f>Jatin!C20</f>
        <v>0.81511421515666016</v>
      </c>
      <c r="D5" s="15">
        <f>Jatin!D20</f>
        <v>16.611000000000004</v>
      </c>
      <c r="E5" s="15">
        <f>Jatin!E20</f>
        <v>86.58799999999998</v>
      </c>
      <c r="F5" s="15">
        <f>Jatin!F20</f>
        <v>40.793999999999997</v>
      </c>
      <c r="G5" s="15">
        <f>Jatin!G20</f>
        <v>13.865999999999998</v>
      </c>
      <c r="H5" s="15">
        <f>Jatin!H20</f>
        <v>11.982999999999999</v>
      </c>
      <c r="I5" s="15">
        <f>Jatin!I20</f>
        <v>22.731000000000002</v>
      </c>
      <c r="J5" s="15">
        <f>Jatin!J20</f>
        <v>210.12200000000001</v>
      </c>
      <c r="K5" s="15">
        <f>Jatin!K20</f>
        <v>75.771999999999991</v>
      </c>
      <c r="L5" s="15">
        <f>Jatin!L20</f>
        <v>165.10699999999997</v>
      </c>
      <c r="M5" s="15">
        <f>Jatin!M20</f>
        <v>42.249000000000002</v>
      </c>
      <c r="N5" s="15">
        <f>Jatin!N20</f>
        <v>51.831999999999994</v>
      </c>
    </row>
    <row r="6" spans="1:18">
      <c r="A6" s="6" t="s">
        <v>117</v>
      </c>
      <c r="B6" s="16">
        <f>Harvir!B20</f>
        <v>0.46584789957362938</v>
      </c>
      <c r="C6" s="15">
        <f>Harvir!C20</f>
        <v>0.8123697340996654</v>
      </c>
      <c r="D6" s="15">
        <f>Harvir!D20</f>
        <v>27.011000000000006</v>
      </c>
      <c r="E6" s="15">
        <f>Harvir!E20</f>
        <v>77.187999999999988</v>
      </c>
      <c r="F6" s="15">
        <f>Harvir!F20</f>
        <v>55.693999999999996</v>
      </c>
      <c r="G6" s="15">
        <f>Harvir!G20</f>
        <v>14.566000000000001</v>
      </c>
      <c r="H6" s="15">
        <f>Harvir!H20</f>
        <v>5.1829999999999989</v>
      </c>
      <c r="I6" s="15">
        <f>Harvir!I20</f>
        <v>28.431000000000004</v>
      </c>
      <c r="J6" s="15">
        <f>Harvir!J20</f>
        <v>242.22200000000001</v>
      </c>
      <c r="K6" s="15">
        <f>Harvir!K20</f>
        <v>82.271999999999977</v>
      </c>
      <c r="L6" s="15">
        <f>Harvir!L20</f>
        <v>176.60700000000003</v>
      </c>
      <c r="M6" s="15">
        <f>Harvir!M20</f>
        <v>51.449000000000005</v>
      </c>
      <c r="N6" s="15">
        <f>Harvir!N20</f>
        <v>63.331999999999994</v>
      </c>
    </row>
    <row r="7" spans="1:18">
      <c r="A7" s="6" t="s">
        <v>118</v>
      </c>
      <c r="B7" s="16">
        <f>Sartaj!B20</f>
        <v>0.49195729921953874</v>
      </c>
      <c r="C7" s="15">
        <f>Sartaj!C20</f>
        <v>0.81575052372711543</v>
      </c>
      <c r="D7" s="15">
        <f>Sartaj!D20</f>
        <v>19.255500000000005</v>
      </c>
      <c r="E7" s="15">
        <f>Sartaj!E20</f>
        <v>83.843999999999994</v>
      </c>
      <c r="F7" s="15">
        <f>Sartaj!F20</f>
        <v>38.097000000000001</v>
      </c>
      <c r="G7" s="15">
        <f>Sartaj!G20</f>
        <v>14.983000000000004</v>
      </c>
      <c r="H7" s="15">
        <f>Sartaj!H20</f>
        <v>11.1915</v>
      </c>
      <c r="I7" s="15">
        <f>Sartaj!I20</f>
        <v>23.015500000000003</v>
      </c>
      <c r="J7" s="15">
        <f>Sartaj!J20</f>
        <v>200.41100000000003</v>
      </c>
      <c r="K7" s="15">
        <f>Sartaj!K20</f>
        <v>72.835999999999984</v>
      </c>
      <c r="L7" s="15">
        <f>Sartaj!L20</f>
        <v>148.05350000000001</v>
      </c>
      <c r="M7" s="15">
        <f>Sartaj!M20</f>
        <v>35.8245</v>
      </c>
      <c r="N7" s="15">
        <f>Sartaj!N20</f>
        <v>43.915999999999997</v>
      </c>
    </row>
    <row r="8" spans="1:18">
      <c r="A8" s="6" t="s">
        <v>119</v>
      </c>
      <c r="B8" s="16">
        <f>Ajay!B20</f>
        <v>0.51834034876728796</v>
      </c>
      <c r="C8" s="15">
        <f>Ajay!C20</f>
        <v>0.70772442588726525</v>
      </c>
      <c r="D8" s="15">
        <f>Ajay!D20</f>
        <v>16.200000000000003</v>
      </c>
      <c r="E8" s="15">
        <f>Ajay!E20</f>
        <v>104.6</v>
      </c>
      <c r="F8" s="15">
        <f>Ajay!F20</f>
        <v>48.699999999999996</v>
      </c>
      <c r="G8" s="15">
        <f>Ajay!G20</f>
        <v>14.6</v>
      </c>
      <c r="H8" s="15">
        <f>Ajay!H20</f>
        <v>11.400000000000002</v>
      </c>
      <c r="I8" s="15">
        <f>Ajay!I20</f>
        <v>34.1</v>
      </c>
      <c r="J8" s="15">
        <f>Ajay!J20</f>
        <v>222.20000000000002</v>
      </c>
      <c r="K8" s="15">
        <f>Ajay!K20</f>
        <v>86.2</v>
      </c>
      <c r="L8" s="15">
        <f>Ajay!L20</f>
        <v>166.3</v>
      </c>
      <c r="M8" s="15">
        <f>Ajay!M20</f>
        <v>33.9</v>
      </c>
      <c r="N8" s="15">
        <f>Ajay!N20</f>
        <v>47.899999999999991</v>
      </c>
    </row>
    <row r="9" spans="1:18">
      <c r="A9" s="6" t="s">
        <v>120</v>
      </c>
      <c r="B9" s="16">
        <f>Angad!B20</f>
        <v>0.51180518934362207</v>
      </c>
      <c r="C9" s="15">
        <f>Angad!C20</f>
        <v>0.67074437598509828</v>
      </c>
      <c r="D9" s="15">
        <f>Angad!D20</f>
        <v>13.511000000000003</v>
      </c>
      <c r="E9" s="15">
        <f>Angad!E20</f>
        <v>104.288</v>
      </c>
      <c r="F9" s="15">
        <f>Angad!F20</f>
        <v>34.493999999999993</v>
      </c>
      <c r="G9" s="15">
        <f>Angad!G20</f>
        <v>11.466000000000001</v>
      </c>
      <c r="H9" s="15">
        <f>Angad!H20</f>
        <v>11.882999999999999</v>
      </c>
      <c r="I9" s="15">
        <f>Angad!I20</f>
        <v>34.131</v>
      </c>
      <c r="J9" s="15">
        <f>Angad!J20</f>
        <v>204.02200000000002</v>
      </c>
      <c r="K9" s="15">
        <f>Angad!K20</f>
        <v>76.671999999999983</v>
      </c>
      <c r="L9" s="15">
        <f>Angad!L20</f>
        <v>149.80699999999999</v>
      </c>
      <c r="M9" s="15">
        <f>Angad!M20</f>
        <v>37.449000000000005</v>
      </c>
      <c r="N9" s="15">
        <f>Angad!N20</f>
        <v>55.832000000000001</v>
      </c>
    </row>
    <row r="10" spans="1:18">
      <c r="A10" s="6" t="s">
        <v>121</v>
      </c>
      <c r="B10" s="16">
        <f>Arsh!B20</f>
        <v>0.43417366946778696</v>
      </c>
      <c r="C10" s="15">
        <f>Arsh!C20</f>
        <v>0.82383419689119186</v>
      </c>
      <c r="D10" s="15">
        <f>Arsh!D20</f>
        <v>17.200000000000003</v>
      </c>
      <c r="E10" s="15">
        <f>Arsh!E20</f>
        <v>62.199999999999996</v>
      </c>
      <c r="F10" s="15">
        <f>Arsh!F20</f>
        <v>57.79999999999999</v>
      </c>
      <c r="G10" s="15">
        <f>Arsh!G20</f>
        <v>17.100000000000001</v>
      </c>
      <c r="H10" s="15">
        <f>Arsh!H20</f>
        <v>10.000000000000002</v>
      </c>
      <c r="I10" s="15">
        <f>Arsh!I20</f>
        <v>24.700000000000003</v>
      </c>
      <c r="J10" s="15">
        <f>Arsh!J20</f>
        <v>172.4</v>
      </c>
      <c r="K10" s="15">
        <f>Arsh!K20</f>
        <v>61.999999999999986</v>
      </c>
      <c r="L10" s="15">
        <f>Arsh!L20</f>
        <v>142.80000000000001</v>
      </c>
      <c r="M10" s="15">
        <f>Arsh!M20</f>
        <v>31.8</v>
      </c>
      <c r="N10" s="15">
        <f>Arsh!N20</f>
        <v>38.599999999999994</v>
      </c>
    </row>
    <row r="11" spans="1:18">
      <c r="A11" s="6" t="s">
        <v>122</v>
      </c>
      <c r="B11" s="16">
        <f>Joban!B20</f>
        <v>0.46078431372549011</v>
      </c>
      <c r="C11" s="15">
        <f>Joban!C20</f>
        <v>0.8085714285714285</v>
      </c>
      <c r="D11" s="15">
        <f>Joban!D20</f>
        <v>23.700000000000006</v>
      </c>
      <c r="E11" s="15">
        <f>Joban!E20</f>
        <v>94.399999999999991</v>
      </c>
      <c r="F11" s="15">
        <f>Joban!F20</f>
        <v>41.6</v>
      </c>
      <c r="G11" s="15">
        <f>Joban!G20</f>
        <v>16.5</v>
      </c>
      <c r="H11" s="15">
        <f>Joban!H20</f>
        <v>16.100000000000001</v>
      </c>
      <c r="I11" s="15">
        <f>Joban!I20</f>
        <v>33.5</v>
      </c>
      <c r="J11" s="15">
        <f>Joban!J20</f>
        <v>239.3</v>
      </c>
      <c r="K11" s="15">
        <f>Joban!K20</f>
        <v>79.899999999999991</v>
      </c>
      <c r="L11" s="15">
        <f>Joban!L20</f>
        <v>173.4</v>
      </c>
      <c r="M11" s="15">
        <f>Joban!M20</f>
        <v>56.599999999999994</v>
      </c>
      <c r="N11" s="15">
        <f>Joban!N20</f>
        <v>70</v>
      </c>
    </row>
    <row r="13" spans="1:18">
      <c r="A13" s="1" t="s">
        <v>104</v>
      </c>
      <c r="B13" s="21" t="s">
        <v>102</v>
      </c>
      <c r="C13" s="22" t="s">
        <v>103</v>
      </c>
      <c r="D13" s="23" t="s">
        <v>110</v>
      </c>
      <c r="E13" s="23" t="s">
        <v>111</v>
      </c>
      <c r="F13" s="25" t="s">
        <v>5</v>
      </c>
      <c r="G13" s="25" t="s">
        <v>6</v>
      </c>
      <c r="H13" s="25" t="s">
        <v>7</v>
      </c>
      <c r="I13" s="25" t="s">
        <v>8</v>
      </c>
      <c r="J13" s="25" t="s">
        <v>9</v>
      </c>
      <c r="K13" s="25" t="s">
        <v>10</v>
      </c>
      <c r="L13" s="25" t="s">
        <v>11</v>
      </c>
      <c r="M13" s="23" t="s">
        <v>12</v>
      </c>
      <c r="N13" s="23" t="s">
        <v>13</v>
      </c>
      <c r="O13" s="26" t="s">
        <v>106</v>
      </c>
      <c r="P13" s="17" t="s">
        <v>107</v>
      </c>
      <c r="Q13" s="17" t="s">
        <v>108</v>
      </c>
      <c r="R13" s="26" t="s">
        <v>109</v>
      </c>
    </row>
    <row r="14" spans="1:18">
      <c r="A14" s="6" t="s">
        <v>113</v>
      </c>
      <c r="B14" s="15">
        <f>Justin!B17</f>
        <v>101.84615384615384</v>
      </c>
      <c r="C14" s="15">
        <f>Justin!C17</f>
        <v>9.0769230769230766</v>
      </c>
      <c r="D14" s="15">
        <f>Justin!D17</f>
        <v>0.45415384615384613</v>
      </c>
      <c r="E14" s="15">
        <f>Justin!E17</f>
        <v>0.74029615384615388</v>
      </c>
      <c r="F14" s="15">
        <f>Justin!F17</f>
        <v>1.7042692307692309</v>
      </c>
      <c r="G14" s="15">
        <f>Justin!G17</f>
        <v>6.7649230769230773</v>
      </c>
      <c r="H14" s="15">
        <f>Justin!H17</f>
        <v>3.307461538461538</v>
      </c>
      <c r="I14" s="15">
        <f>Justin!I17</f>
        <v>1.1833076923076922</v>
      </c>
      <c r="J14" s="15">
        <f>Justin!J17</f>
        <v>0.61473076923076919</v>
      </c>
      <c r="K14" s="15">
        <f>Justin!K17</f>
        <v>2.4781153846153852</v>
      </c>
      <c r="L14" s="15">
        <f>Justin!L17</f>
        <v>17.547000000000004</v>
      </c>
      <c r="M14" s="15">
        <f>Justin!M17</f>
        <v>6.2950769230769206</v>
      </c>
      <c r="N14" s="15">
        <f>Justin!N17</f>
        <v>13.934884615384615</v>
      </c>
      <c r="O14" s="15">
        <f>Justin!O17</f>
        <v>0.45174948317310992</v>
      </c>
      <c r="P14" s="15">
        <f>Justin!P17</f>
        <v>3.2788076923076934</v>
      </c>
      <c r="Q14" s="15">
        <f>Justin!Q17</f>
        <v>4.670461538461538</v>
      </c>
      <c r="R14" s="15">
        <f>Justin!R17</f>
        <v>0.70203076619013138</v>
      </c>
    </row>
    <row r="15" spans="1:18">
      <c r="A15" s="6" t="s">
        <v>114</v>
      </c>
      <c r="B15" s="15">
        <f>Harman!B17</f>
        <v>111.76923076923077</v>
      </c>
      <c r="C15" s="15">
        <f>Harman!C17</f>
        <v>14.461538461538462</v>
      </c>
      <c r="D15" s="15">
        <f>Harman!D17</f>
        <v>0.46292307692307688</v>
      </c>
      <c r="E15" s="15">
        <f>Harman!E17</f>
        <v>0.81597692307692316</v>
      </c>
      <c r="F15" s="15">
        <f>Harman!F17</f>
        <v>1.4931538461538467</v>
      </c>
      <c r="G15" s="15">
        <f>Harman!G17</f>
        <v>5.8144615384615372</v>
      </c>
      <c r="H15" s="15">
        <f>Harman!H17</f>
        <v>3.4918461538461538</v>
      </c>
      <c r="I15" s="15">
        <f>Harman!I17</f>
        <v>0.87430769230769223</v>
      </c>
      <c r="J15" s="15">
        <f>Harman!J17</f>
        <v>0.55253846153846142</v>
      </c>
      <c r="K15" s="15">
        <f>Harman!K17</f>
        <v>2.3485384615384621</v>
      </c>
      <c r="L15" s="15">
        <f>Harman!L17</f>
        <v>17.909384615384617</v>
      </c>
      <c r="M15" s="15">
        <f>Harman!M17</f>
        <v>6.651692307692306</v>
      </c>
      <c r="N15" s="15">
        <f>Harman!N17</f>
        <v>14.392846153846152</v>
      </c>
      <c r="O15" s="15">
        <f>Harman!O17</f>
        <v>0.46215267200051302</v>
      </c>
      <c r="P15" s="15">
        <f>Harman!P17</f>
        <v>3.1653076923076924</v>
      </c>
      <c r="Q15" s="15">
        <f>Harman!Q17</f>
        <v>3.8332307692307688</v>
      </c>
      <c r="R15" s="15">
        <f>Harman!R17</f>
        <v>0.82575453523840114</v>
      </c>
    </row>
    <row r="16" spans="1:18">
      <c r="A16" s="6" t="s">
        <v>115</v>
      </c>
      <c r="B16" s="15">
        <f>Karnvir!B17</f>
        <v>59.846153846153847</v>
      </c>
      <c r="C16" s="15">
        <f>Karnvir!C17</f>
        <v>4.3076923076923075</v>
      </c>
      <c r="D16" s="15">
        <f>Karnvir!D17</f>
        <v>0.46769230769230763</v>
      </c>
      <c r="E16" s="15">
        <f>Karnvir!E17</f>
        <v>0.73923076923076914</v>
      </c>
      <c r="F16" s="15">
        <f>Karnvir!F17</f>
        <v>1.8615384615384618</v>
      </c>
      <c r="G16" s="15">
        <f>Karnvir!G17</f>
        <v>5.6846153846153848</v>
      </c>
      <c r="H16" s="15">
        <f>Karnvir!H17</f>
        <v>3.8615384615384616</v>
      </c>
      <c r="I16" s="15">
        <f>Karnvir!I17</f>
        <v>1.0846153846153845</v>
      </c>
      <c r="J16" s="15">
        <f>Karnvir!J17</f>
        <v>0.91538461538461557</v>
      </c>
      <c r="K16" s="15">
        <f>Karnvir!K17</f>
        <v>2.7</v>
      </c>
      <c r="L16" s="15">
        <f>Karnvir!L17</f>
        <v>17.823076923076925</v>
      </c>
      <c r="M16" s="15">
        <f>Karnvir!M17</f>
        <v>6.5153846153846153</v>
      </c>
      <c r="N16" s="15">
        <f>Karnvir!N17</f>
        <v>14.023076923076925</v>
      </c>
      <c r="O16" s="15">
        <f>Karnvir!O17</f>
        <v>0.46461876028524407</v>
      </c>
      <c r="P16" s="15">
        <f>Karnvir!P17</f>
        <v>2.9615384615384608</v>
      </c>
      <c r="Q16" s="15">
        <f>Karnvir!Q17</f>
        <v>3.6615384615384619</v>
      </c>
      <c r="R16" s="15">
        <f>Karnvir!R17</f>
        <v>0.80882352941176439</v>
      </c>
    </row>
    <row r="17" spans="1:18">
      <c r="A17" s="6" t="s">
        <v>116</v>
      </c>
      <c r="B17" s="15">
        <f>Jatin!B17</f>
        <v>109.07692307692308</v>
      </c>
      <c r="C17" s="15">
        <f>Jatin!C17</f>
        <v>14.153846153846153</v>
      </c>
      <c r="D17" s="15">
        <f>Jatin!D17</f>
        <v>0.45753846153846151</v>
      </c>
      <c r="E17" s="15">
        <f>Jatin!E17</f>
        <v>0.7429</v>
      </c>
      <c r="F17" s="15">
        <f>Jatin!F17</f>
        <v>1.277769230769231</v>
      </c>
      <c r="G17" s="15">
        <f>Jatin!G17</f>
        <v>6.6606153846153831</v>
      </c>
      <c r="H17" s="15">
        <f>Jatin!H17</f>
        <v>3.1379999999999999</v>
      </c>
      <c r="I17" s="15">
        <f>Jatin!I17</f>
        <v>1.0666153846153845</v>
      </c>
      <c r="J17" s="15">
        <f>Jatin!J17</f>
        <v>0.92176923076923067</v>
      </c>
      <c r="K17" s="15">
        <f>Jatin!K17</f>
        <v>1.7485384615384616</v>
      </c>
      <c r="L17" s="15">
        <f>Jatin!L17</f>
        <v>16.163230769230772</v>
      </c>
      <c r="M17" s="15">
        <f>Jatin!M17</f>
        <v>5.8286153846153841</v>
      </c>
      <c r="N17" s="15">
        <f>Jatin!N17</f>
        <v>12.700538461538459</v>
      </c>
      <c r="O17" s="15">
        <f>Jatin!O17</f>
        <v>0.45892663545458406</v>
      </c>
      <c r="P17" s="15">
        <f>Jatin!P17</f>
        <v>3.2499230769230771</v>
      </c>
      <c r="Q17" s="15">
        <f>Jatin!Q17</f>
        <v>3.9870769230769225</v>
      </c>
      <c r="R17" s="15">
        <f>Jatin!R17</f>
        <v>0.81511421515666016</v>
      </c>
    </row>
    <row r="18" spans="1:18">
      <c r="A18" s="6" t="s">
        <v>117</v>
      </c>
      <c r="B18" s="15">
        <f>Harvir!B17</f>
        <v>96.307692307692307</v>
      </c>
      <c r="C18" s="15">
        <f>Harvir!C17</f>
        <v>14</v>
      </c>
      <c r="D18" s="15">
        <f>Harvir!D17</f>
        <v>0.47369230769230763</v>
      </c>
      <c r="E18" s="15">
        <f>Harvir!E17</f>
        <v>0.79059230769230782</v>
      </c>
      <c r="F18" s="15">
        <f>Harvir!F17</f>
        <v>2.0777692307692313</v>
      </c>
      <c r="G18" s="15">
        <f>Harvir!G17</f>
        <v>5.9375384615384608</v>
      </c>
      <c r="H18" s="15">
        <f>Harvir!H17</f>
        <v>4.2841538461538455</v>
      </c>
      <c r="I18" s="15">
        <f>Harvir!I17</f>
        <v>1.1204615384615386</v>
      </c>
      <c r="J18" s="15">
        <f>Harvir!J17</f>
        <v>0.39869230769230762</v>
      </c>
      <c r="K18" s="15">
        <f>Harvir!K17</f>
        <v>2.1870000000000003</v>
      </c>
      <c r="L18" s="15">
        <f>Harvir!L17</f>
        <v>18.632461538461538</v>
      </c>
      <c r="M18" s="15">
        <f>Harvir!M17</f>
        <v>6.3286153846153832</v>
      </c>
      <c r="N18" s="15">
        <f>Harvir!N17</f>
        <v>13.585153846153847</v>
      </c>
      <c r="O18" s="15">
        <f>Harvir!O17</f>
        <v>0.46584789957362943</v>
      </c>
      <c r="P18" s="15">
        <f>Harvir!P17</f>
        <v>3.957615384615385</v>
      </c>
      <c r="Q18" s="15">
        <f>Harvir!Q17</f>
        <v>4.8716923076923075</v>
      </c>
      <c r="R18" s="15">
        <f>Harvir!R17</f>
        <v>0.8123697340996654</v>
      </c>
    </row>
    <row r="19" spans="1:18">
      <c r="A19" s="6" t="s">
        <v>118</v>
      </c>
      <c r="B19" s="15">
        <f>Sartaj!B17</f>
        <v>89.84615384615384</v>
      </c>
      <c r="C19" s="15">
        <f>Sartaj!C17</f>
        <v>9.384615384615385</v>
      </c>
      <c r="D19" s="15">
        <f>Sartaj!D17</f>
        <v>0.50876923076923086</v>
      </c>
      <c r="E19" s="15">
        <f>Sartaj!E17</f>
        <v>0.78106538461538466</v>
      </c>
      <c r="F19" s="15">
        <f>Sartaj!F17</f>
        <v>1.4811923076923081</v>
      </c>
      <c r="G19" s="15">
        <f>Sartaj!G17</f>
        <v>6.4495384615384612</v>
      </c>
      <c r="H19" s="15">
        <f>Sartaj!H17</f>
        <v>2.9305384615384615</v>
      </c>
      <c r="I19" s="15">
        <f>Sartaj!I17</f>
        <v>1.152538461538462</v>
      </c>
      <c r="J19" s="15">
        <f>Sartaj!J17</f>
        <v>0.86088461538461536</v>
      </c>
      <c r="K19" s="15">
        <f>Sartaj!K17</f>
        <v>1.7704230769230771</v>
      </c>
      <c r="L19" s="15">
        <f>Sartaj!L17</f>
        <v>15.416230769230772</v>
      </c>
      <c r="M19" s="15">
        <f>Sartaj!M17</f>
        <v>5.6027692307692298</v>
      </c>
      <c r="N19" s="15">
        <f>Sartaj!N17</f>
        <v>11.38873076923077</v>
      </c>
      <c r="O19" s="15">
        <f>Sartaj!O17</f>
        <v>0.49195729921953874</v>
      </c>
      <c r="P19" s="15">
        <f>Sartaj!P17</f>
        <v>2.7557307692307691</v>
      </c>
      <c r="Q19" s="15">
        <f>Sartaj!Q17</f>
        <v>3.3781538461538458</v>
      </c>
      <c r="R19" s="15">
        <f>Sartaj!R17</f>
        <v>0.81575052372711543</v>
      </c>
    </row>
    <row r="20" spans="1:18">
      <c r="A20" s="6" t="s">
        <v>119</v>
      </c>
      <c r="B20" s="15">
        <f>Ajay!B17</f>
        <v>54.230769230769234</v>
      </c>
      <c r="C20" s="15">
        <f>Ajay!C17</f>
        <v>4.0769230769230766</v>
      </c>
      <c r="D20" s="15">
        <f>Ajay!D17</f>
        <v>0.53769230769230769</v>
      </c>
      <c r="E20" s="15">
        <f>Ajay!E17</f>
        <v>0.62923076923076926</v>
      </c>
      <c r="F20" s="15">
        <f>Ajay!F17</f>
        <v>1.2461538461538464</v>
      </c>
      <c r="G20" s="15">
        <f>Ajay!G17</f>
        <v>8.046153846153846</v>
      </c>
      <c r="H20" s="15">
        <f>Ajay!H17</f>
        <v>3.7461538461538457</v>
      </c>
      <c r="I20" s="15">
        <f>Ajay!I17</f>
        <v>1.1230769230769231</v>
      </c>
      <c r="J20" s="15">
        <f>Ajay!J17</f>
        <v>0.87692307692307714</v>
      </c>
      <c r="K20" s="15">
        <f>Ajay!K17</f>
        <v>2.6230769230769231</v>
      </c>
      <c r="L20" s="15">
        <f>Ajay!L17</f>
        <v>17.092307692307692</v>
      </c>
      <c r="M20" s="15">
        <f>Ajay!M17</f>
        <v>6.6307692307692312</v>
      </c>
      <c r="N20" s="15">
        <f>Ajay!N17</f>
        <v>12.792307692307693</v>
      </c>
      <c r="O20" s="15">
        <f>Ajay!O17</f>
        <v>0.51834034876728807</v>
      </c>
      <c r="P20" s="15">
        <f>Ajay!P17</f>
        <v>2.6076923076923078</v>
      </c>
      <c r="Q20" s="15">
        <f>Ajay!Q17</f>
        <v>3.684615384615384</v>
      </c>
      <c r="R20" s="15">
        <f>Ajay!R17</f>
        <v>0.70772442588726525</v>
      </c>
    </row>
    <row r="21" spans="1:18">
      <c r="A21" s="6" t="s">
        <v>120</v>
      </c>
      <c r="B21" s="15">
        <f>Angad!B17</f>
        <v>124.61538461538461</v>
      </c>
      <c r="C21" s="15">
        <f>Angad!C17</f>
        <v>14.692307692307692</v>
      </c>
      <c r="D21" s="15">
        <f>Angad!D17</f>
        <v>0.51984615384615396</v>
      </c>
      <c r="E21" s="15">
        <f>Angad!E17</f>
        <v>0.66597692307692313</v>
      </c>
      <c r="F21" s="15">
        <f>Angad!F17</f>
        <v>1.0393076923076925</v>
      </c>
      <c r="G21" s="15">
        <f>Angad!G17</f>
        <v>8.0221538461538451</v>
      </c>
      <c r="H21" s="15">
        <f>Angad!H17</f>
        <v>2.6533846153846148</v>
      </c>
      <c r="I21" s="15">
        <f>Angad!I17</f>
        <v>0.88200000000000012</v>
      </c>
      <c r="J21" s="15">
        <f>Angad!J17</f>
        <v>0.91407692307692301</v>
      </c>
      <c r="K21" s="15">
        <f>Angad!K17</f>
        <v>2.6254615384615385</v>
      </c>
      <c r="L21" s="15">
        <f>Angad!L17</f>
        <v>15.694000000000001</v>
      </c>
      <c r="M21" s="15">
        <f>Angad!M17</f>
        <v>5.8978461538461522</v>
      </c>
      <c r="N21" s="15">
        <f>Angad!N17</f>
        <v>11.523615384615384</v>
      </c>
      <c r="O21" s="15">
        <f>Angad!O17</f>
        <v>0.51180518934362196</v>
      </c>
      <c r="P21" s="15">
        <f>Angad!P17</f>
        <v>2.8806923076923079</v>
      </c>
      <c r="Q21" s="15">
        <f>Angad!Q17</f>
        <v>4.2947692307692309</v>
      </c>
      <c r="R21" s="15">
        <f>Angad!R17</f>
        <v>0.67074437598509817</v>
      </c>
    </row>
    <row r="22" spans="1:18">
      <c r="A22" s="6" t="s">
        <v>121</v>
      </c>
      <c r="B22" s="15">
        <f>Arsh!B17</f>
        <v>87.84615384615384</v>
      </c>
      <c r="C22" s="15">
        <f>Arsh!C17</f>
        <v>4.0769230769230766</v>
      </c>
      <c r="D22" s="15">
        <f>Arsh!D17</f>
        <v>0.43538461538461537</v>
      </c>
      <c r="E22" s="15">
        <f>Arsh!E17</f>
        <v>0.85538461538461541</v>
      </c>
      <c r="F22" s="15">
        <f>Arsh!F17</f>
        <v>1.3230769230769233</v>
      </c>
      <c r="G22" s="15">
        <f>Arsh!G17</f>
        <v>4.7846153846153845</v>
      </c>
      <c r="H22" s="15">
        <f>Arsh!H17</f>
        <v>4.4461538461538455</v>
      </c>
      <c r="I22" s="15">
        <f>Arsh!I17</f>
        <v>1.3153846153846156</v>
      </c>
      <c r="J22" s="15">
        <f>Arsh!J17</f>
        <v>0.76923076923076938</v>
      </c>
      <c r="K22" s="15">
        <f>Arsh!K17</f>
        <v>1.9000000000000001</v>
      </c>
      <c r="L22" s="15">
        <f>Arsh!L17</f>
        <v>13.261538461538462</v>
      </c>
      <c r="M22" s="15">
        <f>Arsh!M17</f>
        <v>4.7692307692307683</v>
      </c>
      <c r="N22" s="15">
        <f>Arsh!N17</f>
        <v>10.984615384615385</v>
      </c>
      <c r="O22" s="15">
        <f>Arsh!O17</f>
        <v>0.43417366946778702</v>
      </c>
      <c r="P22" s="15">
        <f>Arsh!P17</f>
        <v>2.4461538461538463</v>
      </c>
      <c r="Q22" s="15">
        <f>Arsh!Q17</f>
        <v>2.9692307692307689</v>
      </c>
      <c r="R22" s="15">
        <f>Arsh!R17</f>
        <v>0.82383419689119186</v>
      </c>
    </row>
    <row r="23" spans="1:18">
      <c r="A23" s="6" t="s">
        <v>326</v>
      </c>
      <c r="B23" s="15">
        <f>Joban!B17</f>
        <v>53.07692307692308</v>
      </c>
      <c r="C23" s="15">
        <f>Joban!C17</f>
        <v>4.1538461538461542</v>
      </c>
      <c r="D23" s="15">
        <f>Joban!D17</f>
        <v>0.47615384615384621</v>
      </c>
      <c r="E23" s="15">
        <f>Joban!E17</f>
        <v>0.80384615384615377</v>
      </c>
      <c r="F23" s="15">
        <f>Joban!F17</f>
        <v>1.8230769230769235</v>
      </c>
      <c r="G23" s="15">
        <f>Joban!G17</f>
        <v>7.2615384615384606</v>
      </c>
      <c r="H23" s="15">
        <f>Joban!H17</f>
        <v>3.2</v>
      </c>
      <c r="I23" s="15">
        <f>Joban!I17</f>
        <v>1.2692307692307692</v>
      </c>
      <c r="J23" s="15">
        <f>Joban!J17</f>
        <v>1.2384615384615385</v>
      </c>
      <c r="K23" s="15">
        <f>Joban!K17</f>
        <v>2.5769230769230771</v>
      </c>
      <c r="L23" s="15">
        <f>Joban!L17</f>
        <v>18.407692307692308</v>
      </c>
      <c r="M23" s="15">
        <f>Joban!M17</f>
        <v>6.1461538461538456</v>
      </c>
      <c r="N23" s="15">
        <f>Joban!N17</f>
        <v>13.338461538461539</v>
      </c>
      <c r="O23" s="15">
        <f>Joban!O17</f>
        <v>0.46078431372549011</v>
      </c>
      <c r="P23" s="15">
        <f>Joban!P17</f>
        <v>4.3538461538461535</v>
      </c>
      <c r="Q23" s="15">
        <f>Joban!Q17</f>
        <v>5.384615384615385</v>
      </c>
      <c r="R23" s="15">
        <f>Joban!R17</f>
        <v>0.8085714285714285</v>
      </c>
    </row>
    <row r="25" spans="1:18">
      <c r="A25" s="76" t="s">
        <v>300</v>
      </c>
      <c r="B25" s="73" t="s">
        <v>3</v>
      </c>
      <c r="C25" s="73" t="s">
        <v>4</v>
      </c>
      <c r="D25" s="73" t="s">
        <v>5</v>
      </c>
      <c r="E25" s="73" t="s">
        <v>6</v>
      </c>
      <c r="F25" s="73" t="s">
        <v>7</v>
      </c>
      <c r="G25" s="73" t="s">
        <v>8</v>
      </c>
      <c r="H25" s="73" t="s">
        <v>9</v>
      </c>
      <c r="I25" s="73" t="s">
        <v>10</v>
      </c>
      <c r="J25" s="73" t="s">
        <v>11</v>
      </c>
      <c r="K25" s="74" t="s">
        <v>12</v>
      </c>
      <c r="L25" s="74" t="s">
        <v>13</v>
      </c>
      <c r="M25" s="74" t="s">
        <v>107</v>
      </c>
      <c r="N25" s="74" t="s">
        <v>108</v>
      </c>
    </row>
    <row r="26" spans="1:18">
      <c r="A26" s="6" t="s">
        <v>113</v>
      </c>
      <c r="B26" s="75">
        <f>(Rankings!B2-Math!B$23)/Math!B$24</f>
        <v>-0.73764455406572316</v>
      </c>
      <c r="C26" s="75">
        <f>(Rankings!C2-Math!C$23)/Math!C$24</f>
        <v>-1.2509019021962731</v>
      </c>
      <c r="D26" s="75">
        <f>(Rankings!D2-Math!D$23)/Math!D$24</f>
        <v>0.5258620815908237</v>
      </c>
      <c r="E26" s="75">
        <f>(Rankings!E2-Math!E$23)/Math!E$24</f>
        <v>0.21345965782757939</v>
      </c>
      <c r="F26" s="75">
        <f>(Rankings!F2-Math!F$23)/Math!F$24</f>
        <v>-0.34372937611061682</v>
      </c>
      <c r="G26" s="75">
        <f>(Rankings!G2-Math!G$23)/Math!G$24</f>
        <v>0.53118852081733992</v>
      </c>
      <c r="H26" s="75">
        <f>(Rankings!H2-Math!H$23)/Math!H$24</f>
        <v>-0.81247370721694712</v>
      </c>
      <c r="I26" s="75">
        <f>(-1)*(Rankings!I2-Math!I$23)/Math!I$24</f>
        <v>-0.49150309832416977</v>
      </c>
      <c r="J26" s="75">
        <f>(Rankings!J2-Math!J$23)/Math!J$24</f>
        <v>0.45204127609417821</v>
      </c>
      <c r="K26" s="75">
        <f>(Rankings!K2-Math!K$23)/Math!K$24</f>
        <v>0.39752448275654351</v>
      </c>
      <c r="L26" s="75">
        <f>(Rankings!L2-Math!L$23)/Math!L$24</f>
        <v>0.88528507869393058</v>
      </c>
      <c r="M26" s="75">
        <f>(Rankings!M2-Math!M$23)/Math!M$24</f>
        <v>0.19026666438057896</v>
      </c>
      <c r="N26" s="75">
        <f>(Rankings!N2-Math!N$23)/Math!N$24</f>
        <v>0.81310314573613995</v>
      </c>
    </row>
    <row r="27" spans="1:18">
      <c r="A27" s="6" t="s">
        <v>114</v>
      </c>
      <c r="B27" s="75">
        <f>(Rankings!B3-Math!B$23)/Math!B$24</f>
        <v>-0.34925317830853869</v>
      </c>
      <c r="C27" s="75">
        <f>(Rankings!C3-Math!C$23)/Math!C$24</f>
        <v>0.80950562968218087</v>
      </c>
      <c r="D27" s="75">
        <f>(Rankings!D3-Math!D$23)/Math!D$24</f>
        <v>-0.12132557891411598</v>
      </c>
      <c r="E27" s="75">
        <f>(Rankings!E3-Math!E$23)/Math!E$24</f>
        <v>-0.69917270622694494</v>
      </c>
      <c r="F27" s="75">
        <f>(Rankings!F3-Math!F$23)/Math!F$24</f>
        <v>-2.4380804584590188E-2</v>
      </c>
      <c r="G27" s="75">
        <f>(Rankings!G3-Math!G$23)/Math!G$24</f>
        <v>-1.6241491439536195</v>
      </c>
      <c r="H27" s="75">
        <f>(Rankings!H3-Math!H$23)/Math!H$24</f>
        <v>-1.0762829410663053</v>
      </c>
      <c r="I27" s="75">
        <f>(-1)*(Rankings!I3-Math!I$23)/Math!I$24</f>
        <v>-0.14216260502161129</v>
      </c>
      <c r="J27" s="75">
        <f>(Rankings!J3-Math!J$23)/Math!J$24</f>
        <v>0.66978835704301931</v>
      </c>
      <c r="K27" s="75">
        <f>(Rankings!K3-Math!K$23)/Math!K$24</f>
        <v>1.018037446412893</v>
      </c>
      <c r="L27" s="75">
        <f>(Rankings!L3-Math!L$23)/Math!L$24</f>
        <v>1.2647339423371498</v>
      </c>
      <c r="M27" s="75">
        <f>(Rankings!M3-Math!M$23)/Math!M$24</f>
        <v>-7.1188207761504834E-4</v>
      </c>
      <c r="N27" s="75">
        <f>(Rankings!N3-Math!N$23)/Math!N$24</f>
        <v>-0.32733688495872471</v>
      </c>
    </row>
    <row r="28" spans="1:18">
      <c r="A28" s="6" t="s">
        <v>115</v>
      </c>
      <c r="B28" s="75">
        <f>(Rankings!B4-Math!B$23)/Math!B$24</f>
        <v>-0.2571845407459476</v>
      </c>
      <c r="C28" s="75">
        <f>(Rankings!C4-Math!C$23)/Math!C$24</f>
        <v>0.52754871715173457</v>
      </c>
      <c r="D28" s="75">
        <f>(Rankings!D4-Math!D$23)/Math!D$24</f>
        <v>1.007980927246628</v>
      </c>
      <c r="E28" s="75">
        <f>(Rankings!E4-Math!E$23)/Math!E$24</f>
        <v>-0.82385087315184058</v>
      </c>
      <c r="F28" s="75">
        <f>(Rankings!F4-Math!F$23)/Math!F$24</f>
        <v>0.61591507975169757</v>
      </c>
      <c r="G28" s="75">
        <f>(Rankings!G4-Math!G$23)/Math!G$24</f>
        <v>-0.15721033999947367</v>
      </c>
      <c r="H28" s="75">
        <f>(Rankings!H4-Math!H$23)/Math!H$24</f>
        <v>0.46284897738443387</v>
      </c>
      <c r="I28" s="75">
        <f>(-1)*(Rankings!I4-Math!I$23)/Math!I$24</f>
        <v>-1.0897059198921297</v>
      </c>
      <c r="J28" s="75">
        <f>(Rankings!J4-Math!J$23)/Math!J$24</f>
        <v>0.6179284069635026</v>
      </c>
      <c r="K28" s="75">
        <f>(Rankings!K4-Math!K$23)/Math!K$24</f>
        <v>0.78086122303087513</v>
      </c>
      <c r="L28" s="75">
        <f>(Rankings!L4-Math!L$23)/Math!L$24</f>
        <v>0.95835774555661024</v>
      </c>
      <c r="M28" s="75">
        <f>(Rankings!M4-Math!M$23)/Math!M$24</f>
        <v>-0.34358017727771922</v>
      </c>
      <c r="N28" s="75">
        <f>(Rankings!N4-Math!N$23)/Math!N$24</f>
        <v>-0.56120882069107758</v>
      </c>
    </row>
    <row r="29" spans="1:18">
      <c r="A29" s="6" t="s">
        <v>116</v>
      </c>
      <c r="B29" s="75">
        <f>(Rankings!B5-Math!B$23)/Math!B$24</f>
        <v>-0.46969363104894168</v>
      </c>
      <c r="C29" s="75">
        <f>(Rankings!C5-Math!C$23)/Math!C$24</f>
        <v>0.63230931723017769</v>
      </c>
      <c r="D29" s="75">
        <f>(Rankings!D5-Math!D$23)/Math!D$24</f>
        <v>-0.78160083831066884</v>
      </c>
      <c r="E29" s="75">
        <f>(Rankings!E5-Math!E$23)/Math!E$24</f>
        <v>0.1133035000371979</v>
      </c>
      <c r="F29" s="75">
        <f>(Rankings!F5-Math!F$23)/Math!F$24</f>
        <v>-0.63723163020816942</v>
      </c>
      <c r="G29" s="75">
        <f>(Rankings!G5-Math!G$23)/Math!G$24</f>
        <v>-0.28276399037448197</v>
      </c>
      <c r="H29" s="75">
        <f>(Rankings!H5-Math!H$23)/Math!H$24</f>
        <v>0.4899314342916643</v>
      </c>
      <c r="I29" s="75">
        <f>(-1)*(Rankings!I5-Math!I$23)/Math!I$24</f>
        <v>1.4754425287035047</v>
      </c>
      <c r="J29" s="75">
        <f>(Rankings!J5-Math!J$23)/Math!J$24</f>
        <v>-0.37942810178498187</v>
      </c>
      <c r="K29" s="75">
        <f>(Rankings!K5-Math!K$23)/Math!K$24</f>
        <v>-0.41412146452820242</v>
      </c>
      <c r="L29" s="75">
        <f>(Rankings!L5-Math!L$23)/Math!L$24</f>
        <v>-0.13744544796281377</v>
      </c>
      <c r="M29" s="75">
        <f>(Rankings!M5-Math!M$23)/Math!M$24</f>
        <v>0.14166453344526678</v>
      </c>
      <c r="N29" s="75">
        <f>(Rankings!N5-Math!N$23)/Math!N$24</f>
        <v>-0.11777421853188447</v>
      </c>
    </row>
    <row r="30" spans="1:18">
      <c r="A30" s="6" t="s">
        <v>117</v>
      </c>
      <c r="B30" s="75">
        <f>(Rankings!B6-Math!B$23)/Math!B$24</f>
        <v>-0.21129600530422898</v>
      </c>
      <c r="C30" s="75">
        <f>(Rankings!C6-Math!C$23)/Math!C$24</f>
        <v>0.58660468436594937</v>
      </c>
      <c r="D30" s="75">
        <f>(Rankings!D6-Math!D$23)/Math!D$24</f>
        <v>1.6708501251622387</v>
      </c>
      <c r="E30" s="75">
        <f>(Rankings!E6-Math!E$23)/Math!E$24</f>
        <v>-0.58099434895215984</v>
      </c>
      <c r="F30" s="75">
        <f>(Rankings!F6-Math!F$23)/Math!F$24</f>
        <v>1.3478721310508148</v>
      </c>
      <c r="G30" s="75">
        <f>(Rankings!G6-Math!G$23)/Math!G$24</f>
        <v>9.282385262767831E-2</v>
      </c>
      <c r="H30" s="75">
        <f>(Rankings!H6-Math!H$23)/Math!H$24</f>
        <v>-1.7288722641321259</v>
      </c>
      <c r="I30" s="75">
        <f>(-1)*(Rankings!I6-Math!I$23)/Math!I$24</f>
        <v>0.29334646944284304</v>
      </c>
      <c r="J30" s="75">
        <f>(Rankings!J6-Math!J$23)/Math!J$24</f>
        <v>1.1042656571744369</v>
      </c>
      <c r="K30" s="75">
        <f>(Rankings!K6-Math!K$23)/Math!K$24</f>
        <v>0.45588161221171436</v>
      </c>
      <c r="L30" s="75">
        <f>(Rankings!L6-Math!L$23)/Math!L$24</f>
        <v>0.59551196060307987</v>
      </c>
      <c r="M30" s="75">
        <f>(Rankings!M6-Math!M$23)/Math!M$24</f>
        <v>1.3324490996366409</v>
      </c>
      <c r="N30" s="75">
        <f>(Rankings!N6-Math!N$23)/Math!N$24</f>
        <v>1.0872111134224469</v>
      </c>
      <c r="P30" t="s">
        <v>314</v>
      </c>
    </row>
    <row r="31" spans="1:18">
      <c r="A31" s="6" t="s">
        <v>118</v>
      </c>
      <c r="B31" s="75">
        <f>(Rankings!B7-Math!B$23)/Math!B$24</f>
        <v>0.76346911882361068</v>
      </c>
      <c r="C31" s="75">
        <f>(Rankings!C7-Math!C$23)/Math!C$24</f>
        <v>0.64290594697440528</v>
      </c>
      <c r="D31" s="75">
        <f>(Rankings!D7-Math!D$23)/Math!D$24</f>
        <v>-0.15799443706988961</v>
      </c>
      <c r="E31" s="75">
        <f>(Rankings!E7-Math!E$23)/Math!E$24</f>
        <v>-8.9372382689056298E-2</v>
      </c>
      <c r="F31" s="75">
        <f>(Rankings!F7-Math!F$23)/Math!F$24</f>
        <v>-0.99654873384008036</v>
      </c>
      <c r="G31" s="75">
        <f>(Rankings!G7-Math!G$23)/Math!G$24</f>
        <v>0.31656689624468043</v>
      </c>
      <c r="H31" s="75">
        <f>(Rankings!H7-Math!H$23)/Math!H$24</f>
        <v>0.23166920968836605</v>
      </c>
      <c r="I31" s="75">
        <f>(-1)*(Rankings!I7-Math!I$23)/Math!I$24</f>
        <v>1.4164414183772485</v>
      </c>
      <c r="J31" s="75">
        <f>(Rankings!J7-Math!J$23)/Math!J$24</f>
        <v>-0.82828012961223718</v>
      </c>
      <c r="K31" s="75">
        <f>(Rankings!K7-Math!K$23)/Math!K$24</f>
        <v>-0.8070951619602651</v>
      </c>
      <c r="L31" s="75">
        <f>(Rankings!L7-Math!L$23)/Math!L$24</f>
        <v>-1.2243575494391941</v>
      </c>
      <c r="M31" s="75">
        <f>(Rankings!M7-Math!M$23)/Math!M$24</f>
        <v>-0.68987844976087265</v>
      </c>
      <c r="N31" s="75">
        <f>(Rankings!N7-Math!N$23)/Math!N$24</f>
        <v>-0.9472232522493178</v>
      </c>
    </row>
    <row r="32" spans="1:18">
      <c r="A32" s="6" t="s">
        <v>119</v>
      </c>
      <c r="B32" s="75">
        <f>(Rankings!B8-Math!B$23)/Math!B$24</f>
        <v>1.7484506548242642</v>
      </c>
      <c r="C32" s="75">
        <f>(Rankings!C8-Math!C$23)/Math!C$24</f>
        <v>-1.1560837487066993</v>
      </c>
      <c r="D32" s="75">
        <f>(Rankings!D8-Math!D$23)/Math!D$24</f>
        <v>-0.87851981388637734</v>
      </c>
      <c r="E32" s="75">
        <f>(Rankings!E8-Math!E$23)/Math!E$24</f>
        <v>1.4436963570580845</v>
      </c>
      <c r="F32" s="75">
        <f>(Rankings!F8-Math!F$23)/Math!F$24</f>
        <v>0.41607241922226867</v>
      </c>
      <c r="G32" s="75">
        <f>(Rankings!G8-Math!G$23)/Math!G$24</f>
        <v>0.11106669071635401</v>
      </c>
      <c r="H32" s="75">
        <f>(Rankings!H8-Math!H$23)/Math!H$24</f>
        <v>0.29970164661797866</v>
      </c>
      <c r="I32" s="75">
        <f>(-1)*(Rankings!I8-Math!I$23)/Math!I$24</f>
        <v>-0.88232064633762775</v>
      </c>
      <c r="J32" s="75">
        <f>(Rankings!J8-Math!J$23)/Math!J$24</f>
        <v>0.17882900789451558</v>
      </c>
      <c r="K32" s="75">
        <f>(Rankings!K8-Math!K$23)/Math!K$24</f>
        <v>0.98163116381701021</v>
      </c>
      <c r="L32" s="75">
        <f>(Rankings!L8-Math!L$23)/Math!L$24</f>
        <v>-6.1409083752454074E-2</v>
      </c>
      <c r="M32" s="75">
        <f>(Rankings!M8-Math!M$23)/Math!M$24</f>
        <v>-0.93897246037340543</v>
      </c>
      <c r="N32" s="75">
        <f>(Rankings!N8-Math!N$23)/Math!N$24</f>
        <v>-0.52977442072705261</v>
      </c>
    </row>
    <row r="33" spans="1:14">
      <c r="A33" s="6" t="s">
        <v>120</v>
      </c>
      <c r="B33" s="75">
        <f>(Rankings!B9-Math!B$23)/Math!B$24</f>
        <v>1.504467814422074</v>
      </c>
      <c r="C33" s="75">
        <f>(Rankings!C9-Math!C$23)/Math!C$24</f>
        <v>-1.7719231620528888</v>
      </c>
      <c r="D33" s="75">
        <f>(Rankings!D9-Math!D$23)/Math!D$24</f>
        <v>-1.5126198754997089</v>
      </c>
      <c r="E33" s="75">
        <f>(Rankings!E9-Math!E$23)/Math!E$24</f>
        <v>1.4206515773895017</v>
      </c>
      <c r="F33" s="75">
        <f>(Rankings!F9-Math!F$23)/Math!F$24</f>
        <v>-1.4765708044317676</v>
      </c>
      <c r="G33" s="75">
        <f>(Rankings!G9-Math!G$23)/Math!G$24</f>
        <v>-1.5704937378104533</v>
      </c>
      <c r="H33" s="75">
        <f>(Rankings!H9-Math!H$23)/Math!H$24</f>
        <v>0.45730196813837337</v>
      </c>
      <c r="I33" s="75">
        <f>(-1)*(Rankings!I9-Math!I$23)/Math!I$24</f>
        <v>-0.88874958981781704</v>
      </c>
      <c r="J33" s="75">
        <f>(Rankings!J9-Math!J$23)/Math!J$24</f>
        <v>-0.66137613697664699</v>
      </c>
      <c r="K33" s="75">
        <f>(Rankings!K9-Math!K$23)/Math!K$24</f>
        <v>-0.29365950005652247</v>
      </c>
      <c r="L33" s="75">
        <f>(Rankings!L9-Math!L$23)/Math!L$24</f>
        <v>-1.1125974784896053</v>
      </c>
      <c r="M33" s="75">
        <f>(Rankings!M9-Math!M$23)/Math!M$24</f>
        <v>-0.47961437065458001</v>
      </c>
      <c r="N33" s="75">
        <f>(Rankings!N9-Math!N$23)/Math!N$24</f>
        <v>0.30135111432179679</v>
      </c>
    </row>
    <row r="34" spans="1:14">
      <c r="A34" s="6" t="s">
        <v>121</v>
      </c>
      <c r="B34" s="75">
        <f>(Rankings!B10-Math!B$23)/Math!B$24</f>
        <v>-1.3938178273106769</v>
      </c>
      <c r="C34" s="75">
        <f>(Rankings!C10-Math!C$23)/Math!C$24</f>
        <v>0.77752568254040444</v>
      </c>
      <c r="D34" s="75">
        <f>(Rankings!D10-Math!D$23)/Math!D$24</f>
        <v>-0.64270722124475166</v>
      </c>
      <c r="E34" s="75">
        <f>(Rankings!E10-Math!E$23)/Math!E$24</f>
        <v>-1.6880301107237023</v>
      </c>
      <c r="F34" s="75">
        <f>(Rankings!F10-Math!F$23)/Math!F$24</f>
        <v>1.6284512264341309</v>
      </c>
      <c r="G34" s="75">
        <f>(Rankings!G10-Math!G$23)/Math!G$24</f>
        <v>1.4524518442954935</v>
      </c>
      <c r="H34" s="75">
        <f>(Rankings!H10-Math!H$23)/Math!H$24</f>
        <v>-0.15711087952809591</v>
      </c>
      <c r="I34" s="75">
        <f>(-1)*(Rankings!I10-Math!I$23)/Math!I$24</f>
        <v>1.0671009250746901</v>
      </c>
      <c r="J34" s="75">
        <f>(Rankings!J10-Math!J$23)/Math!J$24</f>
        <v>-2.1229762630144902</v>
      </c>
      <c r="K34" s="75">
        <f>(Rankings!K10-Math!K$23)/Math!K$24</f>
        <v>-2.2574572141993046</v>
      </c>
      <c r="L34" s="75">
        <f>(Rankings!L10-Math!L$23)/Math!L$24</f>
        <v>-1.5591916143001423</v>
      </c>
      <c r="M34" s="75">
        <f>(Rankings!M10-Math!M$23)/Math!M$24</f>
        <v>-1.2107819809170883</v>
      </c>
      <c r="N34" s="75">
        <f>(Rankings!N10-Math!N$23)/Math!N$24</f>
        <v>-1.5042408196118595</v>
      </c>
    </row>
    <row r="35" spans="1:14">
      <c r="A35" s="6" t="s">
        <v>326</v>
      </c>
      <c r="B35" s="75">
        <f>(Rankings!B11-Math!B$23)/Math!B$24</f>
        <v>-0.40033929832252513</v>
      </c>
      <c r="C35" s="75">
        <f>(Rankings!C11-Math!C$23)/Math!C$24</f>
        <v>0.52335040930663057</v>
      </c>
      <c r="D35" s="75">
        <f>(Rankings!D11-Math!D$23)/Math!D$24</f>
        <v>0.89007463092581607</v>
      </c>
      <c r="E35" s="75">
        <f>(Rankings!E11-Math!E$23)/Math!E$24</f>
        <v>0.69030932943133372</v>
      </c>
      <c r="F35" s="75">
        <f>(Rankings!F11-Math!F$23)/Math!F$24</f>
        <v>-0.52984950728368962</v>
      </c>
      <c r="G35" s="75">
        <f>(Rankings!G11-Math!G$23)/Math!G$24</f>
        <v>1.1305194074364995</v>
      </c>
      <c r="H35" s="75">
        <f>(Rankings!H11-Math!H$23)/Math!H$24</f>
        <v>1.833286555822657</v>
      </c>
      <c r="I35" s="75">
        <f>(-1)*(Rankings!I11-Math!I$23)/Math!I$24</f>
        <v>-0.75788948220492636</v>
      </c>
      <c r="J35" s="75">
        <f>(Rankings!J11-Math!J$23)/Math!J$24</f>
        <v>0.9692079262186919</v>
      </c>
      <c r="K35" s="75">
        <f>(Rankings!K11-Math!K$23)/Math!K$24</f>
        <v>0.13839741251524135</v>
      </c>
      <c r="L35" s="75">
        <f>(Rankings!L11-Math!L$23)/Math!L$24</f>
        <v>0.39111244675344287</v>
      </c>
      <c r="M35" s="75">
        <f>(Rankings!M11-Math!M$23)/Math!M$24</f>
        <v>1.9991590235987879</v>
      </c>
      <c r="N35" s="75">
        <f>(Rankings!N11-Math!N$23)/Math!N$24</f>
        <v>1.785893043289533</v>
      </c>
    </row>
    <row r="37" spans="1:14">
      <c r="A37" s="76" t="s">
        <v>325</v>
      </c>
      <c r="B37" s="73" t="s">
        <v>3</v>
      </c>
      <c r="C37" s="73" t="s">
        <v>4</v>
      </c>
      <c r="D37" s="73" t="s">
        <v>5</v>
      </c>
      <c r="E37" s="73" t="s">
        <v>6</v>
      </c>
      <c r="F37" s="73" t="s">
        <v>7</v>
      </c>
      <c r="G37" s="73" t="s">
        <v>8</v>
      </c>
      <c r="H37" s="73" t="s">
        <v>9</v>
      </c>
      <c r="I37" s="73" t="s">
        <v>10</v>
      </c>
      <c r="J37" s="73" t="s">
        <v>11</v>
      </c>
      <c r="K37" s="79" t="s">
        <v>327</v>
      </c>
      <c r="L37" s="42"/>
      <c r="M37" s="42"/>
      <c r="N37" s="42"/>
    </row>
    <row r="38" spans="1:14">
      <c r="A38" s="6" t="s">
        <v>113</v>
      </c>
      <c r="B38" s="6">
        <f>RANK(B2,B$2:B$11)</f>
        <v>9</v>
      </c>
      <c r="C38" s="6">
        <f>RANK(C2,C$2:C$11)</f>
        <v>9</v>
      </c>
      <c r="D38" s="6">
        <f t="shared" ref="D38:J38" si="0">RANK(D2,D$2:D$11)</f>
        <v>4</v>
      </c>
      <c r="E38" s="6">
        <f t="shared" si="0"/>
        <v>4</v>
      </c>
      <c r="F38" s="6">
        <f t="shared" si="0"/>
        <v>6</v>
      </c>
      <c r="G38" s="6">
        <f t="shared" si="0"/>
        <v>3</v>
      </c>
      <c r="H38" s="6">
        <f t="shared" si="0"/>
        <v>8</v>
      </c>
      <c r="I38" s="80">
        <f>11-RANK(I2,I$2:I$11)</f>
        <v>6</v>
      </c>
      <c r="J38" s="6">
        <f t="shared" si="0"/>
        <v>5</v>
      </c>
      <c r="K38" s="6">
        <f>SUM(B38:J38)</f>
        <v>54</v>
      </c>
      <c r="L38" s="53"/>
      <c r="M38" s="53"/>
      <c r="N38" s="53"/>
    </row>
    <row r="39" spans="1:14">
      <c r="A39" s="6" t="s">
        <v>114</v>
      </c>
      <c r="B39" s="6">
        <f t="shared" ref="B39:J47" si="1">RANK(B3,B$2:B$11)</f>
        <v>6</v>
      </c>
      <c r="C39" s="6">
        <f t="shared" si="1"/>
        <v>1</v>
      </c>
      <c r="D39" s="6">
        <f t="shared" si="1"/>
        <v>5</v>
      </c>
      <c r="E39" s="6">
        <f t="shared" si="1"/>
        <v>8</v>
      </c>
      <c r="F39" s="6">
        <f t="shared" si="1"/>
        <v>5</v>
      </c>
      <c r="G39" s="6">
        <f t="shared" si="1"/>
        <v>10</v>
      </c>
      <c r="H39" s="6">
        <f t="shared" si="1"/>
        <v>9</v>
      </c>
      <c r="I39" s="80">
        <f t="shared" ref="I39:I47" si="2">11-RANK(I3,I$2:I$11)</f>
        <v>5</v>
      </c>
      <c r="J39" s="6">
        <f t="shared" si="1"/>
        <v>3</v>
      </c>
      <c r="K39" s="6">
        <f t="shared" ref="K39:K47" si="3">SUM(B39:J39)</f>
        <v>52</v>
      </c>
      <c r="L39" s="53"/>
      <c r="M39" s="53"/>
      <c r="N39" s="53"/>
    </row>
    <row r="40" spans="1:14">
      <c r="A40" s="6" t="s">
        <v>115</v>
      </c>
      <c r="B40" s="6">
        <f t="shared" si="1"/>
        <v>5</v>
      </c>
      <c r="C40" s="6">
        <f t="shared" si="1"/>
        <v>6</v>
      </c>
      <c r="D40" s="6">
        <f t="shared" si="1"/>
        <v>2</v>
      </c>
      <c r="E40" s="6">
        <f t="shared" si="1"/>
        <v>9</v>
      </c>
      <c r="F40" s="6">
        <f t="shared" si="1"/>
        <v>3</v>
      </c>
      <c r="G40" s="6">
        <f t="shared" si="1"/>
        <v>7</v>
      </c>
      <c r="H40" s="6">
        <f t="shared" si="1"/>
        <v>3</v>
      </c>
      <c r="I40" s="80">
        <f t="shared" si="2"/>
        <v>10</v>
      </c>
      <c r="J40" s="6">
        <f t="shared" si="1"/>
        <v>4</v>
      </c>
      <c r="K40" s="6">
        <f t="shared" si="3"/>
        <v>49</v>
      </c>
      <c r="L40" s="53"/>
      <c r="M40" s="53"/>
      <c r="N40" s="53"/>
    </row>
    <row r="41" spans="1:14">
      <c r="A41" s="6" t="s">
        <v>116</v>
      </c>
      <c r="B41" s="6">
        <f t="shared" si="1"/>
        <v>8</v>
      </c>
      <c r="C41" s="6">
        <f t="shared" si="1"/>
        <v>4</v>
      </c>
      <c r="D41" s="6">
        <f t="shared" si="1"/>
        <v>8</v>
      </c>
      <c r="E41" s="6">
        <f t="shared" si="1"/>
        <v>5</v>
      </c>
      <c r="F41" s="6">
        <f t="shared" si="1"/>
        <v>8</v>
      </c>
      <c r="G41" s="6">
        <f t="shared" si="1"/>
        <v>8</v>
      </c>
      <c r="H41" s="6">
        <f t="shared" si="1"/>
        <v>2</v>
      </c>
      <c r="I41" s="80">
        <f t="shared" si="2"/>
        <v>1</v>
      </c>
      <c r="J41" s="6">
        <f t="shared" si="1"/>
        <v>7</v>
      </c>
      <c r="K41" s="6">
        <f t="shared" si="3"/>
        <v>51</v>
      </c>
      <c r="L41" s="53"/>
      <c r="M41" s="53"/>
      <c r="N41" s="53"/>
    </row>
    <row r="42" spans="1:14">
      <c r="A42" s="6" t="s">
        <v>117</v>
      </c>
      <c r="B42" s="6">
        <f t="shared" si="1"/>
        <v>4</v>
      </c>
      <c r="C42" s="6">
        <f t="shared" si="1"/>
        <v>5</v>
      </c>
      <c r="D42" s="6">
        <f t="shared" si="1"/>
        <v>1</v>
      </c>
      <c r="E42" s="6">
        <f t="shared" si="1"/>
        <v>7</v>
      </c>
      <c r="F42" s="6">
        <f t="shared" si="1"/>
        <v>2</v>
      </c>
      <c r="G42" s="6">
        <f t="shared" si="1"/>
        <v>6</v>
      </c>
      <c r="H42" s="6">
        <f t="shared" si="1"/>
        <v>10</v>
      </c>
      <c r="I42" s="80">
        <f t="shared" si="2"/>
        <v>4</v>
      </c>
      <c r="J42" s="6">
        <f t="shared" si="1"/>
        <v>1</v>
      </c>
      <c r="K42" s="6">
        <f t="shared" si="3"/>
        <v>40</v>
      </c>
      <c r="L42" s="53"/>
      <c r="M42" s="53"/>
      <c r="N42" s="53"/>
    </row>
    <row r="43" spans="1:14">
      <c r="A43" s="6" t="s">
        <v>118</v>
      </c>
      <c r="B43" s="6">
        <f t="shared" si="1"/>
        <v>3</v>
      </c>
      <c r="C43" s="6">
        <f t="shared" si="1"/>
        <v>3</v>
      </c>
      <c r="D43" s="6">
        <f t="shared" si="1"/>
        <v>6</v>
      </c>
      <c r="E43" s="6">
        <f t="shared" si="1"/>
        <v>6</v>
      </c>
      <c r="F43" s="6">
        <f t="shared" si="1"/>
        <v>9</v>
      </c>
      <c r="G43" s="6">
        <f t="shared" si="1"/>
        <v>4</v>
      </c>
      <c r="H43" s="6">
        <f t="shared" si="1"/>
        <v>6</v>
      </c>
      <c r="I43" s="80">
        <f t="shared" si="2"/>
        <v>2</v>
      </c>
      <c r="J43" s="6">
        <f t="shared" si="1"/>
        <v>9</v>
      </c>
      <c r="K43" s="6">
        <f t="shared" si="3"/>
        <v>48</v>
      </c>
      <c r="L43" s="53"/>
      <c r="M43" s="53"/>
      <c r="N43" s="53"/>
    </row>
    <row r="44" spans="1:14">
      <c r="A44" s="6" t="s">
        <v>119</v>
      </c>
      <c r="B44" s="6">
        <f t="shared" si="1"/>
        <v>1</v>
      </c>
      <c r="C44" s="6">
        <f t="shared" si="1"/>
        <v>8</v>
      </c>
      <c r="D44" s="6">
        <f t="shared" si="1"/>
        <v>9</v>
      </c>
      <c r="E44" s="6">
        <f t="shared" si="1"/>
        <v>1</v>
      </c>
      <c r="F44" s="6">
        <f t="shared" si="1"/>
        <v>4</v>
      </c>
      <c r="G44" s="6">
        <f t="shared" si="1"/>
        <v>5</v>
      </c>
      <c r="H44" s="6">
        <f t="shared" si="1"/>
        <v>5</v>
      </c>
      <c r="I44" s="80">
        <f t="shared" si="2"/>
        <v>8</v>
      </c>
      <c r="J44" s="6">
        <f t="shared" si="1"/>
        <v>6</v>
      </c>
      <c r="K44" s="6">
        <f t="shared" si="3"/>
        <v>47</v>
      </c>
      <c r="L44" s="53"/>
      <c r="M44" s="53"/>
      <c r="N44" s="53"/>
    </row>
    <row r="45" spans="1:14">
      <c r="A45" s="6" t="s">
        <v>120</v>
      </c>
      <c r="B45" s="6">
        <f t="shared" si="1"/>
        <v>2</v>
      </c>
      <c r="C45" s="6">
        <f t="shared" si="1"/>
        <v>10</v>
      </c>
      <c r="D45" s="6">
        <f t="shared" si="1"/>
        <v>10</v>
      </c>
      <c r="E45" s="6">
        <f t="shared" si="1"/>
        <v>2</v>
      </c>
      <c r="F45" s="6">
        <f t="shared" si="1"/>
        <v>10</v>
      </c>
      <c r="G45" s="6">
        <f t="shared" si="1"/>
        <v>9</v>
      </c>
      <c r="H45" s="6">
        <f t="shared" si="1"/>
        <v>4</v>
      </c>
      <c r="I45" s="80">
        <f t="shared" si="2"/>
        <v>9</v>
      </c>
      <c r="J45" s="6">
        <f t="shared" si="1"/>
        <v>8</v>
      </c>
      <c r="K45" s="6">
        <f t="shared" si="3"/>
        <v>64</v>
      </c>
      <c r="L45" s="53"/>
      <c r="M45" s="53"/>
      <c r="N45" s="53"/>
    </row>
    <row r="46" spans="1:14">
      <c r="A46" s="6" t="s">
        <v>121</v>
      </c>
      <c r="B46" s="6">
        <f t="shared" si="1"/>
        <v>10</v>
      </c>
      <c r="C46" s="6">
        <f t="shared" si="1"/>
        <v>2</v>
      </c>
      <c r="D46" s="6">
        <f t="shared" si="1"/>
        <v>7</v>
      </c>
      <c r="E46" s="6">
        <f t="shared" si="1"/>
        <v>10</v>
      </c>
      <c r="F46" s="6">
        <f t="shared" si="1"/>
        <v>1</v>
      </c>
      <c r="G46" s="6">
        <f t="shared" si="1"/>
        <v>1</v>
      </c>
      <c r="H46" s="6">
        <f t="shared" si="1"/>
        <v>7</v>
      </c>
      <c r="I46" s="80">
        <f t="shared" si="2"/>
        <v>3</v>
      </c>
      <c r="J46" s="6">
        <f t="shared" si="1"/>
        <v>10</v>
      </c>
      <c r="K46" s="6">
        <f t="shared" si="3"/>
        <v>51</v>
      </c>
      <c r="L46" s="53"/>
      <c r="M46" s="53"/>
      <c r="N46" s="53"/>
    </row>
    <row r="47" spans="1:14">
      <c r="A47" s="6" t="s">
        <v>326</v>
      </c>
      <c r="B47" s="6">
        <f t="shared" si="1"/>
        <v>7</v>
      </c>
      <c r="C47" s="6">
        <f t="shared" si="1"/>
        <v>7</v>
      </c>
      <c r="D47" s="6">
        <f t="shared" si="1"/>
        <v>3</v>
      </c>
      <c r="E47" s="6">
        <f t="shared" si="1"/>
        <v>3</v>
      </c>
      <c r="F47" s="6">
        <f t="shared" si="1"/>
        <v>7</v>
      </c>
      <c r="G47" s="6">
        <f t="shared" si="1"/>
        <v>2</v>
      </c>
      <c r="H47" s="6">
        <f t="shared" si="1"/>
        <v>1</v>
      </c>
      <c r="I47" s="80">
        <f t="shared" si="2"/>
        <v>7</v>
      </c>
      <c r="J47" s="6">
        <f t="shared" si="1"/>
        <v>2</v>
      </c>
      <c r="K47" s="6">
        <f t="shared" si="3"/>
        <v>39</v>
      </c>
      <c r="L47" s="53"/>
      <c r="M47" s="53"/>
      <c r="N47" s="53"/>
    </row>
  </sheetData>
  <conditionalFormatting sqref="B2:B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I38:I47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08F2-7C9E-1540-A3E7-F6B29B35FBC1}">
  <sheetPr codeName="Sheet14"/>
  <dimension ref="A1:Y36"/>
  <sheetViews>
    <sheetView workbookViewId="0">
      <selection activeCell="E40" sqref="E40"/>
    </sheetView>
  </sheetViews>
  <sheetFormatPr baseColWidth="10" defaultRowHeight="16"/>
  <cols>
    <col min="1" max="1" width="24.33203125" customWidth="1"/>
    <col min="2" max="2" width="9" customWidth="1"/>
    <col min="3" max="3" width="8.83203125" customWidth="1"/>
  </cols>
  <sheetData>
    <row r="1" spans="1:25">
      <c r="A1" s="47" t="s">
        <v>139</v>
      </c>
      <c r="B1" s="40"/>
      <c r="C1" s="40"/>
      <c r="D1" s="41"/>
      <c r="E1" s="41"/>
      <c r="F1" s="41"/>
      <c r="G1" s="41"/>
      <c r="H1" s="41"/>
      <c r="I1" s="41"/>
      <c r="J1" s="41"/>
      <c r="K1" s="41"/>
      <c r="L1" s="41"/>
      <c r="M1" s="42"/>
      <c r="N1" s="42"/>
      <c r="O1" s="42"/>
      <c r="P1" s="42"/>
      <c r="Q1" s="43"/>
      <c r="R1" s="44"/>
      <c r="S1" s="42"/>
      <c r="T1" s="42"/>
      <c r="U1" s="42"/>
      <c r="V1" s="42"/>
      <c r="W1" s="42"/>
      <c r="X1" s="42"/>
      <c r="Y1" s="42"/>
    </row>
    <row r="2" spans="1:25">
      <c r="A2" s="45" t="s">
        <v>140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>
      <c r="A3" s="33" t="s">
        <v>134</v>
      </c>
      <c r="B3" s="34" t="s">
        <v>137</v>
      </c>
      <c r="C3" s="34" t="s">
        <v>136</v>
      </c>
      <c r="D3" s="35" t="s">
        <v>3</v>
      </c>
      <c r="E3" s="35" t="s">
        <v>4</v>
      </c>
      <c r="F3" s="35" t="s">
        <v>5</v>
      </c>
      <c r="G3" s="35" t="s">
        <v>6</v>
      </c>
      <c r="H3" s="35" t="s">
        <v>7</v>
      </c>
      <c r="I3" s="35" t="s">
        <v>8</v>
      </c>
      <c r="J3" s="35" t="s">
        <v>9</v>
      </c>
      <c r="K3" s="35" t="s">
        <v>10</v>
      </c>
      <c r="L3" s="35" t="s">
        <v>11</v>
      </c>
      <c r="M3" s="36" t="s">
        <v>12</v>
      </c>
      <c r="N3" s="36" t="s">
        <v>13</v>
      </c>
      <c r="O3" s="36" t="s">
        <v>107</v>
      </c>
      <c r="P3" s="36" t="s">
        <v>108</v>
      </c>
      <c r="Q3" s="37" t="s">
        <v>125</v>
      </c>
      <c r="R3" s="38" t="s">
        <v>126</v>
      </c>
      <c r="S3" s="39" t="s">
        <v>127</v>
      </c>
      <c r="T3" s="39" t="s">
        <v>128</v>
      </c>
      <c r="U3" s="39" t="s">
        <v>129</v>
      </c>
      <c r="V3" s="39" t="s">
        <v>130</v>
      </c>
      <c r="W3" s="39" t="s">
        <v>131</v>
      </c>
      <c r="X3" s="39" t="s">
        <v>132</v>
      </c>
      <c r="Y3" s="39" t="s">
        <v>133</v>
      </c>
    </row>
    <row r="4" spans="1:25">
      <c r="A4" s="6"/>
      <c r="B4" s="8" t="e">
        <f>VLOOKUP($A4, All!$A$2:$AB$273,2,0)</f>
        <v>#N/A</v>
      </c>
      <c r="C4" s="8" t="e">
        <f>VLOOKUP($A4, All!$A$2:$AB$273,3,0)</f>
        <v>#N/A</v>
      </c>
      <c r="D4" s="8" t="e">
        <f>VLOOKUP($A4, All!$A$2:$AB$273,4,0)</f>
        <v>#N/A</v>
      </c>
      <c r="E4" s="8" t="e">
        <f>VLOOKUP($A4, All!$A$2:$AB$273,5,0)</f>
        <v>#N/A</v>
      </c>
      <c r="F4" s="8" t="e">
        <f>VLOOKUP($A4, All!$A$2:$AB$273,6,0)</f>
        <v>#N/A</v>
      </c>
      <c r="G4" s="8" t="e">
        <f>VLOOKUP($A4, All!$A$2:$AB$273,7,0)</f>
        <v>#N/A</v>
      </c>
      <c r="H4" s="8" t="e">
        <f>VLOOKUP($A4, All!$A$2:$AB$273,8,0)</f>
        <v>#N/A</v>
      </c>
      <c r="I4" s="8" t="e">
        <f>VLOOKUP($A4, All!$A$2:$AB$273,9,0)</f>
        <v>#N/A</v>
      </c>
      <c r="J4" s="8" t="e">
        <f>VLOOKUP($A4, All!$A$2:$AB$273,10,0)</f>
        <v>#N/A</v>
      </c>
      <c r="K4" s="8" t="e">
        <f>VLOOKUP($A4, All!$A$2:$AB$273,11,0)</f>
        <v>#N/A</v>
      </c>
      <c r="L4" s="8" t="e">
        <f>VLOOKUP($A4, All!$A$2:$AB$273,12,0)</f>
        <v>#N/A</v>
      </c>
      <c r="M4" s="8" t="e">
        <f>VLOOKUP($A4, All!$A$2:$AB$273,13,0)</f>
        <v>#N/A</v>
      </c>
      <c r="N4" s="8" t="e">
        <f>VLOOKUP($A4, All!$A$2:$AB$273,14,0)</f>
        <v>#N/A</v>
      </c>
      <c r="O4" s="8" t="e">
        <f>VLOOKUP($A4, All!$A$2:$AB$273,15,0)</f>
        <v>#N/A</v>
      </c>
      <c r="P4" s="8" t="e">
        <f>VLOOKUP($A4, All!$A$2:$AB$273,16,0)</f>
        <v>#N/A</v>
      </c>
      <c r="Q4" s="8" t="e">
        <f>VLOOKUP($A4, All!$A$2:$AB$273,17,0)</f>
        <v>#N/A</v>
      </c>
      <c r="R4" s="8" t="e">
        <f>VLOOKUP($A4, All!$A$2:$AB$273,18,0)</f>
        <v>#N/A</v>
      </c>
      <c r="S4" s="8" t="e">
        <f>VLOOKUP($A4, All!$A$2:$AB$273,19,0)</f>
        <v>#N/A</v>
      </c>
      <c r="T4" s="8" t="e">
        <f>VLOOKUP($A4, All!$A$2:$AB$273,20,0)</f>
        <v>#N/A</v>
      </c>
      <c r="U4" s="8" t="e">
        <f>VLOOKUP($A4, All!$A$2:$AB$273,21,0)</f>
        <v>#N/A</v>
      </c>
      <c r="V4" s="8" t="e">
        <f>VLOOKUP($A4, All!$A$2:$AB$273,22,0)</f>
        <v>#N/A</v>
      </c>
      <c r="W4" s="8" t="e">
        <f>VLOOKUP($A4, All!$A$2:$AB$273,23,0)</f>
        <v>#N/A</v>
      </c>
      <c r="X4" s="8" t="e">
        <f>VLOOKUP($A4, All!$A$2:$AB$273,24,0)</f>
        <v>#N/A</v>
      </c>
      <c r="Y4" s="8" t="e">
        <f>VLOOKUP($A4, All!$A$2:$AB$273,25,0)</f>
        <v>#N/A</v>
      </c>
    </row>
    <row r="5" spans="1:25">
      <c r="A5" s="6"/>
      <c r="B5" s="8" t="e">
        <f>VLOOKUP($A5, All!$A$2:$AB$273,2,0)</f>
        <v>#N/A</v>
      </c>
      <c r="C5" s="8" t="e">
        <f>VLOOKUP($A5, All!$A$2:$AB$273,3,0)</f>
        <v>#N/A</v>
      </c>
      <c r="D5" s="8" t="e">
        <f>VLOOKUP($A5, All!$A$2:$AB$273,4,0)</f>
        <v>#N/A</v>
      </c>
      <c r="E5" s="8" t="e">
        <f>VLOOKUP($A5, All!$A$2:$AB$273,5,0)</f>
        <v>#N/A</v>
      </c>
      <c r="F5" s="8" t="e">
        <f>VLOOKUP($A5, All!$A$2:$AB$273,6,0)</f>
        <v>#N/A</v>
      </c>
      <c r="G5" s="8" t="e">
        <f>VLOOKUP($A5, All!$A$2:$AB$273,7,0)</f>
        <v>#N/A</v>
      </c>
      <c r="H5" s="8" t="e">
        <f>VLOOKUP($A5, All!$A$2:$AB$273,8,0)</f>
        <v>#N/A</v>
      </c>
      <c r="I5" s="8" t="e">
        <f>VLOOKUP($A5, All!$A$2:$AB$273,9,0)</f>
        <v>#N/A</v>
      </c>
      <c r="J5" s="8" t="e">
        <f>VLOOKUP($A5, All!$A$2:$AB$273,10,0)</f>
        <v>#N/A</v>
      </c>
      <c r="K5" s="8" t="e">
        <f>VLOOKUP($A5, All!$A$2:$AB$273,11,0)</f>
        <v>#N/A</v>
      </c>
      <c r="L5" s="8" t="e">
        <f>VLOOKUP($A5, All!$A$2:$AB$273,12,0)</f>
        <v>#N/A</v>
      </c>
      <c r="M5" s="8" t="e">
        <f>VLOOKUP($A5, All!$A$2:$AB$273,13,0)</f>
        <v>#N/A</v>
      </c>
      <c r="N5" s="8" t="e">
        <f>VLOOKUP($A5, All!$A$2:$AB$273,14,0)</f>
        <v>#N/A</v>
      </c>
      <c r="O5" s="8" t="e">
        <f>VLOOKUP($A5, All!$A$2:$AB$273,15,0)</f>
        <v>#N/A</v>
      </c>
      <c r="P5" s="8" t="e">
        <f>VLOOKUP($A5, All!$A$2:$AB$273,16,0)</f>
        <v>#N/A</v>
      </c>
      <c r="Q5" s="8" t="e">
        <f>VLOOKUP($A5, All!$A$2:$AB$273,17,0)</f>
        <v>#N/A</v>
      </c>
      <c r="R5" s="8" t="e">
        <f>VLOOKUP($A5, All!$A$2:$AB$273,18,0)</f>
        <v>#N/A</v>
      </c>
      <c r="S5" s="8" t="e">
        <f>VLOOKUP($A5, All!$A$2:$AB$273,19,0)</f>
        <v>#N/A</v>
      </c>
      <c r="T5" s="8" t="e">
        <f>VLOOKUP($A5, All!$A$2:$AB$273,20,0)</f>
        <v>#N/A</v>
      </c>
      <c r="U5" s="8" t="e">
        <f>VLOOKUP($A5, All!$A$2:$AB$273,21,0)</f>
        <v>#N/A</v>
      </c>
      <c r="V5" s="8" t="e">
        <f>VLOOKUP($A5, All!$A$2:$AB$273,22,0)</f>
        <v>#N/A</v>
      </c>
      <c r="W5" s="8" t="e">
        <f>VLOOKUP($A5, All!$A$2:$AB$273,23,0)</f>
        <v>#N/A</v>
      </c>
      <c r="X5" s="8" t="e">
        <f>VLOOKUP($A5, All!$A$2:$AB$273,24,0)</f>
        <v>#N/A</v>
      </c>
      <c r="Y5" s="8" t="e">
        <f>VLOOKUP($A5, All!$A$2:$AB$273,25,0)</f>
        <v>#N/A</v>
      </c>
    </row>
    <row r="6" spans="1:25">
      <c r="A6" s="6"/>
      <c r="B6" s="8" t="e">
        <f>VLOOKUP($A6, All!$A$2:$AB$273,2,0)</f>
        <v>#N/A</v>
      </c>
      <c r="C6" s="8" t="e">
        <f>VLOOKUP($A6, All!$A$2:$AB$273,3,0)</f>
        <v>#N/A</v>
      </c>
      <c r="D6" s="8" t="e">
        <f>VLOOKUP($A6, All!$A$2:$AB$273,4,0)</f>
        <v>#N/A</v>
      </c>
      <c r="E6" s="8" t="e">
        <f>VLOOKUP($A6, All!$A$2:$AB$273,5,0)</f>
        <v>#N/A</v>
      </c>
      <c r="F6" s="8" t="e">
        <f>VLOOKUP($A6, All!$A$2:$AB$273,6,0)</f>
        <v>#N/A</v>
      </c>
      <c r="G6" s="8" t="e">
        <f>VLOOKUP($A6, All!$A$2:$AB$273,7,0)</f>
        <v>#N/A</v>
      </c>
      <c r="H6" s="8" t="e">
        <f>VLOOKUP($A6, All!$A$2:$AB$273,8,0)</f>
        <v>#N/A</v>
      </c>
      <c r="I6" s="8" t="e">
        <f>VLOOKUP($A6, All!$A$2:$AB$273,9,0)</f>
        <v>#N/A</v>
      </c>
      <c r="J6" s="8" t="e">
        <f>VLOOKUP($A6, All!$A$2:$AB$273,10,0)</f>
        <v>#N/A</v>
      </c>
      <c r="K6" s="8" t="e">
        <f>VLOOKUP($A6, All!$A$2:$AB$273,11,0)</f>
        <v>#N/A</v>
      </c>
      <c r="L6" s="8" t="e">
        <f>VLOOKUP($A6, All!$A$2:$AB$273,12,0)</f>
        <v>#N/A</v>
      </c>
      <c r="M6" s="8" t="e">
        <f>VLOOKUP($A6, All!$A$2:$AB$273,13,0)</f>
        <v>#N/A</v>
      </c>
      <c r="N6" s="8" t="e">
        <f>VLOOKUP($A6, All!$A$2:$AB$273,14,0)</f>
        <v>#N/A</v>
      </c>
      <c r="O6" s="8" t="e">
        <f>VLOOKUP($A6, All!$A$2:$AB$273,15,0)</f>
        <v>#N/A</v>
      </c>
      <c r="P6" s="8" t="e">
        <f>VLOOKUP($A6, All!$A$2:$AB$273,16,0)</f>
        <v>#N/A</v>
      </c>
      <c r="Q6" s="8" t="e">
        <f>VLOOKUP($A6, All!$A$2:$AB$273,17,0)</f>
        <v>#N/A</v>
      </c>
      <c r="R6" s="8" t="e">
        <f>VLOOKUP($A6, All!$A$2:$AB$273,18,0)</f>
        <v>#N/A</v>
      </c>
      <c r="S6" s="8" t="e">
        <f>VLOOKUP($A6, All!$A$2:$AB$273,19,0)</f>
        <v>#N/A</v>
      </c>
      <c r="T6" s="8" t="e">
        <f>VLOOKUP($A6, All!$A$2:$AB$273,20,0)</f>
        <v>#N/A</v>
      </c>
      <c r="U6" s="8" t="e">
        <f>VLOOKUP($A6, All!$A$2:$AB$273,21,0)</f>
        <v>#N/A</v>
      </c>
      <c r="V6" s="8" t="e">
        <f>VLOOKUP($A6, All!$A$2:$AB$273,22,0)</f>
        <v>#N/A</v>
      </c>
      <c r="W6" s="8" t="e">
        <f>VLOOKUP($A6, All!$A$2:$AB$273,23,0)</f>
        <v>#N/A</v>
      </c>
      <c r="X6" s="8" t="e">
        <f>VLOOKUP($A6, All!$A$2:$AB$273,24,0)</f>
        <v>#N/A</v>
      </c>
      <c r="Y6" s="8" t="e">
        <f>VLOOKUP($A6, All!$A$2:$AB$273,25,0)</f>
        <v>#N/A</v>
      </c>
    </row>
    <row r="7" spans="1:25">
      <c r="A7" s="6"/>
      <c r="B7" s="8" t="e">
        <f>VLOOKUP($A7, All!$A$2:$AB$273,2,0)</f>
        <v>#N/A</v>
      </c>
      <c r="C7" s="8" t="e">
        <f>VLOOKUP($A7, All!$A$2:$AB$273,3,0)</f>
        <v>#N/A</v>
      </c>
      <c r="D7" s="8" t="e">
        <f>VLOOKUP($A7, All!$A$2:$AB$273,4,0)</f>
        <v>#N/A</v>
      </c>
      <c r="E7" s="8" t="e">
        <f>VLOOKUP($A7, All!$A$2:$AB$273,5,0)</f>
        <v>#N/A</v>
      </c>
      <c r="F7" s="8" t="e">
        <f>VLOOKUP($A7, All!$A$2:$AB$273,6,0)</f>
        <v>#N/A</v>
      </c>
      <c r="G7" s="8" t="e">
        <f>VLOOKUP($A7, All!$A$2:$AB$273,7,0)</f>
        <v>#N/A</v>
      </c>
      <c r="H7" s="8" t="e">
        <f>VLOOKUP($A7, All!$A$2:$AB$273,8,0)</f>
        <v>#N/A</v>
      </c>
      <c r="I7" s="8" t="e">
        <f>VLOOKUP($A7, All!$A$2:$AB$273,9,0)</f>
        <v>#N/A</v>
      </c>
      <c r="J7" s="8" t="e">
        <f>VLOOKUP($A7, All!$A$2:$AB$273,10,0)</f>
        <v>#N/A</v>
      </c>
      <c r="K7" s="8" t="e">
        <f>VLOOKUP($A7, All!$A$2:$AB$273,11,0)</f>
        <v>#N/A</v>
      </c>
      <c r="L7" s="8" t="e">
        <f>VLOOKUP($A7, All!$A$2:$AB$273,12,0)</f>
        <v>#N/A</v>
      </c>
      <c r="M7" s="8" t="e">
        <f>VLOOKUP($A7, All!$A$2:$AB$273,13,0)</f>
        <v>#N/A</v>
      </c>
      <c r="N7" s="8" t="e">
        <f>VLOOKUP($A7, All!$A$2:$AB$273,14,0)</f>
        <v>#N/A</v>
      </c>
      <c r="O7" s="8" t="e">
        <f>VLOOKUP($A7, All!$A$2:$AB$273,15,0)</f>
        <v>#N/A</v>
      </c>
      <c r="P7" s="8" t="e">
        <f>VLOOKUP($A7, All!$A$2:$AB$273,16,0)</f>
        <v>#N/A</v>
      </c>
      <c r="Q7" s="8" t="e">
        <f>VLOOKUP($A7, All!$A$2:$AB$273,17,0)</f>
        <v>#N/A</v>
      </c>
      <c r="R7" s="8" t="e">
        <f>VLOOKUP($A7, All!$A$2:$AB$273,18,0)</f>
        <v>#N/A</v>
      </c>
      <c r="S7" s="8" t="e">
        <f>VLOOKUP($A7, All!$A$2:$AB$273,19,0)</f>
        <v>#N/A</v>
      </c>
      <c r="T7" s="8" t="e">
        <f>VLOOKUP($A7, All!$A$2:$AB$273,20,0)</f>
        <v>#N/A</v>
      </c>
      <c r="U7" s="8" t="e">
        <f>VLOOKUP($A7, All!$A$2:$AB$273,21,0)</f>
        <v>#N/A</v>
      </c>
      <c r="V7" s="8" t="e">
        <f>VLOOKUP($A7, All!$A$2:$AB$273,22,0)</f>
        <v>#N/A</v>
      </c>
      <c r="W7" s="8" t="e">
        <f>VLOOKUP($A7, All!$A$2:$AB$273,23,0)</f>
        <v>#N/A</v>
      </c>
      <c r="X7" s="8" t="e">
        <f>VLOOKUP($A7, All!$A$2:$AB$273,24,0)</f>
        <v>#N/A</v>
      </c>
      <c r="Y7" s="8" t="e">
        <f>VLOOKUP($A7, All!$A$2:$AB$273,25,0)</f>
        <v>#N/A</v>
      </c>
    </row>
    <row r="8" spans="1:25">
      <c r="A8" s="6"/>
      <c r="B8" s="8" t="e">
        <f>VLOOKUP($A8, All!$A$2:$AB$273,2,0)</f>
        <v>#N/A</v>
      </c>
      <c r="C8" s="8" t="e">
        <f>VLOOKUP($A8, All!$A$2:$AB$273,3,0)</f>
        <v>#N/A</v>
      </c>
      <c r="D8" s="8" t="e">
        <f>VLOOKUP($A8, All!$A$2:$AB$273,4,0)</f>
        <v>#N/A</v>
      </c>
      <c r="E8" s="8" t="e">
        <f>VLOOKUP($A8, All!$A$2:$AB$273,5,0)</f>
        <v>#N/A</v>
      </c>
      <c r="F8" s="8" t="e">
        <f>VLOOKUP($A8, All!$A$2:$AB$273,6,0)</f>
        <v>#N/A</v>
      </c>
      <c r="G8" s="8" t="e">
        <f>VLOOKUP($A8, All!$A$2:$AB$273,7,0)</f>
        <v>#N/A</v>
      </c>
      <c r="H8" s="8" t="e">
        <f>VLOOKUP($A8, All!$A$2:$AB$273,8,0)</f>
        <v>#N/A</v>
      </c>
      <c r="I8" s="8" t="e">
        <f>VLOOKUP($A8, All!$A$2:$AB$273,9,0)</f>
        <v>#N/A</v>
      </c>
      <c r="J8" s="8" t="e">
        <f>VLOOKUP($A8, All!$A$2:$AB$273,10,0)</f>
        <v>#N/A</v>
      </c>
      <c r="K8" s="8" t="e">
        <f>VLOOKUP($A8, All!$A$2:$AB$273,11,0)</f>
        <v>#N/A</v>
      </c>
      <c r="L8" s="8" t="e">
        <f>VLOOKUP($A8, All!$A$2:$AB$273,12,0)</f>
        <v>#N/A</v>
      </c>
      <c r="M8" s="8" t="e">
        <f>VLOOKUP($A8, All!$A$2:$AB$273,13,0)</f>
        <v>#N/A</v>
      </c>
      <c r="N8" s="8" t="e">
        <f>VLOOKUP($A8, All!$A$2:$AB$273,14,0)</f>
        <v>#N/A</v>
      </c>
      <c r="O8" s="8" t="e">
        <f>VLOOKUP($A8, All!$A$2:$AB$273,15,0)</f>
        <v>#N/A</v>
      </c>
      <c r="P8" s="8" t="e">
        <f>VLOOKUP($A8, All!$A$2:$AB$273,16,0)</f>
        <v>#N/A</v>
      </c>
      <c r="Q8" s="8" t="e">
        <f>VLOOKUP($A8, All!$A$2:$AB$273,17,0)</f>
        <v>#N/A</v>
      </c>
      <c r="R8" s="8" t="e">
        <f>VLOOKUP($A8, All!$A$2:$AB$273,18,0)</f>
        <v>#N/A</v>
      </c>
      <c r="S8" s="8" t="e">
        <f>VLOOKUP($A8, All!$A$2:$AB$273,19,0)</f>
        <v>#N/A</v>
      </c>
      <c r="T8" s="8" t="e">
        <f>VLOOKUP($A8, All!$A$2:$AB$273,20,0)</f>
        <v>#N/A</v>
      </c>
      <c r="U8" s="8" t="e">
        <f>VLOOKUP($A8, All!$A$2:$AB$273,21,0)</f>
        <v>#N/A</v>
      </c>
      <c r="V8" s="8" t="e">
        <f>VLOOKUP($A8, All!$A$2:$AB$273,22,0)</f>
        <v>#N/A</v>
      </c>
      <c r="W8" s="8" t="e">
        <f>VLOOKUP($A8, All!$A$2:$AB$273,23,0)</f>
        <v>#N/A</v>
      </c>
      <c r="X8" s="8" t="e">
        <f>VLOOKUP($A8, All!$A$2:$AB$273,24,0)</f>
        <v>#N/A</v>
      </c>
      <c r="Y8" s="8" t="e">
        <f>VLOOKUP($A8, All!$A$2:$AB$273,25,0)</f>
        <v>#N/A</v>
      </c>
    </row>
    <row r="9" spans="1:25">
      <c r="A9" s="6"/>
      <c r="B9" s="8" t="e">
        <f>VLOOKUP($A9, All!$A$2:$AB$273,2,0)</f>
        <v>#N/A</v>
      </c>
      <c r="C9" s="8" t="e">
        <f>VLOOKUP($A9, All!$A$2:$AB$273,3,0)</f>
        <v>#N/A</v>
      </c>
      <c r="D9" s="8" t="e">
        <f>VLOOKUP($A9, All!$A$2:$AB$273,4,0)</f>
        <v>#N/A</v>
      </c>
      <c r="E9" s="8" t="e">
        <f>VLOOKUP($A9, All!$A$2:$AB$273,5,0)</f>
        <v>#N/A</v>
      </c>
      <c r="F9" s="8" t="e">
        <f>VLOOKUP($A9, All!$A$2:$AB$273,6,0)</f>
        <v>#N/A</v>
      </c>
      <c r="G9" s="8" t="e">
        <f>VLOOKUP($A9, All!$A$2:$AB$273,7,0)</f>
        <v>#N/A</v>
      </c>
      <c r="H9" s="8" t="e">
        <f>VLOOKUP($A9, All!$A$2:$AB$273,8,0)</f>
        <v>#N/A</v>
      </c>
      <c r="I9" s="8" t="e">
        <f>VLOOKUP($A9, All!$A$2:$AB$273,9,0)</f>
        <v>#N/A</v>
      </c>
      <c r="J9" s="8" t="e">
        <f>VLOOKUP($A9, All!$A$2:$AB$273,10,0)</f>
        <v>#N/A</v>
      </c>
      <c r="K9" s="8" t="e">
        <f>VLOOKUP($A9, All!$A$2:$AB$273,11,0)</f>
        <v>#N/A</v>
      </c>
      <c r="L9" s="8" t="e">
        <f>VLOOKUP($A9, All!$A$2:$AB$273,12,0)</f>
        <v>#N/A</v>
      </c>
      <c r="M9" s="8" t="e">
        <f>VLOOKUP($A9, All!$A$2:$AB$273,13,0)</f>
        <v>#N/A</v>
      </c>
      <c r="N9" s="8" t="e">
        <f>VLOOKUP($A9, All!$A$2:$AB$273,14,0)</f>
        <v>#N/A</v>
      </c>
      <c r="O9" s="8" t="e">
        <f>VLOOKUP($A9, All!$A$2:$AB$273,15,0)</f>
        <v>#N/A</v>
      </c>
      <c r="P9" s="8" t="e">
        <f>VLOOKUP($A9, All!$A$2:$AB$273,16,0)</f>
        <v>#N/A</v>
      </c>
      <c r="Q9" s="8" t="e">
        <f>VLOOKUP($A9, All!$A$2:$AB$273,17,0)</f>
        <v>#N/A</v>
      </c>
      <c r="R9" s="8" t="e">
        <f>VLOOKUP($A9, All!$A$2:$AB$273,18,0)</f>
        <v>#N/A</v>
      </c>
      <c r="S9" s="8" t="e">
        <f>VLOOKUP($A9, All!$A$2:$AB$273,19,0)</f>
        <v>#N/A</v>
      </c>
      <c r="T9" s="8" t="e">
        <f>VLOOKUP($A9, All!$A$2:$AB$273,20,0)</f>
        <v>#N/A</v>
      </c>
      <c r="U9" s="8" t="e">
        <f>VLOOKUP($A9, All!$A$2:$AB$273,21,0)</f>
        <v>#N/A</v>
      </c>
      <c r="V9" s="8" t="e">
        <f>VLOOKUP($A9, All!$A$2:$AB$273,22,0)</f>
        <v>#N/A</v>
      </c>
      <c r="W9" s="8" t="e">
        <f>VLOOKUP($A9, All!$A$2:$AB$273,23,0)</f>
        <v>#N/A</v>
      </c>
      <c r="X9" s="8" t="e">
        <f>VLOOKUP($A9, All!$A$2:$AB$273,24,0)</f>
        <v>#N/A</v>
      </c>
      <c r="Y9" s="8" t="e">
        <f>VLOOKUP($A9, All!$A$2:$AB$273,25,0)</f>
        <v>#N/A</v>
      </c>
    </row>
    <row r="10" spans="1:25">
      <c r="A10" s="6"/>
      <c r="B10" s="8" t="e">
        <f>VLOOKUP($A10, All!$A$2:$AB$273,2,0)</f>
        <v>#N/A</v>
      </c>
      <c r="C10" s="8" t="e">
        <f>VLOOKUP($A10, All!$A$2:$AB$273,3,0)</f>
        <v>#N/A</v>
      </c>
      <c r="D10" s="8" t="e">
        <f>VLOOKUP($A10, All!$A$2:$AB$273,4,0)</f>
        <v>#N/A</v>
      </c>
      <c r="E10" s="8" t="e">
        <f>VLOOKUP($A10, All!$A$2:$AB$273,5,0)</f>
        <v>#N/A</v>
      </c>
      <c r="F10" s="8" t="e">
        <f>VLOOKUP($A10, All!$A$2:$AB$273,6,0)</f>
        <v>#N/A</v>
      </c>
      <c r="G10" s="8" t="e">
        <f>VLOOKUP($A10, All!$A$2:$AB$273,7,0)</f>
        <v>#N/A</v>
      </c>
      <c r="H10" s="8" t="e">
        <f>VLOOKUP($A10, All!$A$2:$AB$273,8,0)</f>
        <v>#N/A</v>
      </c>
      <c r="I10" s="8" t="e">
        <f>VLOOKUP($A10, All!$A$2:$AB$273,9,0)</f>
        <v>#N/A</v>
      </c>
      <c r="J10" s="8" t="e">
        <f>VLOOKUP($A10, All!$A$2:$AB$273,10,0)</f>
        <v>#N/A</v>
      </c>
      <c r="K10" s="8" t="e">
        <f>VLOOKUP($A10, All!$A$2:$AB$273,11,0)</f>
        <v>#N/A</v>
      </c>
      <c r="L10" s="8" t="e">
        <f>VLOOKUP($A10, All!$A$2:$AB$273,12,0)</f>
        <v>#N/A</v>
      </c>
      <c r="M10" s="8" t="e">
        <f>VLOOKUP($A10, All!$A$2:$AB$273,13,0)</f>
        <v>#N/A</v>
      </c>
      <c r="N10" s="8" t="e">
        <f>VLOOKUP($A10, All!$A$2:$AB$273,14,0)</f>
        <v>#N/A</v>
      </c>
      <c r="O10" s="8" t="e">
        <f>VLOOKUP($A10, All!$A$2:$AB$273,15,0)</f>
        <v>#N/A</v>
      </c>
      <c r="P10" s="8" t="e">
        <f>VLOOKUP($A10, All!$A$2:$AB$273,16,0)</f>
        <v>#N/A</v>
      </c>
      <c r="Q10" s="8" t="e">
        <f>VLOOKUP($A10, All!$A$2:$AB$273,17,0)</f>
        <v>#N/A</v>
      </c>
      <c r="R10" s="8" t="e">
        <f>VLOOKUP($A10, All!$A$2:$AB$273,18,0)</f>
        <v>#N/A</v>
      </c>
      <c r="S10" s="8" t="e">
        <f>VLOOKUP($A10, All!$A$2:$AB$273,19,0)</f>
        <v>#N/A</v>
      </c>
      <c r="T10" s="8" t="e">
        <f>VLOOKUP($A10, All!$A$2:$AB$273,20,0)</f>
        <v>#N/A</v>
      </c>
      <c r="U10" s="8" t="e">
        <f>VLOOKUP($A10, All!$A$2:$AB$273,21,0)</f>
        <v>#N/A</v>
      </c>
      <c r="V10" s="8" t="e">
        <f>VLOOKUP($A10, All!$A$2:$AB$273,22,0)</f>
        <v>#N/A</v>
      </c>
      <c r="W10" s="8" t="e">
        <f>VLOOKUP($A10, All!$A$2:$AB$273,23,0)</f>
        <v>#N/A</v>
      </c>
      <c r="X10" s="8" t="e">
        <f>VLOOKUP($A10, All!$A$2:$AB$273,24,0)</f>
        <v>#N/A</v>
      </c>
      <c r="Y10" s="8" t="e">
        <f>VLOOKUP($A10, All!$A$2:$AB$273,25,0)</f>
        <v>#N/A</v>
      </c>
    </row>
    <row r="11" spans="1:25">
      <c r="A11" s="6"/>
      <c r="B11" s="8" t="e">
        <f>VLOOKUP($A11, All!$A$2:$AB$273,2,0)</f>
        <v>#N/A</v>
      </c>
      <c r="C11" s="8" t="e">
        <f>VLOOKUP($A11, All!$A$2:$AB$273,3,0)</f>
        <v>#N/A</v>
      </c>
      <c r="D11" s="8" t="e">
        <f>VLOOKUP($A11, All!$A$2:$AB$273,4,0)</f>
        <v>#N/A</v>
      </c>
      <c r="E11" s="8" t="e">
        <f>VLOOKUP($A11, All!$A$2:$AB$273,5,0)</f>
        <v>#N/A</v>
      </c>
      <c r="F11" s="8" t="e">
        <f>VLOOKUP($A11, All!$A$2:$AB$273,6,0)</f>
        <v>#N/A</v>
      </c>
      <c r="G11" s="8" t="e">
        <f>VLOOKUP($A11, All!$A$2:$AB$273,7,0)</f>
        <v>#N/A</v>
      </c>
      <c r="H11" s="8" t="e">
        <f>VLOOKUP($A11, All!$A$2:$AB$273,8,0)</f>
        <v>#N/A</v>
      </c>
      <c r="I11" s="8" t="e">
        <f>VLOOKUP($A11, All!$A$2:$AB$273,9,0)</f>
        <v>#N/A</v>
      </c>
      <c r="J11" s="8" t="e">
        <f>VLOOKUP($A11, All!$A$2:$AB$273,10,0)</f>
        <v>#N/A</v>
      </c>
      <c r="K11" s="8" t="e">
        <f>VLOOKUP($A11, All!$A$2:$AB$273,11,0)</f>
        <v>#N/A</v>
      </c>
      <c r="L11" s="8" t="e">
        <f>VLOOKUP($A11, All!$A$2:$AB$273,12,0)</f>
        <v>#N/A</v>
      </c>
      <c r="M11" s="8" t="e">
        <f>VLOOKUP($A11, All!$A$2:$AB$273,13,0)</f>
        <v>#N/A</v>
      </c>
      <c r="N11" s="8" t="e">
        <f>VLOOKUP($A11, All!$A$2:$AB$273,14,0)</f>
        <v>#N/A</v>
      </c>
      <c r="O11" s="8" t="e">
        <f>VLOOKUP($A11, All!$A$2:$AB$273,15,0)</f>
        <v>#N/A</v>
      </c>
      <c r="P11" s="8" t="e">
        <f>VLOOKUP($A11, All!$A$2:$AB$273,16,0)</f>
        <v>#N/A</v>
      </c>
      <c r="Q11" s="8" t="e">
        <f>VLOOKUP($A11, All!$A$2:$AB$273,17,0)</f>
        <v>#N/A</v>
      </c>
      <c r="R11" s="8" t="e">
        <f>VLOOKUP($A11, All!$A$2:$AB$273,18,0)</f>
        <v>#N/A</v>
      </c>
      <c r="S11" s="8" t="e">
        <f>VLOOKUP($A11, All!$A$2:$AB$273,19,0)</f>
        <v>#N/A</v>
      </c>
      <c r="T11" s="8" t="e">
        <f>VLOOKUP($A11, All!$A$2:$AB$273,20,0)</f>
        <v>#N/A</v>
      </c>
      <c r="U11" s="8" t="e">
        <f>VLOOKUP($A11, All!$A$2:$AB$273,21,0)</f>
        <v>#N/A</v>
      </c>
      <c r="V11" s="8" t="e">
        <f>VLOOKUP($A11, All!$A$2:$AB$273,22,0)</f>
        <v>#N/A</v>
      </c>
      <c r="W11" s="8" t="e">
        <f>VLOOKUP($A11, All!$A$2:$AB$273,23,0)</f>
        <v>#N/A</v>
      </c>
      <c r="X11" s="8" t="e">
        <f>VLOOKUP($A11, All!$A$2:$AB$273,24,0)</f>
        <v>#N/A</v>
      </c>
      <c r="Y11" s="8" t="e">
        <f>VLOOKUP($A11, All!$A$2:$AB$273,25,0)</f>
        <v>#N/A</v>
      </c>
    </row>
    <row r="12" spans="1:25">
      <c r="A12" s="6"/>
      <c r="B12" s="8" t="e">
        <f>VLOOKUP($A12, All!$A$2:$AB$273,2,0)</f>
        <v>#N/A</v>
      </c>
      <c r="C12" s="8" t="e">
        <f>VLOOKUP($A12, All!$A$2:$AB$273,3,0)</f>
        <v>#N/A</v>
      </c>
      <c r="D12" s="8" t="e">
        <f>VLOOKUP($A12, All!$A$2:$AB$273,4,0)</f>
        <v>#N/A</v>
      </c>
      <c r="E12" s="8" t="e">
        <f>VLOOKUP($A12, All!$A$2:$AB$273,5,0)</f>
        <v>#N/A</v>
      </c>
      <c r="F12" s="8" t="e">
        <f>VLOOKUP($A12, All!$A$2:$AB$273,6,0)</f>
        <v>#N/A</v>
      </c>
      <c r="G12" s="8" t="e">
        <f>VLOOKUP($A12, All!$A$2:$AB$273,7,0)</f>
        <v>#N/A</v>
      </c>
      <c r="H12" s="8" t="e">
        <f>VLOOKUP($A12, All!$A$2:$AB$273,8,0)</f>
        <v>#N/A</v>
      </c>
      <c r="I12" s="8" t="e">
        <f>VLOOKUP($A12, All!$A$2:$AB$273,9,0)</f>
        <v>#N/A</v>
      </c>
      <c r="J12" s="8" t="e">
        <f>VLOOKUP($A12, All!$A$2:$AB$273,10,0)</f>
        <v>#N/A</v>
      </c>
      <c r="K12" s="8" t="e">
        <f>VLOOKUP($A12, All!$A$2:$AB$273,11,0)</f>
        <v>#N/A</v>
      </c>
      <c r="L12" s="8" t="e">
        <f>VLOOKUP($A12, All!$A$2:$AB$273,12,0)</f>
        <v>#N/A</v>
      </c>
      <c r="M12" s="8" t="e">
        <f>VLOOKUP($A12, All!$A$2:$AB$273,13,0)</f>
        <v>#N/A</v>
      </c>
      <c r="N12" s="8" t="e">
        <f>VLOOKUP($A12, All!$A$2:$AB$273,14,0)</f>
        <v>#N/A</v>
      </c>
      <c r="O12" s="8" t="e">
        <f>VLOOKUP($A12, All!$A$2:$AB$273,15,0)</f>
        <v>#N/A</v>
      </c>
      <c r="P12" s="8" t="e">
        <f>VLOOKUP($A12, All!$A$2:$AB$273,16,0)</f>
        <v>#N/A</v>
      </c>
      <c r="Q12" s="8" t="e">
        <f>VLOOKUP($A12, All!$A$2:$AB$273,17,0)</f>
        <v>#N/A</v>
      </c>
      <c r="R12" s="8" t="e">
        <f>VLOOKUP($A12, All!$A$2:$AB$273,18,0)</f>
        <v>#N/A</v>
      </c>
      <c r="S12" s="8" t="e">
        <f>VLOOKUP($A12, All!$A$2:$AB$273,19,0)</f>
        <v>#N/A</v>
      </c>
      <c r="T12" s="8" t="e">
        <f>VLOOKUP($A12, All!$A$2:$AB$273,20,0)</f>
        <v>#N/A</v>
      </c>
      <c r="U12" s="8" t="e">
        <f>VLOOKUP($A12, All!$A$2:$AB$273,21,0)</f>
        <v>#N/A</v>
      </c>
      <c r="V12" s="8" t="e">
        <f>VLOOKUP($A12, All!$A$2:$AB$273,22,0)</f>
        <v>#N/A</v>
      </c>
      <c r="W12" s="8" t="e">
        <f>VLOOKUP($A12, All!$A$2:$AB$273,23,0)</f>
        <v>#N/A</v>
      </c>
      <c r="X12" s="8" t="e">
        <f>VLOOKUP($A12, All!$A$2:$AB$273,24,0)</f>
        <v>#N/A</v>
      </c>
      <c r="Y12" s="8" t="e">
        <f>VLOOKUP($A12, All!$A$2:$AB$273,25,0)</f>
        <v>#N/A</v>
      </c>
    </row>
    <row r="13" spans="1:25">
      <c r="A13" s="6"/>
      <c r="B13" s="8" t="e">
        <f>VLOOKUP($A13, All!$A$2:$AB$273,2,0)</f>
        <v>#N/A</v>
      </c>
      <c r="C13" s="8" t="e">
        <f>VLOOKUP($A13, All!$A$2:$AB$273,3,0)</f>
        <v>#N/A</v>
      </c>
      <c r="D13" s="8" t="e">
        <f>VLOOKUP($A13, All!$A$2:$AB$273,4,0)</f>
        <v>#N/A</v>
      </c>
      <c r="E13" s="8" t="e">
        <f>VLOOKUP($A13, All!$A$2:$AB$273,5,0)</f>
        <v>#N/A</v>
      </c>
      <c r="F13" s="8" t="e">
        <f>VLOOKUP($A13, All!$A$2:$AB$273,6,0)</f>
        <v>#N/A</v>
      </c>
      <c r="G13" s="8" t="e">
        <f>VLOOKUP($A13, All!$A$2:$AB$273,7,0)</f>
        <v>#N/A</v>
      </c>
      <c r="H13" s="8" t="e">
        <f>VLOOKUP($A13, All!$A$2:$AB$273,8,0)</f>
        <v>#N/A</v>
      </c>
      <c r="I13" s="8" t="e">
        <f>VLOOKUP($A13, All!$A$2:$AB$273,9,0)</f>
        <v>#N/A</v>
      </c>
      <c r="J13" s="8" t="e">
        <f>VLOOKUP($A13, All!$A$2:$AB$273,10,0)</f>
        <v>#N/A</v>
      </c>
      <c r="K13" s="8" t="e">
        <f>VLOOKUP($A13, All!$A$2:$AB$273,11,0)</f>
        <v>#N/A</v>
      </c>
      <c r="L13" s="8" t="e">
        <f>VLOOKUP($A13, All!$A$2:$AB$273,12,0)</f>
        <v>#N/A</v>
      </c>
      <c r="M13" s="8" t="e">
        <f>VLOOKUP($A13, All!$A$2:$AB$273,13,0)</f>
        <v>#N/A</v>
      </c>
      <c r="N13" s="8" t="e">
        <f>VLOOKUP($A13, All!$A$2:$AB$273,14,0)</f>
        <v>#N/A</v>
      </c>
      <c r="O13" s="8" t="e">
        <f>VLOOKUP($A13, All!$A$2:$AB$273,15,0)</f>
        <v>#N/A</v>
      </c>
      <c r="P13" s="8" t="e">
        <f>VLOOKUP($A13, All!$A$2:$AB$273,16,0)</f>
        <v>#N/A</v>
      </c>
      <c r="Q13" s="8" t="e">
        <f>VLOOKUP($A13, All!$A$2:$AB$273,17,0)</f>
        <v>#N/A</v>
      </c>
      <c r="R13" s="8" t="e">
        <f>VLOOKUP($A13, All!$A$2:$AB$273,18,0)</f>
        <v>#N/A</v>
      </c>
      <c r="S13" s="8" t="e">
        <f>VLOOKUP($A13, All!$A$2:$AB$273,19,0)</f>
        <v>#N/A</v>
      </c>
      <c r="T13" s="8" t="e">
        <f>VLOOKUP($A13, All!$A$2:$AB$273,20,0)</f>
        <v>#N/A</v>
      </c>
      <c r="U13" s="8" t="e">
        <f>VLOOKUP($A13, All!$A$2:$AB$273,21,0)</f>
        <v>#N/A</v>
      </c>
      <c r="V13" s="8" t="e">
        <f>VLOOKUP($A13, All!$A$2:$AB$273,22,0)</f>
        <v>#N/A</v>
      </c>
      <c r="W13" s="8" t="e">
        <f>VLOOKUP($A13, All!$A$2:$AB$273,23,0)</f>
        <v>#N/A</v>
      </c>
      <c r="X13" s="8" t="e">
        <f>VLOOKUP($A13, All!$A$2:$AB$273,24,0)</f>
        <v>#N/A</v>
      </c>
      <c r="Y13" s="8" t="e">
        <f>VLOOKUP($A13, All!$A$2:$AB$273,25,0)</f>
        <v>#N/A</v>
      </c>
    </row>
    <row r="14" spans="1:25">
      <c r="A14" s="6"/>
      <c r="B14" s="8" t="e">
        <f>VLOOKUP($A14, All!$A$2:$AB$273,2,0)</f>
        <v>#N/A</v>
      </c>
      <c r="C14" s="8" t="e">
        <f>VLOOKUP($A14, All!$A$2:$AB$273,3,0)</f>
        <v>#N/A</v>
      </c>
      <c r="D14" s="8" t="e">
        <f>VLOOKUP($A14, All!$A$2:$AB$273,4,0)</f>
        <v>#N/A</v>
      </c>
      <c r="E14" s="8" t="e">
        <f>VLOOKUP($A14, All!$A$2:$AB$273,5,0)</f>
        <v>#N/A</v>
      </c>
      <c r="F14" s="8" t="e">
        <f>VLOOKUP($A14, All!$A$2:$AB$273,6,0)</f>
        <v>#N/A</v>
      </c>
      <c r="G14" s="8" t="e">
        <f>VLOOKUP($A14, All!$A$2:$AB$273,7,0)</f>
        <v>#N/A</v>
      </c>
      <c r="H14" s="8" t="e">
        <f>VLOOKUP($A14, All!$A$2:$AB$273,8,0)</f>
        <v>#N/A</v>
      </c>
      <c r="I14" s="8" t="e">
        <f>VLOOKUP($A14, All!$A$2:$AB$273,9,0)</f>
        <v>#N/A</v>
      </c>
      <c r="J14" s="8" t="e">
        <f>VLOOKUP($A14, All!$A$2:$AB$273,10,0)</f>
        <v>#N/A</v>
      </c>
      <c r="K14" s="8" t="e">
        <f>VLOOKUP($A14, All!$A$2:$AB$273,11,0)</f>
        <v>#N/A</v>
      </c>
      <c r="L14" s="8" t="e">
        <f>VLOOKUP($A14, All!$A$2:$AB$273,12,0)</f>
        <v>#N/A</v>
      </c>
      <c r="M14" s="8" t="e">
        <f>VLOOKUP($A14, All!$A$2:$AB$273,13,0)</f>
        <v>#N/A</v>
      </c>
      <c r="N14" s="8" t="e">
        <f>VLOOKUP($A14, All!$A$2:$AB$273,14,0)</f>
        <v>#N/A</v>
      </c>
      <c r="O14" s="8" t="e">
        <f>VLOOKUP($A14, All!$A$2:$AB$273,15,0)</f>
        <v>#N/A</v>
      </c>
      <c r="P14" s="8" t="e">
        <f>VLOOKUP($A14, All!$A$2:$AB$273,16,0)</f>
        <v>#N/A</v>
      </c>
      <c r="Q14" s="8" t="e">
        <f>VLOOKUP($A14, All!$A$2:$AB$273,17,0)</f>
        <v>#N/A</v>
      </c>
      <c r="R14" s="8" t="e">
        <f>VLOOKUP($A14, All!$A$2:$AB$273,18,0)</f>
        <v>#N/A</v>
      </c>
      <c r="S14" s="8" t="e">
        <f>VLOOKUP($A14, All!$A$2:$AB$273,19,0)</f>
        <v>#N/A</v>
      </c>
      <c r="T14" s="8" t="e">
        <f>VLOOKUP($A14, All!$A$2:$AB$273,20,0)</f>
        <v>#N/A</v>
      </c>
      <c r="U14" s="8" t="e">
        <f>VLOOKUP($A14, All!$A$2:$AB$273,21,0)</f>
        <v>#N/A</v>
      </c>
      <c r="V14" s="8" t="e">
        <f>VLOOKUP($A14, All!$A$2:$AB$273,22,0)</f>
        <v>#N/A</v>
      </c>
      <c r="W14" s="8" t="e">
        <f>VLOOKUP($A14, All!$A$2:$AB$273,23,0)</f>
        <v>#N/A</v>
      </c>
      <c r="X14" s="8" t="e">
        <f>VLOOKUP($A14, All!$A$2:$AB$273,24,0)</f>
        <v>#N/A</v>
      </c>
      <c r="Y14" s="8" t="e">
        <f>VLOOKUP($A14, All!$A$2:$AB$273,25,0)</f>
        <v>#N/A</v>
      </c>
    </row>
    <row r="15" spans="1:25">
      <c r="A15" s="6"/>
      <c r="B15" s="8" t="e">
        <f>VLOOKUP($A15, All!$A$2:$AB$273,2,0)</f>
        <v>#N/A</v>
      </c>
      <c r="C15" s="8" t="e">
        <f>VLOOKUP($A15, All!$A$2:$AB$273,3,0)</f>
        <v>#N/A</v>
      </c>
      <c r="D15" s="8" t="e">
        <f>VLOOKUP($A15, All!$A$2:$AB$273,4,0)</f>
        <v>#N/A</v>
      </c>
      <c r="E15" s="8" t="e">
        <f>VLOOKUP($A15, All!$A$2:$AB$273,5,0)</f>
        <v>#N/A</v>
      </c>
      <c r="F15" s="8" t="e">
        <f>VLOOKUP($A15, All!$A$2:$AB$273,6,0)</f>
        <v>#N/A</v>
      </c>
      <c r="G15" s="8" t="e">
        <f>VLOOKUP($A15, All!$A$2:$AB$273,7,0)</f>
        <v>#N/A</v>
      </c>
      <c r="H15" s="8" t="e">
        <f>VLOOKUP($A15, All!$A$2:$AB$273,8,0)</f>
        <v>#N/A</v>
      </c>
      <c r="I15" s="8" t="e">
        <f>VLOOKUP($A15, All!$A$2:$AB$273,9,0)</f>
        <v>#N/A</v>
      </c>
      <c r="J15" s="8" t="e">
        <f>VLOOKUP($A15, All!$A$2:$AB$273,10,0)</f>
        <v>#N/A</v>
      </c>
      <c r="K15" s="8" t="e">
        <f>VLOOKUP($A15, All!$A$2:$AB$273,11,0)</f>
        <v>#N/A</v>
      </c>
      <c r="L15" s="8" t="e">
        <f>VLOOKUP($A15, All!$A$2:$AB$273,12,0)</f>
        <v>#N/A</v>
      </c>
      <c r="M15" s="8" t="e">
        <f>VLOOKUP($A15, All!$A$2:$AB$273,13,0)</f>
        <v>#N/A</v>
      </c>
      <c r="N15" s="8" t="e">
        <f>VLOOKUP($A15, All!$A$2:$AB$273,14,0)</f>
        <v>#N/A</v>
      </c>
      <c r="O15" s="8" t="e">
        <f>VLOOKUP($A15, All!$A$2:$AB$273,15,0)</f>
        <v>#N/A</v>
      </c>
      <c r="P15" s="8" t="e">
        <f>VLOOKUP($A15, All!$A$2:$AB$273,16,0)</f>
        <v>#N/A</v>
      </c>
      <c r="Q15" s="8" t="e">
        <f>VLOOKUP($A15, All!$A$2:$AB$273,17,0)</f>
        <v>#N/A</v>
      </c>
      <c r="R15" s="8" t="e">
        <f>VLOOKUP($A15, All!$A$2:$AB$273,18,0)</f>
        <v>#N/A</v>
      </c>
      <c r="S15" s="8" t="e">
        <f>VLOOKUP($A15, All!$A$2:$AB$273,19,0)</f>
        <v>#N/A</v>
      </c>
      <c r="T15" s="8" t="e">
        <f>VLOOKUP($A15, All!$A$2:$AB$273,20,0)</f>
        <v>#N/A</v>
      </c>
      <c r="U15" s="8" t="e">
        <f>VLOOKUP($A15, All!$A$2:$AB$273,21,0)</f>
        <v>#N/A</v>
      </c>
      <c r="V15" s="8" t="e">
        <f>VLOOKUP($A15, All!$A$2:$AB$273,22,0)</f>
        <v>#N/A</v>
      </c>
      <c r="W15" s="8" t="e">
        <f>VLOOKUP($A15, All!$A$2:$AB$273,23,0)</f>
        <v>#N/A</v>
      </c>
      <c r="X15" s="8" t="e">
        <f>VLOOKUP($A15, All!$A$2:$AB$273,24,0)</f>
        <v>#N/A</v>
      </c>
      <c r="Y15" s="8" t="e">
        <f>VLOOKUP($A15, All!$A$2:$AB$273,25,0)</f>
        <v>#N/A</v>
      </c>
    </row>
    <row r="16" spans="1:25">
      <c r="A16" s="6"/>
      <c r="B16" s="8" t="e">
        <f>VLOOKUP($A16, All!$A$2:$AB$273,2,0)</f>
        <v>#N/A</v>
      </c>
      <c r="C16" s="8" t="e">
        <f>VLOOKUP($A16, All!$A$2:$AB$273,3,0)</f>
        <v>#N/A</v>
      </c>
      <c r="D16" s="8" t="e">
        <f>VLOOKUP($A16, All!$A$2:$AB$273,4,0)</f>
        <v>#N/A</v>
      </c>
      <c r="E16" s="8" t="e">
        <f>VLOOKUP($A16, All!$A$2:$AB$273,5,0)</f>
        <v>#N/A</v>
      </c>
      <c r="F16" s="8" t="e">
        <f>VLOOKUP($A16, All!$A$2:$AB$273,6,0)</f>
        <v>#N/A</v>
      </c>
      <c r="G16" s="8" t="e">
        <f>VLOOKUP($A16, All!$A$2:$AB$273,7,0)</f>
        <v>#N/A</v>
      </c>
      <c r="H16" s="8" t="e">
        <f>VLOOKUP($A16, All!$A$2:$AB$273,8,0)</f>
        <v>#N/A</v>
      </c>
      <c r="I16" s="8" t="e">
        <f>VLOOKUP($A16, All!$A$2:$AB$273,9,0)</f>
        <v>#N/A</v>
      </c>
      <c r="J16" s="8" t="e">
        <f>VLOOKUP($A16, All!$A$2:$AB$273,10,0)</f>
        <v>#N/A</v>
      </c>
      <c r="K16" s="8" t="e">
        <f>VLOOKUP($A16, All!$A$2:$AB$273,11,0)</f>
        <v>#N/A</v>
      </c>
      <c r="L16" s="8" t="e">
        <f>VLOOKUP($A16, All!$A$2:$AB$273,12,0)</f>
        <v>#N/A</v>
      </c>
      <c r="M16" s="8" t="e">
        <f>VLOOKUP($A16, All!$A$2:$AB$273,13,0)</f>
        <v>#N/A</v>
      </c>
      <c r="N16" s="8" t="e">
        <f>VLOOKUP($A16, All!$A$2:$AB$273,14,0)</f>
        <v>#N/A</v>
      </c>
      <c r="O16" s="8" t="e">
        <f>VLOOKUP($A16, All!$A$2:$AB$273,15,0)</f>
        <v>#N/A</v>
      </c>
      <c r="P16" s="8" t="e">
        <f>VLOOKUP($A16, All!$A$2:$AB$273,16,0)</f>
        <v>#N/A</v>
      </c>
      <c r="Q16" s="8" t="e">
        <f>VLOOKUP($A16, All!$A$2:$AB$273,17,0)</f>
        <v>#N/A</v>
      </c>
      <c r="R16" s="8" t="e">
        <f>VLOOKUP($A16, All!$A$2:$AB$273,18,0)</f>
        <v>#N/A</v>
      </c>
      <c r="S16" s="8" t="e">
        <f>VLOOKUP($A16, All!$A$2:$AB$273,19,0)</f>
        <v>#N/A</v>
      </c>
      <c r="T16" s="8" t="e">
        <f>VLOOKUP($A16, All!$A$2:$AB$273,20,0)</f>
        <v>#N/A</v>
      </c>
      <c r="U16" s="8" t="e">
        <f>VLOOKUP($A16, All!$A$2:$AB$273,21,0)</f>
        <v>#N/A</v>
      </c>
      <c r="V16" s="8" t="e">
        <f>VLOOKUP($A16, All!$A$2:$AB$273,22,0)</f>
        <v>#N/A</v>
      </c>
      <c r="W16" s="8" t="e">
        <f>VLOOKUP($A16, All!$A$2:$AB$273,23,0)</f>
        <v>#N/A</v>
      </c>
      <c r="X16" s="8" t="e">
        <f>VLOOKUP($A16, All!$A$2:$AB$273,24,0)</f>
        <v>#N/A</v>
      </c>
      <c r="Y16" s="8" t="e">
        <f>VLOOKUP($A16, All!$A$2:$AB$273,25,0)</f>
        <v>#N/A</v>
      </c>
    </row>
    <row r="18" spans="1:25">
      <c r="A18" s="30" t="s">
        <v>135</v>
      </c>
      <c r="B18" s="32" t="s">
        <v>137</v>
      </c>
      <c r="C18" s="32" t="s">
        <v>136</v>
      </c>
      <c r="D18" s="24" t="s">
        <v>3</v>
      </c>
      <c r="E18" s="24" t="s">
        <v>4</v>
      </c>
      <c r="F18" s="24" t="s">
        <v>5</v>
      </c>
      <c r="G18" s="24" t="s">
        <v>6</v>
      </c>
      <c r="H18" s="24" t="s">
        <v>7</v>
      </c>
      <c r="I18" s="24" t="s">
        <v>8</v>
      </c>
      <c r="J18" s="24" t="s">
        <v>9</v>
      </c>
      <c r="K18" s="24" t="s">
        <v>10</v>
      </c>
      <c r="L18" s="24" t="s">
        <v>11</v>
      </c>
      <c r="M18" s="12" t="s">
        <v>12</v>
      </c>
      <c r="N18" s="12" t="s">
        <v>13</v>
      </c>
      <c r="O18" s="12" t="s">
        <v>107</v>
      </c>
      <c r="P18" s="12" t="s">
        <v>108</v>
      </c>
      <c r="Q18" s="27" t="s">
        <v>125</v>
      </c>
      <c r="R18" s="28" t="s">
        <v>126</v>
      </c>
      <c r="S18" s="29" t="s">
        <v>127</v>
      </c>
      <c r="T18" s="29" t="s">
        <v>128</v>
      </c>
      <c r="U18" s="29" t="s">
        <v>129</v>
      </c>
      <c r="V18" s="29" t="s">
        <v>130</v>
      </c>
      <c r="W18" s="29" t="s">
        <v>131</v>
      </c>
      <c r="X18" s="29" t="s">
        <v>132</v>
      </c>
      <c r="Y18" s="29" t="s">
        <v>133</v>
      </c>
    </row>
    <row r="19" spans="1:25">
      <c r="A19" s="6" t="s">
        <v>312</v>
      </c>
      <c r="B19" s="8">
        <f>VLOOKUP($A19, All!$A$2:$AB$273,2,0)</f>
        <v>8</v>
      </c>
      <c r="C19" s="8">
        <f>VLOOKUP($A19, All!$A$2:$AB$273,3,0)</f>
        <v>5</v>
      </c>
      <c r="D19" s="8">
        <f>VLOOKUP($A19, All!$A$2:$AB$273,4,0)</f>
        <v>0.44</v>
      </c>
      <c r="E19" s="8">
        <f>VLOOKUP($A19, All!$A$2:$AB$273,5,0)</f>
        <v>0.88</v>
      </c>
      <c r="F19" s="8">
        <f>VLOOKUP($A19, All!$A$2:$AB$273,6,0)</f>
        <v>2.8</v>
      </c>
      <c r="G19" s="8">
        <f>VLOOKUP($A19, All!$A$2:$AB$273,7,0)</f>
        <v>5.6</v>
      </c>
      <c r="H19" s="8">
        <f>VLOOKUP($A19, All!$A$2:$AB$273,8,0)</f>
        <v>7.6</v>
      </c>
      <c r="I19" s="8">
        <f>VLOOKUP($A19, All!$A$2:$AB$273,9,0)</f>
        <v>1.4</v>
      </c>
      <c r="J19" s="8">
        <f>VLOOKUP($A19, All!$A$2:$AB$273,10,0)</f>
        <v>0.6</v>
      </c>
      <c r="K19" s="8">
        <f>VLOOKUP($A19, All!$A$2:$AB$273,11,0)</f>
        <v>2</v>
      </c>
      <c r="L19" s="8">
        <f>VLOOKUP($A19, All!$A$2:$AB$273,12,0)</f>
        <v>29.2</v>
      </c>
      <c r="M19" s="8">
        <f>VLOOKUP($A19, All!$A$2:$AB$273,13,0)</f>
        <v>9.6</v>
      </c>
      <c r="N19" s="8">
        <f>VLOOKUP($A19, All!$A$2:$AB$273,14,0)</f>
        <v>21.6</v>
      </c>
      <c r="O19" s="8">
        <f>VLOOKUP($A19, All!$A$2:$AB$273,15,0)</f>
        <v>7.2</v>
      </c>
      <c r="P19" s="8">
        <f>VLOOKUP($A19, All!$A$2:$AB$273,16,0)</f>
        <v>8.1999999999999993</v>
      </c>
      <c r="Q19" s="8">
        <f>VLOOKUP($A19, All!$A$2:$AB$273,17,0)</f>
        <v>-0.3961314744917937</v>
      </c>
      <c r="R19" s="8">
        <f>VLOOKUP($A19, All!$A$2:$AB$273,18,0)</f>
        <v>0.56212270378466922</v>
      </c>
      <c r="S19" s="8">
        <f>VLOOKUP($A19, All!$A$2:$AB$273,19,0)</f>
        <v>1.3292199226825274</v>
      </c>
      <c r="T19" s="8">
        <f>VLOOKUP($A19, All!$A$2:$AB$273,20,0)</f>
        <v>1.9197916605459536E-2</v>
      </c>
      <c r="U19" s="8">
        <f>VLOOKUP($A19, All!$A$2:$AB$273,21,0)</f>
        <v>2.085172874759631</v>
      </c>
      <c r="V19" s="8">
        <f>VLOOKUP($A19, All!$A$2:$AB$273,22,0)</f>
        <v>0.7022082261004694</v>
      </c>
      <c r="W19" s="8">
        <f>VLOOKUP($A19, All!$A$2:$AB$273,23,0)</f>
        <v>-0.13215191015831179</v>
      </c>
      <c r="X19" s="8">
        <f>VLOOKUP($A19, All!$A$2:$AB$273,24,0)</f>
        <v>-7.4218367862706955E-2</v>
      </c>
      <c r="Y19" s="8">
        <f>VLOOKUP($A19, All!$A$2:$AB$273,25,0)</f>
        <v>2.4357501638322914</v>
      </c>
    </row>
    <row r="20" spans="1:25">
      <c r="A20" s="6"/>
      <c r="B20" s="8" t="e">
        <f>VLOOKUP($A20, All!$A$2:$AB$273,2,0)</f>
        <v>#N/A</v>
      </c>
      <c r="C20" s="8" t="e">
        <f>VLOOKUP($A20, All!$A$2:$AB$273,3,0)</f>
        <v>#N/A</v>
      </c>
      <c r="D20" s="8" t="e">
        <f>VLOOKUP($A20, All!$A$2:$AB$273,4,0)</f>
        <v>#N/A</v>
      </c>
      <c r="E20" s="8" t="e">
        <f>VLOOKUP($A20, All!$A$2:$AB$273,5,0)</f>
        <v>#N/A</v>
      </c>
      <c r="F20" s="8" t="e">
        <f>VLOOKUP($A20, All!$A$2:$AB$273,6,0)</f>
        <v>#N/A</v>
      </c>
      <c r="G20" s="8" t="e">
        <f>VLOOKUP($A20, All!$A$2:$AB$273,7,0)</f>
        <v>#N/A</v>
      </c>
      <c r="H20" s="8" t="e">
        <f>VLOOKUP($A20, All!$A$2:$AB$273,8,0)</f>
        <v>#N/A</v>
      </c>
      <c r="I20" s="8" t="e">
        <f>VLOOKUP($A20, All!$A$2:$AB$273,9,0)</f>
        <v>#N/A</v>
      </c>
      <c r="J20" s="8" t="e">
        <f>VLOOKUP($A20, All!$A$2:$AB$273,10,0)</f>
        <v>#N/A</v>
      </c>
      <c r="K20" s="8" t="e">
        <f>VLOOKUP($A20, All!$A$2:$AB$273,11,0)</f>
        <v>#N/A</v>
      </c>
      <c r="L20" s="8" t="e">
        <f>VLOOKUP($A20, All!$A$2:$AB$273,12,0)</f>
        <v>#N/A</v>
      </c>
      <c r="M20" s="8" t="e">
        <f>VLOOKUP($A20, All!$A$2:$AB$273,13,0)</f>
        <v>#N/A</v>
      </c>
      <c r="N20" s="8" t="e">
        <f>VLOOKUP($A20, All!$A$2:$AB$273,14,0)</f>
        <v>#N/A</v>
      </c>
      <c r="O20" s="8" t="e">
        <f>VLOOKUP($A20, All!$A$2:$AB$273,15,0)</f>
        <v>#N/A</v>
      </c>
      <c r="P20" s="8" t="e">
        <f>VLOOKUP($A20, All!$A$2:$AB$273,16,0)</f>
        <v>#N/A</v>
      </c>
      <c r="Q20" s="8" t="e">
        <f>VLOOKUP($A20, All!$A$2:$AB$273,17,0)</f>
        <v>#N/A</v>
      </c>
      <c r="R20" s="8" t="e">
        <f>VLOOKUP($A20, All!$A$2:$AB$273,18,0)</f>
        <v>#N/A</v>
      </c>
      <c r="S20" s="8" t="e">
        <f>VLOOKUP($A20, All!$A$2:$AB$273,19,0)</f>
        <v>#N/A</v>
      </c>
      <c r="T20" s="8" t="e">
        <f>VLOOKUP($A20, All!$A$2:$AB$273,20,0)</f>
        <v>#N/A</v>
      </c>
      <c r="U20" s="8" t="e">
        <f>VLOOKUP($A20, All!$A$2:$AB$273,21,0)</f>
        <v>#N/A</v>
      </c>
      <c r="V20" s="8" t="e">
        <f>VLOOKUP($A20, All!$A$2:$AB$273,22,0)</f>
        <v>#N/A</v>
      </c>
      <c r="W20" s="8" t="e">
        <f>VLOOKUP($A20, All!$A$2:$AB$273,23,0)</f>
        <v>#N/A</v>
      </c>
      <c r="X20" s="8" t="e">
        <f>VLOOKUP($A20, All!$A$2:$AB$273,24,0)</f>
        <v>#N/A</v>
      </c>
      <c r="Y20" s="8" t="e">
        <f>VLOOKUP($A20, All!$A$2:$AB$273,25,0)</f>
        <v>#N/A</v>
      </c>
    </row>
    <row r="21" spans="1:25">
      <c r="A21" s="6"/>
      <c r="B21" s="8" t="e">
        <f>VLOOKUP($A21, All!$A$2:$AB$273,2,0)</f>
        <v>#N/A</v>
      </c>
      <c r="C21" s="8" t="e">
        <f>VLOOKUP($A21, All!$A$2:$AB$273,3,0)</f>
        <v>#N/A</v>
      </c>
      <c r="D21" s="8" t="e">
        <f>VLOOKUP($A21, All!$A$2:$AB$273,4,0)</f>
        <v>#N/A</v>
      </c>
      <c r="E21" s="8" t="e">
        <f>VLOOKUP($A21, All!$A$2:$AB$273,5,0)</f>
        <v>#N/A</v>
      </c>
      <c r="F21" s="8" t="e">
        <f>VLOOKUP($A21, All!$A$2:$AB$273,6,0)</f>
        <v>#N/A</v>
      </c>
      <c r="G21" s="8" t="e">
        <f>VLOOKUP($A21, All!$A$2:$AB$273,7,0)</f>
        <v>#N/A</v>
      </c>
      <c r="H21" s="8" t="e">
        <f>VLOOKUP($A21, All!$A$2:$AB$273,8,0)</f>
        <v>#N/A</v>
      </c>
      <c r="I21" s="8" t="e">
        <f>VLOOKUP($A21, All!$A$2:$AB$273,9,0)</f>
        <v>#N/A</v>
      </c>
      <c r="J21" s="8" t="e">
        <f>VLOOKUP($A21, All!$A$2:$AB$273,10,0)</f>
        <v>#N/A</v>
      </c>
      <c r="K21" s="8" t="e">
        <f>VLOOKUP($A21, All!$A$2:$AB$273,11,0)</f>
        <v>#N/A</v>
      </c>
      <c r="L21" s="8" t="e">
        <f>VLOOKUP($A21, All!$A$2:$AB$273,12,0)</f>
        <v>#N/A</v>
      </c>
      <c r="M21" s="8" t="e">
        <f>VLOOKUP($A21, All!$A$2:$AB$273,13,0)</f>
        <v>#N/A</v>
      </c>
      <c r="N21" s="8" t="e">
        <f>VLOOKUP($A21, All!$A$2:$AB$273,14,0)</f>
        <v>#N/A</v>
      </c>
      <c r="O21" s="8" t="e">
        <f>VLOOKUP($A21, All!$A$2:$AB$273,15,0)</f>
        <v>#N/A</v>
      </c>
      <c r="P21" s="8" t="e">
        <f>VLOOKUP($A21, All!$A$2:$AB$273,16,0)</f>
        <v>#N/A</v>
      </c>
      <c r="Q21" s="8" t="e">
        <f>VLOOKUP($A21, All!$A$2:$AB$273,17,0)</f>
        <v>#N/A</v>
      </c>
      <c r="R21" s="8" t="e">
        <f>VLOOKUP($A21, All!$A$2:$AB$273,18,0)</f>
        <v>#N/A</v>
      </c>
      <c r="S21" s="8" t="e">
        <f>VLOOKUP($A21, All!$A$2:$AB$273,19,0)</f>
        <v>#N/A</v>
      </c>
      <c r="T21" s="8" t="e">
        <f>VLOOKUP($A21, All!$A$2:$AB$273,20,0)</f>
        <v>#N/A</v>
      </c>
      <c r="U21" s="8" t="e">
        <f>VLOOKUP($A21, All!$A$2:$AB$273,21,0)</f>
        <v>#N/A</v>
      </c>
      <c r="V21" s="8" t="e">
        <f>VLOOKUP($A21, All!$A$2:$AB$273,22,0)</f>
        <v>#N/A</v>
      </c>
      <c r="W21" s="8" t="e">
        <f>VLOOKUP($A21, All!$A$2:$AB$273,23,0)</f>
        <v>#N/A</v>
      </c>
      <c r="X21" s="8" t="e">
        <f>VLOOKUP($A21, All!$A$2:$AB$273,24,0)</f>
        <v>#N/A</v>
      </c>
      <c r="Y21" s="8" t="e">
        <f>VLOOKUP($A21, All!$A$2:$AB$273,25,0)</f>
        <v>#N/A</v>
      </c>
    </row>
    <row r="22" spans="1:25">
      <c r="A22" s="6"/>
      <c r="B22" s="8" t="e">
        <f>VLOOKUP($A22, All!$A$2:$AB$273,2,0)</f>
        <v>#N/A</v>
      </c>
      <c r="C22" s="8" t="e">
        <f>VLOOKUP($A22, All!$A$2:$AB$273,3,0)</f>
        <v>#N/A</v>
      </c>
      <c r="D22" s="8" t="e">
        <f>VLOOKUP($A22, All!$A$2:$AB$273,4,0)</f>
        <v>#N/A</v>
      </c>
      <c r="E22" s="8" t="e">
        <f>VLOOKUP($A22, All!$A$2:$AB$273,5,0)</f>
        <v>#N/A</v>
      </c>
      <c r="F22" s="8" t="e">
        <f>VLOOKUP($A22, All!$A$2:$AB$273,6,0)</f>
        <v>#N/A</v>
      </c>
      <c r="G22" s="8" t="e">
        <f>VLOOKUP($A22, All!$A$2:$AB$273,7,0)</f>
        <v>#N/A</v>
      </c>
      <c r="H22" s="8" t="e">
        <f>VLOOKUP($A22, All!$A$2:$AB$273,8,0)</f>
        <v>#N/A</v>
      </c>
      <c r="I22" s="8" t="e">
        <f>VLOOKUP($A22, All!$A$2:$AB$273,9,0)</f>
        <v>#N/A</v>
      </c>
      <c r="J22" s="8" t="e">
        <f>VLOOKUP($A22, All!$A$2:$AB$273,10,0)</f>
        <v>#N/A</v>
      </c>
      <c r="K22" s="8" t="e">
        <f>VLOOKUP($A22, All!$A$2:$AB$273,11,0)</f>
        <v>#N/A</v>
      </c>
      <c r="L22" s="8" t="e">
        <f>VLOOKUP($A22, All!$A$2:$AB$273,12,0)</f>
        <v>#N/A</v>
      </c>
      <c r="M22" s="8" t="e">
        <f>VLOOKUP($A22, All!$A$2:$AB$273,13,0)</f>
        <v>#N/A</v>
      </c>
      <c r="N22" s="8" t="e">
        <f>VLOOKUP($A22, All!$A$2:$AB$273,14,0)</f>
        <v>#N/A</v>
      </c>
      <c r="O22" s="8" t="e">
        <f>VLOOKUP($A22, All!$A$2:$AB$273,15,0)</f>
        <v>#N/A</v>
      </c>
      <c r="P22" s="8" t="e">
        <f>VLOOKUP($A22, All!$A$2:$AB$273,16,0)</f>
        <v>#N/A</v>
      </c>
      <c r="Q22" s="8" t="e">
        <f>VLOOKUP($A22, All!$A$2:$AB$273,17,0)</f>
        <v>#N/A</v>
      </c>
      <c r="R22" s="8" t="e">
        <f>VLOOKUP($A22, All!$A$2:$AB$273,18,0)</f>
        <v>#N/A</v>
      </c>
      <c r="S22" s="8" t="e">
        <f>VLOOKUP($A22, All!$A$2:$AB$273,19,0)</f>
        <v>#N/A</v>
      </c>
      <c r="T22" s="8" t="e">
        <f>VLOOKUP($A22, All!$A$2:$AB$273,20,0)</f>
        <v>#N/A</v>
      </c>
      <c r="U22" s="8" t="e">
        <f>VLOOKUP($A22, All!$A$2:$AB$273,21,0)</f>
        <v>#N/A</v>
      </c>
      <c r="V22" s="8" t="e">
        <f>VLOOKUP($A22, All!$A$2:$AB$273,22,0)</f>
        <v>#N/A</v>
      </c>
      <c r="W22" s="8" t="e">
        <f>VLOOKUP($A22, All!$A$2:$AB$273,23,0)</f>
        <v>#N/A</v>
      </c>
      <c r="X22" s="8" t="e">
        <f>VLOOKUP($A22, All!$A$2:$AB$273,24,0)</f>
        <v>#N/A</v>
      </c>
      <c r="Y22" s="8" t="e">
        <f>VLOOKUP($A22, All!$A$2:$AB$273,25,0)</f>
        <v>#N/A</v>
      </c>
    </row>
    <row r="23" spans="1:25">
      <c r="A23" s="6"/>
      <c r="B23" s="8" t="e">
        <f>VLOOKUP($A23, All!$A$2:$AB$273,2,0)</f>
        <v>#N/A</v>
      </c>
      <c r="C23" s="8" t="e">
        <f>VLOOKUP($A23, All!$A$2:$AB$273,3,0)</f>
        <v>#N/A</v>
      </c>
      <c r="D23" s="8" t="e">
        <f>VLOOKUP($A23, All!$A$2:$AB$273,4,0)</f>
        <v>#N/A</v>
      </c>
      <c r="E23" s="8" t="e">
        <f>VLOOKUP($A23, All!$A$2:$AB$273,5,0)</f>
        <v>#N/A</v>
      </c>
      <c r="F23" s="8" t="e">
        <f>VLOOKUP($A23, All!$A$2:$AB$273,6,0)</f>
        <v>#N/A</v>
      </c>
      <c r="G23" s="8" t="e">
        <f>VLOOKUP($A23, All!$A$2:$AB$273,7,0)</f>
        <v>#N/A</v>
      </c>
      <c r="H23" s="8" t="e">
        <f>VLOOKUP($A23, All!$A$2:$AB$273,8,0)</f>
        <v>#N/A</v>
      </c>
      <c r="I23" s="8" t="e">
        <f>VLOOKUP($A23, All!$A$2:$AB$273,9,0)</f>
        <v>#N/A</v>
      </c>
      <c r="J23" s="8" t="e">
        <f>VLOOKUP($A23, All!$A$2:$AB$273,10,0)</f>
        <v>#N/A</v>
      </c>
      <c r="K23" s="8" t="e">
        <f>VLOOKUP($A23, All!$A$2:$AB$273,11,0)</f>
        <v>#N/A</v>
      </c>
      <c r="L23" s="8" t="e">
        <f>VLOOKUP($A23, All!$A$2:$AB$273,12,0)</f>
        <v>#N/A</v>
      </c>
      <c r="M23" s="8" t="e">
        <f>VLOOKUP($A23, All!$A$2:$AB$273,13,0)</f>
        <v>#N/A</v>
      </c>
      <c r="N23" s="8" t="e">
        <f>VLOOKUP($A23, All!$A$2:$AB$273,14,0)</f>
        <v>#N/A</v>
      </c>
      <c r="O23" s="8" t="e">
        <f>VLOOKUP($A23, All!$A$2:$AB$273,15,0)</f>
        <v>#N/A</v>
      </c>
      <c r="P23" s="8" t="e">
        <f>VLOOKUP($A23, All!$A$2:$AB$273,16,0)</f>
        <v>#N/A</v>
      </c>
      <c r="Q23" s="8" t="e">
        <f>VLOOKUP($A23, All!$A$2:$AB$273,17,0)</f>
        <v>#N/A</v>
      </c>
      <c r="R23" s="8" t="e">
        <f>VLOOKUP($A23, All!$A$2:$AB$273,18,0)</f>
        <v>#N/A</v>
      </c>
      <c r="S23" s="8" t="e">
        <f>VLOOKUP($A23, All!$A$2:$AB$273,19,0)</f>
        <v>#N/A</v>
      </c>
      <c r="T23" s="8" t="e">
        <f>VLOOKUP($A23, All!$A$2:$AB$273,20,0)</f>
        <v>#N/A</v>
      </c>
      <c r="U23" s="8" t="e">
        <f>VLOOKUP($A23, All!$A$2:$AB$273,21,0)</f>
        <v>#N/A</v>
      </c>
      <c r="V23" s="8" t="e">
        <f>VLOOKUP($A23, All!$A$2:$AB$273,22,0)</f>
        <v>#N/A</v>
      </c>
      <c r="W23" s="8" t="e">
        <f>VLOOKUP($A23, All!$A$2:$AB$273,23,0)</f>
        <v>#N/A</v>
      </c>
      <c r="X23" s="8" t="e">
        <f>VLOOKUP($A23, All!$A$2:$AB$273,24,0)</f>
        <v>#N/A</v>
      </c>
      <c r="Y23" s="8" t="e">
        <f>VLOOKUP($A23, All!$A$2:$AB$273,25,0)</f>
        <v>#N/A</v>
      </c>
    </row>
    <row r="24" spans="1:25">
      <c r="A24" s="6"/>
      <c r="B24" s="8" t="e">
        <f>VLOOKUP($A24, All!$A$2:$AB$273,2,0)</f>
        <v>#N/A</v>
      </c>
      <c r="C24" s="8" t="e">
        <f>VLOOKUP($A24, All!$A$2:$AB$273,3,0)</f>
        <v>#N/A</v>
      </c>
      <c r="D24" s="8" t="e">
        <f>VLOOKUP($A24, All!$A$2:$AB$273,4,0)</f>
        <v>#N/A</v>
      </c>
      <c r="E24" s="8" t="e">
        <f>VLOOKUP($A24, All!$A$2:$AB$273,5,0)</f>
        <v>#N/A</v>
      </c>
      <c r="F24" s="8" t="e">
        <f>VLOOKUP($A24, All!$A$2:$AB$273,6,0)</f>
        <v>#N/A</v>
      </c>
      <c r="G24" s="8" t="e">
        <f>VLOOKUP($A24, All!$A$2:$AB$273,7,0)</f>
        <v>#N/A</v>
      </c>
      <c r="H24" s="8" t="e">
        <f>VLOOKUP($A24, All!$A$2:$AB$273,8,0)</f>
        <v>#N/A</v>
      </c>
      <c r="I24" s="8" t="e">
        <f>VLOOKUP($A24, All!$A$2:$AB$273,9,0)</f>
        <v>#N/A</v>
      </c>
      <c r="J24" s="8" t="e">
        <f>VLOOKUP($A24, All!$A$2:$AB$273,10,0)</f>
        <v>#N/A</v>
      </c>
      <c r="K24" s="8" t="e">
        <f>VLOOKUP($A24, All!$A$2:$AB$273,11,0)</f>
        <v>#N/A</v>
      </c>
      <c r="L24" s="8" t="e">
        <f>VLOOKUP($A24, All!$A$2:$AB$273,12,0)</f>
        <v>#N/A</v>
      </c>
      <c r="M24" s="8" t="e">
        <f>VLOOKUP($A24, All!$A$2:$AB$273,13,0)</f>
        <v>#N/A</v>
      </c>
      <c r="N24" s="8" t="e">
        <f>VLOOKUP($A24, All!$A$2:$AB$273,14,0)</f>
        <v>#N/A</v>
      </c>
      <c r="O24" s="8" t="e">
        <f>VLOOKUP($A24, All!$A$2:$AB$273,15,0)</f>
        <v>#N/A</v>
      </c>
      <c r="P24" s="8" t="e">
        <f>VLOOKUP($A24, All!$A$2:$AB$273,16,0)</f>
        <v>#N/A</v>
      </c>
      <c r="Q24" s="8" t="e">
        <f>VLOOKUP($A24, All!$A$2:$AB$273,17,0)</f>
        <v>#N/A</v>
      </c>
      <c r="R24" s="8" t="e">
        <f>VLOOKUP($A24, All!$A$2:$AB$273,18,0)</f>
        <v>#N/A</v>
      </c>
      <c r="S24" s="8" t="e">
        <f>VLOOKUP($A24, All!$A$2:$AB$273,19,0)</f>
        <v>#N/A</v>
      </c>
      <c r="T24" s="8" t="e">
        <f>VLOOKUP($A24, All!$A$2:$AB$273,20,0)</f>
        <v>#N/A</v>
      </c>
      <c r="U24" s="8" t="e">
        <f>VLOOKUP($A24, All!$A$2:$AB$273,21,0)</f>
        <v>#N/A</v>
      </c>
      <c r="V24" s="8" t="e">
        <f>VLOOKUP($A24, All!$A$2:$AB$273,22,0)</f>
        <v>#N/A</v>
      </c>
      <c r="W24" s="8" t="e">
        <f>VLOOKUP($A24, All!$A$2:$AB$273,23,0)</f>
        <v>#N/A</v>
      </c>
      <c r="X24" s="8" t="e">
        <f>VLOOKUP($A24, All!$A$2:$AB$273,24,0)</f>
        <v>#N/A</v>
      </c>
      <c r="Y24" s="8" t="e">
        <f>VLOOKUP($A24, All!$A$2:$AB$273,25,0)</f>
        <v>#N/A</v>
      </c>
    </row>
    <row r="25" spans="1:25">
      <c r="A25" s="6"/>
      <c r="B25" s="8" t="e">
        <f>VLOOKUP($A25, All!$A$2:$AB$273,2,0)</f>
        <v>#N/A</v>
      </c>
      <c r="C25" s="8" t="e">
        <f>VLOOKUP($A25, All!$A$2:$AB$273,3,0)</f>
        <v>#N/A</v>
      </c>
      <c r="D25" s="8" t="e">
        <f>VLOOKUP($A25, All!$A$2:$AB$273,4,0)</f>
        <v>#N/A</v>
      </c>
      <c r="E25" s="8" t="e">
        <f>VLOOKUP($A25, All!$A$2:$AB$273,5,0)</f>
        <v>#N/A</v>
      </c>
      <c r="F25" s="8" t="e">
        <f>VLOOKUP($A25, All!$A$2:$AB$273,6,0)</f>
        <v>#N/A</v>
      </c>
      <c r="G25" s="8" t="e">
        <f>VLOOKUP($A25, All!$A$2:$AB$273,7,0)</f>
        <v>#N/A</v>
      </c>
      <c r="H25" s="8" t="e">
        <f>VLOOKUP($A25, All!$A$2:$AB$273,8,0)</f>
        <v>#N/A</v>
      </c>
      <c r="I25" s="8" t="e">
        <f>VLOOKUP($A25, All!$A$2:$AB$273,9,0)</f>
        <v>#N/A</v>
      </c>
      <c r="J25" s="8" t="e">
        <f>VLOOKUP($A25, All!$A$2:$AB$273,10,0)</f>
        <v>#N/A</v>
      </c>
      <c r="K25" s="8" t="e">
        <f>VLOOKUP($A25, All!$A$2:$AB$273,11,0)</f>
        <v>#N/A</v>
      </c>
      <c r="L25" s="8" t="e">
        <f>VLOOKUP($A25, All!$A$2:$AB$273,12,0)</f>
        <v>#N/A</v>
      </c>
      <c r="M25" s="8" t="e">
        <f>VLOOKUP($A25, All!$A$2:$AB$273,13,0)</f>
        <v>#N/A</v>
      </c>
      <c r="N25" s="8" t="e">
        <f>VLOOKUP($A25, All!$A$2:$AB$273,14,0)</f>
        <v>#N/A</v>
      </c>
      <c r="O25" s="8" t="e">
        <f>VLOOKUP($A25, All!$A$2:$AB$273,15,0)</f>
        <v>#N/A</v>
      </c>
      <c r="P25" s="8" t="e">
        <f>VLOOKUP($A25, All!$A$2:$AB$273,16,0)</f>
        <v>#N/A</v>
      </c>
      <c r="Q25" s="8" t="e">
        <f>VLOOKUP($A25, All!$A$2:$AB$273,17,0)</f>
        <v>#N/A</v>
      </c>
      <c r="R25" s="8" t="e">
        <f>VLOOKUP($A25, All!$A$2:$AB$273,18,0)</f>
        <v>#N/A</v>
      </c>
      <c r="S25" s="8" t="e">
        <f>VLOOKUP($A25, All!$A$2:$AB$273,19,0)</f>
        <v>#N/A</v>
      </c>
      <c r="T25" s="8" t="e">
        <f>VLOOKUP($A25, All!$A$2:$AB$273,20,0)</f>
        <v>#N/A</v>
      </c>
      <c r="U25" s="8" t="e">
        <f>VLOOKUP($A25, All!$A$2:$AB$273,21,0)</f>
        <v>#N/A</v>
      </c>
      <c r="V25" s="8" t="e">
        <f>VLOOKUP($A25, All!$A$2:$AB$273,22,0)</f>
        <v>#N/A</v>
      </c>
      <c r="W25" s="8" t="e">
        <f>VLOOKUP($A25, All!$A$2:$AB$273,23,0)</f>
        <v>#N/A</v>
      </c>
      <c r="X25" s="8" t="e">
        <f>VLOOKUP($A25, All!$A$2:$AB$273,24,0)</f>
        <v>#N/A</v>
      </c>
      <c r="Y25" s="8" t="e">
        <f>VLOOKUP($A25, All!$A$2:$AB$273,25,0)</f>
        <v>#N/A</v>
      </c>
    </row>
    <row r="26" spans="1:25">
      <c r="A26" s="6"/>
      <c r="B26" s="8" t="e">
        <f>VLOOKUP($A26, All!$A$2:$AB$273,2,0)</f>
        <v>#N/A</v>
      </c>
      <c r="C26" s="8" t="e">
        <f>VLOOKUP($A26, All!$A$2:$AB$273,3,0)</f>
        <v>#N/A</v>
      </c>
      <c r="D26" s="8" t="e">
        <f>VLOOKUP($A26, All!$A$2:$AB$273,4,0)</f>
        <v>#N/A</v>
      </c>
      <c r="E26" s="8" t="e">
        <f>VLOOKUP($A26, All!$A$2:$AB$273,5,0)</f>
        <v>#N/A</v>
      </c>
      <c r="F26" s="8" t="e">
        <f>VLOOKUP($A26, All!$A$2:$AB$273,6,0)</f>
        <v>#N/A</v>
      </c>
      <c r="G26" s="8" t="e">
        <f>VLOOKUP($A26, All!$A$2:$AB$273,7,0)</f>
        <v>#N/A</v>
      </c>
      <c r="H26" s="8" t="e">
        <f>VLOOKUP($A26, All!$A$2:$AB$273,8,0)</f>
        <v>#N/A</v>
      </c>
      <c r="I26" s="8" t="e">
        <f>VLOOKUP($A26, All!$A$2:$AB$273,9,0)</f>
        <v>#N/A</v>
      </c>
      <c r="J26" s="8" t="e">
        <f>VLOOKUP($A26, All!$A$2:$AB$273,10,0)</f>
        <v>#N/A</v>
      </c>
      <c r="K26" s="8" t="e">
        <f>VLOOKUP($A26, All!$A$2:$AB$273,11,0)</f>
        <v>#N/A</v>
      </c>
      <c r="L26" s="8" t="e">
        <f>VLOOKUP($A26, All!$A$2:$AB$273,12,0)</f>
        <v>#N/A</v>
      </c>
      <c r="M26" s="8" t="e">
        <f>VLOOKUP($A26, All!$A$2:$AB$273,13,0)</f>
        <v>#N/A</v>
      </c>
      <c r="N26" s="8" t="e">
        <f>VLOOKUP($A26, All!$A$2:$AB$273,14,0)</f>
        <v>#N/A</v>
      </c>
      <c r="O26" s="8" t="e">
        <f>VLOOKUP($A26, All!$A$2:$AB$273,15,0)</f>
        <v>#N/A</v>
      </c>
      <c r="P26" s="8" t="e">
        <f>VLOOKUP($A26, All!$A$2:$AB$273,16,0)</f>
        <v>#N/A</v>
      </c>
      <c r="Q26" s="8" t="e">
        <f>VLOOKUP($A26, All!$A$2:$AB$273,17,0)</f>
        <v>#N/A</v>
      </c>
      <c r="R26" s="8" t="e">
        <f>VLOOKUP($A26, All!$A$2:$AB$273,18,0)</f>
        <v>#N/A</v>
      </c>
      <c r="S26" s="8" t="e">
        <f>VLOOKUP($A26, All!$A$2:$AB$273,19,0)</f>
        <v>#N/A</v>
      </c>
      <c r="T26" s="8" t="e">
        <f>VLOOKUP($A26, All!$A$2:$AB$273,20,0)</f>
        <v>#N/A</v>
      </c>
      <c r="U26" s="8" t="e">
        <f>VLOOKUP($A26, All!$A$2:$AB$273,21,0)</f>
        <v>#N/A</v>
      </c>
      <c r="V26" s="8" t="e">
        <f>VLOOKUP($A26, All!$A$2:$AB$273,22,0)</f>
        <v>#N/A</v>
      </c>
      <c r="W26" s="8" t="e">
        <f>VLOOKUP($A26, All!$A$2:$AB$273,23,0)</f>
        <v>#N/A</v>
      </c>
      <c r="X26" s="8" t="e">
        <f>VLOOKUP($A26, All!$A$2:$AB$273,24,0)</f>
        <v>#N/A</v>
      </c>
      <c r="Y26" s="8" t="e">
        <f>VLOOKUP($A26, All!$A$2:$AB$273,25,0)</f>
        <v>#N/A</v>
      </c>
    </row>
    <row r="27" spans="1:25">
      <c r="A27" s="6"/>
      <c r="B27" s="8" t="e">
        <f>VLOOKUP($A27, All!$A$2:$AB$273,2,0)</f>
        <v>#N/A</v>
      </c>
      <c r="C27" s="8" t="e">
        <f>VLOOKUP($A27, All!$A$2:$AB$273,3,0)</f>
        <v>#N/A</v>
      </c>
      <c r="D27" s="8" t="e">
        <f>VLOOKUP($A27, All!$A$2:$AB$273,4,0)</f>
        <v>#N/A</v>
      </c>
      <c r="E27" s="8" t="e">
        <f>VLOOKUP($A27, All!$A$2:$AB$273,5,0)</f>
        <v>#N/A</v>
      </c>
      <c r="F27" s="8" t="e">
        <f>VLOOKUP($A27, All!$A$2:$AB$273,6,0)</f>
        <v>#N/A</v>
      </c>
      <c r="G27" s="8" t="e">
        <f>VLOOKUP($A27, All!$A$2:$AB$273,7,0)</f>
        <v>#N/A</v>
      </c>
      <c r="H27" s="8" t="e">
        <f>VLOOKUP($A27, All!$A$2:$AB$273,8,0)</f>
        <v>#N/A</v>
      </c>
      <c r="I27" s="8" t="e">
        <f>VLOOKUP($A27, All!$A$2:$AB$273,9,0)</f>
        <v>#N/A</v>
      </c>
      <c r="J27" s="8" t="e">
        <f>VLOOKUP($A27, All!$A$2:$AB$273,10,0)</f>
        <v>#N/A</v>
      </c>
      <c r="K27" s="8" t="e">
        <f>VLOOKUP($A27, All!$A$2:$AB$273,11,0)</f>
        <v>#N/A</v>
      </c>
      <c r="L27" s="8" t="e">
        <f>VLOOKUP($A27, All!$A$2:$AB$273,12,0)</f>
        <v>#N/A</v>
      </c>
      <c r="M27" s="8" t="e">
        <f>VLOOKUP($A27, All!$A$2:$AB$273,13,0)</f>
        <v>#N/A</v>
      </c>
      <c r="N27" s="8" t="e">
        <f>VLOOKUP($A27, All!$A$2:$AB$273,14,0)</f>
        <v>#N/A</v>
      </c>
      <c r="O27" s="8" t="e">
        <f>VLOOKUP($A27, All!$A$2:$AB$273,15,0)</f>
        <v>#N/A</v>
      </c>
      <c r="P27" s="8" t="e">
        <f>VLOOKUP($A27, All!$A$2:$AB$273,16,0)</f>
        <v>#N/A</v>
      </c>
      <c r="Q27" s="8" t="e">
        <f>VLOOKUP($A27, All!$A$2:$AB$273,17,0)</f>
        <v>#N/A</v>
      </c>
      <c r="R27" s="8" t="e">
        <f>VLOOKUP($A27, All!$A$2:$AB$273,18,0)</f>
        <v>#N/A</v>
      </c>
      <c r="S27" s="8" t="e">
        <f>VLOOKUP($A27, All!$A$2:$AB$273,19,0)</f>
        <v>#N/A</v>
      </c>
      <c r="T27" s="8" t="e">
        <f>VLOOKUP($A27, All!$A$2:$AB$273,20,0)</f>
        <v>#N/A</v>
      </c>
      <c r="U27" s="8" t="e">
        <f>VLOOKUP($A27, All!$A$2:$AB$273,21,0)</f>
        <v>#N/A</v>
      </c>
      <c r="V27" s="8" t="e">
        <f>VLOOKUP($A27, All!$A$2:$AB$273,22,0)</f>
        <v>#N/A</v>
      </c>
      <c r="W27" s="8" t="e">
        <f>VLOOKUP($A27, All!$A$2:$AB$273,23,0)</f>
        <v>#N/A</v>
      </c>
      <c r="X27" s="8" t="e">
        <f>VLOOKUP($A27, All!$A$2:$AB$273,24,0)</f>
        <v>#N/A</v>
      </c>
      <c r="Y27" s="8" t="e">
        <f>VLOOKUP($A27, All!$A$2:$AB$273,25,0)</f>
        <v>#N/A</v>
      </c>
    </row>
    <row r="28" spans="1:25">
      <c r="A28" s="6"/>
      <c r="B28" s="8" t="e">
        <f>VLOOKUP($A28, All!$A$2:$AB$273,2,0)</f>
        <v>#N/A</v>
      </c>
      <c r="C28" s="8" t="e">
        <f>VLOOKUP($A28, All!$A$2:$AB$273,3,0)</f>
        <v>#N/A</v>
      </c>
      <c r="D28" s="8" t="e">
        <f>VLOOKUP($A28, All!$A$2:$AB$273,4,0)</f>
        <v>#N/A</v>
      </c>
      <c r="E28" s="8" t="e">
        <f>VLOOKUP($A28, All!$A$2:$AB$273,5,0)</f>
        <v>#N/A</v>
      </c>
      <c r="F28" s="8" t="e">
        <f>VLOOKUP($A28, All!$A$2:$AB$273,6,0)</f>
        <v>#N/A</v>
      </c>
      <c r="G28" s="8" t="e">
        <f>VLOOKUP($A28, All!$A$2:$AB$273,7,0)</f>
        <v>#N/A</v>
      </c>
      <c r="H28" s="8" t="e">
        <f>VLOOKUP($A28, All!$A$2:$AB$273,8,0)</f>
        <v>#N/A</v>
      </c>
      <c r="I28" s="8" t="e">
        <f>VLOOKUP($A28, All!$A$2:$AB$273,9,0)</f>
        <v>#N/A</v>
      </c>
      <c r="J28" s="8" t="e">
        <f>VLOOKUP($A28, All!$A$2:$AB$273,10,0)</f>
        <v>#N/A</v>
      </c>
      <c r="K28" s="8" t="e">
        <f>VLOOKUP($A28, All!$A$2:$AB$273,11,0)</f>
        <v>#N/A</v>
      </c>
      <c r="L28" s="8" t="e">
        <f>VLOOKUP($A28, All!$A$2:$AB$273,12,0)</f>
        <v>#N/A</v>
      </c>
      <c r="M28" s="8" t="e">
        <f>VLOOKUP($A28, All!$A$2:$AB$273,13,0)</f>
        <v>#N/A</v>
      </c>
      <c r="N28" s="8" t="e">
        <f>VLOOKUP($A28, All!$A$2:$AB$273,14,0)</f>
        <v>#N/A</v>
      </c>
      <c r="O28" s="8" t="e">
        <f>VLOOKUP($A28, All!$A$2:$AB$273,15,0)</f>
        <v>#N/A</v>
      </c>
      <c r="P28" s="8" t="e">
        <f>VLOOKUP($A28, All!$A$2:$AB$273,16,0)</f>
        <v>#N/A</v>
      </c>
      <c r="Q28" s="8" t="e">
        <f>VLOOKUP($A28, All!$A$2:$AB$273,17,0)</f>
        <v>#N/A</v>
      </c>
      <c r="R28" s="8" t="e">
        <f>VLOOKUP($A28, All!$A$2:$AB$273,18,0)</f>
        <v>#N/A</v>
      </c>
      <c r="S28" s="8" t="e">
        <f>VLOOKUP($A28, All!$A$2:$AB$273,19,0)</f>
        <v>#N/A</v>
      </c>
      <c r="T28" s="8" t="e">
        <f>VLOOKUP($A28, All!$A$2:$AB$273,20,0)</f>
        <v>#N/A</v>
      </c>
      <c r="U28" s="8" t="e">
        <f>VLOOKUP($A28, All!$A$2:$AB$273,21,0)</f>
        <v>#N/A</v>
      </c>
      <c r="V28" s="8" t="e">
        <f>VLOOKUP($A28, All!$A$2:$AB$273,22,0)</f>
        <v>#N/A</v>
      </c>
      <c r="W28" s="8" t="e">
        <f>VLOOKUP($A28, All!$A$2:$AB$273,23,0)</f>
        <v>#N/A</v>
      </c>
      <c r="X28" s="8" t="e">
        <f>VLOOKUP($A28, All!$A$2:$AB$273,24,0)</f>
        <v>#N/A</v>
      </c>
      <c r="Y28" s="8" t="e">
        <f>VLOOKUP($A28, All!$A$2:$AB$273,25,0)</f>
        <v>#N/A</v>
      </c>
    </row>
    <row r="29" spans="1:25">
      <c r="A29" s="6"/>
      <c r="B29" s="8" t="e">
        <f>VLOOKUP($A29, All!$A$2:$AB$273,2,0)</f>
        <v>#N/A</v>
      </c>
      <c r="C29" s="8" t="e">
        <f>VLOOKUP($A29, All!$A$2:$AB$273,3,0)</f>
        <v>#N/A</v>
      </c>
      <c r="D29" s="8" t="e">
        <f>VLOOKUP($A29, All!$A$2:$AB$273,4,0)</f>
        <v>#N/A</v>
      </c>
      <c r="E29" s="8" t="e">
        <f>VLOOKUP($A29, All!$A$2:$AB$273,5,0)</f>
        <v>#N/A</v>
      </c>
      <c r="F29" s="8" t="e">
        <f>VLOOKUP($A29, All!$A$2:$AB$273,6,0)</f>
        <v>#N/A</v>
      </c>
      <c r="G29" s="8" t="e">
        <f>VLOOKUP($A29, All!$A$2:$AB$273,7,0)</f>
        <v>#N/A</v>
      </c>
      <c r="H29" s="8" t="e">
        <f>VLOOKUP($A29, All!$A$2:$AB$273,8,0)</f>
        <v>#N/A</v>
      </c>
      <c r="I29" s="8" t="e">
        <f>VLOOKUP($A29, All!$A$2:$AB$273,9,0)</f>
        <v>#N/A</v>
      </c>
      <c r="J29" s="8" t="e">
        <f>VLOOKUP($A29, All!$A$2:$AB$273,10,0)</f>
        <v>#N/A</v>
      </c>
      <c r="K29" s="8" t="e">
        <f>VLOOKUP($A29, All!$A$2:$AB$273,11,0)</f>
        <v>#N/A</v>
      </c>
      <c r="L29" s="8" t="e">
        <f>VLOOKUP($A29, All!$A$2:$AB$273,12,0)</f>
        <v>#N/A</v>
      </c>
      <c r="M29" s="8" t="e">
        <f>VLOOKUP($A29, All!$A$2:$AB$273,13,0)</f>
        <v>#N/A</v>
      </c>
      <c r="N29" s="8" t="e">
        <f>VLOOKUP($A29, All!$A$2:$AB$273,14,0)</f>
        <v>#N/A</v>
      </c>
      <c r="O29" s="8" t="e">
        <f>VLOOKUP($A29, All!$A$2:$AB$273,15,0)</f>
        <v>#N/A</v>
      </c>
      <c r="P29" s="8" t="e">
        <f>VLOOKUP($A29, All!$A$2:$AB$273,16,0)</f>
        <v>#N/A</v>
      </c>
      <c r="Q29" s="8" t="e">
        <f>VLOOKUP($A29, All!$A$2:$AB$273,17,0)</f>
        <v>#N/A</v>
      </c>
      <c r="R29" s="8" t="e">
        <f>VLOOKUP($A29, All!$A$2:$AB$273,18,0)</f>
        <v>#N/A</v>
      </c>
      <c r="S29" s="8" t="e">
        <f>VLOOKUP($A29, All!$A$2:$AB$273,19,0)</f>
        <v>#N/A</v>
      </c>
      <c r="T29" s="8" t="e">
        <f>VLOOKUP($A29, All!$A$2:$AB$273,20,0)</f>
        <v>#N/A</v>
      </c>
      <c r="U29" s="8" t="e">
        <f>VLOOKUP($A29, All!$A$2:$AB$273,21,0)</f>
        <v>#N/A</v>
      </c>
      <c r="V29" s="8" t="e">
        <f>VLOOKUP($A29, All!$A$2:$AB$273,22,0)</f>
        <v>#N/A</v>
      </c>
      <c r="W29" s="8" t="e">
        <f>VLOOKUP($A29, All!$A$2:$AB$273,23,0)</f>
        <v>#N/A</v>
      </c>
      <c r="X29" s="8" t="e">
        <f>VLOOKUP($A29, All!$A$2:$AB$273,24,0)</f>
        <v>#N/A</v>
      </c>
      <c r="Y29" s="8" t="e">
        <f>VLOOKUP($A29, All!$A$2:$AB$273,25,0)</f>
        <v>#N/A</v>
      </c>
    </row>
    <row r="30" spans="1:25">
      <c r="A30" s="6"/>
      <c r="B30" s="8" t="e">
        <f>VLOOKUP($A30, All!$A$2:$AB$273,2,0)</f>
        <v>#N/A</v>
      </c>
      <c r="C30" s="8" t="e">
        <f>VLOOKUP($A30, All!$A$2:$AB$273,3,0)</f>
        <v>#N/A</v>
      </c>
      <c r="D30" s="8" t="e">
        <f>VLOOKUP($A30, All!$A$2:$AB$273,4,0)</f>
        <v>#N/A</v>
      </c>
      <c r="E30" s="8" t="e">
        <f>VLOOKUP($A30, All!$A$2:$AB$273,5,0)</f>
        <v>#N/A</v>
      </c>
      <c r="F30" s="8" t="e">
        <f>VLOOKUP($A30, All!$A$2:$AB$273,6,0)</f>
        <v>#N/A</v>
      </c>
      <c r="G30" s="8" t="e">
        <f>VLOOKUP($A30, All!$A$2:$AB$273,7,0)</f>
        <v>#N/A</v>
      </c>
      <c r="H30" s="8" t="e">
        <f>VLOOKUP($A30, All!$A$2:$AB$273,8,0)</f>
        <v>#N/A</v>
      </c>
      <c r="I30" s="8" t="e">
        <f>VLOOKUP($A30, All!$A$2:$AB$273,9,0)</f>
        <v>#N/A</v>
      </c>
      <c r="J30" s="8" t="e">
        <f>VLOOKUP($A30, All!$A$2:$AB$273,10,0)</f>
        <v>#N/A</v>
      </c>
      <c r="K30" s="8" t="e">
        <f>VLOOKUP($A30, All!$A$2:$AB$273,11,0)</f>
        <v>#N/A</v>
      </c>
      <c r="L30" s="8" t="e">
        <f>VLOOKUP($A30, All!$A$2:$AB$273,12,0)</f>
        <v>#N/A</v>
      </c>
      <c r="M30" s="8" t="e">
        <f>VLOOKUP($A30, All!$A$2:$AB$273,13,0)</f>
        <v>#N/A</v>
      </c>
      <c r="N30" s="8" t="e">
        <f>VLOOKUP($A30, All!$A$2:$AB$273,14,0)</f>
        <v>#N/A</v>
      </c>
      <c r="O30" s="8" t="e">
        <f>VLOOKUP($A30, All!$A$2:$AB$273,15,0)</f>
        <v>#N/A</v>
      </c>
      <c r="P30" s="8" t="e">
        <f>VLOOKUP($A30, All!$A$2:$AB$273,16,0)</f>
        <v>#N/A</v>
      </c>
      <c r="Q30" s="8" t="e">
        <f>VLOOKUP($A30, All!$A$2:$AB$273,17,0)</f>
        <v>#N/A</v>
      </c>
      <c r="R30" s="8" t="e">
        <f>VLOOKUP($A30, All!$A$2:$AB$273,18,0)</f>
        <v>#N/A</v>
      </c>
      <c r="S30" s="8" t="e">
        <f>VLOOKUP($A30, All!$A$2:$AB$273,19,0)</f>
        <v>#N/A</v>
      </c>
      <c r="T30" s="8" t="e">
        <f>VLOOKUP($A30, All!$A$2:$AB$273,20,0)</f>
        <v>#N/A</v>
      </c>
      <c r="U30" s="8" t="e">
        <f>VLOOKUP($A30, All!$A$2:$AB$273,21,0)</f>
        <v>#N/A</v>
      </c>
      <c r="V30" s="8" t="e">
        <f>VLOOKUP($A30, All!$A$2:$AB$273,22,0)</f>
        <v>#N/A</v>
      </c>
      <c r="W30" s="8" t="e">
        <f>VLOOKUP($A30, All!$A$2:$AB$273,23,0)</f>
        <v>#N/A</v>
      </c>
      <c r="X30" s="8" t="e">
        <f>VLOOKUP($A30, All!$A$2:$AB$273,24,0)</f>
        <v>#N/A</v>
      </c>
      <c r="Y30" s="8" t="e">
        <f>VLOOKUP($A30, All!$A$2:$AB$273,25,0)</f>
        <v>#N/A</v>
      </c>
    </row>
    <row r="31" spans="1:25">
      <c r="A31" s="6"/>
      <c r="B31" s="8" t="e">
        <f>VLOOKUP($A31, All!$A$2:$AB$273,2,0)</f>
        <v>#N/A</v>
      </c>
      <c r="C31" s="8" t="e">
        <f>VLOOKUP($A31, All!$A$2:$AB$273,3,0)</f>
        <v>#N/A</v>
      </c>
      <c r="D31" s="8" t="e">
        <f>VLOOKUP($A31, All!$A$2:$AB$273,4,0)</f>
        <v>#N/A</v>
      </c>
      <c r="E31" s="8" t="e">
        <f>VLOOKUP($A31, All!$A$2:$AB$273,5,0)</f>
        <v>#N/A</v>
      </c>
      <c r="F31" s="8" t="e">
        <f>VLOOKUP($A31, All!$A$2:$AB$273,6,0)</f>
        <v>#N/A</v>
      </c>
      <c r="G31" s="8" t="e">
        <f>VLOOKUP($A31, All!$A$2:$AB$273,7,0)</f>
        <v>#N/A</v>
      </c>
      <c r="H31" s="8" t="e">
        <f>VLOOKUP($A31, All!$A$2:$AB$273,8,0)</f>
        <v>#N/A</v>
      </c>
      <c r="I31" s="8" t="e">
        <f>VLOOKUP($A31, All!$A$2:$AB$273,9,0)</f>
        <v>#N/A</v>
      </c>
      <c r="J31" s="8" t="e">
        <f>VLOOKUP($A31, All!$A$2:$AB$273,10,0)</f>
        <v>#N/A</v>
      </c>
      <c r="K31" s="8" t="e">
        <f>VLOOKUP($A31, All!$A$2:$AB$273,11,0)</f>
        <v>#N/A</v>
      </c>
      <c r="L31" s="8" t="e">
        <f>VLOOKUP($A31, All!$A$2:$AB$273,12,0)</f>
        <v>#N/A</v>
      </c>
      <c r="M31" s="8" t="e">
        <f>VLOOKUP($A31, All!$A$2:$AB$273,13,0)</f>
        <v>#N/A</v>
      </c>
      <c r="N31" s="8" t="e">
        <f>VLOOKUP($A31, All!$A$2:$AB$273,14,0)</f>
        <v>#N/A</v>
      </c>
      <c r="O31" s="8" t="e">
        <f>VLOOKUP($A31, All!$A$2:$AB$273,15,0)</f>
        <v>#N/A</v>
      </c>
      <c r="P31" s="8" t="e">
        <f>VLOOKUP($A31, All!$A$2:$AB$273,16,0)</f>
        <v>#N/A</v>
      </c>
      <c r="Q31" s="8" t="e">
        <f>VLOOKUP($A31, All!$A$2:$AB$273,17,0)</f>
        <v>#N/A</v>
      </c>
      <c r="R31" s="8" t="e">
        <f>VLOOKUP($A31, All!$A$2:$AB$273,18,0)</f>
        <v>#N/A</v>
      </c>
      <c r="S31" s="8" t="e">
        <f>VLOOKUP($A31, All!$A$2:$AB$273,19,0)</f>
        <v>#N/A</v>
      </c>
      <c r="T31" s="8" t="e">
        <f>VLOOKUP($A31, All!$A$2:$AB$273,20,0)</f>
        <v>#N/A</v>
      </c>
      <c r="U31" s="8" t="e">
        <f>VLOOKUP($A31, All!$A$2:$AB$273,21,0)</f>
        <v>#N/A</v>
      </c>
      <c r="V31" s="8" t="e">
        <f>VLOOKUP($A31, All!$A$2:$AB$273,22,0)</f>
        <v>#N/A</v>
      </c>
      <c r="W31" s="8" t="e">
        <f>VLOOKUP($A31, All!$A$2:$AB$273,23,0)</f>
        <v>#N/A</v>
      </c>
      <c r="X31" s="8" t="e">
        <f>VLOOKUP($A31, All!$A$2:$AB$273,24,0)</f>
        <v>#N/A</v>
      </c>
      <c r="Y31" s="8" t="e">
        <f>VLOOKUP($A31, All!$A$2:$AB$273,25,0)</f>
        <v>#N/A</v>
      </c>
    </row>
    <row r="35" spans="1:25">
      <c r="A35" s="30" t="s">
        <v>138</v>
      </c>
      <c r="B35" s="32" t="s">
        <v>137</v>
      </c>
      <c r="C35" s="32" t="s">
        <v>136</v>
      </c>
      <c r="D35" s="24" t="s">
        <v>3</v>
      </c>
      <c r="E35" s="24" t="s">
        <v>4</v>
      </c>
      <c r="F35" s="24" t="s">
        <v>5</v>
      </c>
      <c r="G35" s="24" t="s">
        <v>6</v>
      </c>
      <c r="H35" s="24" t="s">
        <v>7</v>
      </c>
      <c r="I35" s="24" t="s">
        <v>8</v>
      </c>
      <c r="J35" s="24" t="s">
        <v>9</v>
      </c>
      <c r="K35" s="24" t="s">
        <v>10</v>
      </c>
      <c r="L35" s="24" t="s">
        <v>11</v>
      </c>
      <c r="M35" s="12" t="s">
        <v>12</v>
      </c>
      <c r="N35" s="12" t="s">
        <v>13</v>
      </c>
      <c r="O35" s="12" t="s">
        <v>107</v>
      </c>
      <c r="P35" s="12" t="s">
        <v>108</v>
      </c>
      <c r="Q35" s="27" t="s">
        <v>125</v>
      </c>
      <c r="R35" s="28" t="s">
        <v>126</v>
      </c>
      <c r="S35" s="29" t="s">
        <v>127</v>
      </c>
      <c r="T35" s="29" t="s">
        <v>128</v>
      </c>
      <c r="U35" s="29" t="s">
        <v>129</v>
      </c>
      <c r="V35" s="29" t="s">
        <v>130</v>
      </c>
      <c r="W35" s="29" t="s">
        <v>131</v>
      </c>
      <c r="X35" s="29" t="s">
        <v>132</v>
      </c>
      <c r="Y35" s="29" t="s">
        <v>133</v>
      </c>
    </row>
    <row r="36" spans="1:25">
      <c r="A36" s="6"/>
      <c r="B36" s="6">
        <f>SUMIF(B4:B16,"&lt;&gt;#N/A")-SUMIF(B19:B31,"&lt;&gt;#N/A")</f>
        <v>-8</v>
      </c>
      <c r="C36" s="6">
        <f t="shared" ref="C36:Y36" si="0">SUMIF(C4:C16,"&lt;&gt;#N/A")-SUMIF(C19:C31,"&lt;&gt;#N/A")</f>
        <v>-5</v>
      </c>
      <c r="D36" s="15" t="e">
        <f>SUMIF(M4:M16,"&lt;&gt;#N/A")/SUMIF(N4:N16,"&lt;&gt;#N/A") - SUMIF(M19:M31,"&lt;&gt;#N/A")/SUMIF(N19:N31,"&lt;&gt;#N/A")</f>
        <v>#DIV/0!</v>
      </c>
      <c r="E36" s="6" t="e">
        <f>SUMIF(O4:O16,"&lt;&gt;#N/A")/SUMIF(P4:P16,"&lt;&gt;#N/A") - SUMIF(O19:O31,"&lt;&gt;#N/A")/SUMIF(P19:P31,"&lt;&gt;#N/A")</f>
        <v>#DIV/0!</v>
      </c>
      <c r="F36" s="6">
        <f t="shared" si="0"/>
        <v>-2.8</v>
      </c>
      <c r="G36" s="6">
        <f t="shared" si="0"/>
        <v>-5.6</v>
      </c>
      <c r="H36" s="6">
        <f t="shared" si="0"/>
        <v>-7.6</v>
      </c>
      <c r="I36" s="6">
        <f t="shared" si="0"/>
        <v>-1.4</v>
      </c>
      <c r="J36" s="6">
        <f t="shared" si="0"/>
        <v>-0.6</v>
      </c>
      <c r="K36" s="6">
        <f t="shared" si="0"/>
        <v>-2</v>
      </c>
      <c r="L36" s="6">
        <f t="shared" si="0"/>
        <v>-29.2</v>
      </c>
      <c r="M36" s="6">
        <f t="shared" si="0"/>
        <v>-9.6</v>
      </c>
      <c r="N36" s="6">
        <f t="shared" si="0"/>
        <v>-21.6</v>
      </c>
      <c r="O36" s="6">
        <f t="shared" si="0"/>
        <v>-7.2</v>
      </c>
      <c r="P36" s="6">
        <f t="shared" si="0"/>
        <v>-8.1999999999999993</v>
      </c>
      <c r="Q36" s="6">
        <f t="shared" si="0"/>
        <v>0.3961314744917937</v>
      </c>
      <c r="R36" s="6">
        <f t="shared" si="0"/>
        <v>-0.56212270378466922</v>
      </c>
      <c r="S36" s="6">
        <f t="shared" si="0"/>
        <v>-1.3292199226825274</v>
      </c>
      <c r="T36" s="6">
        <f t="shared" si="0"/>
        <v>-1.9197916605459536E-2</v>
      </c>
      <c r="U36" s="6">
        <f t="shared" si="0"/>
        <v>-2.085172874759631</v>
      </c>
      <c r="V36" s="6">
        <f t="shared" si="0"/>
        <v>-0.7022082261004694</v>
      </c>
      <c r="W36" s="6">
        <f t="shared" si="0"/>
        <v>0.13215191015831179</v>
      </c>
      <c r="X36" s="6">
        <f t="shared" si="0"/>
        <v>7.4218367862706955E-2</v>
      </c>
      <c r="Y36" s="6">
        <f t="shared" si="0"/>
        <v>-2.4357501638322914</v>
      </c>
    </row>
  </sheetData>
  <conditionalFormatting sqref="B34:Y3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AC03-3D4C-5045-87B2-33CD50CAB5D7}">
  <sheetPr codeName="Sheet18"/>
  <dimension ref="A1:P221"/>
  <sheetViews>
    <sheetView workbookViewId="0">
      <selection activeCell="C10" sqref="C10"/>
    </sheetView>
  </sheetViews>
  <sheetFormatPr baseColWidth="10" defaultRowHeight="16"/>
  <cols>
    <col min="1" max="1" width="12.6640625" bestFit="1" customWidth="1"/>
    <col min="2" max="2" width="17.33203125" bestFit="1" customWidth="1"/>
    <col min="3" max="3" width="14.5" bestFit="1" customWidth="1"/>
    <col min="4" max="4" width="8.5" bestFit="1" customWidth="1"/>
    <col min="5" max="5" width="7.1640625" bestFit="1" customWidth="1"/>
    <col min="6" max="6" width="7.33203125" bestFit="1" customWidth="1"/>
    <col min="7" max="7" width="10.5" bestFit="1" customWidth="1"/>
    <col min="8" max="8" width="10.33203125" bestFit="1" customWidth="1"/>
    <col min="9" max="9" width="4.83203125" bestFit="1" customWidth="1"/>
    <col min="10" max="10" width="4.5" bestFit="1" customWidth="1"/>
    <col min="11" max="11" width="5.5" bestFit="1" customWidth="1"/>
    <col min="12" max="12" width="4.5" bestFit="1" customWidth="1"/>
    <col min="13" max="13" width="4" bestFit="1" customWidth="1"/>
    <col min="14" max="14" width="4.1640625" bestFit="1" customWidth="1"/>
    <col min="15" max="15" width="3.6640625" bestFit="1" customWidth="1"/>
    <col min="16" max="16" width="6.5" bestFit="1" customWidth="1"/>
  </cols>
  <sheetData>
    <row r="1" spans="1:16">
      <c r="A1" s="87" t="s">
        <v>152</v>
      </c>
      <c r="B1" s="87" t="s">
        <v>153</v>
      </c>
      <c r="C1" s="87" t="s">
        <v>330</v>
      </c>
      <c r="D1" s="87" t="s">
        <v>331</v>
      </c>
      <c r="E1" s="87" t="s">
        <v>154</v>
      </c>
    </row>
    <row r="2" spans="1:16">
      <c r="A2" s="86"/>
      <c r="B2" s="86"/>
      <c r="C2" s="86"/>
      <c r="D2" s="86"/>
      <c r="E2" s="86"/>
    </row>
    <row r="4" spans="1:16">
      <c r="A4" s="87" t="s">
        <v>332</v>
      </c>
      <c r="B4" s="87" t="s">
        <v>333</v>
      </c>
      <c r="C4" s="87" t="s">
        <v>334</v>
      </c>
      <c r="D4" s="87" t="s">
        <v>335</v>
      </c>
      <c r="E4" s="87" t="s">
        <v>336</v>
      </c>
      <c r="F4" s="87" t="s">
        <v>337</v>
      </c>
      <c r="G4" s="87" t="s">
        <v>338</v>
      </c>
      <c r="H4" s="87" t="s">
        <v>339</v>
      </c>
    </row>
    <row r="5" spans="1:16">
      <c r="A5" s="87" t="s">
        <v>340</v>
      </c>
      <c r="B5" s="87" t="s">
        <v>341</v>
      </c>
      <c r="C5" s="87" t="s">
        <v>342</v>
      </c>
      <c r="D5" s="87" t="s">
        <v>343</v>
      </c>
      <c r="E5" s="87" t="s">
        <v>344</v>
      </c>
      <c r="F5" s="87" t="s">
        <v>345</v>
      </c>
      <c r="G5" s="87" t="s">
        <v>346</v>
      </c>
      <c r="H5" s="87" t="s">
        <v>347</v>
      </c>
    </row>
    <row r="7" spans="1:16" ht="17">
      <c r="A7" s="88" t="s">
        <v>141</v>
      </c>
      <c r="B7" s="89" t="s">
        <v>142</v>
      </c>
      <c r="C7" s="89" t="s">
        <v>155</v>
      </c>
      <c r="D7" s="89" t="s">
        <v>156</v>
      </c>
      <c r="E7" s="89" t="s">
        <v>348</v>
      </c>
      <c r="F7" s="89" t="s">
        <v>157</v>
      </c>
      <c r="G7" s="89" t="s">
        <v>3</v>
      </c>
      <c r="H7" s="89" t="s">
        <v>4</v>
      </c>
      <c r="I7" s="89" t="s">
        <v>5</v>
      </c>
      <c r="J7" s="89" t="s">
        <v>11</v>
      </c>
      <c r="K7" s="89" t="s">
        <v>143</v>
      </c>
      <c r="L7" s="89" t="s">
        <v>7</v>
      </c>
      <c r="M7" s="89" t="s">
        <v>8</v>
      </c>
      <c r="N7" s="89" t="s">
        <v>9</v>
      </c>
      <c r="O7" s="89" t="s">
        <v>10</v>
      </c>
      <c r="P7" s="89" t="s">
        <v>158</v>
      </c>
    </row>
    <row r="8" spans="1:16">
      <c r="A8" s="90">
        <v>1</v>
      </c>
      <c r="B8" s="90" t="s">
        <v>591</v>
      </c>
      <c r="C8" s="90" t="s">
        <v>166</v>
      </c>
      <c r="D8" s="90" t="s">
        <v>167</v>
      </c>
      <c r="E8" s="90">
        <v>4</v>
      </c>
      <c r="F8" s="90">
        <v>31</v>
      </c>
      <c r="G8" s="91" t="s">
        <v>592</v>
      </c>
      <c r="H8" s="92" t="s">
        <v>510</v>
      </c>
      <c r="I8" s="93">
        <v>4.5</v>
      </c>
      <c r="J8" s="91">
        <v>27.3</v>
      </c>
      <c r="K8" s="91">
        <v>11.5</v>
      </c>
      <c r="L8" s="95">
        <v>4</v>
      </c>
      <c r="M8" s="93">
        <v>2.8</v>
      </c>
      <c r="N8" s="91">
        <v>1.8</v>
      </c>
      <c r="O8" s="94">
        <v>2.5</v>
      </c>
      <c r="P8" s="90">
        <v>14.61</v>
      </c>
    </row>
    <row r="9" spans="1:16">
      <c r="A9" s="90">
        <v>2</v>
      </c>
      <c r="B9" s="90" t="s">
        <v>349</v>
      </c>
      <c r="C9" s="90" t="s">
        <v>161</v>
      </c>
      <c r="D9" s="90" t="s">
        <v>175</v>
      </c>
      <c r="E9" s="90">
        <v>4</v>
      </c>
      <c r="F9" s="90">
        <v>33.700000000000003</v>
      </c>
      <c r="G9" s="95" t="s">
        <v>593</v>
      </c>
      <c r="H9" s="93" t="s">
        <v>594</v>
      </c>
      <c r="I9" s="93">
        <v>4</v>
      </c>
      <c r="J9" s="93">
        <v>35.299999999999997</v>
      </c>
      <c r="K9" s="90">
        <v>6</v>
      </c>
      <c r="L9" s="91">
        <v>6.3</v>
      </c>
      <c r="M9" s="95">
        <v>1.5</v>
      </c>
      <c r="N9" s="95">
        <v>0.8</v>
      </c>
      <c r="O9" s="90">
        <v>1.8</v>
      </c>
      <c r="P9" s="90">
        <v>14.03</v>
      </c>
    </row>
    <row r="10" spans="1:16">
      <c r="A10" s="90">
        <v>3</v>
      </c>
      <c r="B10" s="90" t="s">
        <v>361</v>
      </c>
      <c r="C10" s="90" t="s">
        <v>161</v>
      </c>
      <c r="D10" s="90" t="s">
        <v>162</v>
      </c>
      <c r="E10" s="90">
        <v>4</v>
      </c>
      <c r="F10" s="90">
        <v>36.700000000000003</v>
      </c>
      <c r="G10" s="92" t="s">
        <v>595</v>
      </c>
      <c r="H10" s="93" t="s">
        <v>596</v>
      </c>
      <c r="I10" s="91">
        <v>3</v>
      </c>
      <c r="J10" s="93">
        <v>36.799999999999997</v>
      </c>
      <c r="K10" s="90">
        <v>4.3</v>
      </c>
      <c r="L10" s="93">
        <v>8.8000000000000007</v>
      </c>
      <c r="M10" s="90">
        <v>1</v>
      </c>
      <c r="N10" s="90">
        <v>0.5</v>
      </c>
      <c r="O10" s="92">
        <v>5.8</v>
      </c>
      <c r="P10" s="90">
        <v>12.62</v>
      </c>
    </row>
    <row r="11" spans="1:16">
      <c r="A11" s="90">
        <v>4</v>
      </c>
      <c r="B11" s="90" t="s">
        <v>597</v>
      </c>
      <c r="C11" s="90" t="s">
        <v>159</v>
      </c>
      <c r="D11" s="90" t="s">
        <v>160</v>
      </c>
      <c r="E11" s="90">
        <v>4</v>
      </c>
      <c r="F11" s="90">
        <v>33.200000000000003</v>
      </c>
      <c r="G11" s="94" t="s">
        <v>350</v>
      </c>
      <c r="H11" s="93" t="s">
        <v>351</v>
      </c>
      <c r="I11" s="94">
        <v>0.8</v>
      </c>
      <c r="J11" s="91">
        <v>28.8</v>
      </c>
      <c r="K11" s="93">
        <v>12.5</v>
      </c>
      <c r="L11" s="90">
        <v>3</v>
      </c>
      <c r="M11" s="90">
        <v>1</v>
      </c>
      <c r="N11" s="93">
        <v>3</v>
      </c>
      <c r="O11" s="94">
        <v>2.8</v>
      </c>
      <c r="P11" s="90">
        <v>12.59</v>
      </c>
    </row>
    <row r="12" spans="1:16">
      <c r="A12" s="90">
        <v>5</v>
      </c>
      <c r="B12" s="90" t="s">
        <v>598</v>
      </c>
      <c r="C12" s="90" t="s">
        <v>171</v>
      </c>
      <c r="D12" s="90" t="s">
        <v>170</v>
      </c>
      <c r="E12" s="90">
        <v>4</v>
      </c>
      <c r="F12" s="90">
        <v>28.7</v>
      </c>
      <c r="G12" s="91" t="s">
        <v>352</v>
      </c>
      <c r="H12" s="95" t="s">
        <v>353</v>
      </c>
      <c r="I12" s="95">
        <v>1.8</v>
      </c>
      <c r="J12" s="91">
        <v>27</v>
      </c>
      <c r="K12" s="95">
        <v>6.5</v>
      </c>
      <c r="L12" s="93">
        <v>7.5</v>
      </c>
      <c r="M12" s="91">
        <v>1.8</v>
      </c>
      <c r="N12" s="91">
        <v>1.3</v>
      </c>
      <c r="O12" s="94">
        <v>3</v>
      </c>
      <c r="P12" s="90">
        <v>11.58</v>
      </c>
    </row>
    <row r="13" spans="1:16">
      <c r="A13" s="90">
        <v>6</v>
      </c>
      <c r="B13" s="90" t="s">
        <v>354</v>
      </c>
      <c r="C13" s="90" t="s">
        <v>166</v>
      </c>
      <c r="D13" s="90" t="s">
        <v>180</v>
      </c>
      <c r="E13" s="90">
        <v>1</v>
      </c>
      <c r="F13" s="90">
        <v>33.4</v>
      </c>
      <c r="G13" s="93" t="s">
        <v>355</v>
      </c>
      <c r="H13" s="90" t="s">
        <v>356</v>
      </c>
      <c r="I13" s="92">
        <v>0</v>
      </c>
      <c r="J13" s="95">
        <v>18</v>
      </c>
      <c r="K13" s="91">
        <v>11</v>
      </c>
      <c r="L13" s="94">
        <v>0</v>
      </c>
      <c r="M13" s="90">
        <v>1</v>
      </c>
      <c r="N13" s="93">
        <v>4</v>
      </c>
      <c r="O13" s="91">
        <v>0</v>
      </c>
      <c r="P13" s="90">
        <v>10.75</v>
      </c>
    </row>
    <row r="14" spans="1:16">
      <c r="A14" s="90">
        <v>7</v>
      </c>
      <c r="B14" s="90" t="s">
        <v>360</v>
      </c>
      <c r="C14" s="90" t="s">
        <v>161</v>
      </c>
      <c r="D14" s="90" t="s">
        <v>185</v>
      </c>
      <c r="E14" s="90">
        <v>4</v>
      </c>
      <c r="F14" s="90">
        <v>34.4</v>
      </c>
      <c r="G14" s="94" t="s">
        <v>599</v>
      </c>
      <c r="H14" s="91" t="s">
        <v>600</v>
      </c>
      <c r="I14" s="95">
        <v>2</v>
      </c>
      <c r="J14" s="95">
        <v>22</v>
      </c>
      <c r="K14" s="90">
        <v>5.3</v>
      </c>
      <c r="L14" s="93">
        <v>11.3</v>
      </c>
      <c r="M14" s="95">
        <v>1.5</v>
      </c>
      <c r="N14" s="90">
        <v>0.5</v>
      </c>
      <c r="O14" s="90">
        <v>1.8</v>
      </c>
      <c r="P14" s="90">
        <v>10.28</v>
      </c>
    </row>
    <row r="15" spans="1:16">
      <c r="A15" s="90">
        <v>8</v>
      </c>
      <c r="B15" s="90" t="s">
        <v>17</v>
      </c>
      <c r="C15" s="90" t="s">
        <v>172</v>
      </c>
      <c r="D15" s="90" t="s">
        <v>173</v>
      </c>
      <c r="E15" s="90">
        <v>5</v>
      </c>
      <c r="F15" s="90">
        <v>37.5</v>
      </c>
      <c r="G15" s="90" t="s">
        <v>601</v>
      </c>
      <c r="H15" s="91" t="s">
        <v>602</v>
      </c>
      <c r="I15" s="91">
        <v>2.8</v>
      </c>
      <c r="J15" s="91">
        <v>29.2</v>
      </c>
      <c r="K15" s="90">
        <v>5.6</v>
      </c>
      <c r="L15" s="93">
        <v>7.6</v>
      </c>
      <c r="M15" s="95">
        <v>1.4</v>
      </c>
      <c r="N15" s="90">
        <v>0.6</v>
      </c>
      <c r="O15" s="90">
        <v>2</v>
      </c>
      <c r="P15" s="90">
        <v>10.26</v>
      </c>
    </row>
    <row r="16" spans="1:16">
      <c r="A16" s="90">
        <v>9</v>
      </c>
      <c r="B16" s="90" t="s">
        <v>357</v>
      </c>
      <c r="C16" s="90" t="s">
        <v>171</v>
      </c>
      <c r="D16" s="90" t="s">
        <v>182</v>
      </c>
      <c r="E16" s="90">
        <v>4</v>
      </c>
      <c r="F16" s="90">
        <v>34.1</v>
      </c>
      <c r="G16" s="95" t="s">
        <v>358</v>
      </c>
      <c r="H16" s="90" t="s">
        <v>359</v>
      </c>
      <c r="I16" s="91">
        <v>3.5</v>
      </c>
      <c r="J16" s="91">
        <v>27.3</v>
      </c>
      <c r="K16" s="91">
        <v>9.5</v>
      </c>
      <c r="L16" s="95">
        <v>4.8</v>
      </c>
      <c r="M16" s="90">
        <v>0.8</v>
      </c>
      <c r="N16" s="91">
        <v>1.3</v>
      </c>
      <c r="O16" s="94">
        <v>2.5</v>
      </c>
      <c r="P16" s="90">
        <v>10.02</v>
      </c>
    </row>
    <row r="17" spans="1:16">
      <c r="A17" s="90">
        <v>10</v>
      </c>
      <c r="B17" s="90" t="s">
        <v>27</v>
      </c>
      <c r="C17" s="90" t="s">
        <v>172</v>
      </c>
      <c r="D17" s="90" t="s">
        <v>162</v>
      </c>
      <c r="E17" s="90">
        <v>4</v>
      </c>
      <c r="F17" s="90">
        <v>34.200000000000003</v>
      </c>
      <c r="G17" s="95" t="s">
        <v>603</v>
      </c>
      <c r="H17" s="94" t="s">
        <v>604</v>
      </c>
      <c r="I17" s="90">
        <v>1.3</v>
      </c>
      <c r="J17" s="91">
        <v>22.5</v>
      </c>
      <c r="K17" s="91">
        <v>12</v>
      </c>
      <c r="L17" s="93">
        <v>10.3</v>
      </c>
      <c r="M17" s="95">
        <v>1.5</v>
      </c>
      <c r="N17" s="90">
        <v>0.5</v>
      </c>
      <c r="O17" s="92">
        <v>4</v>
      </c>
      <c r="P17" s="90">
        <v>9.2200000000000006</v>
      </c>
    </row>
    <row r="18" spans="1:16">
      <c r="A18" s="90">
        <v>11</v>
      </c>
      <c r="B18" s="90" t="s">
        <v>605</v>
      </c>
      <c r="C18" s="90" t="s">
        <v>159</v>
      </c>
      <c r="D18" s="90" t="s">
        <v>169</v>
      </c>
      <c r="E18" s="90">
        <v>3</v>
      </c>
      <c r="F18" s="90">
        <v>25.3</v>
      </c>
      <c r="G18" s="95" t="s">
        <v>606</v>
      </c>
      <c r="H18" s="95" t="s">
        <v>607</v>
      </c>
      <c r="I18" s="90">
        <v>1.3</v>
      </c>
      <c r="J18" s="91">
        <v>23.3</v>
      </c>
      <c r="K18" s="91">
        <v>10.3</v>
      </c>
      <c r="L18" s="95">
        <v>3.3</v>
      </c>
      <c r="M18" s="95">
        <v>1.3</v>
      </c>
      <c r="N18" s="91">
        <v>1.7</v>
      </c>
      <c r="O18" s="94">
        <v>2.7</v>
      </c>
      <c r="P18" s="90">
        <v>9.07</v>
      </c>
    </row>
    <row r="19" spans="1:16">
      <c r="A19" s="90">
        <v>12</v>
      </c>
      <c r="B19" s="90" t="s">
        <v>34</v>
      </c>
      <c r="C19" s="90" t="s">
        <v>190</v>
      </c>
      <c r="D19" s="90" t="s">
        <v>191</v>
      </c>
      <c r="E19" s="90">
        <v>5</v>
      </c>
      <c r="F19" s="90">
        <v>33.6</v>
      </c>
      <c r="G19" s="95" t="s">
        <v>608</v>
      </c>
      <c r="H19" s="91" t="s">
        <v>609</v>
      </c>
      <c r="I19" s="95">
        <v>2.4</v>
      </c>
      <c r="J19" s="91">
        <v>28</v>
      </c>
      <c r="K19" s="91">
        <v>9.1999999999999993</v>
      </c>
      <c r="L19" s="95">
        <v>3.8</v>
      </c>
      <c r="M19" s="94">
        <v>0.6</v>
      </c>
      <c r="N19" s="94">
        <v>0.2</v>
      </c>
      <c r="O19" s="92">
        <v>3.6</v>
      </c>
      <c r="P19" s="90">
        <v>8.48</v>
      </c>
    </row>
    <row r="20" spans="1:16">
      <c r="A20" s="90">
        <v>13</v>
      </c>
      <c r="B20" s="90" t="s">
        <v>19</v>
      </c>
      <c r="C20" s="90" t="s">
        <v>176</v>
      </c>
      <c r="D20" s="90" t="s">
        <v>177</v>
      </c>
      <c r="E20" s="90">
        <v>4</v>
      </c>
      <c r="F20" s="90">
        <v>36.299999999999997</v>
      </c>
      <c r="G20" s="92" t="s">
        <v>610</v>
      </c>
      <c r="H20" s="95" t="s">
        <v>365</v>
      </c>
      <c r="I20" s="91">
        <v>3.5</v>
      </c>
      <c r="J20" s="91">
        <v>26.8</v>
      </c>
      <c r="K20" s="90">
        <v>5.8</v>
      </c>
      <c r="L20" s="93">
        <v>7.8</v>
      </c>
      <c r="M20" s="91">
        <v>1.8</v>
      </c>
      <c r="N20" s="90">
        <v>0.5</v>
      </c>
      <c r="O20" s="92">
        <v>3.3</v>
      </c>
      <c r="P20" s="90">
        <v>8.34</v>
      </c>
    </row>
    <row r="21" spans="1:16">
      <c r="A21" s="96" t="s">
        <v>141</v>
      </c>
      <c r="B21" s="96" t="s">
        <v>142</v>
      </c>
      <c r="C21" s="96" t="s">
        <v>155</v>
      </c>
      <c r="D21" s="96" t="s">
        <v>156</v>
      </c>
      <c r="E21" s="96" t="s">
        <v>348</v>
      </c>
      <c r="F21" s="96" t="s">
        <v>157</v>
      </c>
      <c r="G21" s="96" t="s">
        <v>3</v>
      </c>
      <c r="H21" s="96" t="s">
        <v>4</v>
      </c>
      <c r="I21" s="96" t="s">
        <v>5</v>
      </c>
      <c r="J21" s="96" t="s">
        <v>11</v>
      </c>
      <c r="K21" s="96" t="s">
        <v>143</v>
      </c>
      <c r="L21" s="96" t="s">
        <v>7</v>
      </c>
      <c r="M21" s="96" t="s">
        <v>8</v>
      </c>
      <c r="N21" s="96" t="s">
        <v>9</v>
      </c>
      <c r="O21" s="96" t="s">
        <v>10</v>
      </c>
      <c r="P21" s="96" t="s">
        <v>158</v>
      </c>
    </row>
    <row r="22" spans="1:16">
      <c r="A22" s="90">
        <v>14</v>
      </c>
      <c r="B22" s="90" t="s">
        <v>35</v>
      </c>
      <c r="C22" s="90" t="s">
        <v>172</v>
      </c>
      <c r="D22" s="90" t="s">
        <v>193</v>
      </c>
      <c r="E22" s="90">
        <v>4</v>
      </c>
      <c r="F22" s="90">
        <v>35.299999999999997</v>
      </c>
      <c r="G22" s="90" t="s">
        <v>362</v>
      </c>
      <c r="H22" s="90" t="s">
        <v>363</v>
      </c>
      <c r="I22" s="95">
        <v>2.5</v>
      </c>
      <c r="J22" s="91">
        <v>25</v>
      </c>
      <c r="K22" s="95">
        <v>8.8000000000000007</v>
      </c>
      <c r="L22" s="91">
        <v>6.8</v>
      </c>
      <c r="M22" s="91">
        <v>2.2999999999999998</v>
      </c>
      <c r="N22" s="94">
        <v>0</v>
      </c>
      <c r="O22" s="92">
        <v>4.3</v>
      </c>
      <c r="P22" s="90">
        <v>8.3000000000000007</v>
      </c>
    </row>
    <row r="23" spans="1:16">
      <c r="A23" s="90">
        <v>15</v>
      </c>
      <c r="B23" s="90" t="s">
        <v>24</v>
      </c>
      <c r="C23" s="90" t="s">
        <v>159</v>
      </c>
      <c r="D23" s="90" t="s">
        <v>183</v>
      </c>
      <c r="E23" s="90">
        <v>5</v>
      </c>
      <c r="F23" s="90">
        <v>35.200000000000003</v>
      </c>
      <c r="G23" s="93" t="s">
        <v>611</v>
      </c>
      <c r="H23" s="92" t="s">
        <v>612</v>
      </c>
      <c r="I23" s="92">
        <v>0</v>
      </c>
      <c r="J23" s="95">
        <v>21</v>
      </c>
      <c r="K23" s="93">
        <v>17.399999999999999</v>
      </c>
      <c r="L23" s="90">
        <v>1.8</v>
      </c>
      <c r="M23" s="95">
        <v>1.4</v>
      </c>
      <c r="N23" s="93">
        <v>2</v>
      </c>
      <c r="O23" s="92">
        <v>3.8</v>
      </c>
      <c r="P23" s="90">
        <v>8.17</v>
      </c>
    </row>
    <row r="24" spans="1:16">
      <c r="A24" s="90">
        <v>16</v>
      </c>
      <c r="B24" s="90" t="s">
        <v>613</v>
      </c>
      <c r="C24" s="90" t="s">
        <v>172</v>
      </c>
      <c r="D24" s="90" t="s">
        <v>184</v>
      </c>
      <c r="E24" s="90">
        <v>4</v>
      </c>
      <c r="F24" s="90">
        <v>29.7</v>
      </c>
      <c r="G24" s="95" t="s">
        <v>364</v>
      </c>
      <c r="H24" s="95" t="s">
        <v>365</v>
      </c>
      <c r="I24" s="91">
        <v>3.5</v>
      </c>
      <c r="J24" s="91">
        <v>26.8</v>
      </c>
      <c r="K24" s="90">
        <v>5</v>
      </c>
      <c r="L24" s="93">
        <v>7.3</v>
      </c>
      <c r="M24" s="90">
        <v>1</v>
      </c>
      <c r="N24" s="94">
        <v>0</v>
      </c>
      <c r="O24" s="92">
        <v>5</v>
      </c>
      <c r="P24" s="90">
        <v>8.09</v>
      </c>
    </row>
    <row r="25" spans="1:16">
      <c r="A25" s="90">
        <v>17</v>
      </c>
      <c r="B25" s="90" t="s">
        <v>52</v>
      </c>
      <c r="C25" s="90" t="s">
        <v>159</v>
      </c>
      <c r="D25" s="90" t="s">
        <v>194</v>
      </c>
      <c r="E25" s="90">
        <v>4</v>
      </c>
      <c r="F25" s="90">
        <v>33.299999999999997</v>
      </c>
      <c r="G25" s="95" t="s">
        <v>614</v>
      </c>
      <c r="H25" s="95" t="s">
        <v>376</v>
      </c>
      <c r="I25" s="95">
        <v>1.8</v>
      </c>
      <c r="J25" s="95">
        <v>16</v>
      </c>
      <c r="K25" s="93">
        <v>16.8</v>
      </c>
      <c r="L25" s="95">
        <v>5</v>
      </c>
      <c r="M25" s="90">
        <v>1</v>
      </c>
      <c r="N25" s="94">
        <v>0</v>
      </c>
      <c r="O25" s="92">
        <v>3.3</v>
      </c>
      <c r="P25" s="90">
        <v>7.78</v>
      </c>
    </row>
    <row r="26" spans="1:16">
      <c r="A26" s="90">
        <v>18</v>
      </c>
      <c r="B26" s="90" t="s">
        <v>43</v>
      </c>
      <c r="C26" s="90" t="s">
        <v>172</v>
      </c>
      <c r="D26" s="90" t="s">
        <v>191</v>
      </c>
      <c r="E26" s="90">
        <v>5</v>
      </c>
      <c r="F26" s="90">
        <v>39</v>
      </c>
      <c r="G26" s="90" t="s">
        <v>615</v>
      </c>
      <c r="H26" s="95" t="s">
        <v>616</v>
      </c>
      <c r="I26" s="91">
        <v>3.4</v>
      </c>
      <c r="J26" s="95">
        <v>21.6</v>
      </c>
      <c r="K26" s="90">
        <v>5.2</v>
      </c>
      <c r="L26" s="91">
        <v>7</v>
      </c>
      <c r="M26" s="95">
        <v>1.2</v>
      </c>
      <c r="N26" s="90">
        <v>0.4</v>
      </c>
      <c r="O26" s="94">
        <v>2.8</v>
      </c>
      <c r="P26" s="90">
        <v>7.76</v>
      </c>
    </row>
    <row r="27" spans="1:16">
      <c r="A27" s="90">
        <v>19</v>
      </c>
      <c r="B27" s="90" t="s">
        <v>16</v>
      </c>
      <c r="C27" s="90" t="s">
        <v>164</v>
      </c>
      <c r="D27" s="90" t="s">
        <v>165</v>
      </c>
      <c r="E27" s="90">
        <v>4</v>
      </c>
      <c r="F27" s="90">
        <v>32.200000000000003</v>
      </c>
      <c r="G27" s="91" t="s">
        <v>617</v>
      </c>
      <c r="H27" s="92" t="s">
        <v>618</v>
      </c>
      <c r="I27" s="94">
        <v>0.5</v>
      </c>
      <c r="J27" s="91">
        <v>23.8</v>
      </c>
      <c r="K27" s="93">
        <v>13.5</v>
      </c>
      <c r="L27" s="93">
        <v>8</v>
      </c>
      <c r="M27" s="95">
        <v>1.3</v>
      </c>
      <c r="N27" s="91">
        <v>1.8</v>
      </c>
      <c r="O27" s="92">
        <v>4</v>
      </c>
      <c r="P27" s="90">
        <v>7.69</v>
      </c>
    </row>
    <row r="28" spans="1:16">
      <c r="A28" s="90">
        <v>20</v>
      </c>
      <c r="B28" s="90" t="s">
        <v>145</v>
      </c>
      <c r="C28" s="90" t="s">
        <v>164</v>
      </c>
      <c r="D28" s="90" t="s">
        <v>162</v>
      </c>
      <c r="E28" s="90">
        <v>3</v>
      </c>
      <c r="F28" s="90">
        <v>36.700000000000003</v>
      </c>
      <c r="G28" s="91" t="s">
        <v>370</v>
      </c>
      <c r="H28" s="90" t="s">
        <v>371</v>
      </c>
      <c r="I28" s="93">
        <v>4</v>
      </c>
      <c r="J28" s="95">
        <v>16.7</v>
      </c>
      <c r="K28" s="95">
        <v>7</v>
      </c>
      <c r="L28" s="94">
        <v>1.3</v>
      </c>
      <c r="M28" s="90">
        <v>1</v>
      </c>
      <c r="N28" s="95">
        <v>0.7</v>
      </c>
      <c r="O28" s="95">
        <v>1.3</v>
      </c>
      <c r="P28" s="90">
        <v>7.48</v>
      </c>
    </row>
    <row r="29" spans="1:16">
      <c r="A29" s="90">
        <v>21</v>
      </c>
      <c r="B29" s="90" t="s">
        <v>21</v>
      </c>
      <c r="C29" s="90" t="s">
        <v>164</v>
      </c>
      <c r="D29" s="90" t="s">
        <v>160</v>
      </c>
      <c r="E29" s="90">
        <v>4</v>
      </c>
      <c r="F29" s="90">
        <v>32.5</v>
      </c>
      <c r="G29" s="95" t="s">
        <v>368</v>
      </c>
      <c r="H29" s="95" t="s">
        <v>369</v>
      </c>
      <c r="I29" s="90">
        <v>1.3</v>
      </c>
      <c r="J29" s="91">
        <v>23.3</v>
      </c>
      <c r="K29" s="95">
        <v>6.3</v>
      </c>
      <c r="L29" s="93">
        <v>9.5</v>
      </c>
      <c r="M29" s="90">
        <v>0.8</v>
      </c>
      <c r="N29" s="90">
        <v>0.5</v>
      </c>
      <c r="O29" s="92">
        <v>4</v>
      </c>
      <c r="P29" s="90">
        <v>7.31</v>
      </c>
    </row>
    <row r="30" spans="1:16">
      <c r="A30" s="90">
        <v>22</v>
      </c>
      <c r="B30" s="90" t="s">
        <v>372</v>
      </c>
      <c r="C30" s="90" t="s">
        <v>159</v>
      </c>
      <c r="D30" s="90" t="s">
        <v>189</v>
      </c>
      <c r="E30" s="90">
        <v>3</v>
      </c>
      <c r="F30" s="90">
        <v>34</v>
      </c>
      <c r="G30" s="95" t="s">
        <v>373</v>
      </c>
      <c r="H30" s="95" t="s">
        <v>374</v>
      </c>
      <c r="I30" s="90">
        <v>1</v>
      </c>
      <c r="J30" s="95">
        <v>21.3</v>
      </c>
      <c r="K30" s="95">
        <v>8</v>
      </c>
      <c r="L30" s="90">
        <v>2.2999999999999998</v>
      </c>
      <c r="M30" s="90">
        <v>0.7</v>
      </c>
      <c r="N30" s="93">
        <v>2.7</v>
      </c>
      <c r="O30" s="94">
        <v>2.7</v>
      </c>
      <c r="P30" s="90">
        <v>7.22</v>
      </c>
    </row>
    <row r="31" spans="1:16">
      <c r="A31" s="90">
        <v>23</v>
      </c>
      <c r="B31" s="90" t="s">
        <v>99</v>
      </c>
      <c r="C31" s="90" t="s">
        <v>159</v>
      </c>
      <c r="D31" s="90" t="s">
        <v>194</v>
      </c>
      <c r="E31" s="90">
        <v>4</v>
      </c>
      <c r="F31" s="90">
        <v>34.1</v>
      </c>
      <c r="G31" s="93" t="s">
        <v>619</v>
      </c>
      <c r="H31" s="94" t="s">
        <v>620</v>
      </c>
      <c r="I31" s="94">
        <v>0.3</v>
      </c>
      <c r="J31" s="95">
        <v>20.3</v>
      </c>
      <c r="K31" s="91">
        <v>11.8</v>
      </c>
      <c r="L31" s="90">
        <v>1.8</v>
      </c>
      <c r="M31" s="92">
        <v>0</v>
      </c>
      <c r="N31" s="93">
        <v>2.2999999999999998</v>
      </c>
      <c r="O31" s="91">
        <v>0.5</v>
      </c>
      <c r="P31" s="90">
        <v>6.76</v>
      </c>
    </row>
    <row r="32" spans="1:16">
      <c r="A32" s="90">
        <v>24</v>
      </c>
      <c r="B32" s="90" t="s">
        <v>30</v>
      </c>
      <c r="C32" s="90" t="s">
        <v>159</v>
      </c>
      <c r="D32" s="90" t="s">
        <v>184</v>
      </c>
      <c r="E32" s="90">
        <v>4</v>
      </c>
      <c r="F32" s="90">
        <v>31.9</v>
      </c>
      <c r="G32" s="91" t="s">
        <v>380</v>
      </c>
      <c r="H32" s="94" t="s">
        <v>381</v>
      </c>
      <c r="I32" s="95">
        <v>1.8</v>
      </c>
      <c r="J32" s="95">
        <v>18.3</v>
      </c>
      <c r="K32" s="91">
        <v>9.3000000000000007</v>
      </c>
      <c r="L32" s="90">
        <v>1.8</v>
      </c>
      <c r="M32" s="90">
        <v>1</v>
      </c>
      <c r="N32" s="91">
        <v>1.8</v>
      </c>
      <c r="O32" s="95">
        <v>1.3</v>
      </c>
      <c r="P32" s="90">
        <v>6.67</v>
      </c>
    </row>
    <row r="33" spans="1:16">
      <c r="A33" s="90">
        <v>25</v>
      </c>
      <c r="B33" s="90" t="s">
        <v>67</v>
      </c>
      <c r="C33" s="90" t="s">
        <v>164</v>
      </c>
      <c r="D33" s="90" t="s">
        <v>178</v>
      </c>
      <c r="E33" s="90">
        <v>4</v>
      </c>
      <c r="F33" s="90">
        <v>28.5</v>
      </c>
      <c r="G33" s="95" t="s">
        <v>621</v>
      </c>
      <c r="H33" s="95" t="s">
        <v>458</v>
      </c>
      <c r="I33" s="90">
        <v>1.3</v>
      </c>
      <c r="J33" s="90">
        <v>11.3</v>
      </c>
      <c r="K33" s="95">
        <v>6.5</v>
      </c>
      <c r="L33" s="90">
        <v>1.5</v>
      </c>
      <c r="M33" s="95">
        <v>1.3</v>
      </c>
      <c r="N33" s="93">
        <v>2.8</v>
      </c>
      <c r="O33" s="90">
        <v>1.5</v>
      </c>
      <c r="P33" s="90">
        <v>6.66</v>
      </c>
    </row>
    <row r="34" spans="1:16">
      <c r="A34" s="90">
        <v>26</v>
      </c>
      <c r="B34" s="90" t="s">
        <v>82</v>
      </c>
      <c r="C34" s="90" t="s">
        <v>172</v>
      </c>
      <c r="D34" s="90" t="s">
        <v>189</v>
      </c>
      <c r="E34" s="90">
        <v>3</v>
      </c>
      <c r="F34" s="90">
        <v>23.1</v>
      </c>
      <c r="G34" s="95" t="s">
        <v>378</v>
      </c>
      <c r="H34" s="90" t="s">
        <v>379</v>
      </c>
      <c r="I34" s="94">
        <v>0.3</v>
      </c>
      <c r="J34" s="90">
        <v>14.7</v>
      </c>
      <c r="K34" s="95">
        <v>8.3000000000000007</v>
      </c>
      <c r="L34" s="91">
        <v>6</v>
      </c>
      <c r="M34" s="91">
        <v>2</v>
      </c>
      <c r="N34" s="95">
        <v>0.7</v>
      </c>
      <c r="O34" s="94">
        <v>3</v>
      </c>
      <c r="P34" s="90">
        <v>6.64</v>
      </c>
    </row>
    <row r="35" spans="1:16">
      <c r="A35" s="96" t="s">
        <v>141</v>
      </c>
      <c r="B35" s="96" t="s">
        <v>142</v>
      </c>
      <c r="C35" s="96" t="s">
        <v>155</v>
      </c>
      <c r="D35" s="96" t="s">
        <v>156</v>
      </c>
      <c r="E35" s="96" t="s">
        <v>348</v>
      </c>
      <c r="F35" s="96" t="s">
        <v>157</v>
      </c>
      <c r="G35" s="96" t="s">
        <v>3</v>
      </c>
      <c r="H35" s="96" t="s">
        <v>4</v>
      </c>
      <c r="I35" s="96" t="s">
        <v>5</v>
      </c>
      <c r="J35" s="96" t="s">
        <v>11</v>
      </c>
      <c r="K35" s="96" t="s">
        <v>143</v>
      </c>
      <c r="L35" s="96" t="s">
        <v>7</v>
      </c>
      <c r="M35" s="96" t="s">
        <v>8</v>
      </c>
      <c r="N35" s="96" t="s">
        <v>9</v>
      </c>
      <c r="O35" s="96" t="s">
        <v>10</v>
      </c>
      <c r="P35" s="96" t="s">
        <v>158</v>
      </c>
    </row>
    <row r="36" spans="1:16">
      <c r="A36" s="90">
        <v>27</v>
      </c>
      <c r="B36" s="90" t="s">
        <v>622</v>
      </c>
      <c r="C36" s="90" t="s">
        <v>161</v>
      </c>
      <c r="D36" s="90" t="s">
        <v>163</v>
      </c>
      <c r="E36" s="90">
        <v>4</v>
      </c>
      <c r="F36" s="90">
        <v>28</v>
      </c>
      <c r="G36" s="94" t="s">
        <v>623</v>
      </c>
      <c r="H36" s="91" t="s">
        <v>624</v>
      </c>
      <c r="I36" s="95">
        <v>2.2999999999999998</v>
      </c>
      <c r="J36" s="95">
        <v>20.3</v>
      </c>
      <c r="K36" s="90">
        <v>5</v>
      </c>
      <c r="L36" s="91">
        <v>6.5</v>
      </c>
      <c r="M36" s="95">
        <v>1.3</v>
      </c>
      <c r="N36" s="90">
        <v>0.5</v>
      </c>
      <c r="O36" s="92">
        <v>3.8</v>
      </c>
      <c r="P36" s="90">
        <v>6.62</v>
      </c>
    </row>
    <row r="37" spans="1:16">
      <c r="A37" s="90">
        <v>28</v>
      </c>
      <c r="B37" s="90" t="s">
        <v>59</v>
      </c>
      <c r="C37" s="90" t="s">
        <v>166</v>
      </c>
      <c r="D37" s="90" t="s">
        <v>177</v>
      </c>
      <c r="E37" s="90">
        <v>4</v>
      </c>
      <c r="F37" s="90">
        <v>31.7</v>
      </c>
      <c r="G37" s="90" t="s">
        <v>625</v>
      </c>
      <c r="H37" s="90" t="s">
        <v>417</v>
      </c>
      <c r="I37" s="90">
        <v>1</v>
      </c>
      <c r="J37" s="90">
        <v>14.5</v>
      </c>
      <c r="K37" s="91">
        <v>10.3</v>
      </c>
      <c r="L37" s="90">
        <v>2.8</v>
      </c>
      <c r="M37" s="90">
        <v>0.8</v>
      </c>
      <c r="N37" s="93">
        <v>2.2999999999999998</v>
      </c>
      <c r="O37" s="90">
        <v>2</v>
      </c>
      <c r="P37" s="90">
        <v>6.42</v>
      </c>
    </row>
    <row r="38" spans="1:16">
      <c r="A38" s="90">
        <v>29</v>
      </c>
      <c r="B38" s="90" t="s">
        <v>36</v>
      </c>
      <c r="C38" s="90" t="s">
        <v>159</v>
      </c>
      <c r="D38" s="90" t="s">
        <v>193</v>
      </c>
      <c r="E38" s="90">
        <v>4</v>
      </c>
      <c r="F38" s="90">
        <v>31.4</v>
      </c>
      <c r="G38" s="94" t="s">
        <v>382</v>
      </c>
      <c r="H38" s="94" t="s">
        <v>383</v>
      </c>
      <c r="I38" s="95">
        <v>2.5</v>
      </c>
      <c r="J38" s="95">
        <v>22.3</v>
      </c>
      <c r="K38" s="95">
        <v>7.8</v>
      </c>
      <c r="L38" s="95">
        <v>3.3</v>
      </c>
      <c r="M38" s="94">
        <v>0.3</v>
      </c>
      <c r="N38" s="93">
        <v>2.5</v>
      </c>
      <c r="O38" s="94">
        <v>2.2999999999999998</v>
      </c>
      <c r="P38" s="90">
        <v>6.39</v>
      </c>
    </row>
    <row r="39" spans="1:16">
      <c r="A39" s="90">
        <v>30</v>
      </c>
      <c r="B39" s="90" t="s">
        <v>384</v>
      </c>
      <c r="C39" s="90" t="s">
        <v>159</v>
      </c>
      <c r="D39" s="90" t="s">
        <v>168</v>
      </c>
      <c r="E39" s="90">
        <v>4</v>
      </c>
      <c r="F39" s="90">
        <v>31.4</v>
      </c>
      <c r="G39" s="90" t="s">
        <v>385</v>
      </c>
      <c r="H39" s="90" t="s">
        <v>386</v>
      </c>
      <c r="I39" s="94">
        <v>0.8</v>
      </c>
      <c r="J39" s="95">
        <v>15.5</v>
      </c>
      <c r="K39" s="93">
        <v>12.5</v>
      </c>
      <c r="L39" s="91">
        <v>6.5</v>
      </c>
      <c r="M39" s="95">
        <v>1.5</v>
      </c>
      <c r="N39" s="95">
        <v>0.8</v>
      </c>
      <c r="O39" s="92">
        <v>3.8</v>
      </c>
      <c r="P39" s="90">
        <v>6.37</v>
      </c>
    </row>
    <row r="40" spans="1:16">
      <c r="A40" s="90">
        <v>31</v>
      </c>
      <c r="B40" s="90" t="s">
        <v>387</v>
      </c>
      <c r="C40" s="90" t="s">
        <v>161</v>
      </c>
      <c r="D40" s="90" t="s">
        <v>181</v>
      </c>
      <c r="E40" s="90">
        <v>5</v>
      </c>
      <c r="F40" s="90">
        <v>33.6</v>
      </c>
      <c r="G40" s="91" t="s">
        <v>626</v>
      </c>
      <c r="H40" s="90" t="s">
        <v>627</v>
      </c>
      <c r="I40" s="90">
        <v>1.4</v>
      </c>
      <c r="J40" s="91">
        <v>24</v>
      </c>
      <c r="K40" s="90">
        <v>5</v>
      </c>
      <c r="L40" s="90">
        <v>3</v>
      </c>
      <c r="M40" s="91">
        <v>1.8</v>
      </c>
      <c r="N40" s="94">
        <v>0.2</v>
      </c>
      <c r="O40" s="90">
        <v>1.6</v>
      </c>
      <c r="P40" s="90">
        <v>6.05</v>
      </c>
    </row>
    <row r="41" spans="1:16">
      <c r="A41" s="90">
        <v>32</v>
      </c>
      <c r="B41" s="90" t="s">
        <v>57</v>
      </c>
      <c r="C41" s="90" t="s">
        <v>159</v>
      </c>
      <c r="D41" s="90" t="s">
        <v>174</v>
      </c>
      <c r="E41" s="90">
        <v>4</v>
      </c>
      <c r="F41" s="90">
        <v>31.7</v>
      </c>
      <c r="G41" s="95" t="s">
        <v>391</v>
      </c>
      <c r="H41" s="94" t="s">
        <v>392</v>
      </c>
      <c r="I41" s="92">
        <v>0</v>
      </c>
      <c r="J41" s="95">
        <v>15.8</v>
      </c>
      <c r="K41" s="91">
        <v>10.8</v>
      </c>
      <c r="L41" s="95">
        <v>4.8</v>
      </c>
      <c r="M41" s="95">
        <v>1.3</v>
      </c>
      <c r="N41" s="91">
        <v>1.8</v>
      </c>
      <c r="O41" s="92">
        <v>3.3</v>
      </c>
      <c r="P41" s="90">
        <v>5.99</v>
      </c>
    </row>
    <row r="42" spans="1:16">
      <c r="A42" s="90">
        <v>33</v>
      </c>
      <c r="B42" s="90" t="s">
        <v>406</v>
      </c>
      <c r="C42" s="90" t="s">
        <v>172</v>
      </c>
      <c r="D42" s="90" t="s">
        <v>179</v>
      </c>
      <c r="E42" s="90">
        <v>4</v>
      </c>
      <c r="F42" s="90">
        <v>34.700000000000003</v>
      </c>
      <c r="G42" s="92" t="s">
        <v>628</v>
      </c>
      <c r="H42" s="91" t="s">
        <v>629</v>
      </c>
      <c r="I42" s="91">
        <v>3.5</v>
      </c>
      <c r="J42" s="91">
        <v>24.5</v>
      </c>
      <c r="K42" s="90">
        <v>4.8</v>
      </c>
      <c r="L42" s="95">
        <v>3.5</v>
      </c>
      <c r="M42" s="90">
        <v>1</v>
      </c>
      <c r="N42" s="90">
        <v>0.5</v>
      </c>
      <c r="O42" s="90">
        <v>2</v>
      </c>
      <c r="P42" s="90">
        <v>5.82</v>
      </c>
    </row>
    <row r="43" spans="1:16">
      <c r="A43" s="90">
        <v>34</v>
      </c>
      <c r="B43" s="90" t="s">
        <v>366</v>
      </c>
      <c r="C43" s="90" t="s">
        <v>197</v>
      </c>
      <c r="D43" s="90" t="s">
        <v>180</v>
      </c>
      <c r="E43" s="90">
        <v>5</v>
      </c>
      <c r="F43" s="90">
        <v>31.1</v>
      </c>
      <c r="G43" s="90" t="s">
        <v>630</v>
      </c>
      <c r="H43" s="95" t="s">
        <v>631</v>
      </c>
      <c r="I43" s="90">
        <v>1.6</v>
      </c>
      <c r="J43" s="95">
        <v>18.600000000000001</v>
      </c>
      <c r="K43" s="95">
        <v>6.4</v>
      </c>
      <c r="L43" s="94">
        <v>1.4</v>
      </c>
      <c r="M43" s="95">
        <v>1.6</v>
      </c>
      <c r="N43" s="95">
        <v>1</v>
      </c>
      <c r="O43" s="90">
        <v>1.4</v>
      </c>
      <c r="P43" s="90">
        <v>5.8</v>
      </c>
    </row>
    <row r="44" spans="1:16">
      <c r="A44" s="90">
        <v>35</v>
      </c>
      <c r="B44" s="90" t="s">
        <v>28</v>
      </c>
      <c r="C44" s="90" t="s">
        <v>161</v>
      </c>
      <c r="D44" s="90" t="s">
        <v>180</v>
      </c>
      <c r="E44" s="90">
        <v>5</v>
      </c>
      <c r="F44" s="90">
        <v>35.4</v>
      </c>
      <c r="G44" s="95" t="s">
        <v>632</v>
      </c>
      <c r="H44" s="95" t="s">
        <v>633</v>
      </c>
      <c r="I44" s="95">
        <v>2.6</v>
      </c>
      <c r="J44" s="91">
        <v>24.4</v>
      </c>
      <c r="K44" s="90">
        <v>4</v>
      </c>
      <c r="L44" s="91">
        <v>6</v>
      </c>
      <c r="M44" s="94">
        <v>0.6</v>
      </c>
      <c r="N44" s="90">
        <v>0.4</v>
      </c>
      <c r="O44" s="92">
        <v>3.4</v>
      </c>
      <c r="P44" s="90">
        <v>5.77</v>
      </c>
    </row>
    <row r="45" spans="1:16">
      <c r="A45" s="90">
        <v>36</v>
      </c>
      <c r="B45" s="90" t="s">
        <v>388</v>
      </c>
      <c r="C45" s="90" t="s">
        <v>172</v>
      </c>
      <c r="D45" s="90" t="s">
        <v>191</v>
      </c>
      <c r="E45" s="90">
        <v>5</v>
      </c>
      <c r="F45" s="90">
        <v>37.1</v>
      </c>
      <c r="G45" s="94" t="s">
        <v>634</v>
      </c>
      <c r="H45" s="95" t="s">
        <v>412</v>
      </c>
      <c r="I45" s="95">
        <v>2.4</v>
      </c>
      <c r="J45" s="95">
        <v>17</v>
      </c>
      <c r="K45" s="90">
        <v>4</v>
      </c>
      <c r="L45" s="93">
        <v>7.2</v>
      </c>
      <c r="M45" s="95">
        <v>1.4</v>
      </c>
      <c r="N45" s="94">
        <v>0.2</v>
      </c>
      <c r="O45" s="94">
        <v>2.6</v>
      </c>
      <c r="P45" s="90">
        <v>5.68</v>
      </c>
    </row>
    <row r="46" spans="1:16">
      <c r="A46" s="90">
        <v>37</v>
      </c>
      <c r="B46" s="90" t="s">
        <v>375</v>
      </c>
      <c r="C46" s="90" t="s">
        <v>171</v>
      </c>
      <c r="D46" s="90" t="s">
        <v>181</v>
      </c>
      <c r="E46" s="90">
        <v>4</v>
      </c>
      <c r="F46" s="90">
        <v>29.1</v>
      </c>
      <c r="G46" s="95" t="s">
        <v>635</v>
      </c>
      <c r="H46" s="91" t="s">
        <v>636</v>
      </c>
      <c r="I46" s="91">
        <v>3</v>
      </c>
      <c r="J46" s="95">
        <v>21.3</v>
      </c>
      <c r="K46" s="90">
        <v>4</v>
      </c>
      <c r="L46" s="94">
        <v>1.3</v>
      </c>
      <c r="M46" s="90">
        <v>1</v>
      </c>
      <c r="N46" s="90">
        <v>0.3</v>
      </c>
      <c r="O46" s="94">
        <v>2.5</v>
      </c>
      <c r="P46" s="90">
        <v>5.65</v>
      </c>
    </row>
    <row r="47" spans="1:16">
      <c r="A47" s="90">
        <v>38</v>
      </c>
      <c r="B47" s="90" t="s">
        <v>396</v>
      </c>
      <c r="C47" s="90" t="s">
        <v>172</v>
      </c>
      <c r="D47" s="90" t="s">
        <v>174</v>
      </c>
      <c r="E47" s="90">
        <v>4</v>
      </c>
      <c r="F47" s="90">
        <v>31.2</v>
      </c>
      <c r="G47" s="95" t="s">
        <v>368</v>
      </c>
      <c r="H47" s="95" t="s">
        <v>397</v>
      </c>
      <c r="I47" s="91">
        <v>2.8</v>
      </c>
      <c r="J47" s="95">
        <v>21</v>
      </c>
      <c r="K47" s="94">
        <v>2.5</v>
      </c>
      <c r="L47" s="95">
        <v>3.3</v>
      </c>
      <c r="M47" s="91">
        <v>1.8</v>
      </c>
      <c r="N47" s="90">
        <v>0.3</v>
      </c>
      <c r="O47" s="94">
        <v>2.2999999999999998</v>
      </c>
      <c r="P47" s="90">
        <v>5.63</v>
      </c>
    </row>
    <row r="48" spans="1:16">
      <c r="A48" s="90">
        <v>39</v>
      </c>
      <c r="B48" s="90" t="s">
        <v>398</v>
      </c>
      <c r="C48" s="90" t="s">
        <v>171</v>
      </c>
      <c r="D48" s="90" t="s">
        <v>182</v>
      </c>
      <c r="E48" s="90">
        <v>4</v>
      </c>
      <c r="F48" s="90">
        <v>29.9</v>
      </c>
      <c r="G48" s="90" t="s">
        <v>399</v>
      </c>
      <c r="H48" s="95" t="s">
        <v>400</v>
      </c>
      <c r="I48" s="91">
        <v>2.8</v>
      </c>
      <c r="J48" s="95">
        <v>16.5</v>
      </c>
      <c r="K48" s="95">
        <v>6.5</v>
      </c>
      <c r="L48" s="94">
        <v>0.8</v>
      </c>
      <c r="M48" s="95">
        <v>1.3</v>
      </c>
      <c r="N48" s="95">
        <v>0.8</v>
      </c>
      <c r="O48" s="90">
        <v>1.5</v>
      </c>
      <c r="P48" s="90">
        <v>5.59</v>
      </c>
    </row>
    <row r="49" spans="1:16">
      <c r="A49" s="96" t="s">
        <v>141</v>
      </c>
      <c r="B49" s="96" t="s">
        <v>142</v>
      </c>
      <c r="C49" s="96" t="s">
        <v>155</v>
      </c>
      <c r="D49" s="96" t="s">
        <v>156</v>
      </c>
      <c r="E49" s="96" t="s">
        <v>348</v>
      </c>
      <c r="F49" s="96" t="s">
        <v>157</v>
      </c>
      <c r="G49" s="96" t="s">
        <v>3</v>
      </c>
      <c r="H49" s="96" t="s">
        <v>4</v>
      </c>
      <c r="I49" s="96" t="s">
        <v>5</v>
      </c>
      <c r="J49" s="96" t="s">
        <v>11</v>
      </c>
      <c r="K49" s="96" t="s">
        <v>143</v>
      </c>
      <c r="L49" s="96" t="s">
        <v>7</v>
      </c>
      <c r="M49" s="96" t="s">
        <v>8</v>
      </c>
      <c r="N49" s="96" t="s">
        <v>9</v>
      </c>
      <c r="O49" s="96" t="s">
        <v>10</v>
      </c>
      <c r="P49" s="96" t="s">
        <v>158</v>
      </c>
    </row>
    <row r="50" spans="1:16">
      <c r="A50" s="90">
        <v>40</v>
      </c>
      <c r="B50" s="90" t="s">
        <v>389</v>
      </c>
      <c r="C50" s="90" t="s">
        <v>164</v>
      </c>
      <c r="D50" s="90" t="s">
        <v>191</v>
      </c>
      <c r="E50" s="90">
        <v>5</v>
      </c>
      <c r="F50" s="90">
        <v>34.799999999999997</v>
      </c>
      <c r="G50" s="95" t="s">
        <v>637</v>
      </c>
      <c r="H50" s="94" t="s">
        <v>638</v>
      </c>
      <c r="I50" s="90">
        <v>1.6</v>
      </c>
      <c r="J50" s="90">
        <v>12.4</v>
      </c>
      <c r="K50" s="95">
        <v>7.4</v>
      </c>
      <c r="L50" s="94">
        <v>0.8</v>
      </c>
      <c r="M50" s="95">
        <v>1.6</v>
      </c>
      <c r="N50" s="91">
        <v>1.8</v>
      </c>
      <c r="O50" s="95">
        <v>1.2</v>
      </c>
      <c r="P50" s="90">
        <v>5.51</v>
      </c>
    </row>
    <row r="51" spans="1:16">
      <c r="A51" s="90">
        <v>41</v>
      </c>
      <c r="B51" s="90" t="s">
        <v>69</v>
      </c>
      <c r="C51" s="90" t="s">
        <v>159</v>
      </c>
      <c r="D51" s="90" t="s">
        <v>185</v>
      </c>
      <c r="E51" s="90">
        <v>4</v>
      </c>
      <c r="F51" s="90">
        <v>35.9</v>
      </c>
      <c r="G51" s="91" t="s">
        <v>639</v>
      </c>
      <c r="H51" s="95" t="s">
        <v>422</v>
      </c>
      <c r="I51" s="94">
        <v>0.8</v>
      </c>
      <c r="J51" s="91">
        <v>22.8</v>
      </c>
      <c r="K51" s="91">
        <v>10</v>
      </c>
      <c r="L51" s="90">
        <v>2.2999999999999998</v>
      </c>
      <c r="M51" s="94">
        <v>0.5</v>
      </c>
      <c r="N51" s="90">
        <v>0.3</v>
      </c>
      <c r="O51" s="94">
        <v>2.8</v>
      </c>
      <c r="P51" s="90">
        <v>5.5</v>
      </c>
    </row>
    <row r="52" spans="1:16">
      <c r="A52" s="90">
        <v>42</v>
      </c>
      <c r="B52" s="90" t="s">
        <v>44</v>
      </c>
      <c r="C52" s="90" t="s">
        <v>171</v>
      </c>
      <c r="D52" s="90" t="s">
        <v>165</v>
      </c>
      <c r="E52" s="90">
        <v>4</v>
      </c>
      <c r="F52" s="90">
        <v>33.299999999999997</v>
      </c>
      <c r="G52" s="95" t="s">
        <v>640</v>
      </c>
      <c r="H52" s="90" t="s">
        <v>417</v>
      </c>
      <c r="I52" s="91">
        <v>3.3</v>
      </c>
      <c r="J52" s="95">
        <v>20.8</v>
      </c>
      <c r="K52" s="95">
        <v>6.5</v>
      </c>
      <c r="L52" s="90">
        <v>2.8</v>
      </c>
      <c r="M52" s="90">
        <v>0.8</v>
      </c>
      <c r="N52" s="90">
        <v>0.3</v>
      </c>
      <c r="O52" s="94">
        <v>2.2999999999999998</v>
      </c>
      <c r="P52" s="90">
        <v>5.36</v>
      </c>
    </row>
    <row r="53" spans="1:16">
      <c r="A53" s="90">
        <v>43</v>
      </c>
      <c r="B53" s="90" t="s">
        <v>54</v>
      </c>
      <c r="C53" s="90" t="s">
        <v>164</v>
      </c>
      <c r="D53" s="90" t="s">
        <v>179</v>
      </c>
      <c r="E53" s="90">
        <v>4</v>
      </c>
      <c r="F53" s="90">
        <v>36.1</v>
      </c>
      <c r="G53" s="92" t="s">
        <v>641</v>
      </c>
      <c r="H53" s="94" t="s">
        <v>642</v>
      </c>
      <c r="I53" s="91">
        <v>3.5</v>
      </c>
      <c r="J53" s="95">
        <v>21.5</v>
      </c>
      <c r="K53" s="95">
        <v>8</v>
      </c>
      <c r="L53" s="90">
        <v>2</v>
      </c>
      <c r="M53" s="91">
        <v>2.2999999999999998</v>
      </c>
      <c r="N53" s="90">
        <v>0.5</v>
      </c>
      <c r="O53" s="90">
        <v>1.8</v>
      </c>
      <c r="P53" s="90">
        <v>5.33</v>
      </c>
    </row>
    <row r="54" spans="1:16">
      <c r="A54" s="90">
        <v>44</v>
      </c>
      <c r="B54" s="90" t="s">
        <v>41</v>
      </c>
      <c r="C54" s="90" t="s">
        <v>164</v>
      </c>
      <c r="D54" s="90" t="s">
        <v>169</v>
      </c>
      <c r="E54" s="90">
        <v>4</v>
      </c>
      <c r="F54" s="90">
        <v>36.4</v>
      </c>
      <c r="G54" s="95" t="s">
        <v>643</v>
      </c>
      <c r="H54" s="90" t="s">
        <v>386</v>
      </c>
      <c r="I54" s="95">
        <v>2</v>
      </c>
      <c r="J54" s="95">
        <v>18.8</v>
      </c>
      <c r="K54" s="95">
        <v>9</v>
      </c>
      <c r="L54" s="90">
        <v>3</v>
      </c>
      <c r="M54" s="95">
        <v>1.5</v>
      </c>
      <c r="N54" s="94">
        <v>0</v>
      </c>
      <c r="O54" s="94">
        <v>2.8</v>
      </c>
      <c r="P54" s="90">
        <v>4.99</v>
      </c>
    </row>
    <row r="55" spans="1:16">
      <c r="A55" s="90">
        <v>45</v>
      </c>
      <c r="B55" s="90" t="s">
        <v>395</v>
      </c>
      <c r="C55" s="90" t="s">
        <v>159</v>
      </c>
      <c r="D55" s="90" t="s">
        <v>196</v>
      </c>
      <c r="E55" s="90">
        <v>4</v>
      </c>
      <c r="F55" s="90">
        <v>31.4</v>
      </c>
      <c r="G55" s="95" t="s">
        <v>644</v>
      </c>
      <c r="H55" s="90" t="s">
        <v>405</v>
      </c>
      <c r="I55" s="90">
        <v>1</v>
      </c>
      <c r="J55" s="90">
        <v>15</v>
      </c>
      <c r="K55" s="93">
        <v>13.5</v>
      </c>
      <c r="L55" s="90">
        <v>2</v>
      </c>
      <c r="M55" s="90">
        <v>0.8</v>
      </c>
      <c r="N55" s="95">
        <v>0.8</v>
      </c>
      <c r="O55" s="90">
        <v>1.8</v>
      </c>
      <c r="P55" s="90">
        <v>4.92</v>
      </c>
    </row>
    <row r="56" spans="1:16">
      <c r="A56" s="90">
        <v>46</v>
      </c>
      <c r="B56" s="90" t="s">
        <v>66</v>
      </c>
      <c r="C56" s="90" t="s">
        <v>172</v>
      </c>
      <c r="D56" s="90" t="s">
        <v>182</v>
      </c>
      <c r="E56" s="90">
        <v>4</v>
      </c>
      <c r="F56" s="90">
        <v>31.2</v>
      </c>
      <c r="G56" s="94" t="s">
        <v>404</v>
      </c>
      <c r="H56" s="90" t="s">
        <v>405</v>
      </c>
      <c r="I56" s="91">
        <v>2.8</v>
      </c>
      <c r="J56" s="90">
        <v>13.3</v>
      </c>
      <c r="K56" s="90">
        <v>4.8</v>
      </c>
      <c r="L56" s="93">
        <v>7.3</v>
      </c>
      <c r="M56" s="91">
        <v>1.8</v>
      </c>
      <c r="N56" s="94">
        <v>0</v>
      </c>
      <c r="O56" s="95">
        <v>1.3</v>
      </c>
      <c r="P56" s="90">
        <v>4.8099999999999996</v>
      </c>
    </row>
    <row r="57" spans="1:16">
      <c r="A57" s="90">
        <v>47</v>
      </c>
      <c r="B57" s="90" t="s">
        <v>32</v>
      </c>
      <c r="C57" s="90" t="s">
        <v>166</v>
      </c>
      <c r="D57" s="90" t="s">
        <v>186</v>
      </c>
      <c r="E57" s="90">
        <v>4</v>
      </c>
      <c r="F57" s="90">
        <v>18.600000000000001</v>
      </c>
      <c r="G57" s="91" t="s">
        <v>533</v>
      </c>
      <c r="H57" s="90" t="s">
        <v>469</v>
      </c>
      <c r="I57" s="92">
        <v>0</v>
      </c>
      <c r="J57" s="90">
        <v>11.3</v>
      </c>
      <c r="K57" s="95">
        <v>6.8</v>
      </c>
      <c r="L57" s="94">
        <v>0.8</v>
      </c>
      <c r="M57" s="90">
        <v>1</v>
      </c>
      <c r="N57" s="93">
        <v>2.2999999999999998</v>
      </c>
      <c r="O57" s="95">
        <v>1</v>
      </c>
      <c r="P57" s="90">
        <v>4.74</v>
      </c>
    </row>
    <row r="58" spans="1:16">
      <c r="A58" s="90">
        <v>48</v>
      </c>
      <c r="B58" s="90" t="s">
        <v>40</v>
      </c>
      <c r="C58" s="90" t="s">
        <v>172</v>
      </c>
      <c r="D58" s="90" t="s">
        <v>169</v>
      </c>
      <c r="E58" s="90">
        <v>4</v>
      </c>
      <c r="F58" s="90">
        <v>35.200000000000003</v>
      </c>
      <c r="G58" s="91" t="s">
        <v>413</v>
      </c>
      <c r="H58" s="92" t="s">
        <v>645</v>
      </c>
      <c r="I58" s="92">
        <v>0</v>
      </c>
      <c r="J58" s="95">
        <v>16.5</v>
      </c>
      <c r="K58" s="90">
        <v>5.3</v>
      </c>
      <c r="L58" s="93">
        <v>8</v>
      </c>
      <c r="M58" s="93">
        <v>2.8</v>
      </c>
      <c r="N58" s="95">
        <v>0.8</v>
      </c>
      <c r="O58" s="92">
        <v>4.8</v>
      </c>
      <c r="P58" s="90">
        <v>4.6900000000000004</v>
      </c>
    </row>
    <row r="59" spans="1:16">
      <c r="A59" s="90">
        <v>49</v>
      </c>
      <c r="B59" s="90" t="s">
        <v>46</v>
      </c>
      <c r="C59" s="90" t="s">
        <v>166</v>
      </c>
      <c r="D59" s="90" t="s">
        <v>165</v>
      </c>
      <c r="E59" s="90">
        <v>4</v>
      </c>
      <c r="F59" s="90">
        <v>29</v>
      </c>
      <c r="G59" s="94" t="s">
        <v>646</v>
      </c>
      <c r="H59" s="95" t="s">
        <v>647</v>
      </c>
      <c r="I59" s="95">
        <v>1.8</v>
      </c>
      <c r="J59" s="90">
        <v>12.3</v>
      </c>
      <c r="K59" s="90">
        <v>4.3</v>
      </c>
      <c r="L59" s="90">
        <v>1.8</v>
      </c>
      <c r="M59" s="90">
        <v>0.8</v>
      </c>
      <c r="N59" s="93">
        <v>2.5</v>
      </c>
      <c r="O59" s="90">
        <v>1.8</v>
      </c>
      <c r="P59" s="90">
        <v>4.6500000000000004</v>
      </c>
    </row>
    <row r="60" spans="1:16">
      <c r="A60" s="90">
        <v>50</v>
      </c>
      <c r="B60" s="90" t="s">
        <v>648</v>
      </c>
      <c r="C60" s="90" t="s">
        <v>164</v>
      </c>
      <c r="D60" s="90" t="s">
        <v>162</v>
      </c>
      <c r="E60" s="90">
        <v>1</v>
      </c>
      <c r="F60" s="90">
        <v>33.200000000000003</v>
      </c>
      <c r="G60" s="90" t="s">
        <v>649</v>
      </c>
      <c r="H60" s="95" t="s">
        <v>538</v>
      </c>
      <c r="I60" s="90">
        <v>1</v>
      </c>
      <c r="J60" s="94">
        <v>9</v>
      </c>
      <c r="K60" s="90">
        <v>5</v>
      </c>
      <c r="L60" s="95">
        <v>4</v>
      </c>
      <c r="M60" s="93">
        <v>3</v>
      </c>
      <c r="N60" s="94">
        <v>0</v>
      </c>
      <c r="O60" s="91">
        <v>0</v>
      </c>
      <c r="P60" s="90">
        <v>4.6399999999999997</v>
      </c>
    </row>
    <row r="61" spans="1:16">
      <c r="A61" s="90">
        <v>51</v>
      </c>
      <c r="B61" s="90" t="s">
        <v>408</v>
      </c>
      <c r="C61" s="90" t="s">
        <v>172</v>
      </c>
      <c r="D61" s="90" t="s">
        <v>196</v>
      </c>
      <c r="E61" s="90">
        <v>5</v>
      </c>
      <c r="F61" s="90">
        <v>29.1</v>
      </c>
      <c r="G61" s="90" t="s">
        <v>492</v>
      </c>
      <c r="H61" s="95" t="s">
        <v>650</v>
      </c>
      <c r="I61" s="91">
        <v>3.4</v>
      </c>
      <c r="J61" s="95">
        <v>16.399999999999999</v>
      </c>
      <c r="K61" s="94">
        <v>3</v>
      </c>
      <c r="L61" s="93">
        <v>7.6</v>
      </c>
      <c r="M61" s="92">
        <v>0</v>
      </c>
      <c r="N61" s="94">
        <v>0.2</v>
      </c>
      <c r="O61" s="94">
        <v>2.2000000000000002</v>
      </c>
      <c r="P61" s="90">
        <v>4.32</v>
      </c>
    </row>
    <row r="62" spans="1:16">
      <c r="A62" s="90">
        <v>52</v>
      </c>
      <c r="B62" s="90" t="s">
        <v>42</v>
      </c>
      <c r="C62" s="90" t="s">
        <v>159</v>
      </c>
      <c r="D62" s="90" t="s">
        <v>162</v>
      </c>
      <c r="E62" s="90">
        <v>4</v>
      </c>
      <c r="F62" s="90">
        <v>28.8</v>
      </c>
      <c r="G62" s="93" t="s">
        <v>651</v>
      </c>
      <c r="H62" s="92" t="s">
        <v>652</v>
      </c>
      <c r="I62" s="92">
        <v>0</v>
      </c>
      <c r="J62" s="95">
        <v>16</v>
      </c>
      <c r="K62" s="91">
        <v>9.3000000000000007</v>
      </c>
      <c r="L62" s="90">
        <v>1.5</v>
      </c>
      <c r="M62" s="90">
        <v>1</v>
      </c>
      <c r="N62" s="93">
        <v>2.2999999999999998</v>
      </c>
      <c r="O62" s="90">
        <v>2</v>
      </c>
      <c r="P62" s="90">
        <v>4.2</v>
      </c>
    </row>
    <row r="63" spans="1:16">
      <c r="A63" s="96" t="s">
        <v>141</v>
      </c>
      <c r="B63" s="96" t="s">
        <v>142</v>
      </c>
      <c r="C63" s="96" t="s">
        <v>155</v>
      </c>
      <c r="D63" s="96" t="s">
        <v>156</v>
      </c>
      <c r="E63" s="96" t="s">
        <v>348</v>
      </c>
      <c r="F63" s="96" t="s">
        <v>157</v>
      </c>
      <c r="G63" s="96" t="s">
        <v>3</v>
      </c>
      <c r="H63" s="96" t="s">
        <v>4</v>
      </c>
      <c r="I63" s="96" t="s">
        <v>5</v>
      </c>
      <c r="J63" s="96" t="s">
        <v>11</v>
      </c>
      <c r="K63" s="96" t="s">
        <v>143</v>
      </c>
      <c r="L63" s="96" t="s">
        <v>7</v>
      </c>
      <c r="M63" s="96" t="s">
        <v>8</v>
      </c>
      <c r="N63" s="96" t="s">
        <v>9</v>
      </c>
      <c r="O63" s="96" t="s">
        <v>10</v>
      </c>
      <c r="P63" s="96" t="s">
        <v>158</v>
      </c>
    </row>
    <row r="64" spans="1:16">
      <c r="A64" s="90">
        <v>53</v>
      </c>
      <c r="B64" s="90" t="s">
        <v>445</v>
      </c>
      <c r="C64" s="90" t="s">
        <v>172</v>
      </c>
      <c r="D64" s="90" t="s">
        <v>177</v>
      </c>
      <c r="E64" s="90">
        <v>2</v>
      </c>
      <c r="F64" s="90">
        <v>22</v>
      </c>
      <c r="G64" s="95" t="s">
        <v>653</v>
      </c>
      <c r="H64" s="95" t="s">
        <v>564</v>
      </c>
      <c r="I64" s="91">
        <v>3</v>
      </c>
      <c r="J64" s="95">
        <v>16.5</v>
      </c>
      <c r="K64" s="94">
        <v>2.5</v>
      </c>
      <c r="L64" s="93">
        <v>7.5</v>
      </c>
      <c r="M64" s="94">
        <v>0.5</v>
      </c>
      <c r="N64" s="94">
        <v>0</v>
      </c>
      <c r="O64" s="92">
        <v>3.5</v>
      </c>
      <c r="P64" s="90">
        <v>4.18</v>
      </c>
    </row>
    <row r="65" spans="1:16">
      <c r="A65" s="90">
        <v>54</v>
      </c>
      <c r="B65" s="90" t="s">
        <v>70</v>
      </c>
      <c r="C65" s="90" t="s">
        <v>161</v>
      </c>
      <c r="D65" s="90" t="s">
        <v>196</v>
      </c>
      <c r="E65" s="90">
        <v>5</v>
      </c>
      <c r="F65" s="90">
        <v>29.8</v>
      </c>
      <c r="G65" s="94" t="s">
        <v>654</v>
      </c>
      <c r="H65" s="95" t="s">
        <v>655</v>
      </c>
      <c r="I65" s="95">
        <v>2.4</v>
      </c>
      <c r="J65" s="90">
        <v>15.2</v>
      </c>
      <c r="K65" s="94">
        <v>3.8</v>
      </c>
      <c r="L65" s="91">
        <v>5.6</v>
      </c>
      <c r="M65" s="95">
        <v>1.2</v>
      </c>
      <c r="N65" s="90">
        <v>0.6</v>
      </c>
      <c r="O65" s="92">
        <v>3.6</v>
      </c>
      <c r="P65" s="90">
        <v>3.91</v>
      </c>
    </row>
    <row r="66" spans="1:16">
      <c r="A66" s="90">
        <v>55</v>
      </c>
      <c r="B66" s="90" t="s">
        <v>78</v>
      </c>
      <c r="C66" s="90" t="s">
        <v>161</v>
      </c>
      <c r="D66" s="90" t="s">
        <v>193</v>
      </c>
      <c r="E66" s="90">
        <v>4</v>
      </c>
      <c r="F66" s="90">
        <v>25.1</v>
      </c>
      <c r="G66" s="91" t="s">
        <v>414</v>
      </c>
      <c r="H66" s="90" t="s">
        <v>415</v>
      </c>
      <c r="I66" s="94">
        <v>0.8</v>
      </c>
      <c r="J66" s="90">
        <v>11.3</v>
      </c>
      <c r="K66" s="90">
        <v>4</v>
      </c>
      <c r="L66" s="95">
        <v>4.3</v>
      </c>
      <c r="M66" s="91">
        <v>1.8</v>
      </c>
      <c r="N66" s="94">
        <v>0</v>
      </c>
      <c r="O66" s="91">
        <v>0.5</v>
      </c>
      <c r="P66" s="90">
        <v>3.88</v>
      </c>
    </row>
    <row r="67" spans="1:16">
      <c r="A67" s="90">
        <v>56</v>
      </c>
      <c r="B67" s="90" t="s">
        <v>51</v>
      </c>
      <c r="C67" s="90" t="s">
        <v>161</v>
      </c>
      <c r="D67" s="90" t="s">
        <v>188</v>
      </c>
      <c r="E67" s="90">
        <v>5</v>
      </c>
      <c r="F67" s="90">
        <v>32.200000000000003</v>
      </c>
      <c r="G67" s="90" t="s">
        <v>656</v>
      </c>
      <c r="H67" s="94" t="s">
        <v>657</v>
      </c>
      <c r="I67" s="95">
        <v>2.4</v>
      </c>
      <c r="J67" s="95">
        <v>20.2</v>
      </c>
      <c r="K67" s="94">
        <v>3.6</v>
      </c>
      <c r="L67" s="95">
        <v>4</v>
      </c>
      <c r="M67" s="95">
        <v>1.4</v>
      </c>
      <c r="N67" s="90">
        <v>0.6</v>
      </c>
      <c r="O67" s="94">
        <v>2.8</v>
      </c>
      <c r="P67" s="90">
        <v>3.86</v>
      </c>
    </row>
    <row r="68" spans="1:16">
      <c r="A68" s="90">
        <v>57</v>
      </c>
      <c r="B68" s="90" t="s">
        <v>71</v>
      </c>
      <c r="C68" s="90" t="s">
        <v>172</v>
      </c>
      <c r="D68" s="90" t="s">
        <v>180</v>
      </c>
      <c r="E68" s="90">
        <v>4</v>
      </c>
      <c r="F68" s="90">
        <v>31.6</v>
      </c>
      <c r="G68" s="94" t="s">
        <v>658</v>
      </c>
      <c r="H68" s="95" t="s">
        <v>425</v>
      </c>
      <c r="I68" s="94">
        <v>0.5</v>
      </c>
      <c r="J68" s="90">
        <v>11</v>
      </c>
      <c r="K68" s="95">
        <v>6.8</v>
      </c>
      <c r="L68" s="93">
        <v>8.8000000000000007</v>
      </c>
      <c r="M68" s="91">
        <v>1.8</v>
      </c>
      <c r="N68" s="94">
        <v>0</v>
      </c>
      <c r="O68" s="94">
        <v>3</v>
      </c>
      <c r="P68" s="90">
        <v>3.78</v>
      </c>
    </row>
    <row r="69" spans="1:16">
      <c r="A69" s="90">
        <v>58</v>
      </c>
      <c r="B69" s="90" t="s">
        <v>441</v>
      </c>
      <c r="C69" s="90" t="s">
        <v>159</v>
      </c>
      <c r="D69" s="90" t="s">
        <v>177</v>
      </c>
      <c r="E69" s="90">
        <v>4</v>
      </c>
      <c r="F69" s="90">
        <v>28.9</v>
      </c>
      <c r="G69" s="95" t="s">
        <v>659</v>
      </c>
      <c r="H69" s="90" t="s">
        <v>444</v>
      </c>
      <c r="I69" s="93">
        <v>4</v>
      </c>
      <c r="J69" s="95">
        <v>16</v>
      </c>
      <c r="K69" s="94">
        <v>3</v>
      </c>
      <c r="L69" s="94">
        <v>1.3</v>
      </c>
      <c r="M69" s="94">
        <v>0.5</v>
      </c>
      <c r="N69" s="90">
        <v>0.3</v>
      </c>
      <c r="O69" s="95">
        <v>0.8</v>
      </c>
      <c r="P69" s="90">
        <v>3.77</v>
      </c>
    </row>
    <row r="70" spans="1:16">
      <c r="A70" s="90">
        <v>59</v>
      </c>
      <c r="B70" s="90" t="s">
        <v>660</v>
      </c>
      <c r="C70" s="90" t="s">
        <v>172</v>
      </c>
      <c r="D70" s="90" t="s">
        <v>183</v>
      </c>
      <c r="E70" s="90">
        <v>5</v>
      </c>
      <c r="F70" s="90">
        <v>25</v>
      </c>
      <c r="G70" s="91" t="s">
        <v>661</v>
      </c>
      <c r="H70" s="95" t="s">
        <v>662</v>
      </c>
      <c r="I70" s="92">
        <v>0.2</v>
      </c>
      <c r="J70" s="95">
        <v>20.399999999999999</v>
      </c>
      <c r="K70" s="94">
        <v>1.6</v>
      </c>
      <c r="L70" s="91">
        <v>6.2</v>
      </c>
      <c r="M70" s="94">
        <v>0.6</v>
      </c>
      <c r="N70" s="90">
        <v>0.4</v>
      </c>
      <c r="O70" s="92">
        <v>3.8</v>
      </c>
      <c r="P70" s="90">
        <v>3.67</v>
      </c>
    </row>
    <row r="71" spans="1:16">
      <c r="A71" s="90">
        <v>60</v>
      </c>
      <c r="B71" s="90" t="s">
        <v>416</v>
      </c>
      <c r="C71" s="90" t="s">
        <v>166</v>
      </c>
      <c r="D71" s="90" t="s">
        <v>173</v>
      </c>
      <c r="E71" s="90">
        <v>5</v>
      </c>
      <c r="F71" s="90">
        <v>25.4</v>
      </c>
      <c r="G71" s="91" t="s">
        <v>663</v>
      </c>
      <c r="H71" s="90" t="s">
        <v>664</v>
      </c>
      <c r="I71" s="92">
        <v>0</v>
      </c>
      <c r="J71" s="90">
        <v>12.8</v>
      </c>
      <c r="K71" s="93">
        <v>12.2</v>
      </c>
      <c r="L71" s="94">
        <v>0.8</v>
      </c>
      <c r="M71" s="94">
        <v>0.6</v>
      </c>
      <c r="N71" s="95">
        <v>1.2</v>
      </c>
      <c r="O71" s="94">
        <v>2.6</v>
      </c>
      <c r="P71" s="90">
        <v>3.58</v>
      </c>
    </row>
    <row r="72" spans="1:16">
      <c r="A72" s="90">
        <v>61</v>
      </c>
      <c r="B72" s="90" t="s">
        <v>665</v>
      </c>
      <c r="C72" s="90" t="s">
        <v>159</v>
      </c>
      <c r="D72" s="90" t="s">
        <v>185</v>
      </c>
      <c r="E72" s="90">
        <v>4</v>
      </c>
      <c r="F72" s="90">
        <v>31.6</v>
      </c>
      <c r="G72" s="95" t="s">
        <v>666</v>
      </c>
      <c r="H72" s="90" t="s">
        <v>508</v>
      </c>
      <c r="I72" s="95">
        <v>2</v>
      </c>
      <c r="J72" s="90">
        <v>14.8</v>
      </c>
      <c r="K72" s="95">
        <v>6.8</v>
      </c>
      <c r="L72" s="94">
        <v>0.5</v>
      </c>
      <c r="M72" s="94">
        <v>0.5</v>
      </c>
      <c r="N72" s="91">
        <v>1.3</v>
      </c>
      <c r="O72" s="90">
        <v>1.8</v>
      </c>
      <c r="P72" s="90">
        <v>3.55</v>
      </c>
    </row>
    <row r="73" spans="1:16">
      <c r="A73" s="90">
        <v>62</v>
      </c>
      <c r="B73" s="90" t="s">
        <v>491</v>
      </c>
      <c r="C73" s="90" t="s">
        <v>176</v>
      </c>
      <c r="D73" s="90" t="s">
        <v>162</v>
      </c>
      <c r="E73" s="90">
        <v>4</v>
      </c>
      <c r="F73" s="90">
        <v>30.5</v>
      </c>
      <c r="G73" s="90" t="s">
        <v>667</v>
      </c>
      <c r="H73" s="95" t="s">
        <v>476</v>
      </c>
      <c r="I73" s="91">
        <v>2.8</v>
      </c>
      <c r="J73" s="90">
        <v>12</v>
      </c>
      <c r="K73" s="90">
        <v>5.5</v>
      </c>
      <c r="L73" s="94">
        <v>1</v>
      </c>
      <c r="M73" s="90">
        <v>0.8</v>
      </c>
      <c r="N73" s="95">
        <v>1</v>
      </c>
      <c r="O73" s="91">
        <v>0.5</v>
      </c>
      <c r="P73" s="90">
        <v>3.46</v>
      </c>
    </row>
    <row r="74" spans="1:16">
      <c r="A74" s="90">
        <v>63</v>
      </c>
      <c r="B74" s="90" t="s">
        <v>68</v>
      </c>
      <c r="C74" s="90" t="s">
        <v>171</v>
      </c>
      <c r="D74" s="90" t="s">
        <v>179</v>
      </c>
      <c r="E74" s="90">
        <v>4</v>
      </c>
      <c r="F74" s="90">
        <v>34.200000000000003</v>
      </c>
      <c r="G74" s="95" t="s">
        <v>668</v>
      </c>
      <c r="H74" s="95" t="s">
        <v>669</v>
      </c>
      <c r="I74" s="95">
        <v>1.8</v>
      </c>
      <c r="J74" s="95">
        <v>17.5</v>
      </c>
      <c r="K74" s="95">
        <v>7.3</v>
      </c>
      <c r="L74" s="95">
        <v>3.5</v>
      </c>
      <c r="M74" s="94">
        <v>0.5</v>
      </c>
      <c r="N74" s="90">
        <v>0.3</v>
      </c>
      <c r="O74" s="94">
        <v>2.5</v>
      </c>
      <c r="P74" s="90">
        <v>3.34</v>
      </c>
    </row>
    <row r="75" spans="1:16">
      <c r="A75" s="90">
        <v>64</v>
      </c>
      <c r="B75" s="90" t="s">
        <v>428</v>
      </c>
      <c r="C75" s="90" t="s">
        <v>190</v>
      </c>
      <c r="D75" s="90" t="s">
        <v>196</v>
      </c>
      <c r="E75" s="90">
        <v>5</v>
      </c>
      <c r="F75" s="90">
        <v>33.799999999999997</v>
      </c>
      <c r="G75" s="95" t="s">
        <v>670</v>
      </c>
      <c r="H75" s="94" t="s">
        <v>671</v>
      </c>
      <c r="I75" s="95">
        <v>2.6</v>
      </c>
      <c r="J75" s="95">
        <v>15.8</v>
      </c>
      <c r="K75" s="95">
        <v>7</v>
      </c>
      <c r="L75" s="94">
        <v>1</v>
      </c>
      <c r="M75" s="90">
        <v>1</v>
      </c>
      <c r="N75" s="90">
        <v>0.6</v>
      </c>
      <c r="O75" s="94">
        <v>2.4</v>
      </c>
      <c r="P75" s="90">
        <v>3.34</v>
      </c>
    </row>
    <row r="76" spans="1:16">
      <c r="A76" s="90">
        <v>65</v>
      </c>
      <c r="B76" s="90" t="s">
        <v>47</v>
      </c>
      <c r="C76" s="90" t="s">
        <v>159</v>
      </c>
      <c r="D76" s="90" t="s">
        <v>169</v>
      </c>
      <c r="E76" s="90">
        <v>4</v>
      </c>
      <c r="F76" s="90">
        <v>32.700000000000003</v>
      </c>
      <c r="G76" s="94" t="s">
        <v>463</v>
      </c>
      <c r="H76" s="90" t="s">
        <v>359</v>
      </c>
      <c r="I76" s="90">
        <v>1.3</v>
      </c>
      <c r="J76" s="90">
        <v>14</v>
      </c>
      <c r="K76" s="95">
        <v>9</v>
      </c>
      <c r="L76" s="95">
        <v>3.5</v>
      </c>
      <c r="M76" s="90">
        <v>0.8</v>
      </c>
      <c r="N76" s="95">
        <v>1</v>
      </c>
      <c r="O76" s="95">
        <v>0.8</v>
      </c>
      <c r="P76" s="90">
        <v>3.32</v>
      </c>
    </row>
    <row r="77" spans="1:16">
      <c r="A77" s="96" t="s">
        <v>141</v>
      </c>
      <c r="B77" s="96" t="s">
        <v>142</v>
      </c>
      <c r="C77" s="96" t="s">
        <v>155</v>
      </c>
      <c r="D77" s="96" t="s">
        <v>156</v>
      </c>
      <c r="E77" s="96" t="s">
        <v>348</v>
      </c>
      <c r="F77" s="96" t="s">
        <v>157</v>
      </c>
      <c r="G77" s="96" t="s">
        <v>3</v>
      </c>
      <c r="H77" s="96" t="s">
        <v>4</v>
      </c>
      <c r="I77" s="96" t="s">
        <v>5</v>
      </c>
      <c r="J77" s="96" t="s">
        <v>11</v>
      </c>
      <c r="K77" s="96" t="s">
        <v>143</v>
      </c>
      <c r="L77" s="96" t="s">
        <v>7</v>
      </c>
      <c r="M77" s="96" t="s">
        <v>8</v>
      </c>
      <c r="N77" s="96" t="s">
        <v>9</v>
      </c>
      <c r="O77" s="96" t="s">
        <v>10</v>
      </c>
      <c r="P77" s="96" t="s">
        <v>158</v>
      </c>
    </row>
    <row r="78" spans="1:16">
      <c r="A78" s="90">
        <v>66</v>
      </c>
      <c r="B78" s="90" t="s">
        <v>60</v>
      </c>
      <c r="C78" s="90" t="s">
        <v>172</v>
      </c>
      <c r="D78" s="90" t="s">
        <v>195</v>
      </c>
      <c r="E78" s="90">
        <v>4</v>
      </c>
      <c r="F78" s="90">
        <v>27.8</v>
      </c>
      <c r="G78" s="95" t="s">
        <v>401</v>
      </c>
      <c r="H78" s="90" t="s">
        <v>359</v>
      </c>
      <c r="I78" s="94">
        <v>0.8</v>
      </c>
      <c r="J78" s="95">
        <v>17.5</v>
      </c>
      <c r="K78" s="94">
        <v>3.5</v>
      </c>
      <c r="L78" s="95">
        <v>5</v>
      </c>
      <c r="M78" s="91">
        <v>1.8</v>
      </c>
      <c r="N78" s="90">
        <v>0.5</v>
      </c>
      <c r="O78" s="92">
        <v>5</v>
      </c>
      <c r="P78" s="90">
        <v>3.27</v>
      </c>
    </row>
    <row r="79" spans="1:16">
      <c r="A79" s="90">
        <v>67</v>
      </c>
      <c r="B79" s="90" t="s">
        <v>495</v>
      </c>
      <c r="C79" s="90" t="s">
        <v>166</v>
      </c>
      <c r="D79" s="90" t="s">
        <v>180</v>
      </c>
      <c r="E79" s="90">
        <v>5</v>
      </c>
      <c r="F79" s="90">
        <v>22.2</v>
      </c>
      <c r="G79" s="95" t="s">
        <v>672</v>
      </c>
      <c r="H79" s="90" t="s">
        <v>673</v>
      </c>
      <c r="I79" s="90">
        <v>1.6</v>
      </c>
      <c r="J79" s="90">
        <v>14</v>
      </c>
      <c r="K79" s="95">
        <v>6.6</v>
      </c>
      <c r="L79" s="90">
        <v>3</v>
      </c>
      <c r="M79" s="94">
        <v>0.2</v>
      </c>
      <c r="N79" s="95">
        <v>1</v>
      </c>
      <c r="O79" s="95">
        <v>1.2</v>
      </c>
      <c r="P79" s="90">
        <v>3.23</v>
      </c>
    </row>
    <row r="80" spans="1:16">
      <c r="A80" s="90">
        <v>68</v>
      </c>
      <c r="B80" s="90" t="s">
        <v>80</v>
      </c>
      <c r="C80" s="90" t="s">
        <v>161</v>
      </c>
      <c r="D80" s="90" t="s">
        <v>170</v>
      </c>
      <c r="E80" s="90">
        <v>5</v>
      </c>
      <c r="F80" s="90">
        <v>30.2</v>
      </c>
      <c r="G80" s="90" t="s">
        <v>674</v>
      </c>
      <c r="H80" s="95" t="s">
        <v>675</v>
      </c>
      <c r="I80" s="90">
        <v>1.6</v>
      </c>
      <c r="J80" s="91">
        <v>22.6</v>
      </c>
      <c r="K80" s="94">
        <v>3.4</v>
      </c>
      <c r="L80" s="95">
        <v>5</v>
      </c>
      <c r="M80" s="94">
        <v>0.6</v>
      </c>
      <c r="N80" s="94">
        <v>0</v>
      </c>
      <c r="O80" s="94">
        <v>3</v>
      </c>
      <c r="P80" s="90">
        <v>3.23</v>
      </c>
    </row>
    <row r="81" spans="1:16">
      <c r="A81" s="90">
        <v>69</v>
      </c>
      <c r="B81" s="90" t="s">
        <v>45</v>
      </c>
      <c r="C81" s="90" t="s">
        <v>164</v>
      </c>
      <c r="D81" s="90" t="s">
        <v>187</v>
      </c>
      <c r="E81" s="90">
        <v>5</v>
      </c>
      <c r="F81" s="90">
        <v>29</v>
      </c>
      <c r="G81" s="90" t="s">
        <v>676</v>
      </c>
      <c r="H81" s="91" t="s">
        <v>677</v>
      </c>
      <c r="I81" s="95">
        <v>2.6</v>
      </c>
      <c r="J81" s="95">
        <v>18.399999999999999</v>
      </c>
      <c r="K81" s="90">
        <v>4.8</v>
      </c>
      <c r="L81" s="90">
        <v>1.6</v>
      </c>
      <c r="M81" s="94">
        <v>0.4</v>
      </c>
      <c r="N81" s="94">
        <v>0.2</v>
      </c>
      <c r="O81" s="90">
        <v>1.4</v>
      </c>
      <c r="P81" s="90">
        <v>3.17</v>
      </c>
    </row>
    <row r="82" spans="1:16">
      <c r="A82" s="90">
        <v>70</v>
      </c>
      <c r="B82" s="90" t="s">
        <v>144</v>
      </c>
      <c r="C82" s="90" t="s">
        <v>161</v>
      </c>
      <c r="D82" s="90" t="s">
        <v>173</v>
      </c>
      <c r="E82" s="90">
        <v>5</v>
      </c>
      <c r="F82" s="90">
        <v>36.799999999999997</v>
      </c>
      <c r="G82" s="92" t="s">
        <v>678</v>
      </c>
      <c r="H82" s="95" t="s">
        <v>679</v>
      </c>
      <c r="I82" s="95">
        <v>2.4</v>
      </c>
      <c r="J82" s="91">
        <v>23</v>
      </c>
      <c r="K82" s="94">
        <v>3.6</v>
      </c>
      <c r="L82" s="95">
        <v>3.6</v>
      </c>
      <c r="M82" s="90">
        <v>1</v>
      </c>
      <c r="N82" s="90">
        <v>0.4</v>
      </c>
      <c r="O82" s="92">
        <v>3.4</v>
      </c>
      <c r="P82" s="90">
        <v>3.14</v>
      </c>
    </row>
    <row r="83" spans="1:16">
      <c r="A83" s="90">
        <v>71</v>
      </c>
      <c r="B83" s="90" t="s">
        <v>403</v>
      </c>
      <c r="C83" s="90" t="s">
        <v>161</v>
      </c>
      <c r="D83" s="90" t="s">
        <v>187</v>
      </c>
      <c r="E83" s="90">
        <v>5</v>
      </c>
      <c r="F83" s="90">
        <v>34.799999999999997</v>
      </c>
      <c r="G83" s="90" t="s">
        <v>680</v>
      </c>
      <c r="H83" s="94" t="s">
        <v>681</v>
      </c>
      <c r="I83" s="90">
        <v>1.6</v>
      </c>
      <c r="J83" s="95">
        <v>21.6</v>
      </c>
      <c r="K83" s="95">
        <v>7</v>
      </c>
      <c r="L83" s="95">
        <v>3.2</v>
      </c>
      <c r="M83" s="90">
        <v>0.8</v>
      </c>
      <c r="N83" s="95">
        <v>1</v>
      </c>
      <c r="O83" s="90">
        <v>2</v>
      </c>
      <c r="P83" s="90">
        <v>3.11</v>
      </c>
    </row>
    <row r="84" spans="1:16">
      <c r="A84" s="90">
        <v>72</v>
      </c>
      <c r="B84" s="90" t="s">
        <v>419</v>
      </c>
      <c r="C84" s="90" t="s">
        <v>171</v>
      </c>
      <c r="D84" s="90" t="s">
        <v>169</v>
      </c>
      <c r="E84" s="90">
        <v>4</v>
      </c>
      <c r="F84" s="90">
        <v>33.1</v>
      </c>
      <c r="G84" s="92" t="s">
        <v>682</v>
      </c>
      <c r="H84" s="95" t="s">
        <v>409</v>
      </c>
      <c r="I84" s="90">
        <v>1</v>
      </c>
      <c r="J84" s="90">
        <v>13.3</v>
      </c>
      <c r="K84" s="90">
        <v>4</v>
      </c>
      <c r="L84" s="90">
        <v>3</v>
      </c>
      <c r="M84" s="91">
        <v>1.8</v>
      </c>
      <c r="N84" s="91">
        <v>1.3</v>
      </c>
      <c r="O84" s="94">
        <v>2.8</v>
      </c>
      <c r="P84" s="90">
        <v>2.96</v>
      </c>
    </row>
    <row r="85" spans="1:16">
      <c r="A85" s="90">
        <v>73</v>
      </c>
      <c r="B85" s="90" t="s">
        <v>430</v>
      </c>
      <c r="C85" s="90" t="s">
        <v>171</v>
      </c>
      <c r="D85" s="90" t="s">
        <v>160</v>
      </c>
      <c r="E85" s="90">
        <v>4</v>
      </c>
      <c r="F85" s="90">
        <v>26.5</v>
      </c>
      <c r="G85" s="90" t="s">
        <v>431</v>
      </c>
      <c r="H85" s="90" t="s">
        <v>432</v>
      </c>
      <c r="I85" s="91">
        <v>3</v>
      </c>
      <c r="J85" s="90">
        <v>12.5</v>
      </c>
      <c r="K85" s="94">
        <v>3.8</v>
      </c>
      <c r="L85" s="94">
        <v>1</v>
      </c>
      <c r="M85" s="95">
        <v>1.5</v>
      </c>
      <c r="N85" s="90">
        <v>0.5</v>
      </c>
      <c r="O85" s="91">
        <v>0.5</v>
      </c>
      <c r="P85" s="90">
        <v>2.87</v>
      </c>
    </row>
    <row r="86" spans="1:16">
      <c r="A86" s="90">
        <v>74</v>
      </c>
      <c r="B86" s="90" t="s">
        <v>423</v>
      </c>
      <c r="C86" s="90" t="s">
        <v>171</v>
      </c>
      <c r="D86" s="90" t="s">
        <v>168</v>
      </c>
      <c r="E86" s="90">
        <v>4</v>
      </c>
      <c r="F86" s="90">
        <v>29.5</v>
      </c>
      <c r="G86" s="94" t="s">
        <v>424</v>
      </c>
      <c r="H86" s="95" t="s">
        <v>425</v>
      </c>
      <c r="I86" s="90">
        <v>1.5</v>
      </c>
      <c r="J86" s="90">
        <v>14</v>
      </c>
      <c r="K86" s="95">
        <v>6.5</v>
      </c>
      <c r="L86" s="90">
        <v>1.5</v>
      </c>
      <c r="M86" s="95">
        <v>1.3</v>
      </c>
      <c r="N86" s="95">
        <v>1</v>
      </c>
      <c r="O86" s="95">
        <v>1.3</v>
      </c>
      <c r="P86" s="90">
        <v>2.86</v>
      </c>
    </row>
    <row r="87" spans="1:16">
      <c r="A87" s="90">
        <v>75</v>
      </c>
      <c r="B87" s="90" t="s">
        <v>437</v>
      </c>
      <c r="C87" s="90" t="s">
        <v>166</v>
      </c>
      <c r="D87" s="90" t="s">
        <v>182</v>
      </c>
      <c r="E87" s="90">
        <v>1</v>
      </c>
      <c r="F87" s="90">
        <v>23.6</v>
      </c>
      <c r="G87" s="93" t="s">
        <v>438</v>
      </c>
      <c r="H87" s="92" t="s">
        <v>439</v>
      </c>
      <c r="I87" s="92">
        <v>0</v>
      </c>
      <c r="J87" s="95">
        <v>19</v>
      </c>
      <c r="K87" s="94">
        <v>3</v>
      </c>
      <c r="L87" s="94">
        <v>1</v>
      </c>
      <c r="M87" s="90">
        <v>1</v>
      </c>
      <c r="N87" s="95">
        <v>1</v>
      </c>
      <c r="O87" s="91">
        <v>0</v>
      </c>
      <c r="P87" s="90">
        <v>2.83</v>
      </c>
    </row>
    <row r="88" spans="1:16">
      <c r="A88" s="90">
        <v>76</v>
      </c>
      <c r="B88" s="90" t="s">
        <v>58</v>
      </c>
      <c r="C88" s="90" t="s">
        <v>161</v>
      </c>
      <c r="D88" s="90" t="s">
        <v>168</v>
      </c>
      <c r="E88" s="90">
        <v>4</v>
      </c>
      <c r="F88" s="90">
        <v>34.700000000000003</v>
      </c>
      <c r="G88" s="94" t="s">
        <v>426</v>
      </c>
      <c r="H88" s="95" t="s">
        <v>427</v>
      </c>
      <c r="I88" s="95">
        <v>1.8</v>
      </c>
      <c r="J88" s="95">
        <v>18.8</v>
      </c>
      <c r="K88" s="90">
        <v>5.5</v>
      </c>
      <c r="L88" s="95">
        <v>3.3</v>
      </c>
      <c r="M88" s="90">
        <v>0.8</v>
      </c>
      <c r="N88" s="90">
        <v>0.3</v>
      </c>
      <c r="O88" s="90">
        <v>1.8</v>
      </c>
      <c r="P88" s="90">
        <v>2.79</v>
      </c>
    </row>
    <row r="89" spans="1:16">
      <c r="A89" s="90">
        <v>77</v>
      </c>
      <c r="B89" s="90" t="s">
        <v>683</v>
      </c>
      <c r="C89" s="90" t="s">
        <v>159</v>
      </c>
      <c r="D89" s="90" t="s">
        <v>163</v>
      </c>
      <c r="E89" s="90">
        <v>1</v>
      </c>
      <c r="F89" s="90">
        <v>12.3</v>
      </c>
      <c r="G89" s="93" t="s">
        <v>684</v>
      </c>
      <c r="H89" s="95" t="s">
        <v>538</v>
      </c>
      <c r="I89" s="92">
        <v>0</v>
      </c>
      <c r="J89" s="90">
        <v>12</v>
      </c>
      <c r="K89" s="90">
        <v>5</v>
      </c>
      <c r="L89" s="94">
        <v>1</v>
      </c>
      <c r="M89" s="92">
        <v>0</v>
      </c>
      <c r="N89" s="95">
        <v>1</v>
      </c>
      <c r="O89" s="91">
        <v>0</v>
      </c>
      <c r="P89" s="90">
        <v>2.77</v>
      </c>
    </row>
    <row r="90" spans="1:16">
      <c r="A90" s="90">
        <v>78</v>
      </c>
      <c r="B90" s="90" t="s">
        <v>685</v>
      </c>
      <c r="C90" s="90" t="s">
        <v>171</v>
      </c>
      <c r="D90" s="90" t="s">
        <v>179</v>
      </c>
      <c r="E90" s="90">
        <v>3</v>
      </c>
      <c r="F90" s="90">
        <v>28.7</v>
      </c>
      <c r="G90" s="95" t="s">
        <v>433</v>
      </c>
      <c r="H90" s="94" t="s">
        <v>434</v>
      </c>
      <c r="I90" s="90">
        <v>1.3</v>
      </c>
      <c r="J90" s="95">
        <v>17.3</v>
      </c>
      <c r="K90" s="95">
        <v>6.7</v>
      </c>
      <c r="L90" s="90">
        <v>2</v>
      </c>
      <c r="M90" s="90">
        <v>0.7</v>
      </c>
      <c r="N90" s="95">
        <v>1</v>
      </c>
      <c r="O90" s="95">
        <v>1.3</v>
      </c>
      <c r="P90" s="90">
        <v>2.73</v>
      </c>
    </row>
    <row r="91" spans="1:16">
      <c r="A91" s="96" t="s">
        <v>141</v>
      </c>
      <c r="B91" s="96" t="s">
        <v>142</v>
      </c>
      <c r="C91" s="96" t="s">
        <v>155</v>
      </c>
      <c r="D91" s="96" t="s">
        <v>156</v>
      </c>
      <c r="E91" s="96" t="s">
        <v>348</v>
      </c>
      <c r="F91" s="96" t="s">
        <v>157</v>
      </c>
      <c r="G91" s="96" t="s">
        <v>3</v>
      </c>
      <c r="H91" s="96" t="s">
        <v>4</v>
      </c>
      <c r="I91" s="96" t="s">
        <v>5</v>
      </c>
      <c r="J91" s="96" t="s">
        <v>11</v>
      </c>
      <c r="K91" s="96" t="s">
        <v>143</v>
      </c>
      <c r="L91" s="96" t="s">
        <v>7</v>
      </c>
      <c r="M91" s="96" t="s">
        <v>8</v>
      </c>
      <c r="N91" s="96" t="s">
        <v>9</v>
      </c>
      <c r="O91" s="96" t="s">
        <v>10</v>
      </c>
      <c r="P91" s="96" t="s">
        <v>158</v>
      </c>
    </row>
    <row r="92" spans="1:16">
      <c r="A92" s="90">
        <v>79</v>
      </c>
      <c r="B92" s="90" t="s">
        <v>65</v>
      </c>
      <c r="C92" s="90" t="s">
        <v>159</v>
      </c>
      <c r="D92" s="90" t="s">
        <v>170</v>
      </c>
      <c r="E92" s="90">
        <v>5</v>
      </c>
      <c r="F92" s="90">
        <v>27</v>
      </c>
      <c r="G92" s="93" t="s">
        <v>686</v>
      </c>
      <c r="H92" s="94" t="s">
        <v>687</v>
      </c>
      <c r="I92" s="92">
        <v>0</v>
      </c>
      <c r="J92" s="95">
        <v>18.399999999999999</v>
      </c>
      <c r="K92" s="90">
        <v>5.8</v>
      </c>
      <c r="L92" s="90">
        <v>2.2000000000000002</v>
      </c>
      <c r="M92" s="90">
        <v>0.8</v>
      </c>
      <c r="N92" s="90">
        <v>0.6</v>
      </c>
      <c r="O92" s="94">
        <v>2.6</v>
      </c>
      <c r="P92" s="90">
        <v>2.72</v>
      </c>
    </row>
    <row r="93" spans="1:16">
      <c r="A93" s="90">
        <v>80</v>
      </c>
      <c r="B93" s="90" t="s">
        <v>90</v>
      </c>
      <c r="C93" s="90" t="s">
        <v>161</v>
      </c>
      <c r="D93" s="90" t="s">
        <v>174</v>
      </c>
      <c r="E93" s="90">
        <v>4</v>
      </c>
      <c r="F93" s="90">
        <v>29.2</v>
      </c>
      <c r="G93" s="95" t="s">
        <v>435</v>
      </c>
      <c r="H93" s="92" t="s">
        <v>436</v>
      </c>
      <c r="I93" s="91">
        <v>2.8</v>
      </c>
      <c r="J93" s="95">
        <v>19.5</v>
      </c>
      <c r="K93" s="90">
        <v>4.3</v>
      </c>
      <c r="L93" s="95">
        <v>4.5</v>
      </c>
      <c r="M93" s="94">
        <v>0.5</v>
      </c>
      <c r="N93" s="90">
        <v>0.5</v>
      </c>
      <c r="O93" s="94">
        <v>2.8</v>
      </c>
      <c r="P93" s="90">
        <v>2.59</v>
      </c>
    </row>
    <row r="94" spans="1:16">
      <c r="A94" s="90">
        <v>81</v>
      </c>
      <c r="B94" s="90" t="s">
        <v>64</v>
      </c>
      <c r="C94" s="90" t="s">
        <v>161</v>
      </c>
      <c r="D94" s="90" t="s">
        <v>179</v>
      </c>
      <c r="E94" s="90">
        <v>4</v>
      </c>
      <c r="F94" s="90">
        <v>31.9</v>
      </c>
      <c r="G94" s="94" t="s">
        <v>688</v>
      </c>
      <c r="H94" s="90" t="s">
        <v>461</v>
      </c>
      <c r="I94" s="95">
        <v>2.5</v>
      </c>
      <c r="J94" s="90">
        <v>11.3</v>
      </c>
      <c r="K94" s="94">
        <v>3.8</v>
      </c>
      <c r="L94" s="91">
        <v>5.3</v>
      </c>
      <c r="M94" s="90">
        <v>0.8</v>
      </c>
      <c r="N94" s="90">
        <v>0.5</v>
      </c>
      <c r="O94" s="91">
        <v>0.5</v>
      </c>
      <c r="P94" s="90">
        <v>2.4700000000000002</v>
      </c>
    </row>
    <row r="95" spans="1:16">
      <c r="A95" s="90">
        <v>82</v>
      </c>
      <c r="B95" s="90" t="s">
        <v>442</v>
      </c>
      <c r="C95" s="90" t="s">
        <v>190</v>
      </c>
      <c r="D95" s="90" t="s">
        <v>193</v>
      </c>
      <c r="E95" s="90">
        <v>4</v>
      </c>
      <c r="F95" s="90">
        <v>27.9</v>
      </c>
      <c r="G95" s="90" t="s">
        <v>443</v>
      </c>
      <c r="H95" s="90" t="s">
        <v>444</v>
      </c>
      <c r="I95" s="90">
        <v>1</v>
      </c>
      <c r="J95" s="94">
        <v>9</v>
      </c>
      <c r="K95" s="95">
        <v>7.8</v>
      </c>
      <c r="L95" s="90">
        <v>1.5</v>
      </c>
      <c r="M95" s="94">
        <v>0.3</v>
      </c>
      <c r="N95" s="93">
        <v>2</v>
      </c>
      <c r="O95" s="90">
        <v>1.5</v>
      </c>
      <c r="P95" s="90">
        <v>2.42</v>
      </c>
    </row>
    <row r="96" spans="1:16">
      <c r="A96" s="90">
        <v>83</v>
      </c>
      <c r="B96" s="90" t="s">
        <v>468</v>
      </c>
      <c r="C96" s="90" t="s">
        <v>197</v>
      </c>
      <c r="D96" s="90" t="s">
        <v>196</v>
      </c>
      <c r="E96" s="90">
        <v>5</v>
      </c>
      <c r="F96" s="90">
        <v>33.200000000000003</v>
      </c>
      <c r="G96" s="95" t="s">
        <v>689</v>
      </c>
      <c r="H96" s="90" t="s">
        <v>690</v>
      </c>
      <c r="I96" s="95">
        <v>2</v>
      </c>
      <c r="J96" s="90">
        <v>14.6</v>
      </c>
      <c r="K96" s="90">
        <v>4.4000000000000004</v>
      </c>
      <c r="L96" s="90">
        <v>2.4</v>
      </c>
      <c r="M96" s="94">
        <v>0.4</v>
      </c>
      <c r="N96" s="95">
        <v>1</v>
      </c>
      <c r="O96" s="94">
        <v>2.8</v>
      </c>
      <c r="P96" s="90">
        <v>2.38</v>
      </c>
    </row>
    <row r="97" spans="1:16">
      <c r="A97" s="90">
        <v>84</v>
      </c>
      <c r="B97" s="90" t="s">
        <v>75</v>
      </c>
      <c r="C97" s="90" t="s">
        <v>159</v>
      </c>
      <c r="D97" s="90" t="s">
        <v>191</v>
      </c>
      <c r="E97" s="90">
        <v>5</v>
      </c>
      <c r="F97" s="90">
        <v>24.9</v>
      </c>
      <c r="G97" s="95" t="s">
        <v>691</v>
      </c>
      <c r="H97" s="90" t="s">
        <v>692</v>
      </c>
      <c r="I97" s="94">
        <v>0.8</v>
      </c>
      <c r="J97" s="90">
        <v>14.4</v>
      </c>
      <c r="K97" s="95">
        <v>7.2</v>
      </c>
      <c r="L97" s="94">
        <v>0.6</v>
      </c>
      <c r="M97" s="94">
        <v>0.6</v>
      </c>
      <c r="N97" s="95">
        <v>1.2</v>
      </c>
      <c r="O97" s="94">
        <v>2.8</v>
      </c>
      <c r="P97" s="90">
        <v>2.2999999999999998</v>
      </c>
    </row>
    <row r="98" spans="1:16">
      <c r="A98" s="90">
        <v>85</v>
      </c>
      <c r="B98" s="90" t="s">
        <v>49</v>
      </c>
      <c r="C98" s="90" t="s">
        <v>190</v>
      </c>
      <c r="D98" s="90" t="s">
        <v>188</v>
      </c>
      <c r="E98" s="90">
        <v>5</v>
      </c>
      <c r="F98" s="90">
        <v>30.6</v>
      </c>
      <c r="G98" s="92" t="s">
        <v>693</v>
      </c>
      <c r="H98" s="90" t="s">
        <v>694</v>
      </c>
      <c r="I98" s="90">
        <v>1.4</v>
      </c>
      <c r="J98" s="95">
        <v>17.399999999999999</v>
      </c>
      <c r="K98" s="91">
        <v>9.8000000000000007</v>
      </c>
      <c r="L98" s="90">
        <v>2.2000000000000002</v>
      </c>
      <c r="M98" s="90">
        <v>1</v>
      </c>
      <c r="N98" s="90">
        <v>0.4</v>
      </c>
      <c r="O98" s="90">
        <v>2</v>
      </c>
      <c r="P98" s="90">
        <v>2.27</v>
      </c>
    </row>
    <row r="99" spans="1:16">
      <c r="A99" s="90">
        <v>86</v>
      </c>
      <c r="B99" s="90" t="s">
        <v>98</v>
      </c>
      <c r="C99" s="90" t="s">
        <v>161</v>
      </c>
      <c r="D99" s="90" t="s">
        <v>165</v>
      </c>
      <c r="E99" s="90">
        <v>4</v>
      </c>
      <c r="F99" s="90">
        <v>24.8</v>
      </c>
      <c r="G99" s="95" t="s">
        <v>695</v>
      </c>
      <c r="H99" s="94" t="s">
        <v>620</v>
      </c>
      <c r="I99" s="90">
        <v>1.5</v>
      </c>
      <c r="J99" s="90">
        <v>11</v>
      </c>
      <c r="K99" s="94">
        <v>3.8</v>
      </c>
      <c r="L99" s="95">
        <v>4</v>
      </c>
      <c r="M99" s="95">
        <v>1.3</v>
      </c>
      <c r="N99" s="90">
        <v>0.3</v>
      </c>
      <c r="O99" s="91">
        <v>0.5</v>
      </c>
      <c r="P99" s="90">
        <v>2.27</v>
      </c>
    </row>
    <row r="100" spans="1:16">
      <c r="A100" s="90">
        <v>87</v>
      </c>
      <c r="B100" s="90" t="s">
        <v>22</v>
      </c>
      <c r="C100" s="90" t="s">
        <v>159</v>
      </c>
      <c r="D100" s="90" t="s">
        <v>178</v>
      </c>
      <c r="E100" s="90">
        <v>4</v>
      </c>
      <c r="F100" s="90">
        <v>31.1</v>
      </c>
      <c r="G100" s="92" t="s">
        <v>696</v>
      </c>
      <c r="H100" s="95" t="s">
        <v>669</v>
      </c>
      <c r="I100" s="90">
        <v>1</v>
      </c>
      <c r="J100" s="95">
        <v>15.8</v>
      </c>
      <c r="K100" s="91">
        <v>11.3</v>
      </c>
      <c r="L100" s="90">
        <v>2.5</v>
      </c>
      <c r="M100" s="90">
        <v>0.8</v>
      </c>
      <c r="N100" s="90">
        <v>0.5</v>
      </c>
      <c r="O100" s="95">
        <v>1</v>
      </c>
      <c r="P100" s="90">
        <v>2.1800000000000002</v>
      </c>
    </row>
    <row r="101" spans="1:16">
      <c r="A101" s="90">
        <v>88</v>
      </c>
      <c r="B101" s="90" t="s">
        <v>94</v>
      </c>
      <c r="C101" s="90" t="s">
        <v>172</v>
      </c>
      <c r="D101" s="90" t="s">
        <v>187</v>
      </c>
      <c r="E101" s="90">
        <v>5</v>
      </c>
      <c r="F101" s="90">
        <v>28.6</v>
      </c>
      <c r="G101" s="90" t="s">
        <v>697</v>
      </c>
      <c r="H101" s="90" t="s">
        <v>698</v>
      </c>
      <c r="I101" s="90">
        <v>1.2</v>
      </c>
      <c r="J101" s="90">
        <v>14.6</v>
      </c>
      <c r="K101" s="90">
        <v>5.4</v>
      </c>
      <c r="L101" s="95">
        <v>4.4000000000000004</v>
      </c>
      <c r="M101" s="95">
        <v>1.4</v>
      </c>
      <c r="N101" s="94">
        <v>0.2</v>
      </c>
      <c r="O101" s="94">
        <v>2.6</v>
      </c>
      <c r="P101" s="90">
        <v>2.1800000000000002</v>
      </c>
    </row>
    <row r="102" spans="1:16">
      <c r="A102" s="90">
        <v>89</v>
      </c>
      <c r="B102" s="90" t="s">
        <v>77</v>
      </c>
      <c r="C102" s="90" t="s">
        <v>159</v>
      </c>
      <c r="D102" s="90" t="s">
        <v>168</v>
      </c>
      <c r="E102" s="90">
        <v>4</v>
      </c>
      <c r="F102" s="90">
        <v>27.4</v>
      </c>
      <c r="G102" s="90" t="s">
        <v>429</v>
      </c>
      <c r="H102" s="90" t="s">
        <v>444</v>
      </c>
      <c r="I102" s="95">
        <v>1.8</v>
      </c>
      <c r="J102" s="90">
        <v>12.8</v>
      </c>
      <c r="K102" s="90">
        <v>4.5</v>
      </c>
      <c r="L102" s="94">
        <v>1</v>
      </c>
      <c r="M102" s="90">
        <v>1</v>
      </c>
      <c r="N102" s="95">
        <v>0.8</v>
      </c>
      <c r="O102" s="91">
        <v>0.5</v>
      </c>
      <c r="P102" s="90">
        <v>2.15</v>
      </c>
    </row>
    <row r="103" spans="1:16">
      <c r="A103" s="90">
        <v>90</v>
      </c>
      <c r="B103" s="90" t="s">
        <v>451</v>
      </c>
      <c r="C103" s="90" t="s">
        <v>166</v>
      </c>
      <c r="D103" s="90" t="s">
        <v>188</v>
      </c>
      <c r="E103" s="90">
        <v>5</v>
      </c>
      <c r="F103" s="90">
        <v>27</v>
      </c>
      <c r="G103" s="95" t="s">
        <v>699</v>
      </c>
      <c r="H103" s="90" t="s">
        <v>700</v>
      </c>
      <c r="I103" s="92">
        <v>0</v>
      </c>
      <c r="J103" s="90">
        <v>13.2</v>
      </c>
      <c r="K103" s="95">
        <v>9</v>
      </c>
      <c r="L103" s="94">
        <v>0.4</v>
      </c>
      <c r="M103" s="94">
        <v>0.6</v>
      </c>
      <c r="N103" s="91">
        <v>1.4</v>
      </c>
      <c r="O103" s="90">
        <v>1.4</v>
      </c>
      <c r="P103" s="90">
        <v>2.12</v>
      </c>
    </row>
    <row r="104" spans="1:16">
      <c r="A104" s="90">
        <v>91</v>
      </c>
      <c r="B104" s="90" t="s">
        <v>509</v>
      </c>
      <c r="C104" s="90" t="s">
        <v>159</v>
      </c>
      <c r="D104" s="90" t="s">
        <v>192</v>
      </c>
      <c r="E104" s="90">
        <v>5</v>
      </c>
      <c r="F104" s="90">
        <v>23.1</v>
      </c>
      <c r="G104" s="91" t="s">
        <v>701</v>
      </c>
      <c r="H104" s="94" t="s">
        <v>702</v>
      </c>
      <c r="I104" s="92">
        <v>0</v>
      </c>
      <c r="J104" s="90">
        <v>11.6</v>
      </c>
      <c r="K104" s="95">
        <v>6.8</v>
      </c>
      <c r="L104" s="94">
        <v>0.6</v>
      </c>
      <c r="M104" s="94">
        <v>0.6</v>
      </c>
      <c r="N104" s="91">
        <v>1.6</v>
      </c>
      <c r="O104" s="90">
        <v>1.6</v>
      </c>
      <c r="P104" s="90">
        <v>2.06</v>
      </c>
    </row>
    <row r="105" spans="1:16">
      <c r="A105" s="96" t="s">
        <v>141</v>
      </c>
      <c r="B105" s="96" t="s">
        <v>142</v>
      </c>
      <c r="C105" s="96" t="s">
        <v>155</v>
      </c>
      <c r="D105" s="96" t="s">
        <v>156</v>
      </c>
      <c r="E105" s="96" t="s">
        <v>348</v>
      </c>
      <c r="F105" s="96" t="s">
        <v>157</v>
      </c>
      <c r="G105" s="96" t="s">
        <v>3</v>
      </c>
      <c r="H105" s="96" t="s">
        <v>4</v>
      </c>
      <c r="I105" s="96" t="s">
        <v>5</v>
      </c>
      <c r="J105" s="96" t="s">
        <v>11</v>
      </c>
      <c r="K105" s="96" t="s">
        <v>143</v>
      </c>
      <c r="L105" s="96" t="s">
        <v>7</v>
      </c>
      <c r="M105" s="96" t="s">
        <v>8</v>
      </c>
      <c r="N105" s="96" t="s">
        <v>9</v>
      </c>
      <c r="O105" s="96" t="s">
        <v>10</v>
      </c>
      <c r="P105" s="96" t="s">
        <v>158</v>
      </c>
    </row>
    <row r="106" spans="1:16">
      <c r="A106" s="90">
        <v>92</v>
      </c>
      <c r="B106" s="90" t="s">
        <v>487</v>
      </c>
      <c r="C106" s="90" t="s">
        <v>190</v>
      </c>
      <c r="D106" s="90" t="s">
        <v>177</v>
      </c>
      <c r="E106" s="90">
        <v>4</v>
      </c>
      <c r="F106" s="90">
        <v>33.299999999999997</v>
      </c>
      <c r="G106" s="95" t="s">
        <v>447</v>
      </c>
      <c r="H106" s="95" t="s">
        <v>397</v>
      </c>
      <c r="I106" s="94">
        <v>0.8</v>
      </c>
      <c r="J106" s="95">
        <v>18</v>
      </c>
      <c r="K106" s="95">
        <v>7</v>
      </c>
      <c r="L106" s="94">
        <v>1.3</v>
      </c>
      <c r="M106" s="94">
        <v>0.5</v>
      </c>
      <c r="N106" s="90">
        <v>0.3</v>
      </c>
      <c r="O106" s="95">
        <v>1</v>
      </c>
      <c r="P106" s="90">
        <v>2.02</v>
      </c>
    </row>
    <row r="107" spans="1:16">
      <c r="A107" s="90">
        <v>93</v>
      </c>
      <c r="B107" s="90" t="s">
        <v>459</v>
      </c>
      <c r="C107" s="90" t="s">
        <v>190</v>
      </c>
      <c r="D107" s="90" t="s">
        <v>195</v>
      </c>
      <c r="E107" s="90">
        <v>4</v>
      </c>
      <c r="F107" s="90">
        <v>23.2</v>
      </c>
      <c r="G107" s="95" t="s">
        <v>460</v>
      </c>
      <c r="H107" s="90" t="s">
        <v>461</v>
      </c>
      <c r="I107" s="94">
        <v>0.3</v>
      </c>
      <c r="J107" s="90">
        <v>10.5</v>
      </c>
      <c r="K107" s="90">
        <v>5</v>
      </c>
      <c r="L107" s="94">
        <v>1</v>
      </c>
      <c r="M107" s="90">
        <v>0.8</v>
      </c>
      <c r="N107" s="91">
        <v>1.5</v>
      </c>
      <c r="O107" s="91">
        <v>0.5</v>
      </c>
      <c r="P107" s="90">
        <v>1.94</v>
      </c>
    </row>
    <row r="108" spans="1:16">
      <c r="A108" s="90">
        <v>94</v>
      </c>
      <c r="B108" s="90" t="s">
        <v>38</v>
      </c>
      <c r="C108" s="90" t="s">
        <v>159</v>
      </c>
      <c r="D108" s="90" t="s">
        <v>163</v>
      </c>
      <c r="E108" s="90">
        <v>4</v>
      </c>
      <c r="F108" s="90">
        <v>27.5</v>
      </c>
      <c r="G108" s="90" t="s">
        <v>563</v>
      </c>
      <c r="H108" s="90" t="s">
        <v>511</v>
      </c>
      <c r="I108" s="94">
        <v>0.5</v>
      </c>
      <c r="J108" s="90">
        <v>10.3</v>
      </c>
      <c r="K108" s="95">
        <v>7.8</v>
      </c>
      <c r="L108" s="95">
        <v>4.8</v>
      </c>
      <c r="M108" s="95">
        <v>1.5</v>
      </c>
      <c r="N108" s="94">
        <v>0</v>
      </c>
      <c r="O108" s="90">
        <v>1.5</v>
      </c>
      <c r="P108" s="90">
        <v>1.93</v>
      </c>
    </row>
    <row r="109" spans="1:16">
      <c r="A109" s="90">
        <v>95</v>
      </c>
      <c r="B109" s="90" t="s">
        <v>454</v>
      </c>
      <c r="C109" s="90" t="s">
        <v>172</v>
      </c>
      <c r="D109" s="90" t="s">
        <v>189</v>
      </c>
      <c r="E109" s="90">
        <v>3</v>
      </c>
      <c r="F109" s="90">
        <v>31.2</v>
      </c>
      <c r="G109" s="90" t="s">
        <v>455</v>
      </c>
      <c r="H109" s="95" t="s">
        <v>456</v>
      </c>
      <c r="I109" s="91">
        <v>3</v>
      </c>
      <c r="J109" s="95">
        <v>16.7</v>
      </c>
      <c r="K109" s="90">
        <v>5.3</v>
      </c>
      <c r="L109" s="94">
        <v>1.3</v>
      </c>
      <c r="M109" s="92">
        <v>0</v>
      </c>
      <c r="N109" s="94">
        <v>0</v>
      </c>
      <c r="O109" s="95">
        <v>1</v>
      </c>
      <c r="P109" s="90">
        <v>1.93</v>
      </c>
    </row>
    <row r="110" spans="1:16">
      <c r="A110" s="90">
        <v>96</v>
      </c>
      <c r="B110" s="90" t="s">
        <v>72</v>
      </c>
      <c r="C110" s="90" t="s">
        <v>172</v>
      </c>
      <c r="D110" s="90" t="s">
        <v>167</v>
      </c>
      <c r="E110" s="90">
        <v>4</v>
      </c>
      <c r="F110" s="90">
        <v>28.1</v>
      </c>
      <c r="G110" s="95" t="s">
        <v>703</v>
      </c>
      <c r="H110" s="95" t="s">
        <v>376</v>
      </c>
      <c r="I110" s="94">
        <v>0.8</v>
      </c>
      <c r="J110" s="90">
        <v>13.5</v>
      </c>
      <c r="K110" s="94">
        <v>1.8</v>
      </c>
      <c r="L110" s="91">
        <v>5.5</v>
      </c>
      <c r="M110" s="90">
        <v>1</v>
      </c>
      <c r="N110" s="94">
        <v>0</v>
      </c>
      <c r="O110" s="90">
        <v>2</v>
      </c>
      <c r="P110" s="90">
        <v>1.92</v>
      </c>
    </row>
    <row r="111" spans="1:16">
      <c r="A111" s="90">
        <v>97</v>
      </c>
      <c r="B111" s="90" t="s">
        <v>56</v>
      </c>
      <c r="C111" s="90" t="s">
        <v>166</v>
      </c>
      <c r="D111" s="90" t="s">
        <v>195</v>
      </c>
      <c r="E111" s="90">
        <v>4</v>
      </c>
      <c r="F111" s="90">
        <v>19.3</v>
      </c>
      <c r="G111" s="90" t="s">
        <v>457</v>
      </c>
      <c r="H111" s="95" t="s">
        <v>458</v>
      </c>
      <c r="I111" s="94">
        <v>0.8</v>
      </c>
      <c r="J111" s="90">
        <v>11.8</v>
      </c>
      <c r="K111" s="95">
        <v>9</v>
      </c>
      <c r="L111" s="90">
        <v>1.8</v>
      </c>
      <c r="M111" s="94">
        <v>0.5</v>
      </c>
      <c r="N111" s="95">
        <v>0.8</v>
      </c>
      <c r="O111" s="90">
        <v>1.8</v>
      </c>
      <c r="P111" s="90">
        <v>1.9</v>
      </c>
    </row>
    <row r="112" spans="1:16">
      <c r="A112" s="90">
        <v>98</v>
      </c>
      <c r="B112" s="90" t="s">
        <v>50</v>
      </c>
      <c r="C112" s="90" t="s">
        <v>171</v>
      </c>
      <c r="D112" s="90" t="s">
        <v>189</v>
      </c>
      <c r="E112" s="90">
        <v>3</v>
      </c>
      <c r="F112" s="90">
        <v>33.799999999999997</v>
      </c>
      <c r="G112" s="95" t="s">
        <v>453</v>
      </c>
      <c r="H112" s="90" t="s">
        <v>363</v>
      </c>
      <c r="I112" s="92">
        <v>0</v>
      </c>
      <c r="J112" s="95">
        <v>22</v>
      </c>
      <c r="K112" s="90">
        <v>5</v>
      </c>
      <c r="L112" s="90">
        <v>2.2999999999999998</v>
      </c>
      <c r="M112" s="95">
        <v>1.3</v>
      </c>
      <c r="N112" s="95">
        <v>0.7</v>
      </c>
      <c r="O112" s="92">
        <v>3.3</v>
      </c>
      <c r="P112" s="90">
        <v>1.9</v>
      </c>
    </row>
    <row r="113" spans="1:16">
      <c r="A113" s="90">
        <v>99</v>
      </c>
      <c r="B113" s="90" t="s">
        <v>479</v>
      </c>
      <c r="C113" s="90" t="s">
        <v>166</v>
      </c>
      <c r="D113" s="90" t="s">
        <v>170</v>
      </c>
      <c r="E113" s="90">
        <v>5</v>
      </c>
      <c r="F113" s="90">
        <v>16.2</v>
      </c>
      <c r="G113" s="91" t="s">
        <v>704</v>
      </c>
      <c r="H113" s="95" t="s">
        <v>705</v>
      </c>
      <c r="I113" s="92">
        <v>0</v>
      </c>
      <c r="J113" s="94">
        <v>9.1999999999999993</v>
      </c>
      <c r="K113" s="90">
        <v>6</v>
      </c>
      <c r="L113" s="94">
        <v>0.6</v>
      </c>
      <c r="M113" s="92">
        <v>0</v>
      </c>
      <c r="N113" s="93">
        <v>2</v>
      </c>
      <c r="O113" s="90">
        <v>1.4</v>
      </c>
      <c r="P113" s="90">
        <v>1.81</v>
      </c>
    </row>
    <row r="114" spans="1:16">
      <c r="A114" s="90">
        <v>100</v>
      </c>
      <c r="B114" s="90" t="s">
        <v>465</v>
      </c>
      <c r="C114" s="90" t="s">
        <v>172</v>
      </c>
      <c r="D114" s="90" t="s">
        <v>186</v>
      </c>
      <c r="E114" s="90">
        <v>4</v>
      </c>
      <c r="F114" s="90">
        <v>25.4</v>
      </c>
      <c r="G114" s="94" t="s">
        <v>466</v>
      </c>
      <c r="H114" s="90" t="s">
        <v>467</v>
      </c>
      <c r="I114" s="90">
        <v>1.3</v>
      </c>
      <c r="J114" s="94">
        <v>8</v>
      </c>
      <c r="K114" s="94">
        <v>3</v>
      </c>
      <c r="L114" s="95">
        <v>3.8</v>
      </c>
      <c r="M114" s="93">
        <v>2.5</v>
      </c>
      <c r="N114" s="94">
        <v>0</v>
      </c>
      <c r="O114" s="90">
        <v>1.8</v>
      </c>
      <c r="P114" s="90">
        <v>1.79</v>
      </c>
    </row>
    <row r="115" spans="1:16">
      <c r="A115" s="90">
        <v>101</v>
      </c>
      <c r="B115" s="90" t="s">
        <v>462</v>
      </c>
      <c r="C115" s="90" t="s">
        <v>159</v>
      </c>
      <c r="D115" s="90" t="s">
        <v>195</v>
      </c>
      <c r="E115" s="90">
        <v>4</v>
      </c>
      <c r="F115" s="90">
        <v>25.9</v>
      </c>
      <c r="G115" s="94" t="s">
        <v>463</v>
      </c>
      <c r="H115" s="90" t="s">
        <v>464</v>
      </c>
      <c r="I115" s="90">
        <v>1</v>
      </c>
      <c r="J115" s="90">
        <v>14.8</v>
      </c>
      <c r="K115" s="95">
        <v>6.5</v>
      </c>
      <c r="L115" s="94">
        <v>1</v>
      </c>
      <c r="M115" s="90">
        <v>0.8</v>
      </c>
      <c r="N115" s="91">
        <v>1.3</v>
      </c>
      <c r="O115" s="90">
        <v>2</v>
      </c>
      <c r="P115" s="90">
        <v>1.75</v>
      </c>
    </row>
    <row r="116" spans="1:16">
      <c r="A116" s="90">
        <v>102</v>
      </c>
      <c r="B116" s="90" t="s">
        <v>95</v>
      </c>
      <c r="C116" s="90" t="s">
        <v>171</v>
      </c>
      <c r="D116" s="90" t="s">
        <v>173</v>
      </c>
      <c r="E116" s="90">
        <v>5</v>
      </c>
      <c r="F116" s="90">
        <v>32.1</v>
      </c>
      <c r="G116" s="90" t="s">
        <v>706</v>
      </c>
      <c r="H116" s="90" t="s">
        <v>707</v>
      </c>
      <c r="I116" s="95">
        <v>2</v>
      </c>
      <c r="J116" s="90">
        <v>12.2</v>
      </c>
      <c r="K116" s="90">
        <v>4.2</v>
      </c>
      <c r="L116" s="94">
        <v>0.4</v>
      </c>
      <c r="M116" s="95">
        <v>1.2</v>
      </c>
      <c r="N116" s="95">
        <v>0.8</v>
      </c>
      <c r="O116" s="95">
        <v>1.2</v>
      </c>
      <c r="P116" s="90">
        <v>1.69</v>
      </c>
    </row>
    <row r="117" spans="1:16">
      <c r="A117" s="90">
        <v>103</v>
      </c>
      <c r="B117" s="90" t="s">
        <v>112</v>
      </c>
      <c r="C117" s="90" t="s">
        <v>159</v>
      </c>
      <c r="D117" s="90" t="s">
        <v>160</v>
      </c>
      <c r="E117" s="90">
        <v>4</v>
      </c>
      <c r="F117" s="90">
        <v>20</v>
      </c>
      <c r="G117" s="95" t="s">
        <v>473</v>
      </c>
      <c r="H117" s="92" t="s">
        <v>474</v>
      </c>
      <c r="I117" s="92">
        <v>0</v>
      </c>
      <c r="J117" s="94">
        <v>5.8</v>
      </c>
      <c r="K117" s="95">
        <v>7</v>
      </c>
      <c r="L117" s="90">
        <v>1.5</v>
      </c>
      <c r="M117" s="90">
        <v>0.8</v>
      </c>
      <c r="N117" s="93">
        <v>2.2999999999999998</v>
      </c>
      <c r="O117" s="95">
        <v>1</v>
      </c>
      <c r="P117" s="90">
        <v>1.67</v>
      </c>
    </row>
    <row r="118" spans="1:16">
      <c r="A118" s="90">
        <v>104</v>
      </c>
      <c r="B118" s="90" t="s">
        <v>450</v>
      </c>
      <c r="C118" s="90" t="s">
        <v>159</v>
      </c>
      <c r="D118" s="90" t="s">
        <v>186</v>
      </c>
      <c r="E118" s="90">
        <v>5</v>
      </c>
      <c r="F118" s="90">
        <v>25.8</v>
      </c>
      <c r="G118" s="95" t="s">
        <v>708</v>
      </c>
      <c r="H118" s="90" t="s">
        <v>709</v>
      </c>
      <c r="I118" s="90">
        <v>1.2</v>
      </c>
      <c r="J118" s="90">
        <v>11.6</v>
      </c>
      <c r="K118" s="95">
        <v>8.1999999999999993</v>
      </c>
      <c r="L118" s="90">
        <v>1.6</v>
      </c>
      <c r="M118" s="94">
        <v>0.6</v>
      </c>
      <c r="N118" s="90">
        <v>0.6</v>
      </c>
      <c r="O118" s="95">
        <v>1</v>
      </c>
      <c r="P118" s="90">
        <v>1.58</v>
      </c>
    </row>
    <row r="119" spans="1:16">
      <c r="A119" s="96" t="s">
        <v>141</v>
      </c>
      <c r="B119" s="96" t="s">
        <v>142</v>
      </c>
      <c r="C119" s="96" t="s">
        <v>155</v>
      </c>
      <c r="D119" s="96" t="s">
        <v>156</v>
      </c>
      <c r="E119" s="96" t="s">
        <v>348</v>
      </c>
      <c r="F119" s="96" t="s">
        <v>157</v>
      </c>
      <c r="G119" s="96" t="s">
        <v>3</v>
      </c>
      <c r="H119" s="96" t="s">
        <v>4</v>
      </c>
      <c r="I119" s="96" t="s">
        <v>5</v>
      </c>
      <c r="J119" s="96" t="s">
        <v>11</v>
      </c>
      <c r="K119" s="96" t="s">
        <v>143</v>
      </c>
      <c r="L119" s="96" t="s">
        <v>7</v>
      </c>
      <c r="M119" s="96" t="s">
        <v>8</v>
      </c>
      <c r="N119" s="96" t="s">
        <v>9</v>
      </c>
      <c r="O119" s="96" t="s">
        <v>10</v>
      </c>
      <c r="P119" s="96" t="s">
        <v>158</v>
      </c>
    </row>
    <row r="120" spans="1:16">
      <c r="A120" s="90">
        <v>105</v>
      </c>
      <c r="B120" s="90" t="s">
        <v>536</v>
      </c>
      <c r="C120" s="90" t="s">
        <v>197</v>
      </c>
      <c r="D120" s="90" t="s">
        <v>169</v>
      </c>
      <c r="E120" s="90">
        <v>4</v>
      </c>
      <c r="F120" s="90">
        <v>21.6</v>
      </c>
      <c r="G120" s="92" t="s">
        <v>710</v>
      </c>
      <c r="H120" s="90" t="s">
        <v>405</v>
      </c>
      <c r="I120" s="90">
        <v>1</v>
      </c>
      <c r="J120" s="94">
        <v>5</v>
      </c>
      <c r="K120" s="94">
        <v>1.8</v>
      </c>
      <c r="L120" s="90">
        <v>1.5</v>
      </c>
      <c r="M120" s="93">
        <v>3</v>
      </c>
      <c r="N120" s="91">
        <v>1.5</v>
      </c>
      <c r="O120" s="94">
        <v>2.8</v>
      </c>
      <c r="P120" s="90">
        <v>1.54</v>
      </c>
    </row>
    <row r="121" spans="1:16">
      <c r="A121" s="90">
        <v>106</v>
      </c>
      <c r="B121" s="90" t="s">
        <v>490</v>
      </c>
      <c r="C121" s="90" t="s">
        <v>171</v>
      </c>
      <c r="D121" s="90" t="s">
        <v>178</v>
      </c>
      <c r="E121" s="90">
        <v>4</v>
      </c>
      <c r="F121" s="90">
        <v>28.7</v>
      </c>
      <c r="G121" s="90" t="s">
        <v>367</v>
      </c>
      <c r="H121" s="90" t="s">
        <v>386</v>
      </c>
      <c r="I121" s="90">
        <v>1.5</v>
      </c>
      <c r="J121" s="95">
        <v>17.8</v>
      </c>
      <c r="K121" s="94">
        <v>3.3</v>
      </c>
      <c r="L121" s="90">
        <v>2.8</v>
      </c>
      <c r="M121" s="90">
        <v>0.8</v>
      </c>
      <c r="N121" s="90">
        <v>0.3</v>
      </c>
      <c r="O121" s="90">
        <v>2</v>
      </c>
      <c r="P121" s="90">
        <v>1.53</v>
      </c>
    </row>
    <row r="122" spans="1:16">
      <c r="A122" s="90">
        <v>107</v>
      </c>
      <c r="B122" s="90" t="s">
        <v>470</v>
      </c>
      <c r="C122" s="90" t="s">
        <v>190</v>
      </c>
      <c r="D122" s="90" t="s">
        <v>174</v>
      </c>
      <c r="E122" s="90">
        <v>4</v>
      </c>
      <c r="F122" s="90">
        <v>37.6</v>
      </c>
      <c r="G122" s="92" t="s">
        <v>471</v>
      </c>
      <c r="H122" s="92" t="s">
        <v>472</v>
      </c>
      <c r="I122" s="94">
        <v>0.8</v>
      </c>
      <c r="J122" s="90">
        <v>14.8</v>
      </c>
      <c r="K122" s="95">
        <v>8.5</v>
      </c>
      <c r="L122" s="91">
        <v>5.8</v>
      </c>
      <c r="M122" s="95">
        <v>1.3</v>
      </c>
      <c r="N122" s="95">
        <v>0.8</v>
      </c>
      <c r="O122" s="92">
        <v>3.5</v>
      </c>
      <c r="P122" s="90">
        <v>1.51</v>
      </c>
    </row>
    <row r="123" spans="1:16">
      <c r="A123" s="90">
        <v>108</v>
      </c>
      <c r="B123" s="90" t="s">
        <v>100</v>
      </c>
      <c r="C123" s="90" t="s">
        <v>164</v>
      </c>
      <c r="D123" s="90" t="s">
        <v>186</v>
      </c>
      <c r="E123" s="90">
        <v>5</v>
      </c>
      <c r="F123" s="90">
        <v>32.799999999999997</v>
      </c>
      <c r="G123" s="92" t="s">
        <v>711</v>
      </c>
      <c r="H123" s="95" t="s">
        <v>712</v>
      </c>
      <c r="I123" s="90">
        <v>1.6</v>
      </c>
      <c r="J123" s="90">
        <v>13.6</v>
      </c>
      <c r="K123" s="90">
        <v>4.5999999999999996</v>
      </c>
      <c r="L123" s="94">
        <v>0.4</v>
      </c>
      <c r="M123" s="95">
        <v>1.2</v>
      </c>
      <c r="N123" s="95">
        <v>1.2</v>
      </c>
      <c r="O123" s="90">
        <v>2</v>
      </c>
      <c r="P123" s="90">
        <v>1.5</v>
      </c>
    </row>
    <row r="124" spans="1:16">
      <c r="A124" s="90">
        <v>109</v>
      </c>
      <c r="B124" s="90" t="s">
        <v>421</v>
      </c>
      <c r="C124" s="90" t="s">
        <v>176</v>
      </c>
      <c r="D124" s="90" t="s">
        <v>183</v>
      </c>
      <c r="E124" s="90">
        <v>5</v>
      </c>
      <c r="F124" s="90">
        <v>29.6</v>
      </c>
      <c r="G124" s="90" t="s">
        <v>713</v>
      </c>
      <c r="H124" s="95" t="s">
        <v>714</v>
      </c>
      <c r="I124" s="91">
        <v>2.8</v>
      </c>
      <c r="J124" s="90">
        <v>15.2</v>
      </c>
      <c r="K124" s="94">
        <v>2.4</v>
      </c>
      <c r="L124" s="95">
        <v>3.6</v>
      </c>
      <c r="M124" s="94">
        <v>0.2</v>
      </c>
      <c r="N124" s="94">
        <v>0</v>
      </c>
      <c r="O124" s="95">
        <v>0.8</v>
      </c>
      <c r="P124" s="90">
        <v>1.49</v>
      </c>
    </row>
    <row r="125" spans="1:16">
      <c r="A125" s="90">
        <v>110</v>
      </c>
      <c r="B125" s="90" t="s">
        <v>29</v>
      </c>
      <c r="C125" s="90" t="s">
        <v>172</v>
      </c>
      <c r="D125" s="90" t="s">
        <v>187</v>
      </c>
      <c r="E125" s="90">
        <v>5</v>
      </c>
      <c r="F125" s="90">
        <v>28.9</v>
      </c>
      <c r="G125" s="90" t="s">
        <v>713</v>
      </c>
      <c r="H125" s="90" t="s">
        <v>715</v>
      </c>
      <c r="I125" s="95">
        <v>2</v>
      </c>
      <c r="J125" s="90">
        <v>14.8</v>
      </c>
      <c r="K125" s="90">
        <v>4.5999999999999996</v>
      </c>
      <c r="L125" s="95">
        <v>3.6</v>
      </c>
      <c r="M125" s="95">
        <v>1.2</v>
      </c>
      <c r="N125" s="94">
        <v>0</v>
      </c>
      <c r="O125" s="94">
        <v>3.2</v>
      </c>
      <c r="P125" s="90">
        <v>1.43</v>
      </c>
    </row>
    <row r="126" spans="1:16">
      <c r="A126" s="90">
        <v>111</v>
      </c>
      <c r="B126" s="90" t="s">
        <v>79</v>
      </c>
      <c r="C126" s="90" t="s">
        <v>171</v>
      </c>
      <c r="D126" s="90" t="s">
        <v>168</v>
      </c>
      <c r="E126" s="90">
        <v>4</v>
      </c>
      <c r="F126" s="90">
        <v>33.1</v>
      </c>
      <c r="G126" s="94" t="s">
        <v>475</v>
      </c>
      <c r="H126" s="95" t="s">
        <v>476</v>
      </c>
      <c r="I126" s="95">
        <v>2.2999999999999998</v>
      </c>
      <c r="J126" s="90">
        <v>13.5</v>
      </c>
      <c r="K126" s="94">
        <v>3.5</v>
      </c>
      <c r="L126" s="90">
        <v>1.5</v>
      </c>
      <c r="M126" s="95">
        <v>1.5</v>
      </c>
      <c r="N126" s="94">
        <v>0</v>
      </c>
      <c r="O126" s="94">
        <v>2.2999999999999998</v>
      </c>
      <c r="P126" s="90">
        <v>1.39</v>
      </c>
    </row>
    <row r="127" spans="1:16">
      <c r="A127" s="90">
        <v>112</v>
      </c>
      <c r="B127" s="90" t="s">
        <v>481</v>
      </c>
      <c r="C127" s="90" t="s">
        <v>171</v>
      </c>
      <c r="D127" s="90" t="s">
        <v>195</v>
      </c>
      <c r="E127" s="90">
        <v>2</v>
      </c>
      <c r="F127" s="90">
        <v>18.899999999999999</v>
      </c>
      <c r="G127" s="95" t="s">
        <v>482</v>
      </c>
      <c r="H127" s="94" t="s">
        <v>483</v>
      </c>
      <c r="I127" s="90">
        <v>1.5</v>
      </c>
      <c r="J127" s="90">
        <v>10.5</v>
      </c>
      <c r="K127" s="90">
        <v>4.5</v>
      </c>
      <c r="L127" s="90">
        <v>2</v>
      </c>
      <c r="M127" s="90">
        <v>1</v>
      </c>
      <c r="N127" s="90">
        <v>0.5</v>
      </c>
      <c r="O127" s="90">
        <v>1.5</v>
      </c>
      <c r="P127" s="90">
        <v>1.34</v>
      </c>
    </row>
    <row r="128" spans="1:16">
      <c r="A128" s="90">
        <v>113</v>
      </c>
      <c r="B128" s="90" t="s">
        <v>81</v>
      </c>
      <c r="C128" s="90" t="s">
        <v>164</v>
      </c>
      <c r="D128" s="90" t="s">
        <v>189</v>
      </c>
      <c r="E128" s="90">
        <v>3</v>
      </c>
      <c r="F128" s="90">
        <v>22.4</v>
      </c>
      <c r="G128" s="90" t="s">
        <v>443</v>
      </c>
      <c r="H128" s="95" t="s">
        <v>377</v>
      </c>
      <c r="I128" s="94">
        <v>0.3</v>
      </c>
      <c r="J128" s="94">
        <v>9.6999999999999993</v>
      </c>
      <c r="K128" s="95">
        <v>6.3</v>
      </c>
      <c r="L128" s="90">
        <v>2.7</v>
      </c>
      <c r="M128" s="90">
        <v>0.7</v>
      </c>
      <c r="N128" s="95">
        <v>1</v>
      </c>
      <c r="O128" s="90">
        <v>2</v>
      </c>
      <c r="P128" s="90">
        <v>1.34</v>
      </c>
    </row>
    <row r="129" spans="1:16">
      <c r="A129" s="90">
        <v>114</v>
      </c>
      <c r="B129" s="90" t="s">
        <v>63</v>
      </c>
      <c r="C129" s="90" t="s">
        <v>164</v>
      </c>
      <c r="D129" s="90" t="s">
        <v>178</v>
      </c>
      <c r="E129" s="90">
        <v>4</v>
      </c>
      <c r="F129" s="90">
        <v>29.3</v>
      </c>
      <c r="G129" s="94" t="s">
        <v>716</v>
      </c>
      <c r="H129" s="90" t="s">
        <v>405</v>
      </c>
      <c r="I129" s="90">
        <v>1</v>
      </c>
      <c r="J129" s="94">
        <v>9</v>
      </c>
      <c r="K129" s="95">
        <v>6.3</v>
      </c>
      <c r="L129" s="90">
        <v>3</v>
      </c>
      <c r="M129" s="95">
        <v>1.3</v>
      </c>
      <c r="N129" s="95">
        <v>1</v>
      </c>
      <c r="O129" s="95">
        <v>1.3</v>
      </c>
      <c r="P129" s="90">
        <v>1.31</v>
      </c>
    </row>
    <row r="130" spans="1:16">
      <c r="A130" s="90">
        <v>115</v>
      </c>
      <c r="B130" s="90" t="s">
        <v>74</v>
      </c>
      <c r="C130" s="90" t="s">
        <v>159</v>
      </c>
      <c r="D130" s="90" t="s">
        <v>175</v>
      </c>
      <c r="E130" s="90">
        <v>4</v>
      </c>
      <c r="F130" s="90">
        <v>27.7</v>
      </c>
      <c r="G130" s="95" t="s">
        <v>717</v>
      </c>
      <c r="H130" s="92" t="s">
        <v>718</v>
      </c>
      <c r="I130" s="92">
        <v>0</v>
      </c>
      <c r="J130" s="94">
        <v>8</v>
      </c>
      <c r="K130" s="91">
        <v>10.3</v>
      </c>
      <c r="L130" s="94">
        <v>1.3</v>
      </c>
      <c r="M130" s="94">
        <v>0.5</v>
      </c>
      <c r="N130" s="91">
        <v>1.8</v>
      </c>
      <c r="O130" s="90">
        <v>1.5</v>
      </c>
      <c r="P130" s="90">
        <v>1.29</v>
      </c>
    </row>
    <row r="131" spans="1:16">
      <c r="A131" s="90">
        <v>116</v>
      </c>
      <c r="B131" s="90" t="s">
        <v>477</v>
      </c>
      <c r="C131" s="90" t="s">
        <v>190</v>
      </c>
      <c r="D131" s="90" t="s">
        <v>192</v>
      </c>
      <c r="E131" s="90">
        <v>5</v>
      </c>
      <c r="F131" s="90">
        <v>25</v>
      </c>
      <c r="G131" s="95" t="s">
        <v>719</v>
      </c>
      <c r="H131" s="90" t="s">
        <v>720</v>
      </c>
      <c r="I131" s="90">
        <v>1.6</v>
      </c>
      <c r="J131" s="94">
        <v>8.8000000000000007</v>
      </c>
      <c r="K131" s="90">
        <v>4.8</v>
      </c>
      <c r="L131" s="94">
        <v>1.4</v>
      </c>
      <c r="M131" s="90">
        <v>1</v>
      </c>
      <c r="N131" s="90">
        <v>0.6</v>
      </c>
      <c r="O131" s="95">
        <v>1.2</v>
      </c>
      <c r="P131" s="90">
        <v>1.27</v>
      </c>
    </row>
    <row r="132" spans="1:16">
      <c r="A132" s="90">
        <v>117</v>
      </c>
      <c r="B132" s="90" t="s">
        <v>566</v>
      </c>
      <c r="C132" s="90" t="s">
        <v>190</v>
      </c>
      <c r="D132" s="90" t="s">
        <v>163</v>
      </c>
      <c r="E132" s="90">
        <v>4</v>
      </c>
      <c r="F132" s="90">
        <v>28.1</v>
      </c>
      <c r="G132" s="91" t="s">
        <v>721</v>
      </c>
      <c r="H132" s="95" t="s">
        <v>458</v>
      </c>
      <c r="I132" s="92">
        <v>0</v>
      </c>
      <c r="J132" s="90">
        <v>13</v>
      </c>
      <c r="K132" s="94">
        <v>3</v>
      </c>
      <c r="L132" s="90">
        <v>1.8</v>
      </c>
      <c r="M132" s="90">
        <v>0.8</v>
      </c>
      <c r="N132" s="90">
        <v>0.5</v>
      </c>
      <c r="O132" s="95">
        <v>1</v>
      </c>
      <c r="P132" s="90">
        <v>1.26</v>
      </c>
    </row>
    <row r="133" spans="1:16">
      <c r="A133" s="96" t="s">
        <v>141</v>
      </c>
      <c r="B133" s="96" t="s">
        <v>142</v>
      </c>
      <c r="C133" s="96" t="s">
        <v>155</v>
      </c>
      <c r="D133" s="96" t="s">
        <v>156</v>
      </c>
      <c r="E133" s="96" t="s">
        <v>348</v>
      </c>
      <c r="F133" s="96" t="s">
        <v>157</v>
      </c>
      <c r="G133" s="96" t="s">
        <v>3</v>
      </c>
      <c r="H133" s="96" t="s">
        <v>4</v>
      </c>
      <c r="I133" s="96" t="s">
        <v>5</v>
      </c>
      <c r="J133" s="96" t="s">
        <v>11</v>
      </c>
      <c r="K133" s="96" t="s">
        <v>143</v>
      </c>
      <c r="L133" s="96" t="s">
        <v>7</v>
      </c>
      <c r="M133" s="96" t="s">
        <v>8</v>
      </c>
      <c r="N133" s="96" t="s">
        <v>9</v>
      </c>
      <c r="O133" s="96" t="s">
        <v>10</v>
      </c>
      <c r="P133" s="96" t="s">
        <v>158</v>
      </c>
    </row>
    <row r="134" spans="1:16">
      <c r="A134" s="90">
        <v>118</v>
      </c>
      <c r="B134" s="90" t="s">
        <v>93</v>
      </c>
      <c r="C134" s="90" t="s">
        <v>159</v>
      </c>
      <c r="D134" s="90" t="s">
        <v>180</v>
      </c>
      <c r="E134" s="90">
        <v>5</v>
      </c>
      <c r="F134" s="90">
        <v>27.9</v>
      </c>
      <c r="G134" s="94" t="s">
        <v>722</v>
      </c>
      <c r="H134" s="94" t="s">
        <v>723</v>
      </c>
      <c r="I134" s="90">
        <v>1.4</v>
      </c>
      <c r="J134" s="94">
        <v>9.6</v>
      </c>
      <c r="K134" s="95">
        <v>6.4</v>
      </c>
      <c r="L134" s="90">
        <v>2.6</v>
      </c>
      <c r="M134" s="95">
        <v>1.6</v>
      </c>
      <c r="N134" s="94">
        <v>0.2</v>
      </c>
      <c r="O134" s="95">
        <v>1</v>
      </c>
      <c r="P134" s="90">
        <v>1.22</v>
      </c>
    </row>
    <row r="135" spans="1:16">
      <c r="A135" s="90">
        <v>119</v>
      </c>
      <c r="B135" s="90" t="s">
        <v>550</v>
      </c>
      <c r="C135" s="90" t="s">
        <v>159</v>
      </c>
      <c r="D135" s="90" t="s">
        <v>170</v>
      </c>
      <c r="E135" s="90">
        <v>5</v>
      </c>
      <c r="F135" s="90">
        <v>20.100000000000001</v>
      </c>
      <c r="G135" s="95" t="s">
        <v>724</v>
      </c>
      <c r="H135" s="90" t="s">
        <v>725</v>
      </c>
      <c r="I135" s="91">
        <v>3</v>
      </c>
      <c r="J135" s="90">
        <v>12</v>
      </c>
      <c r="K135" s="90">
        <v>4</v>
      </c>
      <c r="L135" s="94">
        <v>0.2</v>
      </c>
      <c r="M135" s="94">
        <v>0.2</v>
      </c>
      <c r="N135" s="94">
        <v>0.2</v>
      </c>
      <c r="O135" s="95">
        <v>0.6</v>
      </c>
      <c r="P135" s="90">
        <v>1.1599999999999999</v>
      </c>
    </row>
    <row r="136" spans="1:16">
      <c r="A136" s="90">
        <v>120</v>
      </c>
      <c r="B136" s="90" t="s">
        <v>488</v>
      </c>
      <c r="C136" s="90" t="s">
        <v>197</v>
      </c>
      <c r="D136" s="90" t="s">
        <v>182</v>
      </c>
      <c r="E136" s="90">
        <v>4</v>
      </c>
      <c r="F136" s="90">
        <v>24.6</v>
      </c>
      <c r="G136" s="90" t="s">
        <v>489</v>
      </c>
      <c r="H136" s="94" t="s">
        <v>440</v>
      </c>
      <c r="I136" s="90">
        <v>1.3</v>
      </c>
      <c r="J136" s="94">
        <v>7.5</v>
      </c>
      <c r="K136" s="90">
        <v>5.8</v>
      </c>
      <c r="L136" s="90">
        <v>2.2999999999999998</v>
      </c>
      <c r="M136" s="95">
        <v>1.5</v>
      </c>
      <c r="N136" s="95">
        <v>0.8</v>
      </c>
      <c r="O136" s="91">
        <v>0.5</v>
      </c>
      <c r="P136" s="90">
        <v>1.1599999999999999</v>
      </c>
    </row>
    <row r="137" spans="1:16">
      <c r="A137" s="90">
        <v>121</v>
      </c>
      <c r="B137" s="90" t="s">
        <v>420</v>
      </c>
      <c r="C137" s="90" t="s">
        <v>171</v>
      </c>
      <c r="D137" s="90" t="s">
        <v>165</v>
      </c>
      <c r="E137" s="90">
        <v>4</v>
      </c>
      <c r="F137" s="90">
        <v>29.8</v>
      </c>
      <c r="G137" s="90" t="s">
        <v>457</v>
      </c>
      <c r="H137" s="90" t="s">
        <v>478</v>
      </c>
      <c r="I137" s="95">
        <v>2.2999999999999998</v>
      </c>
      <c r="J137" s="90">
        <v>11.3</v>
      </c>
      <c r="K137" s="94">
        <v>2.8</v>
      </c>
      <c r="L137" s="90">
        <v>1.8</v>
      </c>
      <c r="M137" s="90">
        <v>1</v>
      </c>
      <c r="N137" s="90">
        <v>0.3</v>
      </c>
      <c r="O137" s="91">
        <v>0.3</v>
      </c>
      <c r="P137" s="90">
        <v>1.1499999999999999</v>
      </c>
    </row>
    <row r="138" spans="1:16">
      <c r="A138" s="90">
        <v>122</v>
      </c>
      <c r="B138" s="90" t="s">
        <v>485</v>
      </c>
      <c r="C138" s="90" t="s">
        <v>176</v>
      </c>
      <c r="D138" s="90" t="s">
        <v>174</v>
      </c>
      <c r="E138" s="90">
        <v>4</v>
      </c>
      <c r="F138" s="90">
        <v>32.6</v>
      </c>
      <c r="G138" s="90" t="s">
        <v>418</v>
      </c>
      <c r="H138" s="90" t="s">
        <v>486</v>
      </c>
      <c r="I138" s="95">
        <v>1.8</v>
      </c>
      <c r="J138" s="95">
        <v>16.3</v>
      </c>
      <c r="K138" s="95">
        <v>6.3</v>
      </c>
      <c r="L138" s="90">
        <v>1.8</v>
      </c>
      <c r="M138" s="90">
        <v>0.8</v>
      </c>
      <c r="N138" s="94">
        <v>0</v>
      </c>
      <c r="O138" s="94">
        <v>2.8</v>
      </c>
      <c r="P138" s="90">
        <v>1.1200000000000001</v>
      </c>
    </row>
    <row r="139" spans="1:16">
      <c r="A139" s="90">
        <v>123</v>
      </c>
      <c r="B139" s="90" t="s">
        <v>39</v>
      </c>
      <c r="C139" s="90" t="s">
        <v>176</v>
      </c>
      <c r="D139" s="90" t="s">
        <v>192</v>
      </c>
      <c r="E139" s="90">
        <v>5</v>
      </c>
      <c r="F139" s="90">
        <v>30.9</v>
      </c>
      <c r="G139" s="92" t="s">
        <v>726</v>
      </c>
      <c r="H139" s="90" t="s">
        <v>449</v>
      </c>
      <c r="I139" s="93">
        <v>3.8</v>
      </c>
      <c r="J139" s="95">
        <v>16</v>
      </c>
      <c r="K139" s="94">
        <v>3.4</v>
      </c>
      <c r="L139" s="90">
        <v>2.2000000000000002</v>
      </c>
      <c r="M139" s="94">
        <v>0.6</v>
      </c>
      <c r="N139" s="90">
        <v>0.4</v>
      </c>
      <c r="O139" s="94">
        <v>3.2</v>
      </c>
      <c r="P139" s="90">
        <v>1.01</v>
      </c>
    </row>
    <row r="140" spans="1:16">
      <c r="A140" s="90">
        <v>124</v>
      </c>
      <c r="B140" s="90" t="s">
        <v>84</v>
      </c>
      <c r="C140" s="90" t="s">
        <v>171</v>
      </c>
      <c r="D140" s="90" t="s">
        <v>175</v>
      </c>
      <c r="E140" s="90">
        <v>4</v>
      </c>
      <c r="F140" s="90">
        <v>34.4</v>
      </c>
      <c r="G140" s="95" t="s">
        <v>614</v>
      </c>
      <c r="H140" s="94" t="s">
        <v>390</v>
      </c>
      <c r="I140" s="91">
        <v>3.3</v>
      </c>
      <c r="J140" s="90">
        <v>13.3</v>
      </c>
      <c r="K140" s="94">
        <v>3</v>
      </c>
      <c r="L140" s="94">
        <v>1.3</v>
      </c>
      <c r="M140" s="94">
        <v>0.5</v>
      </c>
      <c r="N140" s="90">
        <v>0.3</v>
      </c>
      <c r="O140" s="94">
        <v>2.2999999999999998</v>
      </c>
      <c r="P140" s="90">
        <v>1</v>
      </c>
    </row>
    <row r="141" spans="1:16">
      <c r="A141" s="90">
        <v>125</v>
      </c>
      <c r="B141" s="90" t="s">
        <v>20</v>
      </c>
      <c r="C141" s="90" t="s">
        <v>171</v>
      </c>
      <c r="D141" s="90" t="s">
        <v>174</v>
      </c>
      <c r="E141" s="90">
        <v>1</v>
      </c>
      <c r="F141" s="90">
        <v>30.7</v>
      </c>
      <c r="G141" s="90" t="s">
        <v>492</v>
      </c>
      <c r="H141" s="92" t="s">
        <v>493</v>
      </c>
      <c r="I141" s="90">
        <v>1</v>
      </c>
      <c r="J141" s="95">
        <v>21</v>
      </c>
      <c r="K141" s="90">
        <v>5</v>
      </c>
      <c r="L141" s="90">
        <v>2</v>
      </c>
      <c r="M141" s="93">
        <v>3</v>
      </c>
      <c r="N141" s="94">
        <v>0</v>
      </c>
      <c r="O141" s="92">
        <v>4</v>
      </c>
      <c r="P141" s="90">
        <v>0.99</v>
      </c>
    </row>
    <row r="142" spans="1:16">
      <c r="A142" s="90">
        <v>126</v>
      </c>
      <c r="B142" s="90" t="s">
        <v>727</v>
      </c>
      <c r="C142" s="90"/>
      <c r="D142" s="90"/>
      <c r="E142" s="90">
        <v>1</v>
      </c>
      <c r="F142" s="90">
        <v>16.7</v>
      </c>
      <c r="G142" s="91" t="s">
        <v>728</v>
      </c>
      <c r="H142" s="95" t="s">
        <v>538</v>
      </c>
      <c r="I142" s="95">
        <v>2</v>
      </c>
      <c r="J142" s="90">
        <v>14</v>
      </c>
      <c r="K142" s="94">
        <v>3</v>
      </c>
      <c r="L142" s="94">
        <v>0</v>
      </c>
      <c r="M142" s="92">
        <v>0</v>
      </c>
      <c r="N142" s="94">
        <v>0</v>
      </c>
      <c r="O142" s="95">
        <v>1</v>
      </c>
      <c r="P142" s="90">
        <v>0.98</v>
      </c>
    </row>
    <row r="143" spans="1:16">
      <c r="A143" s="90">
        <v>127</v>
      </c>
      <c r="B143" s="90" t="s">
        <v>532</v>
      </c>
      <c r="C143" s="90" t="s">
        <v>172</v>
      </c>
      <c r="D143" s="90" t="s">
        <v>192</v>
      </c>
      <c r="E143" s="90">
        <v>5</v>
      </c>
      <c r="F143" s="90">
        <v>30.6</v>
      </c>
      <c r="G143" s="94" t="s">
        <v>729</v>
      </c>
      <c r="H143" s="94" t="s">
        <v>730</v>
      </c>
      <c r="I143" s="90">
        <v>1.6</v>
      </c>
      <c r="J143" s="95">
        <v>16.2</v>
      </c>
      <c r="K143" s="94">
        <v>3.6</v>
      </c>
      <c r="L143" s="91">
        <v>6.8</v>
      </c>
      <c r="M143" s="90">
        <v>0.8</v>
      </c>
      <c r="N143" s="94">
        <v>0.2</v>
      </c>
      <c r="O143" s="92">
        <v>3.8</v>
      </c>
      <c r="P143" s="90">
        <v>0.91</v>
      </c>
    </row>
    <row r="144" spans="1:16">
      <c r="A144" s="90">
        <v>128</v>
      </c>
      <c r="B144" s="90" t="s">
        <v>23</v>
      </c>
      <c r="C144" s="90" t="s">
        <v>166</v>
      </c>
      <c r="D144" s="90" t="s">
        <v>181</v>
      </c>
      <c r="E144" s="90">
        <v>5</v>
      </c>
      <c r="F144" s="90">
        <v>32.700000000000003</v>
      </c>
      <c r="G144" s="95" t="s">
        <v>731</v>
      </c>
      <c r="H144" s="92" t="s">
        <v>732</v>
      </c>
      <c r="I144" s="92">
        <v>0</v>
      </c>
      <c r="J144" s="94">
        <v>9.8000000000000007</v>
      </c>
      <c r="K144" s="91">
        <v>10.8</v>
      </c>
      <c r="L144" s="94">
        <v>1.2</v>
      </c>
      <c r="M144" s="90">
        <v>1</v>
      </c>
      <c r="N144" s="95">
        <v>1</v>
      </c>
      <c r="O144" s="92">
        <v>3.4</v>
      </c>
      <c r="P144" s="90">
        <v>0.9</v>
      </c>
    </row>
    <row r="145" spans="1:16">
      <c r="A145" s="90">
        <v>129</v>
      </c>
      <c r="B145" s="90" t="s">
        <v>502</v>
      </c>
      <c r="C145" s="90" t="s">
        <v>172</v>
      </c>
      <c r="D145" s="90" t="s">
        <v>167</v>
      </c>
      <c r="E145" s="90">
        <v>4</v>
      </c>
      <c r="F145" s="90">
        <v>21.6</v>
      </c>
      <c r="G145" s="92" t="s">
        <v>733</v>
      </c>
      <c r="H145" s="95" t="s">
        <v>480</v>
      </c>
      <c r="I145" s="90">
        <v>1.3</v>
      </c>
      <c r="J145" s="94">
        <v>8.8000000000000007</v>
      </c>
      <c r="K145" s="94">
        <v>2.5</v>
      </c>
      <c r="L145" s="95">
        <v>4.8</v>
      </c>
      <c r="M145" s="95">
        <v>1.3</v>
      </c>
      <c r="N145" s="90">
        <v>0.5</v>
      </c>
      <c r="O145" s="94">
        <v>2.5</v>
      </c>
      <c r="P145" s="90">
        <v>0.85</v>
      </c>
    </row>
    <row r="146" spans="1:16">
      <c r="A146" s="90">
        <v>130</v>
      </c>
      <c r="B146" s="90" t="s">
        <v>498</v>
      </c>
      <c r="C146" s="90" t="s">
        <v>197</v>
      </c>
      <c r="D146" s="90" t="s">
        <v>175</v>
      </c>
      <c r="E146" s="90">
        <v>4</v>
      </c>
      <c r="F146" s="90">
        <v>32.9</v>
      </c>
      <c r="G146" s="94" t="s">
        <v>688</v>
      </c>
      <c r="H146" s="94" t="s">
        <v>523</v>
      </c>
      <c r="I146" s="95">
        <v>2.2999999999999998</v>
      </c>
      <c r="J146" s="90">
        <v>11.5</v>
      </c>
      <c r="K146" s="95">
        <v>6.3</v>
      </c>
      <c r="L146" s="90">
        <v>1.5</v>
      </c>
      <c r="M146" s="90">
        <v>1</v>
      </c>
      <c r="N146" s="95">
        <v>0.8</v>
      </c>
      <c r="O146" s="94">
        <v>2.2999999999999998</v>
      </c>
      <c r="P146" s="90">
        <v>0.84</v>
      </c>
    </row>
    <row r="147" spans="1:16">
      <c r="A147" s="96" t="s">
        <v>141</v>
      </c>
      <c r="B147" s="96" t="s">
        <v>142</v>
      </c>
      <c r="C147" s="96" t="s">
        <v>155</v>
      </c>
      <c r="D147" s="96" t="s">
        <v>156</v>
      </c>
      <c r="E147" s="96" t="s">
        <v>348</v>
      </c>
      <c r="F147" s="96" t="s">
        <v>157</v>
      </c>
      <c r="G147" s="96" t="s">
        <v>3</v>
      </c>
      <c r="H147" s="96" t="s">
        <v>4</v>
      </c>
      <c r="I147" s="96" t="s">
        <v>5</v>
      </c>
      <c r="J147" s="96" t="s">
        <v>11</v>
      </c>
      <c r="K147" s="96" t="s">
        <v>143</v>
      </c>
      <c r="L147" s="96" t="s">
        <v>7</v>
      </c>
      <c r="M147" s="96" t="s">
        <v>8</v>
      </c>
      <c r="N147" s="96" t="s">
        <v>9</v>
      </c>
      <c r="O147" s="96" t="s">
        <v>10</v>
      </c>
      <c r="P147" s="96" t="s">
        <v>158</v>
      </c>
    </row>
    <row r="148" spans="1:16">
      <c r="A148" s="90">
        <v>131</v>
      </c>
      <c r="B148" s="90" t="s">
        <v>88</v>
      </c>
      <c r="C148" s="90" t="s">
        <v>172</v>
      </c>
      <c r="D148" s="90" t="s">
        <v>175</v>
      </c>
      <c r="E148" s="90">
        <v>4</v>
      </c>
      <c r="F148" s="90">
        <v>25.5</v>
      </c>
      <c r="G148" s="92" t="s">
        <v>734</v>
      </c>
      <c r="H148" s="90" t="s">
        <v>735</v>
      </c>
      <c r="I148" s="90">
        <v>1.5</v>
      </c>
      <c r="J148" s="95">
        <v>17.5</v>
      </c>
      <c r="K148" s="94">
        <v>2.5</v>
      </c>
      <c r="L148" s="91">
        <v>5.5</v>
      </c>
      <c r="M148" s="94">
        <v>0.5</v>
      </c>
      <c r="N148" s="90">
        <v>0.5</v>
      </c>
      <c r="O148" s="94">
        <v>3</v>
      </c>
      <c r="P148" s="90">
        <v>0.84</v>
      </c>
    </row>
    <row r="149" spans="1:16">
      <c r="A149" s="90">
        <v>132</v>
      </c>
      <c r="B149" s="90" t="s">
        <v>87</v>
      </c>
      <c r="C149" s="90" t="s">
        <v>171</v>
      </c>
      <c r="D149" s="90" t="s">
        <v>167</v>
      </c>
      <c r="E149" s="90">
        <v>4</v>
      </c>
      <c r="F149" s="90">
        <v>34.299999999999997</v>
      </c>
      <c r="G149" s="94" t="s">
        <v>736</v>
      </c>
      <c r="H149" s="90" t="s">
        <v>410</v>
      </c>
      <c r="I149" s="90">
        <v>1.3</v>
      </c>
      <c r="J149" s="95">
        <v>20.3</v>
      </c>
      <c r="K149" s="90">
        <v>5.8</v>
      </c>
      <c r="L149" s="94">
        <v>1</v>
      </c>
      <c r="M149" s="94">
        <v>0.5</v>
      </c>
      <c r="N149" s="90">
        <v>0.5</v>
      </c>
      <c r="O149" s="90">
        <v>1.5</v>
      </c>
      <c r="P149" s="90">
        <v>0.79</v>
      </c>
    </row>
    <row r="150" spans="1:16">
      <c r="A150" s="90">
        <v>133</v>
      </c>
      <c r="B150" s="90" t="s">
        <v>446</v>
      </c>
      <c r="C150" s="90" t="s">
        <v>171</v>
      </c>
      <c r="D150" s="90" t="s">
        <v>175</v>
      </c>
      <c r="E150" s="90">
        <v>4</v>
      </c>
      <c r="F150" s="90">
        <v>33.4</v>
      </c>
      <c r="G150" s="90" t="s">
        <v>737</v>
      </c>
      <c r="H150" s="92" t="s">
        <v>738</v>
      </c>
      <c r="I150" s="95">
        <v>1.8</v>
      </c>
      <c r="J150" s="95">
        <v>18.5</v>
      </c>
      <c r="K150" s="90">
        <v>4.3</v>
      </c>
      <c r="L150" s="95">
        <v>4</v>
      </c>
      <c r="M150" s="95">
        <v>1.3</v>
      </c>
      <c r="N150" s="94">
        <v>0</v>
      </c>
      <c r="O150" s="92">
        <v>4.3</v>
      </c>
      <c r="P150" s="90">
        <v>0.76</v>
      </c>
    </row>
    <row r="151" spans="1:16">
      <c r="A151" s="90">
        <v>134</v>
      </c>
      <c r="B151" s="90" t="s">
        <v>499</v>
      </c>
      <c r="C151" s="90" t="s">
        <v>171</v>
      </c>
      <c r="D151" s="90" t="s">
        <v>195</v>
      </c>
      <c r="E151" s="90">
        <v>4</v>
      </c>
      <c r="F151" s="90">
        <v>27</v>
      </c>
      <c r="G151" s="94" t="s">
        <v>500</v>
      </c>
      <c r="H151" s="90" t="s">
        <v>461</v>
      </c>
      <c r="I151" s="95">
        <v>1.8</v>
      </c>
      <c r="J151" s="90">
        <v>10.5</v>
      </c>
      <c r="K151" s="94">
        <v>3.3</v>
      </c>
      <c r="L151" s="90">
        <v>2</v>
      </c>
      <c r="M151" s="95">
        <v>1.3</v>
      </c>
      <c r="N151" s="90">
        <v>0.5</v>
      </c>
      <c r="O151" s="95">
        <v>1.3</v>
      </c>
      <c r="P151" s="90">
        <v>0.73</v>
      </c>
    </row>
    <row r="152" spans="1:16">
      <c r="A152" s="90">
        <v>135</v>
      </c>
      <c r="B152" s="90" t="s">
        <v>31</v>
      </c>
      <c r="C152" s="90" t="s">
        <v>164</v>
      </c>
      <c r="D152" s="90" t="s">
        <v>167</v>
      </c>
      <c r="E152" s="90">
        <v>4</v>
      </c>
      <c r="F152" s="90">
        <v>26.1</v>
      </c>
      <c r="G152" s="94" t="s">
        <v>739</v>
      </c>
      <c r="H152" s="90" t="s">
        <v>467</v>
      </c>
      <c r="I152" s="90">
        <v>1.5</v>
      </c>
      <c r="J152" s="90">
        <v>10.3</v>
      </c>
      <c r="K152" s="95">
        <v>6.5</v>
      </c>
      <c r="L152" s="94">
        <v>1</v>
      </c>
      <c r="M152" s="90">
        <v>0.8</v>
      </c>
      <c r="N152" s="95">
        <v>0.8</v>
      </c>
      <c r="O152" s="90">
        <v>1.8</v>
      </c>
      <c r="P152" s="90">
        <v>0.66</v>
      </c>
    </row>
    <row r="153" spans="1:16">
      <c r="A153" s="90">
        <v>136</v>
      </c>
      <c r="B153" s="90" t="s">
        <v>494</v>
      </c>
      <c r="C153" s="90" t="s">
        <v>190</v>
      </c>
      <c r="D153" s="90" t="s">
        <v>179</v>
      </c>
      <c r="E153" s="90">
        <v>4</v>
      </c>
      <c r="F153" s="90">
        <v>15.2</v>
      </c>
      <c r="G153" s="95" t="s">
        <v>483</v>
      </c>
      <c r="H153" s="90" t="s">
        <v>545</v>
      </c>
      <c r="I153" s="92">
        <v>0</v>
      </c>
      <c r="J153" s="92">
        <v>4.3</v>
      </c>
      <c r="K153" s="90">
        <v>5</v>
      </c>
      <c r="L153" s="90">
        <v>2</v>
      </c>
      <c r="M153" s="95">
        <v>1.3</v>
      </c>
      <c r="N153" s="95">
        <v>1</v>
      </c>
      <c r="O153" s="91">
        <v>0.5</v>
      </c>
      <c r="P153" s="90">
        <v>0.57999999999999996</v>
      </c>
    </row>
    <row r="154" spans="1:16">
      <c r="A154" s="90">
        <v>137</v>
      </c>
      <c r="B154" s="90" t="s">
        <v>484</v>
      </c>
      <c r="C154" s="90" t="s">
        <v>176</v>
      </c>
      <c r="D154" s="90" t="s">
        <v>167</v>
      </c>
      <c r="E154" s="90">
        <v>4</v>
      </c>
      <c r="F154" s="90">
        <v>20.5</v>
      </c>
      <c r="G154" s="95" t="s">
        <v>740</v>
      </c>
      <c r="H154" s="94" t="s">
        <v>741</v>
      </c>
      <c r="I154" s="94">
        <v>0.5</v>
      </c>
      <c r="J154" s="94">
        <v>9</v>
      </c>
      <c r="K154" s="90">
        <v>4.8</v>
      </c>
      <c r="L154" s="90">
        <v>2.2999999999999998</v>
      </c>
      <c r="M154" s="91">
        <v>1.8</v>
      </c>
      <c r="N154" s="90">
        <v>0.3</v>
      </c>
      <c r="O154" s="90">
        <v>1.8</v>
      </c>
      <c r="P154" s="90">
        <v>0.55000000000000004</v>
      </c>
    </row>
    <row r="155" spans="1:16">
      <c r="A155" s="90">
        <v>138</v>
      </c>
      <c r="B155" s="90" t="s">
        <v>61</v>
      </c>
      <c r="C155" s="90" t="s">
        <v>159</v>
      </c>
      <c r="D155" s="90" t="s">
        <v>186</v>
      </c>
      <c r="E155" s="90">
        <v>5</v>
      </c>
      <c r="F155" s="90">
        <v>34.6</v>
      </c>
      <c r="G155" s="90" t="s">
        <v>742</v>
      </c>
      <c r="H155" s="92" t="s">
        <v>743</v>
      </c>
      <c r="I155" s="92">
        <v>0.2</v>
      </c>
      <c r="J155" s="95">
        <v>15.6</v>
      </c>
      <c r="K155" s="91">
        <v>11.2</v>
      </c>
      <c r="L155" s="95">
        <v>5</v>
      </c>
      <c r="M155" s="90">
        <v>0.8</v>
      </c>
      <c r="N155" s="94">
        <v>0.2</v>
      </c>
      <c r="O155" s="92">
        <v>4.5999999999999996</v>
      </c>
      <c r="P155" s="90">
        <v>0.54</v>
      </c>
    </row>
    <row r="156" spans="1:16">
      <c r="A156" s="90">
        <v>139</v>
      </c>
      <c r="B156" s="90" t="s">
        <v>448</v>
      </c>
      <c r="C156" s="90" t="s">
        <v>172</v>
      </c>
      <c r="D156" s="90" t="s">
        <v>180</v>
      </c>
      <c r="E156" s="90">
        <v>5</v>
      </c>
      <c r="F156" s="90">
        <v>22</v>
      </c>
      <c r="G156" s="94" t="s">
        <v>744</v>
      </c>
      <c r="H156" s="90" t="s">
        <v>461</v>
      </c>
      <c r="I156" s="95">
        <v>2</v>
      </c>
      <c r="J156" s="94">
        <v>8</v>
      </c>
      <c r="K156" s="94">
        <v>2.4</v>
      </c>
      <c r="L156" s="95">
        <v>3.2</v>
      </c>
      <c r="M156" s="95">
        <v>1.2</v>
      </c>
      <c r="N156" s="94">
        <v>0.2</v>
      </c>
      <c r="O156" s="90">
        <v>1.8</v>
      </c>
      <c r="P156" s="90">
        <v>0.53</v>
      </c>
    </row>
    <row r="157" spans="1:16">
      <c r="A157" s="90">
        <v>140</v>
      </c>
      <c r="B157" s="90" t="s">
        <v>554</v>
      </c>
      <c r="C157" s="90" t="s">
        <v>171</v>
      </c>
      <c r="D157" s="90" t="s">
        <v>163</v>
      </c>
      <c r="E157" s="90">
        <v>4</v>
      </c>
      <c r="F157" s="90">
        <v>28.3</v>
      </c>
      <c r="G157" s="90" t="s">
        <v>534</v>
      </c>
      <c r="H157" s="95" t="s">
        <v>476</v>
      </c>
      <c r="I157" s="94">
        <v>0.5</v>
      </c>
      <c r="J157" s="90">
        <v>11.3</v>
      </c>
      <c r="K157" s="90">
        <v>5.5</v>
      </c>
      <c r="L157" s="94">
        <v>1.3</v>
      </c>
      <c r="M157" s="90">
        <v>1</v>
      </c>
      <c r="N157" s="90">
        <v>0.5</v>
      </c>
      <c r="O157" s="95">
        <v>1</v>
      </c>
      <c r="P157" s="90">
        <v>0.4</v>
      </c>
    </row>
    <row r="158" spans="1:16">
      <c r="A158" s="90">
        <v>141</v>
      </c>
      <c r="B158" s="90" t="s">
        <v>97</v>
      </c>
      <c r="C158" s="90" t="s">
        <v>161</v>
      </c>
      <c r="D158" s="90" t="s">
        <v>194</v>
      </c>
      <c r="E158" s="90">
        <v>4</v>
      </c>
      <c r="F158" s="90">
        <v>21.8</v>
      </c>
      <c r="G158" s="90" t="s">
        <v>745</v>
      </c>
      <c r="H158" s="95" t="s">
        <v>746</v>
      </c>
      <c r="I158" s="90">
        <v>1.3</v>
      </c>
      <c r="J158" s="90">
        <v>14</v>
      </c>
      <c r="K158" s="92">
        <v>1</v>
      </c>
      <c r="L158" s="90">
        <v>2.2999999999999998</v>
      </c>
      <c r="M158" s="90">
        <v>1</v>
      </c>
      <c r="N158" s="94">
        <v>0</v>
      </c>
      <c r="O158" s="95">
        <v>1</v>
      </c>
      <c r="P158" s="90">
        <v>0.37</v>
      </c>
    </row>
    <row r="159" spans="1:16">
      <c r="A159" s="90">
        <v>142</v>
      </c>
      <c r="B159" s="90" t="s">
        <v>553</v>
      </c>
      <c r="C159" s="90" t="s">
        <v>159</v>
      </c>
      <c r="D159" s="90" t="s">
        <v>187</v>
      </c>
      <c r="E159" s="90">
        <v>5</v>
      </c>
      <c r="F159" s="90">
        <v>15.3</v>
      </c>
      <c r="G159" s="91" t="s">
        <v>747</v>
      </c>
      <c r="H159" s="90" t="s">
        <v>748</v>
      </c>
      <c r="I159" s="92">
        <v>0</v>
      </c>
      <c r="J159" s="94">
        <v>7.6</v>
      </c>
      <c r="K159" s="90">
        <v>4.8</v>
      </c>
      <c r="L159" s="94">
        <v>1</v>
      </c>
      <c r="M159" s="90">
        <v>0.8</v>
      </c>
      <c r="N159" s="95">
        <v>0.8</v>
      </c>
      <c r="O159" s="95">
        <v>0.8</v>
      </c>
      <c r="P159" s="90">
        <v>0.34</v>
      </c>
    </row>
    <row r="160" spans="1:16">
      <c r="A160" s="90">
        <v>143</v>
      </c>
      <c r="B160" s="90" t="s">
        <v>501</v>
      </c>
      <c r="C160" s="90" t="s">
        <v>159</v>
      </c>
      <c r="D160" s="90" t="s">
        <v>194</v>
      </c>
      <c r="E160" s="90">
        <v>4</v>
      </c>
      <c r="F160" s="90">
        <v>25.3</v>
      </c>
      <c r="G160" s="90" t="s">
        <v>749</v>
      </c>
      <c r="H160" s="94" t="s">
        <v>750</v>
      </c>
      <c r="I160" s="90">
        <v>1.3</v>
      </c>
      <c r="J160" s="90">
        <v>11.3</v>
      </c>
      <c r="K160" s="95">
        <v>7.8</v>
      </c>
      <c r="L160" s="90">
        <v>1.5</v>
      </c>
      <c r="M160" s="94">
        <v>0.3</v>
      </c>
      <c r="N160" s="95">
        <v>0.8</v>
      </c>
      <c r="O160" s="95">
        <v>1.3</v>
      </c>
      <c r="P160" s="90">
        <v>0.34</v>
      </c>
    </row>
    <row r="161" spans="1:16">
      <c r="A161" s="96" t="s">
        <v>141</v>
      </c>
      <c r="B161" s="96" t="s">
        <v>142</v>
      </c>
      <c r="C161" s="96" t="s">
        <v>155</v>
      </c>
      <c r="D161" s="96" t="s">
        <v>156</v>
      </c>
      <c r="E161" s="96" t="s">
        <v>348</v>
      </c>
      <c r="F161" s="96" t="s">
        <v>157</v>
      </c>
      <c r="G161" s="96" t="s">
        <v>3</v>
      </c>
      <c r="H161" s="96" t="s">
        <v>4</v>
      </c>
      <c r="I161" s="96" t="s">
        <v>5</v>
      </c>
      <c r="J161" s="96" t="s">
        <v>11</v>
      </c>
      <c r="K161" s="96" t="s">
        <v>143</v>
      </c>
      <c r="L161" s="96" t="s">
        <v>7</v>
      </c>
      <c r="M161" s="96" t="s">
        <v>8</v>
      </c>
      <c r="N161" s="96" t="s">
        <v>9</v>
      </c>
      <c r="O161" s="96" t="s">
        <v>10</v>
      </c>
      <c r="P161" s="96" t="s">
        <v>158</v>
      </c>
    </row>
    <row r="162" spans="1:16">
      <c r="A162" s="90">
        <v>144</v>
      </c>
      <c r="B162" s="90" t="s">
        <v>506</v>
      </c>
      <c r="C162" s="90" t="s">
        <v>164</v>
      </c>
      <c r="D162" s="90" t="s">
        <v>195</v>
      </c>
      <c r="E162" s="90">
        <v>4</v>
      </c>
      <c r="F162" s="90">
        <v>31.5</v>
      </c>
      <c r="G162" s="92" t="s">
        <v>507</v>
      </c>
      <c r="H162" s="90" t="s">
        <v>508</v>
      </c>
      <c r="I162" s="95">
        <v>2</v>
      </c>
      <c r="J162" s="90">
        <v>10.3</v>
      </c>
      <c r="K162" s="95">
        <v>6.5</v>
      </c>
      <c r="L162" s="90">
        <v>2.8</v>
      </c>
      <c r="M162" s="94">
        <v>0.5</v>
      </c>
      <c r="N162" s="90">
        <v>0.5</v>
      </c>
      <c r="O162" s="90">
        <v>1.5</v>
      </c>
      <c r="P162" s="90">
        <v>0.34</v>
      </c>
    </row>
    <row r="163" spans="1:16">
      <c r="A163" s="90">
        <v>145</v>
      </c>
      <c r="B163" s="90" t="s">
        <v>505</v>
      </c>
      <c r="C163" s="90" t="s">
        <v>190</v>
      </c>
      <c r="D163" s="90" t="s">
        <v>177</v>
      </c>
      <c r="E163" s="90">
        <v>4</v>
      </c>
      <c r="F163" s="90">
        <v>16.100000000000001</v>
      </c>
      <c r="G163" s="91" t="s">
        <v>510</v>
      </c>
      <c r="H163" s="90" t="s">
        <v>531</v>
      </c>
      <c r="I163" s="90">
        <v>1.3</v>
      </c>
      <c r="J163" s="90">
        <v>11</v>
      </c>
      <c r="K163" s="90">
        <v>4.5</v>
      </c>
      <c r="L163" s="94">
        <v>0.5</v>
      </c>
      <c r="M163" s="94">
        <v>0.3</v>
      </c>
      <c r="N163" s="95">
        <v>1</v>
      </c>
      <c r="O163" s="92">
        <v>3.8</v>
      </c>
      <c r="P163" s="90">
        <v>0.3</v>
      </c>
    </row>
    <row r="164" spans="1:16">
      <c r="A164" s="90">
        <v>146</v>
      </c>
      <c r="B164" s="90" t="s">
        <v>512</v>
      </c>
      <c r="C164" s="90" t="s">
        <v>161</v>
      </c>
      <c r="D164" s="90" t="s">
        <v>193</v>
      </c>
      <c r="E164" s="90">
        <v>4</v>
      </c>
      <c r="F164" s="90">
        <v>21.7</v>
      </c>
      <c r="G164" s="90" t="s">
        <v>513</v>
      </c>
      <c r="H164" s="90" t="s">
        <v>449</v>
      </c>
      <c r="I164" s="95">
        <v>1.8</v>
      </c>
      <c r="J164" s="94">
        <v>9.8000000000000007</v>
      </c>
      <c r="K164" s="94">
        <v>1.8</v>
      </c>
      <c r="L164" s="90">
        <v>1.5</v>
      </c>
      <c r="M164" s="90">
        <v>1</v>
      </c>
      <c r="N164" s="90">
        <v>0.3</v>
      </c>
      <c r="O164" s="95">
        <v>0.8</v>
      </c>
      <c r="P164" s="90">
        <v>0.28999999999999998</v>
      </c>
    </row>
    <row r="165" spans="1:16">
      <c r="A165" s="90">
        <v>147</v>
      </c>
      <c r="B165" s="90" t="s">
        <v>751</v>
      </c>
      <c r="C165" s="90" t="s">
        <v>164</v>
      </c>
      <c r="D165" s="90" t="s">
        <v>194</v>
      </c>
      <c r="E165" s="90">
        <v>4</v>
      </c>
      <c r="F165" s="90">
        <v>28.6</v>
      </c>
      <c r="G165" s="95" t="s">
        <v>752</v>
      </c>
      <c r="H165" s="90" t="s">
        <v>545</v>
      </c>
      <c r="I165" s="95">
        <v>2.2999999999999998</v>
      </c>
      <c r="J165" s="94">
        <v>9</v>
      </c>
      <c r="K165" s="94">
        <v>2.2999999999999998</v>
      </c>
      <c r="L165" s="90">
        <v>1.8</v>
      </c>
      <c r="M165" s="90">
        <v>0.8</v>
      </c>
      <c r="N165" s="90">
        <v>0.3</v>
      </c>
      <c r="O165" s="95">
        <v>1.3</v>
      </c>
      <c r="P165" s="90">
        <v>0.13</v>
      </c>
    </row>
    <row r="166" spans="1:16">
      <c r="A166" s="90">
        <v>148</v>
      </c>
      <c r="B166" s="90" t="s">
        <v>89</v>
      </c>
      <c r="C166" s="90" t="s">
        <v>164</v>
      </c>
      <c r="D166" s="90" t="s">
        <v>192</v>
      </c>
      <c r="E166" s="90">
        <v>5</v>
      </c>
      <c r="F166" s="90">
        <v>31.7</v>
      </c>
      <c r="G166" s="95" t="s">
        <v>753</v>
      </c>
      <c r="H166" s="94" t="s">
        <v>754</v>
      </c>
      <c r="I166" s="94">
        <v>0.8</v>
      </c>
      <c r="J166" s="90">
        <v>13.2</v>
      </c>
      <c r="K166" s="90">
        <v>5.8</v>
      </c>
      <c r="L166" s="94">
        <v>0.8</v>
      </c>
      <c r="M166" s="95">
        <v>1.2</v>
      </c>
      <c r="N166" s="94">
        <v>0</v>
      </c>
      <c r="O166" s="95">
        <v>1</v>
      </c>
      <c r="P166" s="90">
        <v>0.11</v>
      </c>
    </row>
    <row r="167" spans="1:16">
      <c r="A167" s="90">
        <v>149</v>
      </c>
      <c r="B167" s="90" t="s">
        <v>96</v>
      </c>
      <c r="C167" s="90" t="s">
        <v>161</v>
      </c>
      <c r="D167" s="90" t="s">
        <v>168</v>
      </c>
      <c r="E167" s="90">
        <v>4</v>
      </c>
      <c r="F167" s="90">
        <v>19</v>
      </c>
      <c r="G167" s="90" t="s">
        <v>516</v>
      </c>
      <c r="H167" s="90" t="s">
        <v>461</v>
      </c>
      <c r="I167" s="95">
        <v>1.8</v>
      </c>
      <c r="J167" s="94">
        <v>9.5</v>
      </c>
      <c r="K167" s="94">
        <v>1.8</v>
      </c>
      <c r="L167" s="94">
        <v>1</v>
      </c>
      <c r="M167" s="95">
        <v>1.3</v>
      </c>
      <c r="N167" s="90">
        <v>0.3</v>
      </c>
      <c r="O167" s="95">
        <v>1</v>
      </c>
      <c r="P167" s="90">
        <v>0.08</v>
      </c>
    </row>
    <row r="168" spans="1:16">
      <c r="A168" s="90">
        <v>150</v>
      </c>
      <c r="B168" s="90" t="s">
        <v>755</v>
      </c>
      <c r="C168" s="90" t="s">
        <v>171</v>
      </c>
      <c r="D168" s="90" t="s">
        <v>195</v>
      </c>
      <c r="E168" s="90">
        <v>4</v>
      </c>
      <c r="F168" s="90">
        <v>20.399999999999999</v>
      </c>
      <c r="G168" s="95" t="s">
        <v>522</v>
      </c>
      <c r="H168" s="94" t="s">
        <v>523</v>
      </c>
      <c r="I168" s="94">
        <v>0.3</v>
      </c>
      <c r="J168" s="94">
        <v>7</v>
      </c>
      <c r="K168" s="90">
        <v>5</v>
      </c>
      <c r="L168" s="90">
        <v>2</v>
      </c>
      <c r="M168" s="90">
        <v>1</v>
      </c>
      <c r="N168" s="95">
        <v>0.8</v>
      </c>
      <c r="O168" s="91">
        <v>0.5</v>
      </c>
      <c r="P168" s="90">
        <v>0.06</v>
      </c>
    </row>
    <row r="169" spans="1:16">
      <c r="A169" s="90">
        <v>151</v>
      </c>
      <c r="B169" s="90" t="s">
        <v>517</v>
      </c>
      <c r="C169" s="90" t="s">
        <v>164</v>
      </c>
      <c r="D169" s="90" t="s">
        <v>165</v>
      </c>
      <c r="E169" s="90">
        <v>4</v>
      </c>
      <c r="F169" s="90">
        <v>18.8</v>
      </c>
      <c r="G169" s="95" t="s">
        <v>756</v>
      </c>
      <c r="H169" s="90" t="s">
        <v>549</v>
      </c>
      <c r="I169" s="90">
        <v>1.3</v>
      </c>
      <c r="J169" s="94">
        <v>8.5</v>
      </c>
      <c r="K169" s="95">
        <v>7.3</v>
      </c>
      <c r="L169" s="94">
        <v>0.5</v>
      </c>
      <c r="M169" s="94">
        <v>0.5</v>
      </c>
      <c r="N169" s="90">
        <v>0.3</v>
      </c>
      <c r="O169" s="95">
        <v>1</v>
      </c>
      <c r="P169" s="90">
        <v>-0.04</v>
      </c>
    </row>
    <row r="170" spans="1:16">
      <c r="A170" s="90">
        <v>152</v>
      </c>
      <c r="B170" s="90" t="s">
        <v>62</v>
      </c>
      <c r="C170" s="90" t="s">
        <v>171</v>
      </c>
      <c r="D170" s="90" t="s">
        <v>185</v>
      </c>
      <c r="E170" s="90">
        <v>2</v>
      </c>
      <c r="F170" s="90">
        <v>30</v>
      </c>
      <c r="G170" s="95" t="s">
        <v>757</v>
      </c>
      <c r="H170" s="92" t="s">
        <v>758</v>
      </c>
      <c r="I170" s="90">
        <v>1.5</v>
      </c>
      <c r="J170" s="95">
        <v>17.5</v>
      </c>
      <c r="K170" s="90">
        <v>5.5</v>
      </c>
      <c r="L170" s="90">
        <v>1.5</v>
      </c>
      <c r="M170" s="90">
        <v>1</v>
      </c>
      <c r="N170" s="94">
        <v>0</v>
      </c>
      <c r="O170" s="90">
        <v>2</v>
      </c>
      <c r="P170" s="90">
        <v>-0.08</v>
      </c>
    </row>
    <row r="171" spans="1:16">
      <c r="A171" s="90">
        <v>153</v>
      </c>
      <c r="B171" s="90" t="s">
        <v>73</v>
      </c>
      <c r="C171" s="90" t="s">
        <v>171</v>
      </c>
      <c r="D171" s="90" t="s">
        <v>181</v>
      </c>
      <c r="E171" s="90">
        <v>5</v>
      </c>
      <c r="F171" s="90">
        <v>28.6</v>
      </c>
      <c r="G171" s="94" t="s">
        <v>759</v>
      </c>
      <c r="H171" s="90" t="s">
        <v>720</v>
      </c>
      <c r="I171" s="90">
        <v>1.2</v>
      </c>
      <c r="J171" s="94">
        <v>6</v>
      </c>
      <c r="K171" s="90">
        <v>4.4000000000000004</v>
      </c>
      <c r="L171" s="95">
        <v>4</v>
      </c>
      <c r="M171" s="95">
        <v>1.2</v>
      </c>
      <c r="N171" s="94">
        <v>0</v>
      </c>
      <c r="O171" s="90">
        <v>1.6</v>
      </c>
      <c r="P171" s="90">
        <v>-0.15</v>
      </c>
    </row>
    <row r="172" spans="1:16">
      <c r="A172" s="90">
        <v>154</v>
      </c>
      <c r="B172" s="90" t="s">
        <v>146</v>
      </c>
      <c r="C172" s="90" t="s">
        <v>197</v>
      </c>
      <c r="D172" s="90" t="s">
        <v>170</v>
      </c>
      <c r="E172" s="90">
        <v>5</v>
      </c>
      <c r="F172" s="90">
        <v>21.5</v>
      </c>
      <c r="G172" s="95" t="s">
        <v>760</v>
      </c>
      <c r="H172" s="90" t="s">
        <v>356</v>
      </c>
      <c r="I172" s="94">
        <v>0.6</v>
      </c>
      <c r="J172" s="94">
        <v>5.8</v>
      </c>
      <c r="K172" s="94">
        <v>2.8</v>
      </c>
      <c r="L172" s="94">
        <v>1</v>
      </c>
      <c r="M172" s="95">
        <v>1.6</v>
      </c>
      <c r="N172" s="90">
        <v>0.6</v>
      </c>
      <c r="O172" s="95">
        <v>0.8</v>
      </c>
      <c r="P172" s="90">
        <v>-0.15</v>
      </c>
    </row>
    <row r="173" spans="1:16">
      <c r="A173" s="90">
        <v>155</v>
      </c>
      <c r="B173" s="90" t="s">
        <v>91</v>
      </c>
      <c r="C173" s="90" t="s">
        <v>197</v>
      </c>
      <c r="D173" s="90" t="s">
        <v>186</v>
      </c>
      <c r="E173" s="90">
        <v>5</v>
      </c>
      <c r="F173" s="90">
        <v>36</v>
      </c>
      <c r="G173" s="95" t="s">
        <v>761</v>
      </c>
      <c r="H173" s="92" t="s">
        <v>762</v>
      </c>
      <c r="I173" s="90">
        <v>1.6</v>
      </c>
      <c r="J173" s="95">
        <v>18.2</v>
      </c>
      <c r="K173" s="95">
        <v>6.4</v>
      </c>
      <c r="L173" s="90">
        <v>3</v>
      </c>
      <c r="M173" s="95">
        <v>1.6</v>
      </c>
      <c r="N173" s="94">
        <v>0.2</v>
      </c>
      <c r="O173" s="92">
        <v>3.4</v>
      </c>
      <c r="P173" s="90">
        <v>-0.16</v>
      </c>
    </row>
    <row r="174" spans="1:16">
      <c r="A174" s="90">
        <v>156</v>
      </c>
      <c r="B174" s="90" t="s">
        <v>520</v>
      </c>
      <c r="C174" s="90" t="s">
        <v>161</v>
      </c>
      <c r="D174" s="90" t="s">
        <v>182</v>
      </c>
      <c r="E174" s="90">
        <v>2</v>
      </c>
      <c r="F174" s="90">
        <v>37.1</v>
      </c>
      <c r="G174" s="92" t="s">
        <v>521</v>
      </c>
      <c r="H174" s="94" t="s">
        <v>483</v>
      </c>
      <c r="I174" s="94">
        <v>0.5</v>
      </c>
      <c r="J174" s="90">
        <v>10.5</v>
      </c>
      <c r="K174" s="90">
        <v>4</v>
      </c>
      <c r="L174" s="91">
        <v>7</v>
      </c>
      <c r="M174" s="90">
        <v>1</v>
      </c>
      <c r="N174" s="95">
        <v>1</v>
      </c>
      <c r="O174" s="94">
        <v>2.5</v>
      </c>
      <c r="P174" s="90">
        <v>-0.2</v>
      </c>
    </row>
    <row r="175" spans="1:16">
      <c r="A175" s="96" t="s">
        <v>141</v>
      </c>
      <c r="B175" s="96" t="s">
        <v>142</v>
      </c>
      <c r="C175" s="96" t="s">
        <v>155</v>
      </c>
      <c r="D175" s="96" t="s">
        <v>156</v>
      </c>
      <c r="E175" s="96" t="s">
        <v>348</v>
      </c>
      <c r="F175" s="96" t="s">
        <v>157</v>
      </c>
      <c r="G175" s="96" t="s">
        <v>3</v>
      </c>
      <c r="H175" s="96" t="s">
        <v>4</v>
      </c>
      <c r="I175" s="96" t="s">
        <v>5</v>
      </c>
      <c r="J175" s="96" t="s">
        <v>11</v>
      </c>
      <c r="K175" s="96" t="s">
        <v>143</v>
      </c>
      <c r="L175" s="96" t="s">
        <v>7</v>
      </c>
      <c r="M175" s="96" t="s">
        <v>8</v>
      </c>
      <c r="N175" s="96" t="s">
        <v>9</v>
      </c>
      <c r="O175" s="96" t="s">
        <v>10</v>
      </c>
      <c r="P175" s="96" t="s">
        <v>158</v>
      </c>
    </row>
    <row r="176" spans="1:16">
      <c r="A176" s="90">
        <v>157</v>
      </c>
      <c r="B176" s="90" t="s">
        <v>527</v>
      </c>
      <c r="C176" s="90" t="s">
        <v>171</v>
      </c>
      <c r="D176" s="90" t="s">
        <v>185</v>
      </c>
      <c r="E176" s="90">
        <v>4</v>
      </c>
      <c r="F176" s="90">
        <v>21.5</v>
      </c>
      <c r="G176" s="94" t="s">
        <v>763</v>
      </c>
      <c r="H176" s="90" t="s">
        <v>356</v>
      </c>
      <c r="I176" s="90">
        <v>1.3</v>
      </c>
      <c r="J176" s="94">
        <v>5.3</v>
      </c>
      <c r="K176" s="90">
        <v>4.5</v>
      </c>
      <c r="L176" s="90">
        <v>1.5</v>
      </c>
      <c r="M176" s="95">
        <v>1.3</v>
      </c>
      <c r="N176" s="90">
        <v>0.5</v>
      </c>
      <c r="O176" s="91">
        <v>0.3</v>
      </c>
      <c r="P176" s="90">
        <v>-0.22</v>
      </c>
    </row>
    <row r="177" spans="1:16">
      <c r="A177" s="90">
        <v>158</v>
      </c>
      <c r="B177" s="90" t="s">
        <v>503</v>
      </c>
      <c r="C177" s="90" t="s">
        <v>197</v>
      </c>
      <c r="D177" s="90" t="s">
        <v>181</v>
      </c>
      <c r="E177" s="90">
        <v>5</v>
      </c>
      <c r="F177" s="90">
        <v>27</v>
      </c>
      <c r="G177" s="95" t="s">
        <v>732</v>
      </c>
      <c r="H177" s="90" t="s">
        <v>356</v>
      </c>
      <c r="I177" s="90">
        <v>1.2</v>
      </c>
      <c r="J177" s="94">
        <v>7.2</v>
      </c>
      <c r="K177" s="90">
        <v>4</v>
      </c>
      <c r="L177" s="90">
        <v>1.6</v>
      </c>
      <c r="M177" s="94">
        <v>0.6</v>
      </c>
      <c r="N177" s="90">
        <v>0.4</v>
      </c>
      <c r="O177" s="95">
        <v>1.2</v>
      </c>
      <c r="P177" s="90">
        <v>-0.22</v>
      </c>
    </row>
    <row r="178" spans="1:16">
      <c r="A178" s="90">
        <v>159</v>
      </c>
      <c r="B178" s="90" t="s">
        <v>524</v>
      </c>
      <c r="C178" s="90" t="s">
        <v>164</v>
      </c>
      <c r="D178" s="90" t="s">
        <v>186</v>
      </c>
      <c r="E178" s="90">
        <v>5</v>
      </c>
      <c r="F178" s="90">
        <v>22.9</v>
      </c>
      <c r="G178" s="90" t="s">
        <v>764</v>
      </c>
      <c r="H178" s="90" t="s">
        <v>698</v>
      </c>
      <c r="I178" s="95">
        <v>2.2000000000000002</v>
      </c>
      <c r="J178" s="90">
        <v>12</v>
      </c>
      <c r="K178" s="94">
        <v>3.8</v>
      </c>
      <c r="L178" s="94">
        <v>1.2</v>
      </c>
      <c r="M178" s="94">
        <v>0.4</v>
      </c>
      <c r="N178" s="94">
        <v>0.2</v>
      </c>
      <c r="O178" s="95">
        <v>1</v>
      </c>
      <c r="P178" s="90">
        <v>-0.34</v>
      </c>
    </row>
    <row r="179" spans="1:16">
      <c r="A179" s="90">
        <v>160</v>
      </c>
      <c r="B179" s="90" t="s">
        <v>86</v>
      </c>
      <c r="C179" s="90" t="s">
        <v>161</v>
      </c>
      <c r="D179" s="90" t="s">
        <v>188</v>
      </c>
      <c r="E179" s="90">
        <v>5</v>
      </c>
      <c r="F179" s="90">
        <v>25.3</v>
      </c>
      <c r="G179" s="94" t="s">
        <v>765</v>
      </c>
      <c r="H179" s="95" t="s">
        <v>766</v>
      </c>
      <c r="I179" s="94">
        <v>0.8</v>
      </c>
      <c r="J179" s="94">
        <v>5.8</v>
      </c>
      <c r="K179" s="94">
        <v>2</v>
      </c>
      <c r="L179" s="95">
        <v>4.4000000000000004</v>
      </c>
      <c r="M179" s="95">
        <v>1.2</v>
      </c>
      <c r="N179" s="90">
        <v>0.4</v>
      </c>
      <c r="O179" s="95">
        <v>0.8</v>
      </c>
      <c r="P179" s="90">
        <v>-0.34</v>
      </c>
    </row>
    <row r="180" spans="1:16">
      <c r="A180" s="90">
        <v>161</v>
      </c>
      <c r="B180" s="90" t="s">
        <v>514</v>
      </c>
      <c r="C180" s="90" t="s">
        <v>172</v>
      </c>
      <c r="D180" s="90" t="s">
        <v>188</v>
      </c>
      <c r="E180" s="90">
        <v>5</v>
      </c>
      <c r="F180" s="90">
        <v>23.3</v>
      </c>
      <c r="G180" s="94" t="s">
        <v>767</v>
      </c>
      <c r="H180" s="90" t="s">
        <v>707</v>
      </c>
      <c r="I180" s="90">
        <v>1.6</v>
      </c>
      <c r="J180" s="90">
        <v>12.6</v>
      </c>
      <c r="K180" s="94">
        <v>3.6</v>
      </c>
      <c r="L180" s="90">
        <v>2.8</v>
      </c>
      <c r="M180" s="90">
        <v>0.8</v>
      </c>
      <c r="N180" s="94">
        <v>0</v>
      </c>
      <c r="O180" s="95">
        <v>0.8</v>
      </c>
      <c r="P180" s="90">
        <v>-0.49</v>
      </c>
    </row>
    <row r="181" spans="1:16">
      <c r="A181" s="90">
        <v>162</v>
      </c>
      <c r="B181" s="90" t="s">
        <v>504</v>
      </c>
      <c r="C181" s="90" t="s">
        <v>190</v>
      </c>
      <c r="D181" s="90" t="s">
        <v>163</v>
      </c>
      <c r="E181" s="90">
        <v>4</v>
      </c>
      <c r="F181" s="90">
        <v>18.899999999999999</v>
      </c>
      <c r="G181" s="94" t="s">
        <v>496</v>
      </c>
      <c r="H181" s="90" t="s">
        <v>469</v>
      </c>
      <c r="I181" s="94">
        <v>0.5</v>
      </c>
      <c r="J181" s="94">
        <v>7.3</v>
      </c>
      <c r="K181" s="95">
        <v>6.8</v>
      </c>
      <c r="L181" s="94">
        <v>0.8</v>
      </c>
      <c r="M181" s="90">
        <v>1</v>
      </c>
      <c r="N181" s="95">
        <v>1</v>
      </c>
      <c r="O181" s="90">
        <v>1.5</v>
      </c>
      <c r="P181" s="90">
        <v>-0.49</v>
      </c>
    </row>
    <row r="182" spans="1:16">
      <c r="A182" s="90">
        <v>163</v>
      </c>
      <c r="B182" s="90" t="s">
        <v>537</v>
      </c>
      <c r="C182" s="90" t="s">
        <v>159</v>
      </c>
      <c r="D182" s="90" t="s">
        <v>173</v>
      </c>
      <c r="E182" s="90">
        <v>3</v>
      </c>
      <c r="F182" s="90">
        <v>28.8</v>
      </c>
      <c r="G182" s="90" t="s">
        <v>535</v>
      </c>
      <c r="H182" s="95" t="s">
        <v>538</v>
      </c>
      <c r="I182" s="90">
        <v>1</v>
      </c>
      <c r="J182" s="94">
        <v>9</v>
      </c>
      <c r="K182" s="90">
        <v>4</v>
      </c>
      <c r="L182" s="90">
        <v>2</v>
      </c>
      <c r="M182" s="92">
        <v>0</v>
      </c>
      <c r="N182" s="95">
        <v>0.7</v>
      </c>
      <c r="O182" s="90">
        <v>2</v>
      </c>
      <c r="P182" s="90">
        <v>-0.5</v>
      </c>
    </row>
    <row r="183" spans="1:16">
      <c r="A183" s="90">
        <v>164</v>
      </c>
      <c r="B183" s="90" t="s">
        <v>590</v>
      </c>
      <c r="C183" s="90" t="s">
        <v>164</v>
      </c>
      <c r="D183" s="90" t="s">
        <v>185</v>
      </c>
      <c r="E183" s="90">
        <v>4</v>
      </c>
      <c r="F183" s="90">
        <v>35.5</v>
      </c>
      <c r="G183" s="94" t="s">
        <v>768</v>
      </c>
      <c r="H183" s="94" t="s">
        <v>769</v>
      </c>
      <c r="I183" s="94">
        <v>0.3</v>
      </c>
      <c r="J183" s="90">
        <v>15.3</v>
      </c>
      <c r="K183" s="94">
        <v>2.8</v>
      </c>
      <c r="L183" s="94">
        <v>0.5</v>
      </c>
      <c r="M183" s="91">
        <v>2</v>
      </c>
      <c r="N183" s="90">
        <v>0.3</v>
      </c>
      <c r="O183" s="95">
        <v>1.3</v>
      </c>
      <c r="P183" s="90">
        <v>-0.53</v>
      </c>
    </row>
    <row r="184" spans="1:16">
      <c r="A184" s="90">
        <v>165</v>
      </c>
      <c r="B184" s="90" t="s">
        <v>541</v>
      </c>
      <c r="C184" s="90" t="s">
        <v>161</v>
      </c>
      <c r="D184" s="90" t="s">
        <v>189</v>
      </c>
      <c r="E184" s="90">
        <v>3</v>
      </c>
      <c r="F184" s="90">
        <v>22.5</v>
      </c>
      <c r="G184" s="91" t="s">
        <v>542</v>
      </c>
      <c r="H184" s="90" t="s">
        <v>402</v>
      </c>
      <c r="I184" s="94">
        <v>0.7</v>
      </c>
      <c r="J184" s="90">
        <v>13.3</v>
      </c>
      <c r="K184" s="94">
        <v>2.7</v>
      </c>
      <c r="L184" s="90">
        <v>2</v>
      </c>
      <c r="M184" s="92">
        <v>0</v>
      </c>
      <c r="N184" s="90">
        <v>0.3</v>
      </c>
      <c r="O184" s="95">
        <v>0.7</v>
      </c>
      <c r="P184" s="90">
        <v>-0.53</v>
      </c>
    </row>
    <row r="185" spans="1:16">
      <c r="A185" s="90">
        <v>166</v>
      </c>
      <c r="B185" s="90" t="s">
        <v>518</v>
      </c>
      <c r="C185" s="90" t="s">
        <v>197</v>
      </c>
      <c r="D185" s="90" t="s">
        <v>177</v>
      </c>
      <c r="E185" s="90">
        <v>4</v>
      </c>
      <c r="F185" s="90">
        <v>24.4</v>
      </c>
      <c r="G185" s="95" t="s">
        <v>770</v>
      </c>
      <c r="H185" s="94" t="s">
        <v>497</v>
      </c>
      <c r="I185" s="94">
        <v>0.3</v>
      </c>
      <c r="J185" s="94">
        <v>6.3</v>
      </c>
      <c r="K185" s="90">
        <v>4.5</v>
      </c>
      <c r="L185" s="90">
        <v>2.5</v>
      </c>
      <c r="M185" s="90">
        <v>1</v>
      </c>
      <c r="N185" s="90">
        <v>0.3</v>
      </c>
      <c r="O185" s="95">
        <v>0.8</v>
      </c>
      <c r="P185" s="90">
        <v>-0.56999999999999995</v>
      </c>
    </row>
    <row r="186" spans="1:16">
      <c r="A186" s="90">
        <v>167</v>
      </c>
      <c r="B186" s="90" t="s">
        <v>452</v>
      </c>
      <c r="C186" s="90" t="s">
        <v>159</v>
      </c>
      <c r="D186" s="90" t="s">
        <v>180</v>
      </c>
      <c r="E186" s="90">
        <v>5</v>
      </c>
      <c r="F186" s="90">
        <v>26.3</v>
      </c>
      <c r="G186" s="94" t="s">
        <v>771</v>
      </c>
      <c r="H186" s="95" t="s">
        <v>633</v>
      </c>
      <c r="I186" s="90">
        <v>1</v>
      </c>
      <c r="J186" s="90">
        <v>12</v>
      </c>
      <c r="K186" s="95">
        <v>6.6</v>
      </c>
      <c r="L186" s="90">
        <v>2.8</v>
      </c>
      <c r="M186" s="94">
        <v>0.2</v>
      </c>
      <c r="N186" s="94">
        <v>0.2</v>
      </c>
      <c r="O186" s="94">
        <v>2.2000000000000002</v>
      </c>
      <c r="P186" s="90">
        <v>-0.57999999999999996</v>
      </c>
    </row>
    <row r="187" spans="1:16">
      <c r="A187" s="90">
        <v>168</v>
      </c>
      <c r="B187" s="90" t="s">
        <v>539</v>
      </c>
      <c r="C187" s="90" t="s">
        <v>161</v>
      </c>
      <c r="D187" s="90" t="s">
        <v>177</v>
      </c>
      <c r="E187" s="90">
        <v>1</v>
      </c>
      <c r="F187" s="90">
        <v>23.1</v>
      </c>
      <c r="G187" s="90" t="s">
        <v>540</v>
      </c>
      <c r="H187" s="95" t="s">
        <v>538</v>
      </c>
      <c r="I187" s="90">
        <v>1</v>
      </c>
      <c r="J187" s="90">
        <v>11</v>
      </c>
      <c r="K187" s="90">
        <v>5</v>
      </c>
      <c r="L187" s="90">
        <v>3</v>
      </c>
      <c r="M187" s="92">
        <v>0</v>
      </c>
      <c r="N187" s="94">
        <v>0</v>
      </c>
      <c r="O187" s="95">
        <v>1</v>
      </c>
      <c r="P187" s="90">
        <v>-0.59</v>
      </c>
    </row>
    <row r="188" spans="1:16">
      <c r="A188" s="90">
        <v>169</v>
      </c>
      <c r="B188" s="90" t="s">
        <v>530</v>
      </c>
      <c r="C188" s="90" t="s">
        <v>171</v>
      </c>
      <c r="D188" s="90" t="s">
        <v>173</v>
      </c>
      <c r="E188" s="90">
        <v>5</v>
      </c>
      <c r="F188" s="90">
        <v>24.7</v>
      </c>
      <c r="G188" s="94" t="s">
        <v>584</v>
      </c>
      <c r="H188" s="94" t="s">
        <v>754</v>
      </c>
      <c r="I188" s="90">
        <v>1</v>
      </c>
      <c r="J188" s="94">
        <v>8.1999999999999993</v>
      </c>
      <c r="K188" s="90">
        <v>4.5999999999999996</v>
      </c>
      <c r="L188" s="94">
        <v>1.4</v>
      </c>
      <c r="M188" s="90">
        <v>1</v>
      </c>
      <c r="N188" s="95">
        <v>1</v>
      </c>
      <c r="O188" s="90">
        <v>1.4</v>
      </c>
      <c r="P188" s="90">
        <v>-0.63</v>
      </c>
    </row>
    <row r="189" spans="1:16">
      <c r="A189" s="96" t="s">
        <v>141</v>
      </c>
      <c r="B189" s="96" t="s">
        <v>142</v>
      </c>
      <c r="C189" s="96" t="s">
        <v>155</v>
      </c>
      <c r="D189" s="96" t="s">
        <v>156</v>
      </c>
      <c r="E189" s="96" t="s">
        <v>348</v>
      </c>
      <c r="F189" s="96" t="s">
        <v>157</v>
      </c>
      <c r="G189" s="96" t="s">
        <v>3</v>
      </c>
      <c r="H189" s="96" t="s">
        <v>4</v>
      </c>
      <c r="I189" s="96" t="s">
        <v>5</v>
      </c>
      <c r="J189" s="96" t="s">
        <v>11</v>
      </c>
      <c r="K189" s="96" t="s">
        <v>143</v>
      </c>
      <c r="L189" s="96" t="s">
        <v>7</v>
      </c>
      <c r="M189" s="96" t="s">
        <v>8</v>
      </c>
      <c r="N189" s="96" t="s">
        <v>9</v>
      </c>
      <c r="O189" s="96" t="s">
        <v>10</v>
      </c>
      <c r="P189" s="96" t="s">
        <v>158</v>
      </c>
    </row>
    <row r="190" spans="1:16">
      <c r="A190" s="90">
        <v>170</v>
      </c>
      <c r="B190" s="90" t="s">
        <v>544</v>
      </c>
      <c r="C190" s="90" t="s">
        <v>164</v>
      </c>
      <c r="D190" s="90" t="s">
        <v>188</v>
      </c>
      <c r="E190" s="90">
        <v>5</v>
      </c>
      <c r="F190" s="90">
        <v>21.4</v>
      </c>
      <c r="G190" s="90" t="s">
        <v>429</v>
      </c>
      <c r="H190" s="90" t="s">
        <v>772</v>
      </c>
      <c r="I190" s="95">
        <v>1.8</v>
      </c>
      <c r="J190" s="90">
        <v>11.6</v>
      </c>
      <c r="K190" s="94">
        <v>2.8</v>
      </c>
      <c r="L190" s="94">
        <v>1.4</v>
      </c>
      <c r="M190" s="94">
        <v>0.6</v>
      </c>
      <c r="N190" s="94">
        <v>0.2</v>
      </c>
      <c r="O190" s="90">
        <v>1.4</v>
      </c>
      <c r="P190" s="90">
        <v>-0.71</v>
      </c>
    </row>
    <row r="191" spans="1:16">
      <c r="A191" s="90">
        <v>171</v>
      </c>
      <c r="B191" s="90" t="s">
        <v>83</v>
      </c>
      <c r="C191" s="90" t="s">
        <v>161</v>
      </c>
      <c r="D191" s="90" t="s">
        <v>170</v>
      </c>
      <c r="E191" s="90">
        <v>5</v>
      </c>
      <c r="F191" s="90">
        <v>29.2</v>
      </c>
      <c r="G191" s="92" t="s">
        <v>773</v>
      </c>
      <c r="H191" s="94" t="s">
        <v>774</v>
      </c>
      <c r="I191" s="94">
        <v>0.6</v>
      </c>
      <c r="J191" s="94">
        <v>6.2</v>
      </c>
      <c r="K191" s="90">
        <v>5.8</v>
      </c>
      <c r="L191" s="90">
        <v>2.8</v>
      </c>
      <c r="M191" s="91">
        <v>2</v>
      </c>
      <c r="N191" s="94">
        <v>0.2</v>
      </c>
      <c r="O191" s="94">
        <v>2.2000000000000002</v>
      </c>
      <c r="P191" s="90">
        <v>-0.77</v>
      </c>
    </row>
    <row r="192" spans="1:16">
      <c r="A192" s="90">
        <v>172</v>
      </c>
      <c r="B192" s="90" t="s">
        <v>528</v>
      </c>
      <c r="C192" s="90" t="s">
        <v>171</v>
      </c>
      <c r="D192" s="90" t="s">
        <v>165</v>
      </c>
      <c r="E192" s="90">
        <v>4</v>
      </c>
      <c r="F192" s="90">
        <v>16.8</v>
      </c>
      <c r="G192" s="90" t="s">
        <v>529</v>
      </c>
      <c r="H192" s="90" t="s">
        <v>549</v>
      </c>
      <c r="I192" s="95">
        <v>2.5</v>
      </c>
      <c r="J192" s="94">
        <v>9.3000000000000007</v>
      </c>
      <c r="K192" s="94">
        <v>2</v>
      </c>
      <c r="L192" s="94">
        <v>0.3</v>
      </c>
      <c r="M192" s="94">
        <v>0.5</v>
      </c>
      <c r="N192" s="90">
        <v>0.3</v>
      </c>
      <c r="O192" s="95">
        <v>1.3</v>
      </c>
      <c r="P192" s="90">
        <v>-0.82</v>
      </c>
    </row>
    <row r="193" spans="1:16">
      <c r="A193" s="90">
        <v>173</v>
      </c>
      <c r="B193" s="90" t="s">
        <v>546</v>
      </c>
      <c r="C193" s="90" t="s">
        <v>159</v>
      </c>
      <c r="D193" s="90" t="s">
        <v>182</v>
      </c>
      <c r="E193" s="90">
        <v>3</v>
      </c>
      <c r="F193" s="90">
        <v>20.3</v>
      </c>
      <c r="G193" s="95" t="s">
        <v>547</v>
      </c>
      <c r="H193" s="90" t="s">
        <v>356</v>
      </c>
      <c r="I193" s="92">
        <v>0</v>
      </c>
      <c r="J193" s="94">
        <v>8.6999999999999993</v>
      </c>
      <c r="K193" s="95">
        <v>6.3</v>
      </c>
      <c r="L193" s="90">
        <v>2</v>
      </c>
      <c r="M193" s="94">
        <v>0.3</v>
      </c>
      <c r="N193" s="90">
        <v>0.3</v>
      </c>
      <c r="O193" s="94">
        <v>2.2999999999999998</v>
      </c>
      <c r="P193" s="90">
        <v>-0.82</v>
      </c>
    </row>
    <row r="194" spans="1:16">
      <c r="A194" s="90">
        <v>174</v>
      </c>
      <c r="B194" s="90" t="s">
        <v>548</v>
      </c>
      <c r="C194" s="90" t="s">
        <v>164</v>
      </c>
      <c r="D194" s="90" t="s">
        <v>184</v>
      </c>
      <c r="E194" s="90">
        <v>4</v>
      </c>
      <c r="F194" s="90">
        <v>21.3</v>
      </c>
      <c r="G194" s="95" t="s">
        <v>460</v>
      </c>
      <c r="H194" s="90" t="s">
        <v>549</v>
      </c>
      <c r="I194" s="90">
        <v>1.3</v>
      </c>
      <c r="J194" s="90">
        <v>11.5</v>
      </c>
      <c r="K194" s="94">
        <v>2.8</v>
      </c>
      <c r="L194" s="94">
        <v>0.8</v>
      </c>
      <c r="M194" s="94">
        <v>0.5</v>
      </c>
      <c r="N194" s="90">
        <v>0.3</v>
      </c>
      <c r="O194" s="90">
        <v>2</v>
      </c>
      <c r="P194" s="90">
        <v>-0.85</v>
      </c>
    </row>
    <row r="195" spans="1:16">
      <c r="A195" s="90">
        <v>175</v>
      </c>
      <c r="B195" s="90" t="s">
        <v>519</v>
      </c>
      <c r="C195" s="90" t="s">
        <v>161</v>
      </c>
      <c r="D195" s="90" t="s">
        <v>178</v>
      </c>
      <c r="E195" s="90">
        <v>4</v>
      </c>
      <c r="F195" s="90">
        <v>23.6</v>
      </c>
      <c r="G195" s="90" t="s">
        <v>429</v>
      </c>
      <c r="H195" s="90" t="s">
        <v>549</v>
      </c>
      <c r="I195" s="94">
        <v>0.8</v>
      </c>
      <c r="J195" s="90">
        <v>11</v>
      </c>
      <c r="K195" s="92">
        <v>1.5</v>
      </c>
      <c r="L195" s="95">
        <v>3.8</v>
      </c>
      <c r="M195" s="90">
        <v>0.8</v>
      </c>
      <c r="N195" s="94">
        <v>0</v>
      </c>
      <c r="O195" s="90">
        <v>2</v>
      </c>
      <c r="P195" s="90">
        <v>-0.92</v>
      </c>
    </row>
    <row r="196" spans="1:16">
      <c r="A196" s="90">
        <v>176</v>
      </c>
      <c r="B196" s="90" t="s">
        <v>562</v>
      </c>
      <c r="C196" s="90" t="s">
        <v>172</v>
      </c>
      <c r="D196" s="90" t="s">
        <v>181</v>
      </c>
      <c r="E196" s="90">
        <v>5</v>
      </c>
      <c r="F196" s="90">
        <v>19</v>
      </c>
      <c r="G196" s="90" t="s">
        <v>563</v>
      </c>
      <c r="H196" s="95" t="s">
        <v>775</v>
      </c>
      <c r="I196" s="94">
        <v>0.4</v>
      </c>
      <c r="J196" s="94">
        <v>9.6</v>
      </c>
      <c r="K196" s="94">
        <v>2.8</v>
      </c>
      <c r="L196" s="95">
        <v>3.8</v>
      </c>
      <c r="M196" s="94">
        <v>0.4</v>
      </c>
      <c r="N196" s="90">
        <v>0.4</v>
      </c>
      <c r="O196" s="94">
        <v>2.2000000000000002</v>
      </c>
      <c r="P196" s="90">
        <v>-0.96</v>
      </c>
    </row>
    <row r="197" spans="1:16">
      <c r="A197" s="90">
        <v>177</v>
      </c>
      <c r="B197" s="90" t="s">
        <v>551</v>
      </c>
      <c r="C197" s="90" t="s">
        <v>171</v>
      </c>
      <c r="D197" s="90" t="s">
        <v>168</v>
      </c>
      <c r="E197" s="90">
        <v>4</v>
      </c>
      <c r="F197" s="90">
        <v>17.100000000000001</v>
      </c>
      <c r="G197" s="94" t="s">
        <v>552</v>
      </c>
      <c r="H197" s="90" t="s">
        <v>356</v>
      </c>
      <c r="I197" s="94">
        <v>0.5</v>
      </c>
      <c r="J197" s="92">
        <v>3.5</v>
      </c>
      <c r="K197" s="90">
        <v>5</v>
      </c>
      <c r="L197" s="94">
        <v>0.8</v>
      </c>
      <c r="M197" s="94">
        <v>0.3</v>
      </c>
      <c r="N197" s="93">
        <v>2</v>
      </c>
      <c r="O197" s="91">
        <v>0.5</v>
      </c>
      <c r="P197" s="90">
        <v>-0.99</v>
      </c>
    </row>
    <row r="198" spans="1:16">
      <c r="A198" s="90">
        <v>178</v>
      </c>
      <c r="B198" s="90" t="s">
        <v>555</v>
      </c>
      <c r="C198" s="90" t="s">
        <v>159</v>
      </c>
      <c r="D198" s="90" t="s">
        <v>174</v>
      </c>
      <c r="E198" s="90">
        <v>4</v>
      </c>
      <c r="F198" s="90">
        <v>20.3</v>
      </c>
      <c r="G198" s="90" t="s">
        <v>556</v>
      </c>
      <c r="H198" s="90" t="s">
        <v>356</v>
      </c>
      <c r="I198" s="90">
        <v>1</v>
      </c>
      <c r="J198" s="92">
        <v>4</v>
      </c>
      <c r="K198" s="90">
        <v>5.5</v>
      </c>
      <c r="L198" s="94">
        <v>0.8</v>
      </c>
      <c r="M198" s="94">
        <v>0.5</v>
      </c>
      <c r="N198" s="95">
        <v>0.8</v>
      </c>
      <c r="O198" s="95">
        <v>0.8</v>
      </c>
      <c r="P198" s="90">
        <v>-1.01</v>
      </c>
    </row>
    <row r="199" spans="1:16">
      <c r="A199" s="90">
        <v>179</v>
      </c>
      <c r="B199" s="90" t="s">
        <v>776</v>
      </c>
      <c r="C199" s="90" t="s">
        <v>161</v>
      </c>
      <c r="D199" s="90" t="s">
        <v>183</v>
      </c>
      <c r="E199" s="90">
        <v>5</v>
      </c>
      <c r="F199" s="90">
        <v>22.9</v>
      </c>
      <c r="G199" s="94" t="s">
        <v>777</v>
      </c>
      <c r="H199" s="95" t="s">
        <v>714</v>
      </c>
      <c r="I199" s="90">
        <v>1.4</v>
      </c>
      <c r="J199" s="94">
        <v>9</v>
      </c>
      <c r="K199" s="94">
        <v>2.4</v>
      </c>
      <c r="L199" s="94">
        <v>1.2</v>
      </c>
      <c r="M199" s="90">
        <v>0.8</v>
      </c>
      <c r="N199" s="90">
        <v>0.4</v>
      </c>
      <c r="O199" s="95">
        <v>1</v>
      </c>
      <c r="P199" s="90">
        <v>-1.02</v>
      </c>
    </row>
    <row r="200" spans="1:16">
      <c r="A200" s="90">
        <v>180</v>
      </c>
      <c r="B200" s="90" t="s">
        <v>565</v>
      </c>
      <c r="C200" s="90" t="s">
        <v>176</v>
      </c>
      <c r="D200" s="90" t="s">
        <v>174</v>
      </c>
      <c r="E200" s="90">
        <v>4</v>
      </c>
      <c r="F200" s="90">
        <v>9.1999999999999993</v>
      </c>
      <c r="G200" s="95" t="s">
        <v>394</v>
      </c>
      <c r="H200" s="90" t="s">
        <v>449</v>
      </c>
      <c r="I200" s="92">
        <v>0</v>
      </c>
      <c r="J200" s="92">
        <v>3</v>
      </c>
      <c r="K200" s="94">
        <v>3.5</v>
      </c>
      <c r="L200" s="94">
        <v>0.5</v>
      </c>
      <c r="M200" s="90">
        <v>0.8</v>
      </c>
      <c r="N200" s="91">
        <v>1.3</v>
      </c>
      <c r="O200" s="90">
        <v>1.5</v>
      </c>
      <c r="P200" s="90">
        <v>-1.04</v>
      </c>
    </row>
    <row r="201" spans="1:16">
      <c r="A201" s="90">
        <v>181</v>
      </c>
      <c r="B201" s="90" t="s">
        <v>557</v>
      </c>
      <c r="C201" s="90" t="s">
        <v>159</v>
      </c>
      <c r="D201" s="90" t="s">
        <v>163</v>
      </c>
      <c r="E201" s="90">
        <v>3</v>
      </c>
      <c r="F201" s="90">
        <v>15.4</v>
      </c>
      <c r="G201" s="90" t="s">
        <v>558</v>
      </c>
      <c r="H201" s="95" t="s">
        <v>407</v>
      </c>
      <c r="I201" s="92">
        <v>0</v>
      </c>
      <c r="J201" s="94">
        <v>7.3</v>
      </c>
      <c r="K201" s="94">
        <v>3.3</v>
      </c>
      <c r="L201" s="94">
        <v>1.3</v>
      </c>
      <c r="M201" s="95">
        <v>1.7</v>
      </c>
      <c r="N201" s="94">
        <v>0</v>
      </c>
      <c r="O201" s="90">
        <v>1.7</v>
      </c>
      <c r="P201" s="90">
        <v>-1.06</v>
      </c>
    </row>
    <row r="202" spans="1:16">
      <c r="A202" s="90">
        <v>182</v>
      </c>
      <c r="B202" s="90" t="s">
        <v>515</v>
      </c>
      <c r="C202" s="90" t="s">
        <v>172</v>
      </c>
      <c r="D202" s="90" t="s">
        <v>170</v>
      </c>
      <c r="E202" s="90">
        <v>5</v>
      </c>
      <c r="F202" s="90">
        <v>32.799999999999997</v>
      </c>
      <c r="G202" s="94" t="s">
        <v>778</v>
      </c>
      <c r="H202" s="95" t="s">
        <v>775</v>
      </c>
      <c r="I202" s="95">
        <v>2</v>
      </c>
      <c r="J202" s="94">
        <v>9.1999999999999993</v>
      </c>
      <c r="K202" s="94">
        <v>1.6</v>
      </c>
      <c r="L202" s="90">
        <v>2.6</v>
      </c>
      <c r="M202" s="94">
        <v>0.4</v>
      </c>
      <c r="N202" s="94">
        <v>0.2</v>
      </c>
      <c r="O202" s="90">
        <v>1.4</v>
      </c>
      <c r="P202" s="90">
        <v>-1.06</v>
      </c>
    </row>
    <row r="203" spans="1:16">
      <c r="A203" s="96" t="s">
        <v>141</v>
      </c>
      <c r="B203" s="96" t="s">
        <v>142</v>
      </c>
      <c r="C203" s="96" t="s">
        <v>155</v>
      </c>
      <c r="D203" s="96" t="s">
        <v>156</v>
      </c>
      <c r="E203" s="96" t="s">
        <v>348</v>
      </c>
      <c r="F203" s="96" t="s">
        <v>157</v>
      </c>
      <c r="G203" s="96" t="s">
        <v>3</v>
      </c>
      <c r="H203" s="96" t="s">
        <v>4</v>
      </c>
      <c r="I203" s="96" t="s">
        <v>5</v>
      </c>
      <c r="J203" s="96" t="s">
        <v>11</v>
      </c>
      <c r="K203" s="96" t="s">
        <v>143</v>
      </c>
      <c r="L203" s="96" t="s">
        <v>7</v>
      </c>
      <c r="M203" s="96" t="s">
        <v>8</v>
      </c>
      <c r="N203" s="96" t="s">
        <v>9</v>
      </c>
      <c r="O203" s="96" t="s">
        <v>10</v>
      </c>
      <c r="P203" s="96" t="s">
        <v>158</v>
      </c>
    </row>
    <row r="204" spans="1:16">
      <c r="A204" s="90">
        <v>183</v>
      </c>
      <c r="B204" s="90" t="s">
        <v>53</v>
      </c>
      <c r="C204" s="90" t="s">
        <v>161</v>
      </c>
      <c r="D204" s="90" t="s">
        <v>163</v>
      </c>
      <c r="E204" s="90">
        <v>4</v>
      </c>
      <c r="F204" s="90">
        <v>29.8</v>
      </c>
      <c r="G204" s="94" t="s">
        <v>779</v>
      </c>
      <c r="H204" s="92" t="s">
        <v>780</v>
      </c>
      <c r="I204" s="95">
        <v>2</v>
      </c>
      <c r="J204" s="95">
        <v>16.3</v>
      </c>
      <c r="K204" s="94">
        <v>3.8</v>
      </c>
      <c r="L204" s="91">
        <v>6</v>
      </c>
      <c r="M204" s="92">
        <v>0</v>
      </c>
      <c r="N204" s="94">
        <v>0</v>
      </c>
      <c r="O204" s="90">
        <v>2</v>
      </c>
      <c r="P204" s="90">
        <v>-1.07</v>
      </c>
    </row>
    <row r="205" spans="1:16">
      <c r="A205" s="90">
        <v>184</v>
      </c>
      <c r="B205" s="90" t="s">
        <v>781</v>
      </c>
      <c r="C205" s="90" t="s">
        <v>176</v>
      </c>
      <c r="D205" s="90" t="s">
        <v>183</v>
      </c>
      <c r="E205" s="90">
        <v>1</v>
      </c>
      <c r="F205" s="90">
        <v>8.6</v>
      </c>
      <c r="G205" s="95" t="s">
        <v>393</v>
      </c>
      <c r="H205" s="90" t="s">
        <v>356</v>
      </c>
      <c r="I205" s="91">
        <v>3</v>
      </c>
      <c r="J205" s="94">
        <v>9</v>
      </c>
      <c r="K205" s="92">
        <v>1</v>
      </c>
      <c r="L205" s="94">
        <v>0</v>
      </c>
      <c r="M205" s="92">
        <v>0</v>
      </c>
      <c r="N205" s="94">
        <v>0</v>
      </c>
      <c r="O205" s="95">
        <v>1</v>
      </c>
      <c r="P205" s="90">
        <v>-1.08</v>
      </c>
    </row>
    <row r="206" spans="1:16">
      <c r="A206" s="90">
        <v>185</v>
      </c>
      <c r="B206" s="90" t="s">
        <v>33</v>
      </c>
      <c r="C206" s="90" t="s">
        <v>172</v>
      </c>
      <c r="D206" s="90" t="s">
        <v>181</v>
      </c>
      <c r="E206" s="90">
        <v>5</v>
      </c>
      <c r="F206" s="90">
        <v>26.9</v>
      </c>
      <c r="G206" s="92" t="s">
        <v>782</v>
      </c>
      <c r="H206" s="95" t="s">
        <v>655</v>
      </c>
      <c r="I206" s="90">
        <v>1.6</v>
      </c>
      <c r="J206" s="90">
        <v>12</v>
      </c>
      <c r="K206" s="94">
        <v>2</v>
      </c>
      <c r="L206" s="95">
        <v>4.4000000000000004</v>
      </c>
      <c r="M206" s="90">
        <v>0.8</v>
      </c>
      <c r="N206" s="94">
        <v>0.2</v>
      </c>
      <c r="O206" s="94">
        <v>2.6</v>
      </c>
      <c r="P206" s="90">
        <v>-1.0900000000000001</v>
      </c>
    </row>
    <row r="207" spans="1:16">
      <c r="A207" s="90">
        <v>186</v>
      </c>
      <c r="B207" s="90" t="s">
        <v>559</v>
      </c>
      <c r="C207" s="90" t="s">
        <v>166</v>
      </c>
      <c r="D207" s="90" t="s">
        <v>189</v>
      </c>
      <c r="E207" s="90">
        <v>3</v>
      </c>
      <c r="F207" s="90">
        <v>14.3</v>
      </c>
      <c r="G207" s="90" t="s">
        <v>558</v>
      </c>
      <c r="H207" s="90" t="s">
        <v>560</v>
      </c>
      <c r="I207" s="92">
        <v>0</v>
      </c>
      <c r="J207" s="92">
        <v>4.7</v>
      </c>
      <c r="K207" s="90">
        <v>4.3</v>
      </c>
      <c r="L207" s="90">
        <v>2</v>
      </c>
      <c r="M207" s="92">
        <v>0</v>
      </c>
      <c r="N207" s="91">
        <v>1.7</v>
      </c>
      <c r="O207" s="95">
        <v>0.7</v>
      </c>
      <c r="P207" s="90">
        <v>-1.1000000000000001</v>
      </c>
    </row>
    <row r="208" spans="1:16">
      <c r="A208" s="90">
        <v>187</v>
      </c>
      <c r="B208" s="90" t="s">
        <v>571</v>
      </c>
      <c r="C208" s="90" t="s">
        <v>164</v>
      </c>
      <c r="D208" s="90" t="s">
        <v>178</v>
      </c>
      <c r="E208" s="90">
        <v>4</v>
      </c>
      <c r="F208" s="90">
        <v>24.3</v>
      </c>
      <c r="G208" s="94" t="s">
        <v>561</v>
      </c>
      <c r="H208" s="92" t="s">
        <v>572</v>
      </c>
      <c r="I208" s="90">
        <v>1</v>
      </c>
      <c r="J208" s="94">
        <v>5.5</v>
      </c>
      <c r="K208" s="90">
        <v>6</v>
      </c>
      <c r="L208" s="94">
        <v>1</v>
      </c>
      <c r="M208" s="95">
        <v>1.3</v>
      </c>
      <c r="N208" s="95">
        <v>0.8</v>
      </c>
      <c r="O208" s="95">
        <v>0.8</v>
      </c>
      <c r="P208" s="90">
        <v>-1.1200000000000001</v>
      </c>
    </row>
    <row r="209" spans="1:16">
      <c r="A209" s="90">
        <v>188</v>
      </c>
      <c r="B209" s="90" t="s">
        <v>570</v>
      </c>
      <c r="C209" s="90" t="s">
        <v>172</v>
      </c>
      <c r="D209" s="90" t="s">
        <v>194</v>
      </c>
      <c r="E209" s="90">
        <v>4</v>
      </c>
      <c r="F209" s="90">
        <v>29.7</v>
      </c>
      <c r="G209" s="90" t="s">
        <v>783</v>
      </c>
      <c r="H209" s="94" t="s">
        <v>642</v>
      </c>
      <c r="I209" s="95">
        <v>2</v>
      </c>
      <c r="J209" s="95">
        <v>17.5</v>
      </c>
      <c r="K209" s="94">
        <v>3</v>
      </c>
      <c r="L209" s="90">
        <v>2</v>
      </c>
      <c r="M209" s="92">
        <v>0</v>
      </c>
      <c r="N209" s="94">
        <v>0</v>
      </c>
      <c r="O209" s="94">
        <v>2.8</v>
      </c>
      <c r="P209" s="90">
        <v>-1.17</v>
      </c>
    </row>
    <row r="210" spans="1:16">
      <c r="A210" s="90">
        <v>189</v>
      </c>
      <c r="B210" s="90" t="s">
        <v>567</v>
      </c>
      <c r="C210" s="90" t="s">
        <v>161</v>
      </c>
      <c r="D210" s="90" t="s">
        <v>160</v>
      </c>
      <c r="E210" s="90">
        <v>4</v>
      </c>
      <c r="F210" s="90">
        <v>25.3</v>
      </c>
      <c r="G210" s="90" t="s">
        <v>568</v>
      </c>
      <c r="H210" s="94" t="s">
        <v>569</v>
      </c>
      <c r="I210" s="90">
        <v>1</v>
      </c>
      <c r="J210" s="94">
        <v>9.3000000000000007</v>
      </c>
      <c r="K210" s="94">
        <v>3</v>
      </c>
      <c r="L210" s="94">
        <v>0.3</v>
      </c>
      <c r="M210" s="95">
        <v>1.3</v>
      </c>
      <c r="N210" s="90">
        <v>0.3</v>
      </c>
      <c r="O210" s="95">
        <v>1.3</v>
      </c>
      <c r="P210" s="90">
        <v>-1.18</v>
      </c>
    </row>
    <row r="211" spans="1:16">
      <c r="A211" s="90">
        <v>190</v>
      </c>
      <c r="B211" s="90" t="s">
        <v>525</v>
      </c>
      <c r="C211" s="90" t="s">
        <v>171</v>
      </c>
      <c r="D211" s="90" t="s">
        <v>165</v>
      </c>
      <c r="E211" s="90">
        <v>4</v>
      </c>
      <c r="F211" s="90">
        <v>18</v>
      </c>
      <c r="G211" s="90" t="s">
        <v>784</v>
      </c>
      <c r="H211" s="90" t="s">
        <v>526</v>
      </c>
      <c r="I211" s="95">
        <v>2</v>
      </c>
      <c r="J211" s="94">
        <v>8.3000000000000007</v>
      </c>
      <c r="K211" s="94">
        <v>2.5</v>
      </c>
      <c r="L211" s="90">
        <v>2</v>
      </c>
      <c r="M211" s="92">
        <v>0</v>
      </c>
      <c r="N211" s="90">
        <v>0.3</v>
      </c>
      <c r="O211" s="91">
        <v>0</v>
      </c>
      <c r="P211" s="90">
        <v>-1.19</v>
      </c>
    </row>
    <row r="212" spans="1:16">
      <c r="A212" s="90">
        <v>191</v>
      </c>
      <c r="B212" s="90" t="s">
        <v>583</v>
      </c>
      <c r="C212" s="90" t="s">
        <v>161</v>
      </c>
      <c r="D212" s="90" t="s">
        <v>188</v>
      </c>
      <c r="E212" s="90">
        <v>5</v>
      </c>
      <c r="F212" s="90">
        <v>21.4</v>
      </c>
      <c r="G212" s="94" t="s">
        <v>785</v>
      </c>
      <c r="H212" s="94" t="s">
        <v>786</v>
      </c>
      <c r="I212" s="92">
        <v>0</v>
      </c>
      <c r="J212" s="94">
        <v>5.8</v>
      </c>
      <c r="K212" s="94">
        <v>2.2000000000000002</v>
      </c>
      <c r="L212" s="90">
        <v>2.4</v>
      </c>
      <c r="M212" s="91">
        <v>2.2000000000000002</v>
      </c>
      <c r="N212" s="90">
        <v>0.4</v>
      </c>
      <c r="O212" s="91">
        <v>0.4</v>
      </c>
      <c r="P212" s="90">
        <v>-1.22</v>
      </c>
    </row>
    <row r="213" spans="1:16">
      <c r="A213" s="90">
        <v>192</v>
      </c>
      <c r="B213" s="90" t="s">
        <v>585</v>
      </c>
      <c r="C213" s="90" t="s">
        <v>159</v>
      </c>
      <c r="D213" s="90" t="s">
        <v>183</v>
      </c>
      <c r="E213" s="90">
        <v>5</v>
      </c>
      <c r="F213" s="90">
        <v>26.7</v>
      </c>
      <c r="G213" s="90" t="s">
        <v>787</v>
      </c>
      <c r="H213" s="94" t="s">
        <v>754</v>
      </c>
      <c r="I213" s="90">
        <v>1.6</v>
      </c>
      <c r="J213" s="90">
        <v>11.2</v>
      </c>
      <c r="K213" s="90">
        <v>4.2</v>
      </c>
      <c r="L213" s="90">
        <v>1.6</v>
      </c>
      <c r="M213" s="94">
        <v>0.6</v>
      </c>
      <c r="N213" s="94">
        <v>0.2</v>
      </c>
      <c r="O213" s="94">
        <v>2.8</v>
      </c>
      <c r="P213" s="90">
        <v>-1.24</v>
      </c>
    </row>
    <row r="214" spans="1:16">
      <c r="A214" s="90">
        <v>193</v>
      </c>
      <c r="B214" s="90" t="s">
        <v>578</v>
      </c>
      <c r="C214" s="90" t="s">
        <v>190</v>
      </c>
      <c r="D214" s="90" t="s">
        <v>174</v>
      </c>
      <c r="E214" s="90">
        <v>4</v>
      </c>
      <c r="F214" s="90">
        <v>17.7</v>
      </c>
      <c r="G214" s="95" t="s">
        <v>579</v>
      </c>
      <c r="H214" s="90" t="s">
        <v>526</v>
      </c>
      <c r="I214" s="95">
        <v>2</v>
      </c>
      <c r="J214" s="94">
        <v>8.3000000000000007</v>
      </c>
      <c r="K214" s="92">
        <v>1</v>
      </c>
      <c r="L214" s="94">
        <v>0.5</v>
      </c>
      <c r="M214" s="92">
        <v>0</v>
      </c>
      <c r="N214" s="95">
        <v>0.8</v>
      </c>
      <c r="O214" s="91">
        <v>0.5</v>
      </c>
      <c r="P214" s="90">
        <v>-1.34</v>
      </c>
    </row>
    <row r="215" spans="1:16">
      <c r="A215" s="90">
        <v>194</v>
      </c>
      <c r="B215" s="90" t="s">
        <v>573</v>
      </c>
      <c r="C215" s="90" t="s">
        <v>159</v>
      </c>
      <c r="D215" s="90" t="s">
        <v>184</v>
      </c>
      <c r="E215" s="90">
        <v>4</v>
      </c>
      <c r="F215" s="90">
        <v>19.899999999999999</v>
      </c>
      <c r="G215" s="92" t="s">
        <v>574</v>
      </c>
      <c r="H215" s="90" t="s">
        <v>549</v>
      </c>
      <c r="I215" s="94">
        <v>0.3</v>
      </c>
      <c r="J215" s="92">
        <v>4</v>
      </c>
      <c r="K215" s="90">
        <v>4.3</v>
      </c>
      <c r="L215" s="90">
        <v>1.8</v>
      </c>
      <c r="M215" s="90">
        <v>0.8</v>
      </c>
      <c r="N215" s="91">
        <v>1.5</v>
      </c>
      <c r="O215" s="95">
        <v>1.3</v>
      </c>
      <c r="P215" s="90">
        <v>-1.35</v>
      </c>
    </row>
    <row r="216" spans="1:16">
      <c r="A216" s="90">
        <v>195</v>
      </c>
      <c r="B216" s="90" t="s">
        <v>575</v>
      </c>
      <c r="C216" s="90" t="s">
        <v>176</v>
      </c>
      <c r="D216" s="90" t="s">
        <v>184</v>
      </c>
      <c r="E216" s="90">
        <v>4</v>
      </c>
      <c r="F216" s="90">
        <v>18.5</v>
      </c>
      <c r="G216" s="94" t="s">
        <v>561</v>
      </c>
      <c r="H216" s="90" t="s">
        <v>444</v>
      </c>
      <c r="I216" s="90">
        <v>1</v>
      </c>
      <c r="J216" s="94">
        <v>6</v>
      </c>
      <c r="K216" s="94">
        <v>2.8</v>
      </c>
      <c r="L216" s="95">
        <v>3.8</v>
      </c>
      <c r="M216" s="90">
        <v>0.8</v>
      </c>
      <c r="N216" s="90">
        <v>0.3</v>
      </c>
      <c r="O216" s="90">
        <v>2</v>
      </c>
      <c r="P216" s="90">
        <v>-1.37</v>
      </c>
    </row>
    <row r="217" spans="1:16">
      <c r="A217" s="90">
        <v>196</v>
      </c>
      <c r="B217" s="90" t="s">
        <v>101</v>
      </c>
      <c r="C217" s="90" t="s">
        <v>171</v>
      </c>
      <c r="D217" s="90" t="s">
        <v>191</v>
      </c>
      <c r="E217" s="90">
        <v>5</v>
      </c>
      <c r="F217" s="90">
        <v>25.3</v>
      </c>
      <c r="G217" s="90" t="s">
        <v>788</v>
      </c>
      <c r="H217" s="90" t="s">
        <v>789</v>
      </c>
      <c r="I217" s="90">
        <v>1.2</v>
      </c>
      <c r="J217" s="94">
        <v>8.4</v>
      </c>
      <c r="K217" s="90">
        <v>4</v>
      </c>
      <c r="L217" s="94">
        <v>1.4</v>
      </c>
      <c r="M217" s="90">
        <v>1</v>
      </c>
      <c r="N217" s="94">
        <v>0</v>
      </c>
      <c r="O217" s="90">
        <v>2</v>
      </c>
      <c r="P217" s="90">
        <v>-1.37</v>
      </c>
    </row>
    <row r="218" spans="1:16">
      <c r="A218" s="90">
        <v>197</v>
      </c>
      <c r="B218" s="90" t="s">
        <v>576</v>
      </c>
      <c r="C218" s="90" t="s">
        <v>172</v>
      </c>
      <c r="D218" s="90" t="s">
        <v>162</v>
      </c>
      <c r="E218" s="90">
        <v>2</v>
      </c>
      <c r="F218" s="90">
        <v>17.399999999999999</v>
      </c>
      <c r="G218" s="92" t="s">
        <v>577</v>
      </c>
      <c r="H218" s="90" t="s">
        <v>356</v>
      </c>
      <c r="I218" s="90">
        <v>1</v>
      </c>
      <c r="J218" s="92">
        <v>3</v>
      </c>
      <c r="K218" s="94">
        <v>2</v>
      </c>
      <c r="L218" s="95">
        <v>3.5</v>
      </c>
      <c r="M218" s="90">
        <v>1</v>
      </c>
      <c r="N218" s="95">
        <v>1</v>
      </c>
      <c r="O218" s="90">
        <v>1.5</v>
      </c>
      <c r="P218" s="90">
        <v>-1.38</v>
      </c>
    </row>
    <row r="219" spans="1:16">
      <c r="A219" s="90">
        <v>198</v>
      </c>
      <c r="B219" s="90" t="s">
        <v>580</v>
      </c>
      <c r="C219" s="90" t="s">
        <v>197</v>
      </c>
      <c r="D219" s="90" t="s">
        <v>184</v>
      </c>
      <c r="E219" s="90">
        <v>4</v>
      </c>
      <c r="F219" s="90">
        <v>24.1</v>
      </c>
      <c r="G219" s="95" t="s">
        <v>581</v>
      </c>
      <c r="H219" s="92" t="s">
        <v>582</v>
      </c>
      <c r="I219" s="94">
        <v>0.3</v>
      </c>
      <c r="J219" s="94">
        <v>8.3000000000000007</v>
      </c>
      <c r="K219" s="94">
        <v>3.5</v>
      </c>
      <c r="L219" s="90">
        <v>2.5</v>
      </c>
      <c r="M219" s="95">
        <v>1.3</v>
      </c>
      <c r="N219" s="94">
        <v>0</v>
      </c>
      <c r="O219" s="91">
        <v>0.5</v>
      </c>
      <c r="P219" s="90">
        <v>-1.45</v>
      </c>
    </row>
    <row r="220" spans="1:16">
      <c r="A220" s="90">
        <v>199</v>
      </c>
      <c r="B220" s="90" t="s">
        <v>543</v>
      </c>
      <c r="C220" s="90" t="s">
        <v>171</v>
      </c>
      <c r="D220" s="90" t="s">
        <v>183</v>
      </c>
      <c r="E220" s="90">
        <v>5</v>
      </c>
      <c r="F220" s="90">
        <v>26.3</v>
      </c>
      <c r="G220" s="94" t="s">
        <v>744</v>
      </c>
      <c r="H220" s="90" t="s">
        <v>356</v>
      </c>
      <c r="I220" s="95">
        <v>2</v>
      </c>
      <c r="J220" s="94">
        <v>7.2</v>
      </c>
      <c r="K220" s="94">
        <v>1.6</v>
      </c>
      <c r="L220" s="90">
        <v>2.6</v>
      </c>
      <c r="M220" s="94">
        <v>0.4</v>
      </c>
      <c r="N220" s="94">
        <v>0.2</v>
      </c>
      <c r="O220" s="91">
        <v>0.4</v>
      </c>
      <c r="P220" s="90">
        <v>-1.51</v>
      </c>
    </row>
    <row r="221" spans="1:16">
      <c r="A221" s="90">
        <v>200</v>
      </c>
      <c r="B221" s="90" t="s">
        <v>586</v>
      </c>
      <c r="C221" s="90" t="s">
        <v>197</v>
      </c>
      <c r="D221" s="90" t="s">
        <v>174</v>
      </c>
      <c r="E221" s="90">
        <v>2</v>
      </c>
      <c r="F221" s="90">
        <v>15.7</v>
      </c>
      <c r="G221" s="91" t="s">
        <v>486</v>
      </c>
      <c r="H221" s="95" t="s">
        <v>564</v>
      </c>
      <c r="I221" s="94">
        <v>0.5</v>
      </c>
      <c r="J221" s="94">
        <v>9</v>
      </c>
      <c r="K221" s="92">
        <v>1.5</v>
      </c>
      <c r="L221" s="94">
        <v>0</v>
      </c>
      <c r="M221" s="94">
        <v>0.5</v>
      </c>
      <c r="N221" s="94">
        <v>0</v>
      </c>
      <c r="O221" s="91">
        <v>0.5</v>
      </c>
      <c r="P221" s="90">
        <v>-1.52</v>
      </c>
    </row>
  </sheetData>
  <hyperlinks>
    <hyperlink ref="B7" r:id="rId1" display="javascript:__doPostBack('ctl00$ContentPlaceHolder1$GridView1','Sort$NAME')" xr:uid="{71732B6D-5FD8-1C48-AB3E-395D1E1C7ECC}"/>
    <hyperlink ref="C7" r:id="rId2" display="javascript:__doPostBack('ctl00$ContentPlaceHolder1$GridView1','Sort$posm')" xr:uid="{423D4E2A-77D7-5443-83DD-33C77C3EEC34}"/>
    <hyperlink ref="D7" r:id="rId3" display="javascript:__doPostBack('ctl00$ContentPlaceHolder1$GridView1','Sort$tsum')" xr:uid="{CDC19870-3DF8-1B4B-9994-224C802C7B78}"/>
    <hyperlink ref="E7" r:id="rId4" display="javascript:__doPostBack('ctl00$ContentPlaceHolder1$GridView1','Sort$GP')" xr:uid="{2EDEC445-B188-2B4F-B8DB-833774760BE2}"/>
    <hyperlink ref="F7" r:id="rId5" display="javascript:__doPostBack('ctl00$ContentPlaceHolder1$GridView1','Sort$MPG')" xr:uid="{9CDE8591-E1A5-434E-B477-2CCDD304FC3D}"/>
    <hyperlink ref="G7" r:id="rId6" display="javascript:__doPostBack('ctl00$ContentPlaceHolder1$GridView1','Sort$fgp')" xr:uid="{E3335AD0-A19F-7B4F-B67E-4AB21A1ABA60}"/>
    <hyperlink ref="H7" r:id="rId7" display="javascript:__doPostBack('ctl00$ContentPlaceHolder1$GridView1','Sort$ftp')" xr:uid="{B7557555-07B3-074E-8A12-2602DDA41F3E}"/>
    <hyperlink ref="I7" r:id="rId8" display="javascript:__doPostBack('ctl00$ContentPlaceHolder1$GridView1','Sort$tgm')" xr:uid="{B340B7D8-771A-1C48-9685-594376F5936E}"/>
    <hyperlink ref="J7" r:id="rId9" display="javascript:__doPostBack('ctl00$ContentPlaceHolder1$GridView1','Sort$pts')" xr:uid="{F0F99ED4-EE26-B74C-AE95-470E1E7972F1}"/>
    <hyperlink ref="K7" r:id="rId10" display="javascript:__doPostBack('ctl00$ContentPlaceHolder1$GridView1','Sort$reb')" xr:uid="{98C29111-062B-AC4A-AD57-40A5AC40ED55}"/>
    <hyperlink ref="L7" r:id="rId11" display="javascript:__doPostBack('ctl00$ContentPlaceHolder1$GridView1','Sort$ast')" xr:uid="{E4BFAE68-15D8-E849-8971-EC3E154825AD}"/>
    <hyperlink ref="M7" r:id="rId12" display="javascript:__doPostBack('ctl00$ContentPlaceHolder1$GridView1','Sort$stl')" xr:uid="{9A9F3B3E-28CE-9A4D-A45A-89DDFB34B253}"/>
    <hyperlink ref="N7" r:id="rId13" display="javascript:__doPostBack('ctl00$ContentPlaceHolder1$GridView1','Sort$blk')" xr:uid="{CEBE7011-E4F6-E644-A187-E5D9B4CBB184}"/>
    <hyperlink ref="O7" r:id="rId14" display="javascript:__doPostBack('ctl00$ContentPlaceHolder1$GridView1','Sort$tur')" xr:uid="{66494829-D67E-FA49-B91E-E92BC0F499C1}"/>
    <hyperlink ref="P7" r:id="rId15" display="javascript:__doPostBack('ctl00$ContentPlaceHolder1$GridView1','Sort$totalz')" xr:uid="{794FA723-6D89-174D-9A61-17B0D760FDC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405C-89FC-B94F-B521-DC01F9F43168}">
  <sheetPr codeName="Sheet15"/>
  <dimension ref="A1:AC36"/>
  <sheetViews>
    <sheetView workbookViewId="0">
      <selection activeCell="Z17" sqref="Z17"/>
    </sheetView>
  </sheetViews>
  <sheetFormatPr baseColWidth="10" defaultRowHeight="16"/>
  <cols>
    <col min="1" max="1" width="14.33203125" customWidth="1"/>
  </cols>
  <sheetData>
    <row r="1" spans="1:29">
      <c r="A1" s="10" t="s">
        <v>147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  <c r="L1" s="12" t="s">
        <v>13</v>
      </c>
      <c r="M1" s="12" t="s">
        <v>107</v>
      </c>
      <c r="N1" s="12" t="s">
        <v>108</v>
      </c>
    </row>
    <row r="2" spans="1:29">
      <c r="A2" s="6" t="s">
        <v>123</v>
      </c>
      <c r="B2" s="14">
        <f>AVERAGE(All!D:D)</f>
        <v>0.48400000000000021</v>
      </c>
      <c r="C2" s="14">
        <f>AVERAGE(All!E:E)</f>
        <v>0.74385000000000046</v>
      </c>
      <c r="D2" s="14">
        <f>AVERAGE(All!F:F)</f>
        <v>1.4555000000000018</v>
      </c>
      <c r="E2" s="14">
        <f>AVERAGE(All!G:G)</f>
        <v>5.5439999999999916</v>
      </c>
      <c r="F2" s="14">
        <f>AVERAGE(All!H:H)</f>
        <v>2.8969999999999994</v>
      </c>
      <c r="G2" s="14">
        <f>AVERAGE(All!I:I)</f>
        <v>0.98300000000000054</v>
      </c>
      <c r="H2" s="14">
        <f>AVERAGE(All!J:J)</f>
        <v>0.69149999999999978</v>
      </c>
      <c r="I2" s="14">
        <f>AVERAGE(All!K:K)</f>
        <v>1.9155000000000013</v>
      </c>
      <c r="J2" s="14">
        <f>AVERAGE(All!L:L)</f>
        <v>14.211000000000006</v>
      </c>
      <c r="K2" s="14">
        <f>AVERAGE(All!M:M)</f>
        <v>5.135999999999993</v>
      </c>
      <c r="L2" s="14">
        <f>AVERAGE(All!N:N)</f>
        <v>10.853499999999997</v>
      </c>
      <c r="M2" s="14">
        <f>AVERAGE(All!O:O)</f>
        <v>2.5245000000000015</v>
      </c>
      <c r="N2" s="14">
        <f>AVERAGE(All!P:P)</f>
        <v>3.215999999999998</v>
      </c>
    </row>
    <row r="3" spans="1:29">
      <c r="A3" s="6" t="s">
        <v>124</v>
      </c>
      <c r="B3" s="6">
        <f>STDEV(All!D:D)</f>
        <v>0.11089403697758446</v>
      </c>
      <c r="C3" s="6">
        <f>STDEV(All!E:E)</f>
        <v>0.24173301751890075</v>
      </c>
      <c r="D3" s="6">
        <f>STDEV(All!F:F)</f>
        <v>1.0318884235192103</v>
      </c>
      <c r="E3" s="6">
        <f>STDEV(All!G:G)</f>
        <v>2.940270387183606</v>
      </c>
      <c r="F3" s="6">
        <f>STDEV(All!H:H)</f>
        <v>2.2511395216042582</v>
      </c>
      <c r="G3" s="6">
        <f>STDEV(All!I:I)</f>
        <v>0.60625798445759926</v>
      </c>
      <c r="H3" s="6">
        <f>STDEV(All!J:J)</f>
        <v>0.69512136968515381</v>
      </c>
      <c r="I3" s="6">
        <f>STDEV(All!K:K)</f>
        <v>1.1364273339845072</v>
      </c>
      <c r="J3" s="6">
        <f>STDEV(All!L:L)</f>
        <v>6.2083489741576416</v>
      </c>
      <c r="K3" s="6">
        <f>STDEV(All!M:M)</f>
        <v>2.2025348576118025</v>
      </c>
      <c r="L3" s="6">
        <f>STDEV(All!N:N)</f>
        <v>4.6502701872117527</v>
      </c>
      <c r="M3" s="6">
        <f>STDEV(All!O:O)</f>
        <v>2.0924486749467532</v>
      </c>
      <c r="N3" s="6">
        <f>STDEV(All!P:P)</f>
        <v>2.5391495430576856</v>
      </c>
    </row>
    <row r="5" spans="1:29">
      <c r="A5" s="10" t="s">
        <v>148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2" t="s">
        <v>12</v>
      </c>
      <c r="L5" s="12" t="s">
        <v>13</v>
      </c>
      <c r="M5" s="12" t="s">
        <v>107</v>
      </c>
      <c r="N5" s="12" t="s">
        <v>108</v>
      </c>
    </row>
    <row r="6" spans="1:29">
      <c r="A6" s="6" t="s">
        <v>123</v>
      </c>
      <c r="B6" s="14">
        <f>AVERAGE(All!D2:D54)</f>
        <v>0.49339999999999989</v>
      </c>
      <c r="C6" s="14">
        <f>AVERAGE(All!E2:E54)</f>
        <v>0.79139999999999977</v>
      </c>
      <c r="D6" s="14">
        <f>AVERAGE(All!F2:F54)</f>
        <v>1.9419999999999991</v>
      </c>
      <c r="E6" s="14">
        <f>AVERAGE(All!G2:G54)</f>
        <v>7.9520000000000017</v>
      </c>
      <c r="F6" s="14">
        <f>AVERAGE(All!H2:H54)</f>
        <v>4.4760000000000026</v>
      </c>
      <c r="G6" s="14">
        <f>AVERAGE(All!I2:I54)</f>
        <v>1.3119999999999994</v>
      </c>
      <c r="H6" s="14">
        <f>AVERAGE(All!J2:J54)</f>
        <v>1.0659999999999994</v>
      </c>
      <c r="I6" s="14">
        <f>AVERAGE(All!K2:K54)</f>
        <v>2.5479999999999992</v>
      </c>
      <c r="J6" s="14">
        <f>AVERAGE(All!L2:L54)</f>
        <v>20.835999999999991</v>
      </c>
      <c r="K6" s="14">
        <f>AVERAGE(All!M2:M54)</f>
        <v>7.39</v>
      </c>
      <c r="L6" s="14">
        <f>AVERAGE(All!N2:N54)</f>
        <v>15.219999999999995</v>
      </c>
      <c r="M6" s="14">
        <f>AVERAGE(All!O2:O54)</f>
        <v>4.1480000000000015</v>
      </c>
      <c r="N6" s="14">
        <f>AVERAGE(All!P2:P54)</f>
        <v>5.0540000000000012</v>
      </c>
    </row>
    <row r="7" spans="1:29">
      <c r="A7" s="6" t="s">
        <v>124</v>
      </c>
      <c r="B7" s="14">
        <f>STDEV(All!D3:D55)</f>
        <v>7.1457422744640994E-2</v>
      </c>
      <c r="C7" s="14">
        <f>STDEV(All!E3:E55)</f>
        <v>0.20376817560098848</v>
      </c>
      <c r="D7" s="14">
        <f>STDEV(All!F3:F55)</f>
        <v>1.1911236334671911</v>
      </c>
      <c r="E7" s="14">
        <f>STDEV(All!G3:G55)</f>
        <v>3.4250392519723039</v>
      </c>
      <c r="F7" s="14">
        <f>STDEV(All!H3:H55)</f>
        <v>2.8851654357829686</v>
      </c>
      <c r="G7" s="14">
        <f>STDEV(All!I3:I55)</f>
        <v>0.60547164951577126</v>
      </c>
      <c r="H7" s="14">
        <f>STDEV(All!J3:J55)</f>
        <v>0.97574879671240988</v>
      </c>
      <c r="I7" s="14">
        <f>STDEV(All!K3:K55)</f>
        <v>1.2328976983894011</v>
      </c>
      <c r="J7" s="14">
        <f>STDEV(All!L3:L55)</f>
        <v>5.9048471960046154</v>
      </c>
      <c r="K7" s="14">
        <f>STDEV(All!M3:M55)</f>
        <v>1.9751476307520197</v>
      </c>
      <c r="L7" s="14">
        <f>STDEV(All!N3:N55)</f>
        <v>4.4241913823607488</v>
      </c>
      <c r="M7" s="14">
        <f>STDEV(All!O3:O55)</f>
        <v>2.7292287914204558</v>
      </c>
      <c r="N7" s="14">
        <f>STDEV(All!P3:P55)</f>
        <v>3.0641448519071961</v>
      </c>
    </row>
    <row r="9" spans="1:29">
      <c r="A9" s="10" t="s">
        <v>149</v>
      </c>
      <c r="B9" s="48" t="s">
        <v>3</v>
      </c>
      <c r="C9" s="48" t="s">
        <v>4</v>
      </c>
      <c r="D9" s="48" t="s">
        <v>5</v>
      </c>
      <c r="E9" s="48" t="s">
        <v>6</v>
      </c>
      <c r="F9" s="48" t="s">
        <v>7</v>
      </c>
      <c r="G9" s="48" t="s">
        <v>8</v>
      </c>
      <c r="H9" s="48" t="s">
        <v>9</v>
      </c>
      <c r="I9" s="48" t="s">
        <v>10</v>
      </c>
      <c r="J9" s="48" t="s">
        <v>11</v>
      </c>
      <c r="K9" s="49" t="s">
        <v>12</v>
      </c>
      <c r="L9" s="49" t="s">
        <v>13</v>
      </c>
      <c r="M9" s="49" t="s">
        <v>107</v>
      </c>
      <c r="N9" s="49" t="s">
        <v>108</v>
      </c>
      <c r="P9" s="10" t="s">
        <v>151</v>
      </c>
      <c r="Q9" s="11" t="s">
        <v>3</v>
      </c>
      <c r="R9" s="11" t="s">
        <v>4</v>
      </c>
      <c r="S9" s="11" t="s">
        <v>5</v>
      </c>
      <c r="T9" s="11" t="s">
        <v>6</v>
      </c>
      <c r="U9" s="11" t="s">
        <v>7</v>
      </c>
      <c r="V9" s="11" t="s">
        <v>8</v>
      </c>
      <c r="W9" s="11" t="s">
        <v>9</v>
      </c>
      <c r="X9" s="11" t="s">
        <v>10</v>
      </c>
      <c r="Y9" s="11" t="s">
        <v>11</v>
      </c>
      <c r="Z9" s="12" t="s">
        <v>12</v>
      </c>
      <c r="AA9" s="12" t="s">
        <v>13</v>
      </c>
      <c r="AB9" s="12" t="s">
        <v>107</v>
      </c>
      <c r="AC9" s="12" t="s">
        <v>108</v>
      </c>
    </row>
    <row r="10" spans="1:29">
      <c r="A10" s="50" t="s">
        <v>123</v>
      </c>
      <c r="B10" s="51">
        <f>AVERAGE(All!D2:D108)</f>
        <v>0.50209999999999999</v>
      </c>
      <c r="C10" s="51">
        <f>AVERAGE(All!E2:E108)</f>
        <v>0.79739999999999978</v>
      </c>
      <c r="D10" s="51">
        <f>AVERAGE(All!F2:F108)</f>
        <v>1.6700000000000006</v>
      </c>
      <c r="E10" s="51">
        <f>AVERAGE(All!G2:G108)</f>
        <v>6.8019999999999969</v>
      </c>
      <c r="F10" s="51">
        <f>AVERAGE(All!H2:H108)</f>
        <v>3.6910000000000025</v>
      </c>
      <c r="G10" s="51">
        <f>AVERAGE(All!I2:I108)</f>
        <v>1.0869999999999991</v>
      </c>
      <c r="H10" s="51">
        <f>AVERAGE(All!J2:J108)</f>
        <v>0.88599999999999968</v>
      </c>
      <c r="I10" s="51">
        <f>AVERAGE(All!K2:K108)</f>
        <v>2.2080000000000011</v>
      </c>
      <c r="J10" s="51">
        <f>AVERAGE(All!L2:L108)</f>
        <v>17.992999999999991</v>
      </c>
      <c r="K10" s="51">
        <f>AVERAGE(All!M2:M108)</f>
        <v>6.4789999999999974</v>
      </c>
      <c r="L10" s="51">
        <f>AVERAGE(All!N2:N108)</f>
        <v>13.253999999999996</v>
      </c>
      <c r="M10" s="51">
        <f>AVERAGE(All!O2:O108)</f>
        <v>3.4050000000000025</v>
      </c>
      <c r="N10" s="51">
        <f>AVERAGE(All!P2:P108)</f>
        <v>4.219000000000003</v>
      </c>
      <c r="P10" s="6" t="s">
        <v>123</v>
      </c>
      <c r="Q10" s="14">
        <f>AVERAGE(All!D59:D108)</f>
        <v>0.50978723404255322</v>
      </c>
      <c r="R10" s="14">
        <f>AVERAGE(All!E59:E108)</f>
        <v>0.80468085106382981</v>
      </c>
      <c r="S10" s="14">
        <f>AVERAGE(All!F59:F108)</f>
        <v>1.3510638297872335</v>
      </c>
      <c r="T10" s="14">
        <f>AVERAGE(All!G59:G108)</f>
        <v>5.6978723404255334</v>
      </c>
      <c r="U10" s="14">
        <f>AVERAGE(All!H59:H108)</f>
        <v>2.7382978723404254</v>
      </c>
      <c r="V10" s="14">
        <f>AVERAGE(All!I59:I108)</f>
        <v>0.88510638297872346</v>
      </c>
      <c r="W10" s="14">
        <f>AVERAGE(All!J59:J108)</f>
        <v>0.69787234042553181</v>
      </c>
      <c r="X10" s="14">
        <f>AVERAGE(All!K59:K108)</f>
        <v>1.8234042553191483</v>
      </c>
      <c r="Y10" s="14">
        <f>AVERAGE(All!L59:L108)</f>
        <v>15.076595744680851</v>
      </c>
      <c r="Z10" s="14">
        <f>AVERAGE(All!M59:M108)</f>
        <v>5.5404255319148952</v>
      </c>
      <c r="AA10" s="14">
        <f>AVERAGE(All!N59:N108)</f>
        <v>11.278723404255317</v>
      </c>
      <c r="AB10" s="14">
        <f>AVERAGE(All!O59:O108)</f>
        <v>2.6936170212765949</v>
      </c>
      <c r="AC10" s="14">
        <f>AVERAGE(All!P59:P108)</f>
        <v>3.4042553191489362</v>
      </c>
    </row>
    <row r="11" spans="1:29">
      <c r="A11" s="50" t="s">
        <v>124</v>
      </c>
      <c r="B11" s="51">
        <f>STDEV(All!D3:D109)</f>
        <v>0.10097184325995681</v>
      </c>
      <c r="C11" s="51">
        <f>STDEV(All!E3:E109)</f>
        <v>0.17288111171518711</v>
      </c>
      <c r="D11" s="51">
        <f>STDEV(All!F3:F109)</f>
        <v>1.1418905995821744</v>
      </c>
      <c r="E11" s="51">
        <f>STDEV(All!G3:G109)</f>
        <v>3.1033536763321141</v>
      </c>
      <c r="F11" s="51">
        <f>STDEV(All!H3:H109)</f>
        <v>2.6141377472536043</v>
      </c>
      <c r="G11" s="51">
        <f>STDEV(All!I3:I109)</f>
        <v>0.59238518045289035</v>
      </c>
      <c r="H11" s="51">
        <f>STDEV(All!J3:J109)</f>
        <v>0.81012469423047506</v>
      </c>
      <c r="I11" s="51">
        <f>STDEV(All!K3:K109)</f>
        <v>1.2126817264628695</v>
      </c>
      <c r="J11" s="51">
        <f>STDEV(All!L3:L109)</f>
        <v>5.6296631400739452</v>
      </c>
      <c r="K11" s="51">
        <f>STDEV(All!M3:M109)</f>
        <v>1.9505254407337291</v>
      </c>
      <c r="L11" s="51">
        <f>STDEV(All!N3:N109)</f>
        <v>4.3811575427210396</v>
      </c>
      <c r="M11" s="51">
        <f>STDEV(All!O3:O109)</f>
        <v>2.2606873005143928</v>
      </c>
      <c r="N11" s="51">
        <f>STDEV(All!P3:P109)</f>
        <v>2.6037849295968996</v>
      </c>
      <c r="P11" s="6" t="s">
        <v>124</v>
      </c>
      <c r="Q11" s="14">
        <f>STDEV(All!D60:D109)</f>
        <v>0.12525607442880196</v>
      </c>
      <c r="R11" s="14">
        <f>STDEV(All!E60:E109)</f>
        <v>0.12944877084708384</v>
      </c>
      <c r="S11" s="14">
        <f>STDEV(All!F60:F109)</f>
        <v>0.99737398031743685</v>
      </c>
      <c r="T11" s="14">
        <f>STDEV(All!G60:G109)</f>
        <v>2.3107319102715183</v>
      </c>
      <c r="U11" s="14">
        <f>STDEV(All!H60:H109)</f>
        <v>1.848578722491145</v>
      </c>
      <c r="V11" s="14">
        <f>STDEV(All!I60:I109)</f>
        <v>0.53046852382031817</v>
      </c>
      <c r="W11" s="14">
        <f>STDEV(All!J60:J109)</f>
        <v>0.53063416583023182</v>
      </c>
      <c r="X11" s="14">
        <f>STDEV(All!K60:K109)</f>
        <v>1.0799021780483473</v>
      </c>
      <c r="Y11" s="14">
        <f>STDEV(All!L60:L109)</f>
        <v>3.8166173495124438</v>
      </c>
      <c r="Z11" s="14">
        <f>STDEV(All!M60:M109)</f>
        <v>1.5303346510847922</v>
      </c>
      <c r="AA11" s="14">
        <f>STDEV(All!N60:N109)</f>
        <v>3.5446393448567424</v>
      </c>
      <c r="AB11" s="14">
        <f>STDEV(All!O60:O109)</f>
        <v>1.3738572747144622</v>
      </c>
      <c r="AC11" s="14">
        <f>STDEV(All!P60:P109)</f>
        <v>1.7712499963277937</v>
      </c>
    </row>
    <row r="13" spans="1:29">
      <c r="A13" s="10" t="s">
        <v>150</v>
      </c>
      <c r="B13" s="48" t="s">
        <v>3</v>
      </c>
      <c r="C13" s="48" t="s">
        <v>4</v>
      </c>
      <c r="D13" s="48" t="s">
        <v>5</v>
      </c>
      <c r="E13" s="48" t="s">
        <v>6</v>
      </c>
      <c r="F13" s="48" t="s">
        <v>7</v>
      </c>
      <c r="G13" s="48" t="s">
        <v>8</v>
      </c>
      <c r="H13" s="48" t="s">
        <v>9</v>
      </c>
      <c r="I13" s="48" t="s">
        <v>10</v>
      </c>
      <c r="J13" s="48" t="s">
        <v>11</v>
      </c>
      <c r="K13" s="49" t="s">
        <v>12</v>
      </c>
      <c r="L13" s="49" t="s">
        <v>13</v>
      </c>
      <c r="M13" s="49" t="s">
        <v>107</v>
      </c>
      <c r="N13" s="49" t="s">
        <v>108</v>
      </c>
    </row>
    <row r="14" spans="1:29">
      <c r="A14" s="50" t="s">
        <v>123</v>
      </c>
      <c r="B14" s="51">
        <f>AVERAGE(All!D2:D216)</f>
        <v>0.48400000000000021</v>
      </c>
      <c r="C14" s="51">
        <f>AVERAGE(All!E2:E216)</f>
        <v>0.74385000000000046</v>
      </c>
      <c r="D14" s="51">
        <f>AVERAGE(All!F2:F216)</f>
        <v>1.4555000000000018</v>
      </c>
      <c r="E14" s="51">
        <f>AVERAGE(All!G2:G216)</f>
        <v>5.5439999999999916</v>
      </c>
      <c r="F14" s="51">
        <f>AVERAGE(All!H2:H216)</f>
        <v>2.8969999999999994</v>
      </c>
      <c r="G14" s="51">
        <f>AVERAGE(All!I2:I216)</f>
        <v>0.98300000000000054</v>
      </c>
      <c r="H14" s="51">
        <f>AVERAGE(All!J2:J216)</f>
        <v>0.69149999999999978</v>
      </c>
      <c r="I14" s="51">
        <f>AVERAGE(All!K2:K216)</f>
        <v>1.9155000000000013</v>
      </c>
      <c r="J14" s="51">
        <f>AVERAGE(All!L2:L216)</f>
        <v>14.211000000000006</v>
      </c>
      <c r="K14" s="51">
        <f>AVERAGE(All!M2:M216)</f>
        <v>5.135999999999993</v>
      </c>
      <c r="L14" s="51">
        <f>AVERAGE(All!N2:N216)</f>
        <v>10.853499999999997</v>
      </c>
      <c r="M14" s="51">
        <f>AVERAGE(All!O2:O216)</f>
        <v>2.5245000000000015</v>
      </c>
      <c r="N14" s="51">
        <f>AVERAGE(All!P2:P216)</f>
        <v>3.215999999999998</v>
      </c>
    </row>
    <row r="15" spans="1:29">
      <c r="A15" s="50" t="s">
        <v>124</v>
      </c>
      <c r="B15" s="51">
        <f>STDEV(All!D3:D217)</f>
        <v>0.1110742337665767</v>
      </c>
      <c r="C15" s="51">
        <f>STDEV(All!E3:E217)</f>
        <v>0.2422069044415508</v>
      </c>
      <c r="D15" s="51">
        <f>STDEV(All!F3:F217)</f>
        <v>1.0114955223411288</v>
      </c>
      <c r="E15" s="51">
        <f>STDEV(All!G3:G217)</f>
        <v>2.9169831888988762</v>
      </c>
      <c r="F15" s="51">
        <f>STDEV(All!H3:H217)</f>
        <v>2.2554484843575091</v>
      </c>
      <c r="G15" s="51">
        <f>STDEV(All!I3:I217)</f>
        <v>0.59384094987850022</v>
      </c>
      <c r="H15" s="51">
        <f>STDEV(All!J3:J217)</f>
        <v>0.69238499761666017</v>
      </c>
      <c r="I15" s="51">
        <f>STDEV(All!K3:K217)</f>
        <v>1.1385321778607587</v>
      </c>
      <c r="J15" s="51">
        <f>STDEV(All!L3:L217)</f>
        <v>6.1537509973588698</v>
      </c>
      <c r="K15" s="51">
        <f>STDEV(All!M3:M217)</f>
        <v>2.1880700110091476</v>
      </c>
      <c r="L15" s="51">
        <f>STDEV(All!N3:N217)</f>
        <v>4.6413862007677205</v>
      </c>
      <c r="M15" s="51">
        <f>STDEV(All!O3:O217)</f>
        <v>2.0939085637744648</v>
      </c>
      <c r="N15" s="51">
        <f>STDEV(All!P3:P217)</f>
        <v>2.5327144339500434</v>
      </c>
    </row>
    <row r="22" spans="1:14">
      <c r="A22" s="76" t="s">
        <v>299</v>
      </c>
      <c r="B22" s="11" t="s">
        <v>3</v>
      </c>
      <c r="C22" s="11" t="s">
        <v>4</v>
      </c>
      <c r="D22" s="11" t="s">
        <v>5</v>
      </c>
      <c r="E22" s="11" t="s">
        <v>6</v>
      </c>
      <c r="F22" s="11" t="s">
        <v>7</v>
      </c>
      <c r="G22" s="11" t="s">
        <v>8</v>
      </c>
      <c r="H22" s="11" t="s">
        <v>9</v>
      </c>
      <c r="I22" s="11" t="s">
        <v>10</v>
      </c>
      <c r="J22" s="11" t="s">
        <v>11</v>
      </c>
      <c r="K22" s="12" t="s">
        <v>12</v>
      </c>
      <c r="L22" s="12" t="s">
        <v>13</v>
      </c>
      <c r="M22" s="12" t="s">
        <v>107</v>
      </c>
      <c r="N22" s="12" t="s">
        <v>108</v>
      </c>
    </row>
    <row r="23" spans="1:14">
      <c r="A23" s="6" t="s">
        <v>123</v>
      </c>
      <c r="B23" s="6">
        <f>SUM(Rankings!K2:K11)/SUM(Rankings!L2:L11)</f>
        <v>0.47150753152959252</v>
      </c>
      <c r="C23" s="6">
        <f>SUM(Rankings!M2:M11)/SUM(Rankings!N2:N11)</f>
        <v>0.7771451771281821</v>
      </c>
      <c r="D23" s="15">
        <f>AVERAGE(Rankings!D2:D11)</f>
        <v>19.925500000000007</v>
      </c>
      <c r="E23" s="15">
        <f>AVERAGE(Rankings!E2:E11)</f>
        <v>85.054000000000002</v>
      </c>
      <c r="F23" s="15">
        <f>AVERAGE(Rankings!F2:F11)</f>
        <v>45.576999999999998</v>
      </c>
      <c r="G23" s="15">
        <f>AVERAGE(Rankings!G2:G11)</f>
        <v>14.392999999999997</v>
      </c>
      <c r="H23" s="15">
        <f>AVERAGE(Rankings!H2:H11)</f>
        <v>10.4815</v>
      </c>
      <c r="I23" s="15">
        <f>AVERAGE(Rankings!I2:I11)</f>
        <v>29.845500000000005</v>
      </c>
      <c r="J23" s="15">
        <f>AVERAGE(Rankings!J2:J11)</f>
        <v>218.33100000000005</v>
      </c>
      <c r="K23" s="15">
        <f>AVERAGE(Rankings!K2:K11)</f>
        <v>78.866</v>
      </c>
      <c r="L23" s="15">
        <f>AVERAGE(Rankings!L2:L11)</f>
        <v>167.26349999999999</v>
      </c>
      <c r="M23" s="15">
        <f>AVERAGE(Rankings!M2:M11)</f>
        <v>41.154500000000006</v>
      </c>
      <c r="N23" s="15">
        <f>AVERAGE(Rankings!N2:N11)</f>
        <v>52.955999999999996</v>
      </c>
    </row>
    <row r="24" spans="1:14">
      <c r="A24" s="6" t="s">
        <v>124</v>
      </c>
      <c r="B24" s="6">
        <f>STDEV((Rankings!K2/Rankings!L2),(Rankings!K3/Rankings!L3),(Rankings!K4/Rankings!L4),(Rankings!K5/Rankings!L5),(Rankings!K6/Rankings!L6),(Rankings!K7/Rankings!L7),(Rankings!K8/Rankings!L8),(Rankings!K9/Rankings!L9),(Rankings!K10/Rankings!L10),(Rankings!K11/Rankings!L11))</f>
        <v>2.6785323971526429E-2</v>
      </c>
      <c r="C24" s="6">
        <f>STDEV((Rankings!M2/Rankings!N2),(Rankings!M3/Rankings!N3),(Rankings!M4/Rankings!N4),(Rankings!M5/Rankings!N5),(Rankings!M6/Rankings!N6),(Rankings!M7/Rankings!N7),(Rankings!M8/Rankings!N8),(Rankings!M9/Rankings!N9),(Rankings!M10/Rankings!N10),(Rankings!M11/Rankings!N11))</f>
        <v>6.0048202665747383E-2</v>
      </c>
      <c r="D24" s="6">
        <f>STDEV(Rankings!D2:D11)</f>
        <v>4.2406556358919394</v>
      </c>
      <c r="E24" s="6">
        <f>STDEV(Rankings!E2:E11)</f>
        <v>13.538858018475691</v>
      </c>
      <c r="F24" s="6">
        <f>STDEV(Rankings!F2:F11)</f>
        <v>7.5059048754963733</v>
      </c>
      <c r="G24" s="6">
        <f>STDEV(Rankings!G2:G11)</f>
        <v>1.8637450946354954</v>
      </c>
      <c r="H24" s="6">
        <f>STDEV(Rankings!H2:H11)</f>
        <v>3.0647145598462058</v>
      </c>
      <c r="I24" s="6">
        <f>STDEV(Rankings!I2:I11)</f>
        <v>4.8219431537273296</v>
      </c>
      <c r="J24" s="6">
        <f>STDEV(Rankings!J2:J11)</f>
        <v>21.63519244194514</v>
      </c>
      <c r="K24" s="6">
        <f>STDEV(Rankings!K2:K11)</f>
        <v>7.471237945912609</v>
      </c>
      <c r="L24" s="6">
        <f>STDEV(Rankings!L2:L11)</f>
        <v>15.689861191936087</v>
      </c>
      <c r="M24" s="6">
        <f>STDEV(Rankings!M2:M11)</f>
        <v>7.725998691287578</v>
      </c>
      <c r="N24" s="6">
        <f>STDEV(Rankings!N2:N11)</f>
        <v>9.5436846366822383</v>
      </c>
    </row>
    <row r="26" spans="1:14">
      <c r="A26" s="76" t="s">
        <v>300</v>
      </c>
      <c r="B26" s="73" t="s">
        <v>3</v>
      </c>
      <c r="C26" s="73" t="s">
        <v>4</v>
      </c>
      <c r="D26" s="73" t="s">
        <v>5</v>
      </c>
      <c r="E26" s="73" t="s">
        <v>6</v>
      </c>
      <c r="F26" s="73" t="s">
        <v>7</v>
      </c>
      <c r="G26" s="73" t="s">
        <v>8</v>
      </c>
      <c r="H26" s="73" t="s">
        <v>9</v>
      </c>
      <c r="I26" s="73" t="s">
        <v>10</v>
      </c>
      <c r="J26" s="73" t="s">
        <v>11</v>
      </c>
      <c r="K26" s="74" t="s">
        <v>12</v>
      </c>
      <c r="L26" s="74" t="s">
        <v>13</v>
      </c>
      <c r="M26" s="74" t="s">
        <v>107</v>
      </c>
      <c r="N26" s="74" t="s">
        <v>108</v>
      </c>
    </row>
    <row r="27" spans="1:14">
      <c r="A27" s="6" t="s">
        <v>113</v>
      </c>
      <c r="B27" s="75">
        <f>(Rankings!B2-Math!B$23)/Math!B$24</f>
        <v>-0.73764455406572316</v>
      </c>
      <c r="C27" s="75">
        <f>(Rankings!C2-Math!C$23)/Math!C$24</f>
        <v>-1.2509019021962731</v>
      </c>
      <c r="D27" s="75">
        <f>(Rankings!D2-Math!D$23)/Math!D$24</f>
        <v>0.5258620815908237</v>
      </c>
      <c r="E27" s="75">
        <f>(Rankings!E2-Math!E$23)/Math!E$24</f>
        <v>0.21345965782757939</v>
      </c>
      <c r="F27" s="75">
        <f>(Rankings!F2-Math!F$23)/Math!F$24</f>
        <v>-0.34372937611061682</v>
      </c>
      <c r="G27" s="75">
        <f>(Rankings!G2-Math!G$23)/Math!G$24</f>
        <v>0.53118852081733992</v>
      </c>
      <c r="H27" s="75">
        <f>(Rankings!H2-Math!H$23)/Math!H$24</f>
        <v>-0.81247370721694712</v>
      </c>
      <c r="I27" s="75">
        <f>(Rankings!I2-Math!I$23)/Math!I$24</f>
        <v>0.49150309832416977</v>
      </c>
      <c r="J27" s="75">
        <f>(Rankings!J2-Math!J$23)/Math!J$24</f>
        <v>0.45204127609417821</v>
      </c>
      <c r="K27" s="75">
        <f>(Rankings!K2-Math!K$23)/Math!K$24</f>
        <v>0.39752448275654351</v>
      </c>
      <c r="L27" s="75">
        <f>(Rankings!L2-Math!L$23)/Math!L$24</f>
        <v>0.88528507869393058</v>
      </c>
      <c r="M27" s="75">
        <f>(Rankings!M2-Math!M$23)/Math!M$24</f>
        <v>0.19026666438057896</v>
      </c>
      <c r="N27" s="75">
        <f>(Rankings!N2-Math!N$23)/Math!N$24</f>
        <v>0.81310314573613995</v>
      </c>
    </row>
    <row r="28" spans="1:14">
      <c r="A28" s="6" t="s">
        <v>114</v>
      </c>
      <c r="B28" s="75">
        <f>(Rankings!B3-Math!B$23)/Math!B$24</f>
        <v>-0.34925317830853869</v>
      </c>
      <c r="C28" s="75">
        <f>(Rankings!C3-Math!C$23)/Math!C$24</f>
        <v>0.80950562968218087</v>
      </c>
      <c r="D28" s="75">
        <f>(Rankings!D3-Math!D$23)/Math!D$24</f>
        <v>-0.12132557891411598</v>
      </c>
      <c r="E28" s="75">
        <f>(Rankings!E3-Math!E$23)/Math!E$24</f>
        <v>-0.69917270622694494</v>
      </c>
      <c r="F28" s="75">
        <f>(Rankings!F3-Math!F$23)/Math!F$24</f>
        <v>-2.4380804584590188E-2</v>
      </c>
      <c r="G28" s="75">
        <f>(Rankings!G3-Math!G$23)/Math!G$24</f>
        <v>-1.6241491439536195</v>
      </c>
      <c r="H28" s="75">
        <f>(Rankings!H3-Math!H$23)/Math!H$24</f>
        <v>-1.0762829410663053</v>
      </c>
      <c r="I28" s="75">
        <f>(Rankings!I3-Math!I$23)/Math!I$24</f>
        <v>0.14216260502161129</v>
      </c>
      <c r="J28" s="75">
        <f>(Rankings!J3-Math!J$23)/Math!J$24</f>
        <v>0.66978835704301931</v>
      </c>
      <c r="K28" s="75">
        <f>(Rankings!K3-Math!K$23)/Math!K$24</f>
        <v>1.018037446412893</v>
      </c>
      <c r="L28" s="75">
        <f>(Rankings!L3-Math!L$23)/Math!L$24</f>
        <v>1.2647339423371498</v>
      </c>
      <c r="M28" s="75">
        <f>(Rankings!M3-Math!M$23)/Math!M$24</f>
        <v>-7.1188207761504834E-4</v>
      </c>
      <c r="N28" s="75">
        <f>(Rankings!N3-Math!N$23)/Math!N$24</f>
        <v>-0.32733688495872471</v>
      </c>
    </row>
    <row r="29" spans="1:14">
      <c r="A29" s="6" t="s">
        <v>115</v>
      </c>
      <c r="B29" s="75">
        <f>(Rankings!B4-Math!B$23)/Math!B$24</f>
        <v>-0.2571845407459476</v>
      </c>
      <c r="C29" s="75">
        <f>(Rankings!C4-Math!C$23)/Math!C$24</f>
        <v>0.52754871715173457</v>
      </c>
      <c r="D29" s="75">
        <f>(Rankings!D4-Math!D$23)/Math!D$24</f>
        <v>1.007980927246628</v>
      </c>
      <c r="E29" s="75">
        <f>(Rankings!E4-Math!E$23)/Math!E$24</f>
        <v>-0.82385087315184058</v>
      </c>
      <c r="F29" s="75">
        <f>(Rankings!F4-Math!F$23)/Math!F$24</f>
        <v>0.61591507975169757</v>
      </c>
      <c r="G29" s="75">
        <f>(Rankings!G4-Math!G$23)/Math!G$24</f>
        <v>-0.15721033999947367</v>
      </c>
      <c r="H29" s="75">
        <f>(Rankings!H4-Math!H$23)/Math!H$24</f>
        <v>0.46284897738443387</v>
      </c>
      <c r="I29" s="75">
        <f>(Rankings!I4-Math!I$23)/Math!I$24</f>
        <v>1.0897059198921297</v>
      </c>
      <c r="J29" s="75">
        <f>(Rankings!J4-Math!J$23)/Math!J$24</f>
        <v>0.6179284069635026</v>
      </c>
      <c r="K29" s="75">
        <f>(Rankings!K4-Math!K$23)/Math!K$24</f>
        <v>0.78086122303087513</v>
      </c>
      <c r="L29" s="75">
        <f>(Rankings!L4-Math!L$23)/Math!L$24</f>
        <v>0.95835774555661024</v>
      </c>
      <c r="M29" s="75">
        <f>(Rankings!M4-Math!M$23)/Math!M$24</f>
        <v>-0.34358017727771922</v>
      </c>
      <c r="N29" s="75">
        <f>(Rankings!N4-Math!N$23)/Math!N$24</f>
        <v>-0.56120882069107758</v>
      </c>
    </row>
    <row r="30" spans="1:14">
      <c r="A30" s="6" t="s">
        <v>116</v>
      </c>
      <c r="B30" s="75">
        <f>(Rankings!B5-Math!B$23)/Math!B$24</f>
        <v>-0.46969363104894168</v>
      </c>
      <c r="C30" s="75">
        <f>(Rankings!C5-Math!C$23)/Math!C$24</f>
        <v>0.63230931723017769</v>
      </c>
      <c r="D30" s="75">
        <f>(Rankings!D5-Math!D$23)/Math!D$24</f>
        <v>-0.78160083831066884</v>
      </c>
      <c r="E30" s="75">
        <f>(Rankings!E5-Math!E$23)/Math!E$24</f>
        <v>0.1133035000371979</v>
      </c>
      <c r="F30" s="75">
        <f>(Rankings!F5-Math!F$23)/Math!F$24</f>
        <v>-0.63723163020816942</v>
      </c>
      <c r="G30" s="75">
        <f>(Rankings!G5-Math!G$23)/Math!G$24</f>
        <v>-0.28276399037448197</v>
      </c>
      <c r="H30" s="75">
        <f>(Rankings!H5-Math!H$23)/Math!H$24</f>
        <v>0.4899314342916643</v>
      </c>
      <c r="I30" s="75">
        <f>(Rankings!I5-Math!I$23)/Math!I$24</f>
        <v>-1.4754425287035047</v>
      </c>
      <c r="J30" s="75">
        <f>(Rankings!J5-Math!J$23)/Math!J$24</f>
        <v>-0.37942810178498187</v>
      </c>
      <c r="K30" s="75">
        <f>(Rankings!K5-Math!K$23)/Math!K$24</f>
        <v>-0.41412146452820242</v>
      </c>
      <c r="L30" s="75">
        <f>(Rankings!L5-Math!L$23)/Math!L$24</f>
        <v>-0.13744544796281377</v>
      </c>
      <c r="M30" s="75">
        <f>(Rankings!M5-Math!M$23)/Math!M$24</f>
        <v>0.14166453344526678</v>
      </c>
      <c r="N30" s="75">
        <f>(Rankings!N5-Math!N$23)/Math!N$24</f>
        <v>-0.11777421853188447</v>
      </c>
    </row>
    <row r="31" spans="1:14">
      <c r="A31" s="6" t="s">
        <v>117</v>
      </c>
      <c r="B31" s="75">
        <f>(Rankings!B6-Math!B$23)/Math!B$24</f>
        <v>-0.21129600530422898</v>
      </c>
      <c r="C31" s="75">
        <f>(Rankings!C6-Math!C$23)/Math!C$24</f>
        <v>0.58660468436594937</v>
      </c>
      <c r="D31" s="75">
        <f>(Rankings!D6-Math!D$23)/Math!D$24</f>
        <v>1.6708501251622387</v>
      </c>
      <c r="E31" s="75">
        <f>(Rankings!E6-Math!E$23)/Math!E$24</f>
        <v>-0.58099434895215984</v>
      </c>
      <c r="F31" s="75">
        <f>(Rankings!F6-Math!F$23)/Math!F$24</f>
        <v>1.3478721310508148</v>
      </c>
      <c r="G31" s="75">
        <f>(Rankings!G6-Math!G$23)/Math!G$24</f>
        <v>9.282385262767831E-2</v>
      </c>
      <c r="H31" s="75">
        <f>(Rankings!H6-Math!H$23)/Math!H$24</f>
        <v>-1.7288722641321259</v>
      </c>
      <c r="I31" s="75">
        <f>(Rankings!I6-Math!I$23)/Math!I$24</f>
        <v>-0.29334646944284304</v>
      </c>
      <c r="J31" s="75">
        <f>(Rankings!J6-Math!J$23)/Math!J$24</f>
        <v>1.1042656571744369</v>
      </c>
      <c r="K31" s="75">
        <f>(Rankings!K6-Math!K$23)/Math!K$24</f>
        <v>0.45588161221171436</v>
      </c>
      <c r="L31" s="75">
        <f>(Rankings!L6-Math!L$23)/Math!L$24</f>
        <v>0.59551196060307987</v>
      </c>
      <c r="M31" s="75">
        <f>(Rankings!M6-Math!M$23)/Math!M$24</f>
        <v>1.3324490996366409</v>
      </c>
      <c r="N31" s="75">
        <f>(Rankings!N6-Math!N$23)/Math!N$24</f>
        <v>1.0872111134224469</v>
      </c>
    </row>
    <row r="32" spans="1:14">
      <c r="A32" s="6" t="s">
        <v>118</v>
      </c>
      <c r="B32" s="75">
        <f>(Rankings!B7-Math!B$23)/Math!B$24</f>
        <v>0.76346911882361068</v>
      </c>
      <c r="C32" s="75">
        <f>(Rankings!C7-Math!C$23)/Math!C$24</f>
        <v>0.64290594697440528</v>
      </c>
      <c r="D32" s="75">
        <f>(Rankings!D7-Math!D$23)/Math!D$24</f>
        <v>-0.15799443706988961</v>
      </c>
      <c r="E32" s="75">
        <f>(Rankings!E7-Math!E$23)/Math!E$24</f>
        <v>-8.9372382689056298E-2</v>
      </c>
      <c r="F32" s="75">
        <f>(Rankings!F7-Math!F$23)/Math!F$24</f>
        <v>-0.99654873384008036</v>
      </c>
      <c r="G32" s="75">
        <f>(Rankings!G7-Math!G$23)/Math!G$24</f>
        <v>0.31656689624468043</v>
      </c>
      <c r="H32" s="75">
        <f>(Rankings!H7-Math!H$23)/Math!H$24</f>
        <v>0.23166920968836605</v>
      </c>
      <c r="I32" s="75">
        <f>(Rankings!I7-Math!I$23)/Math!I$24</f>
        <v>-1.4164414183772485</v>
      </c>
      <c r="J32" s="75">
        <f>(Rankings!J7-Math!J$23)/Math!J$24</f>
        <v>-0.82828012961223718</v>
      </c>
      <c r="K32" s="75">
        <f>(Rankings!K7-Math!K$23)/Math!K$24</f>
        <v>-0.8070951619602651</v>
      </c>
      <c r="L32" s="75">
        <f>(Rankings!L7-Math!L$23)/Math!L$24</f>
        <v>-1.2243575494391941</v>
      </c>
      <c r="M32" s="75">
        <f>(Rankings!M7-Math!M$23)/Math!M$24</f>
        <v>-0.68987844976087265</v>
      </c>
      <c r="N32" s="75">
        <f>(Rankings!N7-Math!N$23)/Math!N$24</f>
        <v>-0.9472232522493178</v>
      </c>
    </row>
    <row r="33" spans="1:14">
      <c r="A33" s="6" t="s">
        <v>119</v>
      </c>
      <c r="B33" s="75">
        <f>(Rankings!B8-Math!B$23)/Math!B$24</f>
        <v>1.7484506548242642</v>
      </c>
      <c r="C33" s="75">
        <f>(Rankings!C8-Math!C$23)/Math!C$24</f>
        <v>-1.1560837487066993</v>
      </c>
      <c r="D33" s="75">
        <f>(Rankings!D8-Math!D$23)/Math!D$24</f>
        <v>-0.87851981388637734</v>
      </c>
      <c r="E33" s="75">
        <f>(Rankings!E8-Math!E$23)/Math!E$24</f>
        <v>1.4436963570580845</v>
      </c>
      <c r="F33" s="75">
        <f>(Rankings!F8-Math!F$23)/Math!F$24</f>
        <v>0.41607241922226867</v>
      </c>
      <c r="G33" s="75">
        <f>(Rankings!G8-Math!G$23)/Math!G$24</f>
        <v>0.11106669071635401</v>
      </c>
      <c r="H33" s="75">
        <f>(Rankings!H8-Math!H$23)/Math!H$24</f>
        <v>0.29970164661797866</v>
      </c>
      <c r="I33" s="75">
        <f>(Rankings!I8-Math!I$23)/Math!I$24</f>
        <v>0.88232064633762775</v>
      </c>
      <c r="J33" s="75">
        <f>(Rankings!J8-Math!J$23)/Math!J$24</f>
        <v>0.17882900789451558</v>
      </c>
      <c r="K33" s="75">
        <f>(Rankings!K8-Math!K$23)/Math!K$24</f>
        <v>0.98163116381701021</v>
      </c>
      <c r="L33" s="75">
        <f>(Rankings!L8-Math!L$23)/Math!L$24</f>
        <v>-6.1409083752454074E-2</v>
      </c>
      <c r="M33" s="75">
        <f>(Rankings!M8-Math!M$23)/Math!M$24</f>
        <v>-0.93897246037340543</v>
      </c>
      <c r="N33" s="75">
        <f>(Rankings!N8-Math!N$23)/Math!N$24</f>
        <v>-0.52977442072705261</v>
      </c>
    </row>
    <row r="34" spans="1:14">
      <c r="A34" s="6" t="s">
        <v>120</v>
      </c>
      <c r="B34" s="75">
        <f>(Rankings!B9-Math!B$23)/Math!B$24</f>
        <v>1.504467814422074</v>
      </c>
      <c r="C34" s="75">
        <f>(Rankings!C9-Math!C$23)/Math!C$24</f>
        <v>-1.7719231620528888</v>
      </c>
      <c r="D34" s="75">
        <f>(Rankings!D9-Math!D$23)/Math!D$24</f>
        <v>-1.5126198754997089</v>
      </c>
      <c r="E34" s="75">
        <f>(Rankings!E9-Math!E$23)/Math!E$24</f>
        <v>1.4206515773895017</v>
      </c>
      <c r="F34" s="75">
        <f>(Rankings!F9-Math!F$23)/Math!F$24</f>
        <v>-1.4765708044317676</v>
      </c>
      <c r="G34" s="75">
        <f>(Rankings!G9-Math!G$23)/Math!G$24</f>
        <v>-1.5704937378104533</v>
      </c>
      <c r="H34" s="75">
        <f>(Rankings!H9-Math!H$23)/Math!H$24</f>
        <v>0.45730196813837337</v>
      </c>
      <c r="I34" s="75">
        <f>(Rankings!I9-Math!I$23)/Math!I$24</f>
        <v>0.88874958981781704</v>
      </c>
      <c r="J34" s="75">
        <f>(Rankings!J9-Math!J$23)/Math!J$24</f>
        <v>-0.66137613697664699</v>
      </c>
      <c r="K34" s="75">
        <f>(Rankings!K9-Math!K$23)/Math!K$24</f>
        <v>-0.29365950005652247</v>
      </c>
      <c r="L34" s="75">
        <f>(Rankings!L9-Math!L$23)/Math!L$24</f>
        <v>-1.1125974784896053</v>
      </c>
      <c r="M34" s="75">
        <f>(Rankings!M9-Math!M$23)/Math!M$24</f>
        <v>-0.47961437065458001</v>
      </c>
      <c r="N34" s="75">
        <f>(Rankings!N9-Math!N$23)/Math!N$24</f>
        <v>0.30135111432179679</v>
      </c>
    </row>
    <row r="35" spans="1:14">
      <c r="A35" s="6" t="s">
        <v>121</v>
      </c>
      <c r="B35" s="75">
        <f>(Rankings!B10-Math!B$23)/Math!B$24</f>
        <v>-1.3938178273106769</v>
      </c>
      <c r="C35" s="75">
        <f>(Rankings!C10-Math!C$23)/Math!C$24</f>
        <v>0.77752568254040444</v>
      </c>
      <c r="D35" s="75">
        <f>(Rankings!D10-Math!D$23)/Math!D$24</f>
        <v>-0.64270722124475166</v>
      </c>
      <c r="E35" s="75">
        <f>(Rankings!E10-Math!E$23)/Math!E$24</f>
        <v>-1.6880301107237023</v>
      </c>
      <c r="F35" s="75">
        <f>(Rankings!F10-Math!F$23)/Math!F$24</f>
        <v>1.6284512264341309</v>
      </c>
      <c r="G35" s="75">
        <f>(Rankings!G10-Math!G$23)/Math!G$24</f>
        <v>1.4524518442954935</v>
      </c>
      <c r="H35" s="75">
        <f>(Rankings!H10-Math!H$23)/Math!H$24</f>
        <v>-0.15711087952809591</v>
      </c>
      <c r="I35" s="75">
        <f>(Rankings!I10-Math!I$23)/Math!I$24</f>
        <v>-1.0671009250746901</v>
      </c>
      <c r="J35" s="75">
        <f>(Rankings!J10-Math!J$23)/Math!J$24</f>
        <v>-2.1229762630144902</v>
      </c>
      <c r="K35" s="75">
        <f>(Rankings!K10-Math!K$23)/Math!K$24</f>
        <v>-2.2574572141993046</v>
      </c>
      <c r="L35" s="75">
        <f>(Rankings!L10-Math!L$23)/Math!L$24</f>
        <v>-1.5591916143001423</v>
      </c>
      <c r="M35" s="75">
        <f>(Rankings!M10-Math!M$23)/Math!M$24</f>
        <v>-1.2107819809170883</v>
      </c>
      <c r="N35" s="75">
        <f>(Rankings!N10-Math!N$23)/Math!N$24</f>
        <v>-1.5042408196118595</v>
      </c>
    </row>
    <row r="36" spans="1:14">
      <c r="A36" s="6" t="s">
        <v>122</v>
      </c>
      <c r="B36" s="75">
        <f>(Rankings!B11-Math!B$23)/Math!B$24</f>
        <v>-0.40033929832252513</v>
      </c>
      <c r="C36" s="75">
        <f>(Rankings!C11-Math!C$23)/Math!C$24</f>
        <v>0.52335040930663057</v>
      </c>
      <c r="D36" s="75">
        <f>(Rankings!D11-Math!D$23)/Math!D$24</f>
        <v>0.89007463092581607</v>
      </c>
      <c r="E36" s="75">
        <f>(Rankings!E11-Math!E$23)/Math!E$24</f>
        <v>0.69030932943133372</v>
      </c>
      <c r="F36" s="75">
        <f>(Rankings!F11-Math!F$23)/Math!F$24</f>
        <v>-0.52984950728368962</v>
      </c>
      <c r="G36" s="75">
        <f>(Rankings!G11-Math!G$23)/Math!G$24</f>
        <v>1.1305194074364995</v>
      </c>
      <c r="H36" s="75">
        <f>(Rankings!H11-Math!H$23)/Math!H$24</f>
        <v>1.833286555822657</v>
      </c>
      <c r="I36" s="75">
        <f>(Rankings!I11-Math!I$23)/Math!I$24</f>
        <v>0.75788948220492636</v>
      </c>
      <c r="J36" s="75">
        <f>(Rankings!J11-Math!J$23)/Math!J$24</f>
        <v>0.9692079262186919</v>
      </c>
      <c r="K36" s="75">
        <f>(Rankings!K11-Math!K$23)/Math!K$24</f>
        <v>0.13839741251524135</v>
      </c>
      <c r="L36" s="75">
        <f>(Rankings!L11-Math!L$23)/Math!L$24</f>
        <v>0.39111244675344287</v>
      </c>
      <c r="M36" s="75">
        <f>(Rankings!M11-Math!M$23)/Math!M$24</f>
        <v>1.9991590235987879</v>
      </c>
      <c r="N36" s="75">
        <f>(Rankings!N11-Math!N$23)/Math!N$24</f>
        <v>1.785893043289533</v>
      </c>
    </row>
  </sheetData>
  <conditionalFormatting sqref="B27:B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B749-D3CB-2142-A4D8-B55D8B1DF317}">
  <sheetPr codeName="Sheet20"/>
  <dimension ref="A1:FW33"/>
  <sheetViews>
    <sheetView workbookViewId="0">
      <selection activeCell="B37" sqref="B37"/>
    </sheetView>
  </sheetViews>
  <sheetFormatPr baseColWidth="10" defaultRowHeight="16"/>
  <sheetData>
    <row r="1" spans="1:179" ht="18">
      <c r="A1" s="52"/>
      <c r="B1" s="83" t="s">
        <v>204</v>
      </c>
      <c r="C1" s="82"/>
      <c r="D1" s="82"/>
      <c r="E1" s="82"/>
      <c r="F1" s="82"/>
      <c r="G1" s="82"/>
      <c r="H1" s="82"/>
      <c r="I1" s="81" t="s">
        <v>205</v>
      </c>
      <c r="J1" s="82"/>
      <c r="K1" s="82"/>
      <c r="L1" s="82"/>
      <c r="M1" s="82"/>
      <c r="N1" s="82"/>
      <c r="O1" s="82"/>
      <c r="P1" s="83" t="s">
        <v>206</v>
      </c>
      <c r="Q1" s="82"/>
      <c r="R1" s="82"/>
      <c r="S1" s="82"/>
      <c r="T1" s="82"/>
      <c r="U1" s="82"/>
      <c r="V1" s="82"/>
      <c r="W1" s="81" t="s">
        <v>207</v>
      </c>
      <c r="X1" s="82"/>
      <c r="Y1" s="82"/>
      <c r="Z1" s="82"/>
      <c r="AA1" s="82"/>
      <c r="AB1" s="82"/>
      <c r="AC1" s="82"/>
      <c r="AD1" s="83" t="s">
        <v>208</v>
      </c>
      <c r="AE1" s="82"/>
      <c r="AF1" s="82"/>
      <c r="AG1" s="82"/>
      <c r="AH1" s="82"/>
      <c r="AI1" s="82"/>
      <c r="AJ1" s="82"/>
      <c r="AK1" s="81" t="s">
        <v>209</v>
      </c>
      <c r="AL1" s="82"/>
      <c r="AM1" s="82"/>
      <c r="AN1" s="82"/>
      <c r="AO1" s="82"/>
      <c r="AP1" s="82"/>
      <c r="AQ1" s="82"/>
      <c r="AR1" s="83" t="s">
        <v>210</v>
      </c>
      <c r="AS1" s="82"/>
      <c r="AT1" s="82"/>
      <c r="AU1" s="82"/>
      <c r="AV1" s="82"/>
      <c r="AW1" s="82"/>
      <c r="AX1" s="82"/>
      <c r="AY1" s="81" t="s">
        <v>211</v>
      </c>
      <c r="AZ1" s="82"/>
      <c r="BA1" s="82"/>
      <c r="BB1" s="82"/>
      <c r="BC1" s="82"/>
      <c r="BD1" s="82"/>
      <c r="BE1" s="82"/>
      <c r="BF1" s="83" t="s">
        <v>212</v>
      </c>
      <c r="BG1" s="82"/>
      <c r="BH1" s="82"/>
      <c r="BI1" s="82"/>
      <c r="BJ1" s="82"/>
      <c r="BK1" s="82"/>
      <c r="BL1" s="82"/>
      <c r="BM1" s="81" t="s">
        <v>213</v>
      </c>
      <c r="BN1" s="82"/>
      <c r="BO1" s="82"/>
      <c r="BP1" s="82"/>
      <c r="BQ1" s="82"/>
      <c r="BR1" s="82"/>
      <c r="BS1" s="82"/>
      <c r="BT1" s="83" t="s">
        <v>214</v>
      </c>
      <c r="BU1" s="82"/>
      <c r="BV1" s="82"/>
      <c r="BW1" s="82"/>
      <c r="BX1" s="82"/>
      <c r="BY1" s="82"/>
      <c r="BZ1" s="82"/>
      <c r="CA1" s="81" t="s">
        <v>215</v>
      </c>
      <c r="CB1" s="82"/>
      <c r="CC1" s="82"/>
      <c r="CD1" s="82"/>
      <c r="CE1" s="82"/>
      <c r="CF1" s="82"/>
      <c r="CG1" s="82"/>
      <c r="CH1" s="83" t="s">
        <v>216</v>
      </c>
      <c r="CI1" s="82"/>
      <c r="CJ1" s="82"/>
      <c r="CK1" s="82"/>
      <c r="CL1" s="82"/>
      <c r="CM1" s="82"/>
      <c r="CN1" s="82"/>
      <c r="CO1" s="81" t="s">
        <v>217</v>
      </c>
      <c r="CP1" s="82"/>
      <c r="CQ1" s="82"/>
      <c r="CR1" s="82"/>
      <c r="CS1" s="82"/>
      <c r="CT1" s="82"/>
      <c r="CU1" s="82"/>
      <c r="CV1" s="83" t="s">
        <v>218</v>
      </c>
      <c r="CW1" s="82"/>
      <c r="CX1" s="82"/>
      <c r="CY1" s="82"/>
      <c r="CZ1" s="82"/>
      <c r="DA1" s="82"/>
      <c r="DB1" s="82"/>
      <c r="DC1" s="81" t="s">
        <v>219</v>
      </c>
      <c r="DD1" s="82"/>
      <c r="DE1" s="82"/>
      <c r="DF1" s="82"/>
      <c r="DG1" s="82"/>
      <c r="DH1" s="82"/>
      <c r="DI1" s="82"/>
      <c r="DJ1" s="84" t="s">
        <v>220</v>
      </c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3" t="s">
        <v>221</v>
      </c>
      <c r="DY1" s="82"/>
      <c r="DZ1" s="82"/>
      <c r="EA1" s="82"/>
      <c r="EB1" s="82"/>
      <c r="EC1" s="82"/>
      <c r="ED1" s="82"/>
      <c r="EE1" s="81" t="s">
        <v>222</v>
      </c>
      <c r="EF1" s="82"/>
      <c r="EG1" s="82"/>
      <c r="EH1" s="82"/>
      <c r="EI1" s="82"/>
      <c r="EJ1" s="82"/>
      <c r="EK1" s="82"/>
      <c r="EL1" s="83" t="s">
        <v>223</v>
      </c>
      <c r="EM1" s="82"/>
      <c r="EN1" s="82"/>
      <c r="EO1" s="82"/>
      <c r="EP1" s="82"/>
      <c r="EQ1" s="82"/>
      <c r="ER1" s="82"/>
      <c r="ES1" s="81" t="s">
        <v>224</v>
      </c>
      <c r="ET1" s="82"/>
      <c r="EU1" s="82"/>
      <c r="EV1" s="82"/>
      <c r="EW1" s="82"/>
      <c r="EX1" s="82"/>
      <c r="EY1" s="82"/>
      <c r="EZ1" s="83" t="s">
        <v>225</v>
      </c>
      <c r="FA1" s="82"/>
      <c r="FB1" s="82"/>
      <c r="FC1" s="82"/>
      <c r="FD1" s="82"/>
      <c r="FE1" s="82"/>
      <c r="FF1" s="82"/>
      <c r="FG1" s="81" t="s">
        <v>226</v>
      </c>
      <c r="FH1" s="82"/>
      <c r="FI1" s="82"/>
      <c r="FJ1" s="82"/>
      <c r="FK1" s="82"/>
      <c r="FL1" s="82"/>
      <c r="FM1" s="82"/>
      <c r="FN1" s="83" t="s">
        <v>227</v>
      </c>
      <c r="FO1" s="82"/>
      <c r="FP1" s="82"/>
      <c r="FQ1" s="82"/>
      <c r="FR1" s="82"/>
      <c r="FS1" s="82"/>
      <c r="FT1" s="82"/>
      <c r="FU1" s="85"/>
      <c r="FV1" s="82"/>
      <c r="FW1" s="82"/>
    </row>
    <row r="2" spans="1:179">
      <c r="A2" s="54"/>
      <c r="B2" s="55" t="str">
        <f t="shared" ref="B2:FW2" si="0">TEXT(B3,"dddd")</f>
        <v>Monday</v>
      </c>
      <c r="C2" s="56" t="str">
        <f t="shared" si="0"/>
        <v>Tuesday</v>
      </c>
      <c r="D2" s="56" t="str">
        <f t="shared" si="0"/>
        <v>Wednesday</v>
      </c>
      <c r="E2" s="56" t="str">
        <f t="shared" si="0"/>
        <v>Thursday</v>
      </c>
      <c r="F2" s="56" t="str">
        <f t="shared" si="0"/>
        <v>Friday</v>
      </c>
      <c r="G2" s="56" t="str">
        <f t="shared" si="0"/>
        <v>Saturday</v>
      </c>
      <c r="H2" s="56" t="str">
        <f t="shared" si="0"/>
        <v>Sunday</v>
      </c>
      <c r="I2" s="57" t="str">
        <f t="shared" si="0"/>
        <v>Monday</v>
      </c>
      <c r="J2" s="57" t="str">
        <f t="shared" si="0"/>
        <v>Tuesday</v>
      </c>
      <c r="K2" s="57" t="str">
        <f t="shared" si="0"/>
        <v>Wednesday</v>
      </c>
      <c r="L2" s="57" t="str">
        <f t="shared" si="0"/>
        <v>Thursday</v>
      </c>
      <c r="M2" s="57" t="str">
        <f t="shared" si="0"/>
        <v>Friday</v>
      </c>
      <c r="N2" s="57" t="str">
        <f t="shared" si="0"/>
        <v>Saturday</v>
      </c>
      <c r="O2" s="57" t="str">
        <f t="shared" si="0"/>
        <v>Sunday</v>
      </c>
      <c r="P2" s="56" t="str">
        <f t="shared" si="0"/>
        <v>Monday</v>
      </c>
      <c r="Q2" s="56" t="str">
        <f t="shared" si="0"/>
        <v>Tuesday</v>
      </c>
      <c r="R2" s="56" t="str">
        <f t="shared" si="0"/>
        <v>Wednesday</v>
      </c>
      <c r="S2" s="56" t="str">
        <f t="shared" si="0"/>
        <v>Thursday</v>
      </c>
      <c r="T2" s="56" t="str">
        <f t="shared" si="0"/>
        <v>Friday</v>
      </c>
      <c r="U2" s="56" t="str">
        <f t="shared" si="0"/>
        <v>Saturday</v>
      </c>
      <c r="V2" s="56" t="str">
        <f t="shared" si="0"/>
        <v>Sunday</v>
      </c>
      <c r="W2" s="57" t="str">
        <f t="shared" si="0"/>
        <v>Monday</v>
      </c>
      <c r="X2" s="57" t="str">
        <f t="shared" si="0"/>
        <v>Tuesday</v>
      </c>
      <c r="Y2" s="57" t="str">
        <f t="shared" si="0"/>
        <v>Wednesday</v>
      </c>
      <c r="Z2" s="57" t="str">
        <f t="shared" si="0"/>
        <v>Thursday</v>
      </c>
      <c r="AA2" s="57" t="str">
        <f t="shared" si="0"/>
        <v>Friday</v>
      </c>
      <c r="AB2" s="57" t="str">
        <f t="shared" si="0"/>
        <v>Saturday</v>
      </c>
      <c r="AC2" s="57" t="str">
        <f t="shared" si="0"/>
        <v>Sunday</v>
      </c>
      <c r="AD2" s="56" t="str">
        <f t="shared" si="0"/>
        <v>Monday</v>
      </c>
      <c r="AE2" s="56" t="str">
        <f t="shared" si="0"/>
        <v>Tuesday</v>
      </c>
      <c r="AF2" s="56" t="str">
        <f t="shared" si="0"/>
        <v>Wednesday</v>
      </c>
      <c r="AG2" s="56" t="str">
        <f t="shared" si="0"/>
        <v>Thursday</v>
      </c>
      <c r="AH2" s="56" t="str">
        <f t="shared" si="0"/>
        <v>Friday</v>
      </c>
      <c r="AI2" s="56" t="str">
        <f t="shared" si="0"/>
        <v>Saturday</v>
      </c>
      <c r="AJ2" s="56" t="str">
        <f t="shared" si="0"/>
        <v>Sunday</v>
      </c>
      <c r="AK2" s="57" t="str">
        <f t="shared" si="0"/>
        <v>Monday</v>
      </c>
      <c r="AL2" s="57" t="str">
        <f t="shared" si="0"/>
        <v>Tuesday</v>
      </c>
      <c r="AM2" s="57" t="str">
        <f t="shared" si="0"/>
        <v>Wednesday</v>
      </c>
      <c r="AN2" s="57" t="str">
        <f t="shared" si="0"/>
        <v>Thursday</v>
      </c>
      <c r="AO2" s="57" t="str">
        <f t="shared" si="0"/>
        <v>Friday</v>
      </c>
      <c r="AP2" s="57" t="str">
        <f t="shared" si="0"/>
        <v>Saturday</v>
      </c>
      <c r="AQ2" s="57" t="str">
        <f t="shared" si="0"/>
        <v>Sunday</v>
      </c>
      <c r="AR2" s="56" t="str">
        <f t="shared" si="0"/>
        <v>Monday</v>
      </c>
      <c r="AS2" s="56" t="str">
        <f t="shared" si="0"/>
        <v>Tuesday</v>
      </c>
      <c r="AT2" s="56" t="str">
        <f t="shared" si="0"/>
        <v>Wednesday</v>
      </c>
      <c r="AU2" s="56" t="str">
        <f t="shared" si="0"/>
        <v>Thursday</v>
      </c>
      <c r="AV2" s="56" t="str">
        <f t="shared" si="0"/>
        <v>Friday</v>
      </c>
      <c r="AW2" s="56" t="str">
        <f t="shared" si="0"/>
        <v>Saturday</v>
      </c>
      <c r="AX2" s="56" t="str">
        <f t="shared" si="0"/>
        <v>Sunday</v>
      </c>
      <c r="AY2" s="57" t="str">
        <f t="shared" si="0"/>
        <v>Monday</v>
      </c>
      <c r="AZ2" s="57" t="str">
        <f t="shared" si="0"/>
        <v>Tuesday</v>
      </c>
      <c r="BA2" s="57" t="str">
        <f t="shared" si="0"/>
        <v>Wednesday</v>
      </c>
      <c r="BB2" s="57" t="str">
        <f t="shared" si="0"/>
        <v>Thursday</v>
      </c>
      <c r="BC2" s="57" t="str">
        <f t="shared" si="0"/>
        <v>Friday</v>
      </c>
      <c r="BD2" s="57" t="str">
        <f t="shared" si="0"/>
        <v>Saturday</v>
      </c>
      <c r="BE2" s="57" t="str">
        <f t="shared" si="0"/>
        <v>Sunday</v>
      </c>
      <c r="BF2" s="56" t="str">
        <f t="shared" si="0"/>
        <v>Monday</v>
      </c>
      <c r="BG2" s="56" t="str">
        <f t="shared" si="0"/>
        <v>Tuesday</v>
      </c>
      <c r="BH2" s="56" t="str">
        <f t="shared" si="0"/>
        <v>Wednesday</v>
      </c>
      <c r="BI2" s="56" t="str">
        <f t="shared" si="0"/>
        <v>Thursday</v>
      </c>
      <c r="BJ2" s="56" t="str">
        <f t="shared" si="0"/>
        <v>Friday</v>
      </c>
      <c r="BK2" s="56" t="str">
        <f t="shared" si="0"/>
        <v>Saturday</v>
      </c>
      <c r="BL2" s="56" t="str">
        <f t="shared" si="0"/>
        <v>Sunday</v>
      </c>
      <c r="BM2" s="57" t="str">
        <f t="shared" si="0"/>
        <v>Monday</v>
      </c>
      <c r="BN2" s="57" t="str">
        <f t="shared" si="0"/>
        <v>Tuesday</v>
      </c>
      <c r="BO2" s="57" t="str">
        <f t="shared" si="0"/>
        <v>Wednesday</v>
      </c>
      <c r="BP2" s="57" t="str">
        <f t="shared" si="0"/>
        <v>Thursday</v>
      </c>
      <c r="BQ2" s="57" t="str">
        <f t="shared" si="0"/>
        <v>Friday</v>
      </c>
      <c r="BR2" s="57" t="str">
        <f t="shared" si="0"/>
        <v>Saturday</v>
      </c>
      <c r="BS2" s="57" t="str">
        <f t="shared" si="0"/>
        <v>Sunday</v>
      </c>
      <c r="BT2" s="56" t="str">
        <f t="shared" si="0"/>
        <v>Monday</v>
      </c>
      <c r="BU2" s="56" t="str">
        <f t="shared" si="0"/>
        <v>Tuesday</v>
      </c>
      <c r="BV2" s="56" t="str">
        <f t="shared" si="0"/>
        <v>Wednesday</v>
      </c>
      <c r="BW2" s="56" t="str">
        <f t="shared" si="0"/>
        <v>Thursday</v>
      </c>
      <c r="BX2" s="56" t="str">
        <f t="shared" si="0"/>
        <v>Friday</v>
      </c>
      <c r="BY2" s="56" t="str">
        <f t="shared" si="0"/>
        <v>Saturday</v>
      </c>
      <c r="BZ2" s="56" t="str">
        <f t="shared" si="0"/>
        <v>Sunday</v>
      </c>
      <c r="CA2" s="57" t="str">
        <f t="shared" si="0"/>
        <v>Monday</v>
      </c>
      <c r="CB2" s="57" t="str">
        <f t="shared" si="0"/>
        <v>Tuesday</v>
      </c>
      <c r="CC2" s="57" t="str">
        <f t="shared" si="0"/>
        <v>Wednesday</v>
      </c>
      <c r="CD2" s="57" t="str">
        <f t="shared" si="0"/>
        <v>Thursday</v>
      </c>
      <c r="CE2" s="57" t="str">
        <f t="shared" si="0"/>
        <v>Friday</v>
      </c>
      <c r="CF2" s="57" t="str">
        <f t="shared" si="0"/>
        <v>Saturday</v>
      </c>
      <c r="CG2" s="57" t="str">
        <f t="shared" si="0"/>
        <v>Sunday</v>
      </c>
      <c r="CH2" s="56" t="str">
        <f t="shared" si="0"/>
        <v>Monday</v>
      </c>
      <c r="CI2" s="56" t="str">
        <f t="shared" si="0"/>
        <v>Tuesday</v>
      </c>
      <c r="CJ2" s="56" t="str">
        <f t="shared" si="0"/>
        <v>Wednesday</v>
      </c>
      <c r="CK2" s="56" t="str">
        <f t="shared" si="0"/>
        <v>Thursday</v>
      </c>
      <c r="CL2" s="56" t="str">
        <f t="shared" si="0"/>
        <v>Friday</v>
      </c>
      <c r="CM2" s="56" t="str">
        <f t="shared" si="0"/>
        <v>Saturday</v>
      </c>
      <c r="CN2" s="56" t="str">
        <f t="shared" si="0"/>
        <v>Sunday</v>
      </c>
      <c r="CO2" s="57" t="str">
        <f t="shared" si="0"/>
        <v>Monday</v>
      </c>
      <c r="CP2" s="57" t="str">
        <f t="shared" si="0"/>
        <v>Tuesday</v>
      </c>
      <c r="CQ2" s="57" t="str">
        <f t="shared" si="0"/>
        <v>Wednesday</v>
      </c>
      <c r="CR2" s="57" t="str">
        <f t="shared" si="0"/>
        <v>Thursday</v>
      </c>
      <c r="CS2" s="57" t="str">
        <f t="shared" si="0"/>
        <v>Friday</v>
      </c>
      <c r="CT2" s="57" t="str">
        <f t="shared" si="0"/>
        <v>Saturday</v>
      </c>
      <c r="CU2" s="57" t="str">
        <f t="shared" si="0"/>
        <v>Sunday</v>
      </c>
      <c r="CV2" s="56" t="str">
        <f t="shared" si="0"/>
        <v>Monday</v>
      </c>
      <c r="CW2" s="56" t="str">
        <f t="shared" si="0"/>
        <v>Tuesday</v>
      </c>
      <c r="CX2" s="56" t="str">
        <f t="shared" si="0"/>
        <v>Wednesday</v>
      </c>
      <c r="CY2" s="56" t="str">
        <f t="shared" si="0"/>
        <v>Thursday</v>
      </c>
      <c r="CZ2" s="56" t="str">
        <f t="shared" si="0"/>
        <v>Friday</v>
      </c>
      <c r="DA2" s="56" t="str">
        <f t="shared" si="0"/>
        <v>Saturday</v>
      </c>
      <c r="DB2" s="56" t="str">
        <f t="shared" si="0"/>
        <v>Sunday</v>
      </c>
      <c r="DC2" s="57" t="str">
        <f t="shared" si="0"/>
        <v>Monday</v>
      </c>
      <c r="DD2" s="57" t="str">
        <f t="shared" si="0"/>
        <v>Tuesday</v>
      </c>
      <c r="DE2" s="57" t="str">
        <f t="shared" si="0"/>
        <v>Wednesday</v>
      </c>
      <c r="DF2" s="57" t="str">
        <f t="shared" si="0"/>
        <v>Thursday</v>
      </c>
      <c r="DG2" s="57" t="str">
        <f t="shared" si="0"/>
        <v>Friday</v>
      </c>
      <c r="DH2" s="57" t="str">
        <f t="shared" si="0"/>
        <v>Saturday</v>
      </c>
      <c r="DI2" s="57" t="str">
        <f t="shared" si="0"/>
        <v>Sunday</v>
      </c>
      <c r="DJ2" s="58" t="str">
        <f t="shared" si="0"/>
        <v>Monday</v>
      </c>
      <c r="DK2" s="58" t="str">
        <f t="shared" si="0"/>
        <v>Tuesday</v>
      </c>
      <c r="DL2" s="58" t="str">
        <f t="shared" si="0"/>
        <v>Wednesday</v>
      </c>
      <c r="DM2" s="58" t="str">
        <f t="shared" si="0"/>
        <v>Thursday</v>
      </c>
      <c r="DN2" s="58" t="str">
        <f t="shared" si="0"/>
        <v>Friday</v>
      </c>
      <c r="DO2" s="58" t="str">
        <f t="shared" si="0"/>
        <v>Saturday</v>
      </c>
      <c r="DP2" s="58" t="str">
        <f t="shared" si="0"/>
        <v>Sunday</v>
      </c>
      <c r="DQ2" s="58" t="str">
        <f t="shared" si="0"/>
        <v>Monday</v>
      </c>
      <c r="DR2" s="58" t="str">
        <f t="shared" si="0"/>
        <v>Tuesday</v>
      </c>
      <c r="DS2" s="58" t="str">
        <f t="shared" si="0"/>
        <v>Wednesday</v>
      </c>
      <c r="DT2" s="58" t="str">
        <f t="shared" si="0"/>
        <v>Thursday</v>
      </c>
      <c r="DU2" s="58" t="str">
        <f t="shared" si="0"/>
        <v>Friday</v>
      </c>
      <c r="DV2" s="58" t="str">
        <f t="shared" si="0"/>
        <v>Saturday</v>
      </c>
      <c r="DW2" s="58" t="str">
        <f t="shared" si="0"/>
        <v>Sunday</v>
      </c>
      <c r="DX2" s="56" t="str">
        <f t="shared" si="0"/>
        <v>Monday</v>
      </c>
      <c r="DY2" s="56" t="str">
        <f t="shared" si="0"/>
        <v>Tuesday</v>
      </c>
      <c r="DZ2" s="56" t="str">
        <f t="shared" si="0"/>
        <v>Wednesday</v>
      </c>
      <c r="EA2" s="56" t="str">
        <f t="shared" si="0"/>
        <v>Thursday</v>
      </c>
      <c r="EB2" s="56" t="str">
        <f t="shared" si="0"/>
        <v>Friday</v>
      </c>
      <c r="EC2" s="56" t="str">
        <f t="shared" si="0"/>
        <v>Saturday</v>
      </c>
      <c r="ED2" s="56" t="str">
        <f t="shared" si="0"/>
        <v>Sunday</v>
      </c>
      <c r="EE2" s="57" t="str">
        <f t="shared" si="0"/>
        <v>Monday</v>
      </c>
      <c r="EF2" s="57" t="str">
        <f t="shared" si="0"/>
        <v>Tuesday</v>
      </c>
      <c r="EG2" s="57" t="str">
        <f t="shared" si="0"/>
        <v>Wednesday</v>
      </c>
      <c r="EH2" s="57" t="str">
        <f t="shared" si="0"/>
        <v>Thursday</v>
      </c>
      <c r="EI2" s="57" t="str">
        <f t="shared" si="0"/>
        <v>Friday</v>
      </c>
      <c r="EJ2" s="57" t="str">
        <f t="shared" si="0"/>
        <v>Saturday</v>
      </c>
      <c r="EK2" s="57" t="str">
        <f t="shared" si="0"/>
        <v>Sunday</v>
      </c>
      <c r="EL2" s="56" t="str">
        <f t="shared" si="0"/>
        <v>Monday</v>
      </c>
      <c r="EM2" s="56" t="str">
        <f t="shared" si="0"/>
        <v>Tuesday</v>
      </c>
      <c r="EN2" s="56" t="str">
        <f t="shared" si="0"/>
        <v>Wednesday</v>
      </c>
      <c r="EO2" s="56" t="str">
        <f t="shared" si="0"/>
        <v>Thursday</v>
      </c>
      <c r="EP2" s="56" t="str">
        <f t="shared" si="0"/>
        <v>Friday</v>
      </c>
      <c r="EQ2" s="56" t="str">
        <f t="shared" si="0"/>
        <v>Saturday</v>
      </c>
      <c r="ER2" s="56" t="str">
        <f t="shared" si="0"/>
        <v>Sunday</v>
      </c>
      <c r="ES2" s="57" t="str">
        <f t="shared" si="0"/>
        <v>Monday</v>
      </c>
      <c r="ET2" s="57" t="str">
        <f t="shared" si="0"/>
        <v>Tuesday</v>
      </c>
      <c r="EU2" s="57" t="str">
        <f t="shared" si="0"/>
        <v>Wednesday</v>
      </c>
      <c r="EV2" s="57" t="str">
        <f t="shared" si="0"/>
        <v>Thursday</v>
      </c>
      <c r="EW2" s="57" t="str">
        <f t="shared" si="0"/>
        <v>Friday</v>
      </c>
      <c r="EX2" s="57" t="str">
        <f t="shared" si="0"/>
        <v>Saturday</v>
      </c>
      <c r="EY2" s="57" t="str">
        <f t="shared" si="0"/>
        <v>Sunday</v>
      </c>
      <c r="EZ2" s="56" t="str">
        <f t="shared" si="0"/>
        <v>Monday</v>
      </c>
      <c r="FA2" s="56" t="str">
        <f t="shared" si="0"/>
        <v>Tuesday</v>
      </c>
      <c r="FB2" s="56" t="str">
        <f t="shared" si="0"/>
        <v>Wednesday</v>
      </c>
      <c r="FC2" s="56" t="str">
        <f t="shared" si="0"/>
        <v>Thursday</v>
      </c>
      <c r="FD2" s="56" t="str">
        <f t="shared" si="0"/>
        <v>Friday</v>
      </c>
      <c r="FE2" s="56" t="str">
        <f t="shared" si="0"/>
        <v>Saturday</v>
      </c>
      <c r="FF2" s="56" t="str">
        <f t="shared" si="0"/>
        <v>Sunday</v>
      </c>
      <c r="FG2" s="57" t="str">
        <f t="shared" si="0"/>
        <v>Monday</v>
      </c>
      <c r="FH2" s="57" t="str">
        <f t="shared" si="0"/>
        <v>Tuesday</v>
      </c>
      <c r="FI2" s="57" t="str">
        <f t="shared" si="0"/>
        <v>Wednesday</v>
      </c>
      <c r="FJ2" s="57" t="str">
        <f t="shared" si="0"/>
        <v>Thursday</v>
      </c>
      <c r="FK2" s="57" t="str">
        <f t="shared" si="0"/>
        <v>Friday</v>
      </c>
      <c r="FL2" s="57" t="str">
        <f t="shared" si="0"/>
        <v>Saturday</v>
      </c>
      <c r="FM2" s="57" t="str">
        <f t="shared" si="0"/>
        <v>Sunday</v>
      </c>
      <c r="FN2" s="56" t="str">
        <f t="shared" si="0"/>
        <v>Monday</v>
      </c>
      <c r="FO2" s="56" t="str">
        <f t="shared" si="0"/>
        <v>Tuesday</v>
      </c>
      <c r="FP2" s="56" t="str">
        <f t="shared" si="0"/>
        <v>Wednesday</v>
      </c>
      <c r="FQ2" s="56" t="str">
        <f t="shared" si="0"/>
        <v>Thursday</v>
      </c>
      <c r="FR2" s="56" t="str">
        <f t="shared" si="0"/>
        <v>Friday</v>
      </c>
      <c r="FS2" s="56" t="str">
        <f t="shared" si="0"/>
        <v>Saturday</v>
      </c>
      <c r="FT2" s="56" t="str">
        <f t="shared" si="0"/>
        <v>Sunday</v>
      </c>
      <c r="FU2" s="59" t="str">
        <f t="shared" si="0"/>
        <v>Monday</v>
      </c>
      <c r="FV2" s="59" t="str">
        <f t="shared" si="0"/>
        <v>Tuesday</v>
      </c>
      <c r="FW2" s="60" t="str">
        <f t="shared" si="0"/>
        <v>Wednesday</v>
      </c>
    </row>
    <row r="3" spans="1:179">
      <c r="A3" s="61"/>
      <c r="B3" s="62">
        <v>43759</v>
      </c>
      <c r="C3" s="62">
        <v>43760</v>
      </c>
      <c r="D3" s="62">
        <v>43761</v>
      </c>
      <c r="E3" s="62">
        <v>43762</v>
      </c>
      <c r="F3" s="62">
        <v>43763</v>
      </c>
      <c r="G3" s="62">
        <v>43764</v>
      </c>
      <c r="H3" s="62">
        <v>43765</v>
      </c>
      <c r="I3" s="63">
        <v>43766</v>
      </c>
      <c r="J3" s="63">
        <v>43767</v>
      </c>
      <c r="K3" s="63">
        <v>43768</v>
      </c>
      <c r="L3" s="63">
        <v>43769</v>
      </c>
      <c r="M3" s="64">
        <v>43770</v>
      </c>
      <c r="N3" s="64">
        <v>43771</v>
      </c>
      <c r="O3" s="64">
        <v>43772</v>
      </c>
      <c r="P3" s="62">
        <v>43773</v>
      </c>
      <c r="Q3" s="62">
        <v>43774</v>
      </c>
      <c r="R3" s="62">
        <v>43775</v>
      </c>
      <c r="S3" s="62">
        <v>43776</v>
      </c>
      <c r="T3" s="62">
        <v>43777</v>
      </c>
      <c r="U3" s="62">
        <v>43778</v>
      </c>
      <c r="V3" s="62">
        <v>43779</v>
      </c>
      <c r="W3" s="63">
        <v>43780</v>
      </c>
      <c r="X3" s="63">
        <v>43781</v>
      </c>
      <c r="Y3" s="63">
        <v>43782</v>
      </c>
      <c r="Z3" s="63">
        <v>43783</v>
      </c>
      <c r="AA3" s="64">
        <v>43784</v>
      </c>
      <c r="AB3" s="64">
        <v>43785</v>
      </c>
      <c r="AC3" s="64">
        <v>43786</v>
      </c>
      <c r="AD3" s="62">
        <v>43787</v>
      </c>
      <c r="AE3" s="62">
        <v>43788</v>
      </c>
      <c r="AF3" s="62">
        <v>43789</v>
      </c>
      <c r="AG3" s="62">
        <v>43790</v>
      </c>
      <c r="AH3" s="62">
        <v>43791</v>
      </c>
      <c r="AI3" s="62">
        <v>43792</v>
      </c>
      <c r="AJ3" s="62">
        <v>43793</v>
      </c>
      <c r="AK3" s="63">
        <v>43794</v>
      </c>
      <c r="AL3" s="63">
        <v>43795</v>
      </c>
      <c r="AM3" s="63">
        <v>43796</v>
      </c>
      <c r="AN3" s="63">
        <v>43797</v>
      </c>
      <c r="AO3" s="64">
        <v>43798</v>
      </c>
      <c r="AP3" s="64">
        <v>43799</v>
      </c>
      <c r="AQ3" s="64">
        <v>43800</v>
      </c>
      <c r="AR3" s="62">
        <v>43801</v>
      </c>
      <c r="AS3" s="62">
        <v>43802</v>
      </c>
      <c r="AT3" s="62">
        <v>43803</v>
      </c>
      <c r="AU3" s="62">
        <v>43804</v>
      </c>
      <c r="AV3" s="62">
        <v>43805</v>
      </c>
      <c r="AW3" s="62">
        <v>43806</v>
      </c>
      <c r="AX3" s="62">
        <v>43807</v>
      </c>
      <c r="AY3" s="63">
        <v>43808</v>
      </c>
      <c r="AZ3" s="63">
        <v>43809</v>
      </c>
      <c r="BA3" s="63">
        <v>43810</v>
      </c>
      <c r="BB3" s="63">
        <v>43811</v>
      </c>
      <c r="BC3" s="64">
        <v>43812</v>
      </c>
      <c r="BD3" s="64">
        <v>43813</v>
      </c>
      <c r="BE3" s="64">
        <v>43814</v>
      </c>
      <c r="BF3" s="62">
        <v>43815</v>
      </c>
      <c r="BG3" s="62">
        <v>43816</v>
      </c>
      <c r="BH3" s="62">
        <v>43817</v>
      </c>
      <c r="BI3" s="62">
        <v>43818</v>
      </c>
      <c r="BJ3" s="62">
        <v>43819</v>
      </c>
      <c r="BK3" s="62">
        <v>43820</v>
      </c>
      <c r="BL3" s="62">
        <v>43821</v>
      </c>
      <c r="BM3" s="63">
        <v>43822</v>
      </c>
      <c r="BN3" s="63">
        <v>43823</v>
      </c>
      <c r="BO3" s="63">
        <v>43824</v>
      </c>
      <c r="BP3" s="63">
        <v>43825</v>
      </c>
      <c r="BQ3" s="64">
        <v>43826</v>
      </c>
      <c r="BR3" s="64">
        <v>43827</v>
      </c>
      <c r="BS3" s="64">
        <v>43828</v>
      </c>
      <c r="BT3" s="62">
        <v>43829</v>
      </c>
      <c r="BU3" s="62">
        <v>43830</v>
      </c>
      <c r="BV3" s="62">
        <v>43831</v>
      </c>
      <c r="BW3" s="62">
        <v>43832</v>
      </c>
      <c r="BX3" s="62">
        <v>43833</v>
      </c>
      <c r="BY3" s="62">
        <v>43834</v>
      </c>
      <c r="BZ3" s="62">
        <v>43835</v>
      </c>
      <c r="CA3" s="63">
        <v>43836</v>
      </c>
      <c r="CB3" s="63">
        <v>43837</v>
      </c>
      <c r="CC3" s="63">
        <v>43838</v>
      </c>
      <c r="CD3" s="63">
        <v>43839</v>
      </c>
      <c r="CE3" s="64">
        <v>43840</v>
      </c>
      <c r="CF3" s="64">
        <v>43841</v>
      </c>
      <c r="CG3" s="64">
        <v>43842</v>
      </c>
      <c r="CH3" s="62">
        <v>43843</v>
      </c>
      <c r="CI3" s="62">
        <v>43844</v>
      </c>
      <c r="CJ3" s="62">
        <v>43845</v>
      </c>
      <c r="CK3" s="62">
        <v>43846</v>
      </c>
      <c r="CL3" s="62">
        <v>43847</v>
      </c>
      <c r="CM3" s="62">
        <v>43848</v>
      </c>
      <c r="CN3" s="62">
        <v>43849</v>
      </c>
      <c r="CO3" s="63">
        <v>43850</v>
      </c>
      <c r="CP3" s="63">
        <v>43851</v>
      </c>
      <c r="CQ3" s="63">
        <v>43852</v>
      </c>
      <c r="CR3" s="63">
        <v>43853</v>
      </c>
      <c r="CS3" s="64">
        <v>43854</v>
      </c>
      <c r="CT3" s="64">
        <v>43855</v>
      </c>
      <c r="CU3" s="64">
        <v>43856</v>
      </c>
      <c r="CV3" s="62">
        <v>43857</v>
      </c>
      <c r="CW3" s="62">
        <v>43858</v>
      </c>
      <c r="CX3" s="62">
        <v>43859</v>
      </c>
      <c r="CY3" s="62">
        <v>43860</v>
      </c>
      <c r="CZ3" s="62">
        <v>43861</v>
      </c>
      <c r="DA3" s="62">
        <v>43862</v>
      </c>
      <c r="DB3" s="62">
        <v>43863</v>
      </c>
      <c r="DC3" s="63">
        <v>43864</v>
      </c>
      <c r="DD3" s="63">
        <v>43865</v>
      </c>
      <c r="DE3" s="63">
        <v>43866</v>
      </c>
      <c r="DF3" s="63">
        <v>43867</v>
      </c>
      <c r="DG3" s="64">
        <v>43868</v>
      </c>
      <c r="DH3" s="64">
        <v>43869</v>
      </c>
      <c r="DI3" s="64">
        <v>43870</v>
      </c>
      <c r="DJ3" s="65">
        <v>43871</v>
      </c>
      <c r="DK3" s="65">
        <v>43872</v>
      </c>
      <c r="DL3" s="65">
        <v>43873</v>
      </c>
      <c r="DM3" s="65">
        <v>43874</v>
      </c>
      <c r="DN3" s="65">
        <v>43875</v>
      </c>
      <c r="DO3" s="65">
        <v>43876</v>
      </c>
      <c r="DP3" s="65">
        <v>43877</v>
      </c>
      <c r="DQ3" s="65">
        <v>43878</v>
      </c>
      <c r="DR3" s="65">
        <v>43879</v>
      </c>
      <c r="DS3" s="65">
        <v>43880</v>
      </c>
      <c r="DT3" s="65">
        <v>43881</v>
      </c>
      <c r="DU3" s="66">
        <v>43882</v>
      </c>
      <c r="DV3" s="66">
        <v>43883</v>
      </c>
      <c r="DW3" s="66">
        <v>43884</v>
      </c>
      <c r="DX3" s="62">
        <v>43885</v>
      </c>
      <c r="DY3" s="62">
        <v>43886</v>
      </c>
      <c r="DZ3" s="62">
        <v>43887</v>
      </c>
      <c r="EA3" s="62">
        <v>43888</v>
      </c>
      <c r="EB3" s="62">
        <v>43889</v>
      </c>
      <c r="EC3" s="62">
        <v>43890</v>
      </c>
      <c r="ED3" s="62">
        <v>43891</v>
      </c>
      <c r="EE3" s="63">
        <v>43892</v>
      </c>
      <c r="EF3" s="63">
        <v>43893</v>
      </c>
      <c r="EG3" s="63">
        <v>43894</v>
      </c>
      <c r="EH3" s="63">
        <v>43895</v>
      </c>
      <c r="EI3" s="64">
        <v>43896</v>
      </c>
      <c r="EJ3" s="64">
        <v>43897</v>
      </c>
      <c r="EK3" s="64">
        <v>43898</v>
      </c>
      <c r="EL3" s="62">
        <v>43899</v>
      </c>
      <c r="EM3" s="62">
        <v>43900</v>
      </c>
      <c r="EN3" s="62">
        <v>43901</v>
      </c>
      <c r="EO3" s="62">
        <v>43902</v>
      </c>
      <c r="EP3" s="62">
        <v>43903</v>
      </c>
      <c r="EQ3" s="62">
        <v>43904</v>
      </c>
      <c r="ER3" s="62">
        <v>43905</v>
      </c>
      <c r="ES3" s="63">
        <v>43906</v>
      </c>
      <c r="ET3" s="63">
        <v>43907</v>
      </c>
      <c r="EU3" s="63">
        <v>43908</v>
      </c>
      <c r="EV3" s="63">
        <v>43909</v>
      </c>
      <c r="EW3" s="64">
        <v>43910</v>
      </c>
      <c r="EX3" s="64">
        <v>43911</v>
      </c>
      <c r="EY3" s="64">
        <v>43912</v>
      </c>
      <c r="EZ3" s="62">
        <v>43913</v>
      </c>
      <c r="FA3" s="62">
        <v>43914</v>
      </c>
      <c r="FB3" s="62">
        <v>43915</v>
      </c>
      <c r="FC3" s="62">
        <v>43916</v>
      </c>
      <c r="FD3" s="62">
        <v>43917</v>
      </c>
      <c r="FE3" s="62">
        <v>43918</v>
      </c>
      <c r="FF3" s="62">
        <v>43919</v>
      </c>
      <c r="FG3" s="63">
        <v>43920</v>
      </c>
      <c r="FH3" s="63">
        <v>43921</v>
      </c>
      <c r="FI3" s="63">
        <v>43922</v>
      </c>
      <c r="FJ3" s="63">
        <v>43923</v>
      </c>
      <c r="FK3" s="64">
        <v>43924</v>
      </c>
      <c r="FL3" s="64">
        <v>43925</v>
      </c>
      <c r="FM3" s="64">
        <v>43926</v>
      </c>
      <c r="FN3" s="62">
        <v>43927</v>
      </c>
      <c r="FO3" s="62">
        <v>43928</v>
      </c>
      <c r="FP3" s="62">
        <v>43929</v>
      </c>
      <c r="FQ3" s="62">
        <v>43930</v>
      </c>
      <c r="FR3" s="62">
        <v>43931</v>
      </c>
      <c r="FS3" s="62">
        <v>43932</v>
      </c>
      <c r="FT3" s="62">
        <v>43933</v>
      </c>
      <c r="FU3" s="67">
        <v>43934</v>
      </c>
      <c r="FV3" s="67">
        <v>43935</v>
      </c>
      <c r="FW3" s="67">
        <v>43936</v>
      </c>
    </row>
    <row r="4" spans="1:179">
      <c r="A4" s="68" t="s">
        <v>184</v>
      </c>
      <c r="B4" s="69"/>
      <c r="C4" s="69"/>
      <c r="D4" s="69"/>
      <c r="E4" s="69" t="s">
        <v>228</v>
      </c>
      <c r="F4" s="69"/>
      <c r="G4" s="69" t="s">
        <v>229</v>
      </c>
      <c r="H4" s="69"/>
      <c r="I4" s="70" t="s">
        <v>230</v>
      </c>
      <c r="J4" s="70" t="s">
        <v>231</v>
      </c>
      <c r="K4" s="70"/>
      <c r="L4" s="70" t="s">
        <v>232</v>
      </c>
      <c r="M4" s="70"/>
      <c r="N4" s="70"/>
      <c r="O4" s="70"/>
      <c r="P4" s="69"/>
      <c r="Q4" s="69" t="s">
        <v>233</v>
      </c>
      <c r="R4" s="69" t="s">
        <v>234</v>
      </c>
      <c r="S4" s="69"/>
      <c r="T4" s="69" t="s">
        <v>235</v>
      </c>
      <c r="U4" s="69"/>
      <c r="V4" s="69" t="s">
        <v>236</v>
      </c>
      <c r="W4" s="70"/>
      <c r="X4" s="70" t="s">
        <v>237</v>
      </c>
      <c r="Y4" s="70"/>
      <c r="Z4" s="70" t="s">
        <v>238</v>
      </c>
      <c r="AA4" s="70"/>
      <c r="AB4" s="70" t="s">
        <v>239</v>
      </c>
      <c r="AC4" s="70" t="s">
        <v>240</v>
      </c>
      <c r="AD4" s="69"/>
      <c r="AE4" s="69"/>
      <c r="AF4" s="69" t="s">
        <v>241</v>
      </c>
      <c r="AG4" s="69"/>
      <c r="AH4" s="69" t="s">
        <v>228</v>
      </c>
      <c r="AI4" s="69" t="s">
        <v>242</v>
      </c>
      <c r="AJ4" s="69"/>
      <c r="AK4" s="70" t="s">
        <v>243</v>
      </c>
      <c r="AL4" s="70"/>
      <c r="AM4" s="70" t="s">
        <v>244</v>
      </c>
      <c r="AN4" s="70"/>
      <c r="AO4" s="70" t="s">
        <v>245</v>
      </c>
      <c r="AP4" s="70" t="s">
        <v>246</v>
      </c>
      <c r="AQ4" s="70"/>
      <c r="AR4" s="69" t="s">
        <v>247</v>
      </c>
      <c r="AS4" s="69"/>
      <c r="AT4" s="69" t="s">
        <v>248</v>
      </c>
      <c r="AU4" s="69"/>
      <c r="AV4" s="69"/>
      <c r="AW4" s="69"/>
      <c r="AX4" s="69" t="s">
        <v>249</v>
      </c>
      <c r="AY4" s="70"/>
      <c r="AZ4" s="70" t="s">
        <v>231</v>
      </c>
      <c r="BA4" s="70" t="s">
        <v>250</v>
      </c>
      <c r="BB4" s="70"/>
      <c r="BC4" s="70" t="s">
        <v>251</v>
      </c>
      <c r="BD4" s="70"/>
      <c r="BE4" s="70" t="s">
        <v>252</v>
      </c>
      <c r="BF4" s="69"/>
      <c r="BG4" s="69" t="s">
        <v>253</v>
      </c>
      <c r="BH4" s="69"/>
      <c r="BI4" s="69" t="s">
        <v>254</v>
      </c>
      <c r="BJ4" s="69"/>
      <c r="BK4" s="69" t="s">
        <v>255</v>
      </c>
      <c r="BL4" s="69"/>
      <c r="BM4" s="70" t="s">
        <v>256</v>
      </c>
      <c r="BN4" s="70"/>
      <c r="BO4" s="70"/>
      <c r="BP4" s="70"/>
      <c r="BQ4" s="70" t="s">
        <v>241</v>
      </c>
      <c r="BR4" s="70" t="s">
        <v>250</v>
      </c>
      <c r="BS4" s="70"/>
      <c r="BT4" s="69" t="s">
        <v>257</v>
      </c>
      <c r="BU4" s="69"/>
      <c r="BV4" s="69"/>
      <c r="BW4" s="69"/>
      <c r="BX4" s="69" t="s">
        <v>258</v>
      </c>
      <c r="BY4" s="69" t="s">
        <v>251</v>
      </c>
      <c r="BZ4" s="69"/>
      <c r="CA4" s="70" t="s">
        <v>259</v>
      </c>
      <c r="CB4" s="70"/>
      <c r="CC4" s="70" t="s">
        <v>260</v>
      </c>
      <c r="CD4" s="70"/>
      <c r="CE4" s="70" t="s">
        <v>261</v>
      </c>
      <c r="CF4" s="70"/>
      <c r="CG4" s="70" t="s">
        <v>255</v>
      </c>
      <c r="CH4" s="69"/>
      <c r="CI4" s="69" t="s">
        <v>262</v>
      </c>
      <c r="CJ4" s="69"/>
      <c r="CK4" s="69"/>
      <c r="CL4" s="69" t="s">
        <v>263</v>
      </c>
      <c r="CM4" s="69" t="s">
        <v>264</v>
      </c>
      <c r="CN4" s="69"/>
      <c r="CO4" s="70" t="s">
        <v>242</v>
      </c>
      <c r="CP4" s="70"/>
      <c r="CQ4" s="70" t="s">
        <v>265</v>
      </c>
      <c r="CR4" s="70"/>
      <c r="CS4" s="70" t="s">
        <v>266</v>
      </c>
      <c r="CT4" s="70"/>
      <c r="CU4" s="70" t="s">
        <v>267</v>
      </c>
      <c r="CV4" s="69"/>
      <c r="CW4" s="69" t="s">
        <v>268</v>
      </c>
      <c r="CX4" s="69"/>
      <c r="CY4" s="69" t="s">
        <v>230</v>
      </c>
      <c r="CZ4" s="69"/>
      <c r="DA4" s="69" t="s">
        <v>269</v>
      </c>
      <c r="DB4" s="69"/>
      <c r="DC4" s="70" t="s">
        <v>270</v>
      </c>
      <c r="DD4" s="70"/>
      <c r="DE4" s="70" t="s">
        <v>271</v>
      </c>
      <c r="DF4" s="70"/>
      <c r="DG4" s="70" t="s">
        <v>258</v>
      </c>
      <c r="DH4" s="70"/>
      <c r="DI4" s="70" t="s">
        <v>272</v>
      </c>
      <c r="DJ4" s="71" t="s">
        <v>257</v>
      </c>
      <c r="DK4" s="71"/>
      <c r="DL4" s="71" t="s">
        <v>256</v>
      </c>
      <c r="DM4" s="71"/>
      <c r="DN4" s="71"/>
      <c r="DO4" s="71"/>
      <c r="DP4" s="71"/>
      <c r="DQ4" s="71"/>
      <c r="DR4" s="71"/>
      <c r="DS4" s="71"/>
      <c r="DT4" s="71" t="s">
        <v>232</v>
      </c>
      <c r="DU4" s="71"/>
      <c r="DV4" s="71" t="s">
        <v>273</v>
      </c>
      <c r="DW4" s="71"/>
      <c r="DX4" s="69" t="s">
        <v>274</v>
      </c>
      <c r="DY4" s="69"/>
      <c r="DZ4" s="69" t="s">
        <v>229</v>
      </c>
      <c r="EA4" s="69"/>
      <c r="EB4" s="69" t="s">
        <v>248</v>
      </c>
      <c r="EC4" s="69" t="s">
        <v>275</v>
      </c>
      <c r="ED4" s="69"/>
      <c r="EE4" s="70" t="s">
        <v>276</v>
      </c>
      <c r="EF4" s="70"/>
      <c r="EG4" s="70"/>
      <c r="EH4" s="70"/>
      <c r="EI4" s="70" t="s">
        <v>261</v>
      </c>
      <c r="EJ4" s="70" t="s">
        <v>277</v>
      </c>
      <c r="EK4" s="70"/>
      <c r="EL4" s="69" t="s">
        <v>278</v>
      </c>
      <c r="EM4" s="69"/>
      <c r="EN4" s="69" t="s">
        <v>272</v>
      </c>
      <c r="EO4" s="69"/>
      <c r="EP4" s="69"/>
      <c r="EQ4" s="69" t="s">
        <v>279</v>
      </c>
      <c r="ER4" s="69"/>
      <c r="ES4" s="70" t="s">
        <v>280</v>
      </c>
      <c r="ET4" s="70"/>
      <c r="EU4" s="70" t="s">
        <v>281</v>
      </c>
      <c r="EV4" s="70"/>
      <c r="EW4" s="70" t="s">
        <v>267</v>
      </c>
      <c r="EX4" s="70" t="s">
        <v>274</v>
      </c>
      <c r="EY4" s="70"/>
      <c r="EZ4" s="69"/>
      <c r="FA4" s="69"/>
      <c r="FB4" s="69" t="s">
        <v>282</v>
      </c>
      <c r="FC4" s="69" t="s">
        <v>283</v>
      </c>
      <c r="FD4" s="69"/>
      <c r="FE4" s="69" t="s">
        <v>284</v>
      </c>
      <c r="FF4" s="69"/>
      <c r="FG4" s="70"/>
      <c r="FH4" s="70" t="s">
        <v>285</v>
      </c>
      <c r="FI4" s="70"/>
      <c r="FJ4" s="70"/>
      <c r="FK4" s="70" t="s">
        <v>278</v>
      </c>
      <c r="FL4" s="70"/>
      <c r="FM4" s="70" t="s">
        <v>249</v>
      </c>
      <c r="FN4" s="69"/>
      <c r="FO4" s="69" t="s">
        <v>264</v>
      </c>
      <c r="FP4" s="69"/>
      <c r="FQ4" s="69"/>
      <c r="FR4" s="69" t="s">
        <v>268</v>
      </c>
      <c r="FS4" s="69"/>
      <c r="FT4" s="69" t="s">
        <v>244</v>
      </c>
      <c r="FU4" s="72"/>
      <c r="FV4" s="72"/>
      <c r="FW4" s="72" t="s">
        <v>279</v>
      </c>
    </row>
    <row r="5" spans="1:179">
      <c r="A5" s="68" t="s">
        <v>175</v>
      </c>
      <c r="B5" s="69"/>
      <c r="C5" s="69"/>
      <c r="D5" s="69" t="s">
        <v>274</v>
      </c>
      <c r="E5" s="69"/>
      <c r="F5" s="69" t="s">
        <v>242</v>
      </c>
      <c r="G5" s="69" t="s">
        <v>253</v>
      </c>
      <c r="H5" s="69"/>
      <c r="I5" s="70"/>
      <c r="J5" s="70"/>
      <c r="K5" s="70" t="s">
        <v>241</v>
      </c>
      <c r="L5" s="70"/>
      <c r="M5" s="70" t="s">
        <v>272</v>
      </c>
      <c r="N5" s="70"/>
      <c r="O5" s="70"/>
      <c r="P5" s="69"/>
      <c r="Q5" s="69" t="s">
        <v>256</v>
      </c>
      <c r="R5" s="69"/>
      <c r="S5" s="69" t="s">
        <v>249</v>
      </c>
      <c r="T5" s="69"/>
      <c r="U5" s="69" t="s">
        <v>263</v>
      </c>
      <c r="V5" s="69"/>
      <c r="W5" s="70" t="s">
        <v>273</v>
      </c>
      <c r="X5" s="70"/>
      <c r="Y5" s="70" t="s">
        <v>267</v>
      </c>
      <c r="Z5" s="70"/>
      <c r="AA5" s="70" t="s">
        <v>282</v>
      </c>
      <c r="AB5" s="70"/>
      <c r="AC5" s="70" t="s">
        <v>283</v>
      </c>
      <c r="AD5" s="69" t="s">
        <v>238</v>
      </c>
      <c r="AE5" s="69"/>
      <c r="AF5" s="69" t="s">
        <v>239</v>
      </c>
      <c r="AG5" s="69"/>
      <c r="AH5" s="69" t="s">
        <v>237</v>
      </c>
      <c r="AI5" s="69"/>
      <c r="AJ5" s="69"/>
      <c r="AK5" s="70" t="s">
        <v>235</v>
      </c>
      <c r="AL5" s="70"/>
      <c r="AM5" s="70" t="s">
        <v>248</v>
      </c>
      <c r="AN5" s="70"/>
      <c r="AO5" s="70" t="s">
        <v>255</v>
      </c>
      <c r="AP5" s="70"/>
      <c r="AQ5" s="70" t="s">
        <v>253</v>
      </c>
      <c r="AR5" s="69"/>
      <c r="AS5" s="69"/>
      <c r="AT5" s="69" t="s">
        <v>232</v>
      </c>
      <c r="AU5" s="69"/>
      <c r="AV5" s="69" t="s">
        <v>259</v>
      </c>
      <c r="AW5" s="69"/>
      <c r="AX5" s="69"/>
      <c r="AY5" s="70" t="s">
        <v>279</v>
      </c>
      <c r="AZ5" s="70"/>
      <c r="BA5" s="70" t="s">
        <v>245</v>
      </c>
      <c r="BB5" s="70" t="s">
        <v>230</v>
      </c>
      <c r="BC5" s="70"/>
      <c r="BD5" s="70"/>
      <c r="BE5" s="70"/>
      <c r="BF5" s="69"/>
      <c r="BG5" s="69"/>
      <c r="BH5" s="69" t="s">
        <v>269</v>
      </c>
      <c r="BI5" s="69"/>
      <c r="BJ5" s="69" t="s">
        <v>264</v>
      </c>
      <c r="BK5" s="69"/>
      <c r="BL5" s="69" t="s">
        <v>278</v>
      </c>
      <c r="BM5" s="70"/>
      <c r="BN5" s="70"/>
      <c r="BO5" s="70" t="s">
        <v>268</v>
      </c>
      <c r="BP5" s="70"/>
      <c r="BQ5" s="70" t="s">
        <v>279</v>
      </c>
      <c r="BR5" s="70" t="s">
        <v>242</v>
      </c>
      <c r="BS5" s="70"/>
      <c r="BT5" s="69"/>
      <c r="BU5" s="69" t="s">
        <v>249</v>
      </c>
      <c r="BV5" s="69"/>
      <c r="BW5" s="69"/>
      <c r="BX5" s="69" t="s">
        <v>286</v>
      </c>
      <c r="BY5" s="69" t="s">
        <v>250</v>
      </c>
      <c r="BZ5" s="69"/>
      <c r="CA5" s="70" t="s">
        <v>261</v>
      </c>
      <c r="CB5" s="70"/>
      <c r="CC5" s="70" t="s">
        <v>233</v>
      </c>
      <c r="CD5" s="70" t="s">
        <v>274</v>
      </c>
      <c r="CE5" s="70"/>
      <c r="CF5" s="70" t="s">
        <v>285</v>
      </c>
      <c r="CG5" s="70"/>
      <c r="CH5" s="69" t="s">
        <v>234</v>
      </c>
      <c r="CI5" s="69"/>
      <c r="CJ5" s="69" t="s">
        <v>264</v>
      </c>
      <c r="CK5" s="69" t="s">
        <v>244</v>
      </c>
      <c r="CL5" s="69"/>
      <c r="CM5" s="69" t="s">
        <v>262</v>
      </c>
      <c r="CN5" s="69"/>
      <c r="CO5" s="70" t="s">
        <v>252</v>
      </c>
      <c r="CP5" s="70"/>
      <c r="CQ5" s="70" t="s">
        <v>276</v>
      </c>
      <c r="CR5" s="70"/>
      <c r="CS5" s="70" t="s">
        <v>257</v>
      </c>
      <c r="CT5" s="70"/>
      <c r="CU5" s="70" t="s">
        <v>280</v>
      </c>
      <c r="CV5" s="69"/>
      <c r="CW5" s="69" t="s">
        <v>231</v>
      </c>
      <c r="CX5" s="69"/>
      <c r="CY5" s="69" t="s">
        <v>247</v>
      </c>
      <c r="CZ5" s="69"/>
      <c r="DA5" s="69" t="s">
        <v>230</v>
      </c>
      <c r="DB5" s="69"/>
      <c r="DC5" s="70" t="s">
        <v>287</v>
      </c>
      <c r="DD5" s="70"/>
      <c r="DE5" s="70" t="s">
        <v>229</v>
      </c>
      <c r="DF5" s="70"/>
      <c r="DG5" s="70" t="s">
        <v>286</v>
      </c>
      <c r="DH5" s="70"/>
      <c r="DI5" s="70" t="s">
        <v>266</v>
      </c>
      <c r="DJ5" s="71"/>
      <c r="DK5" s="71" t="s">
        <v>246</v>
      </c>
      <c r="DL5" s="71"/>
      <c r="DM5" s="71" t="s">
        <v>265</v>
      </c>
      <c r="DN5" s="71"/>
      <c r="DO5" s="71"/>
      <c r="DP5" s="71"/>
      <c r="DQ5" s="71"/>
      <c r="DR5" s="71"/>
      <c r="DS5" s="71"/>
      <c r="DT5" s="71"/>
      <c r="DU5" s="71" t="s">
        <v>271</v>
      </c>
      <c r="DV5" s="71"/>
      <c r="DW5" s="71" t="s">
        <v>240</v>
      </c>
      <c r="DX5" s="69"/>
      <c r="DY5" s="69" t="s">
        <v>236</v>
      </c>
      <c r="DZ5" s="69" t="s">
        <v>284</v>
      </c>
      <c r="EA5" s="69"/>
      <c r="EB5" s="69"/>
      <c r="EC5" s="69" t="s">
        <v>260</v>
      </c>
      <c r="ED5" s="69"/>
      <c r="EE5" s="70"/>
      <c r="EF5" s="70" t="s">
        <v>248</v>
      </c>
      <c r="EG5" s="70" t="s">
        <v>256</v>
      </c>
      <c r="EH5" s="70"/>
      <c r="EI5" s="70" t="s">
        <v>254</v>
      </c>
      <c r="EJ5" s="70"/>
      <c r="EK5" s="70" t="s">
        <v>281</v>
      </c>
      <c r="EL5" s="69"/>
      <c r="EM5" s="69" t="s">
        <v>245</v>
      </c>
      <c r="EN5" s="69"/>
      <c r="EO5" s="69" t="s">
        <v>244</v>
      </c>
      <c r="EP5" s="69" t="s">
        <v>267</v>
      </c>
      <c r="EQ5" s="69"/>
      <c r="ER5" s="69" t="s">
        <v>250</v>
      </c>
      <c r="ES5" s="70"/>
      <c r="ET5" s="70"/>
      <c r="EU5" s="70" t="s">
        <v>272</v>
      </c>
      <c r="EV5" s="70"/>
      <c r="EW5" s="70" t="s">
        <v>268</v>
      </c>
      <c r="EX5" s="70" t="s">
        <v>255</v>
      </c>
      <c r="EY5" s="70"/>
      <c r="EZ5" s="69" t="s">
        <v>261</v>
      </c>
      <c r="FA5" s="69"/>
      <c r="FB5" s="69" t="s">
        <v>277</v>
      </c>
      <c r="FC5" s="69"/>
      <c r="FD5" s="69" t="s">
        <v>275</v>
      </c>
      <c r="FE5" s="69"/>
      <c r="FF5" s="69" t="s">
        <v>243</v>
      </c>
      <c r="FG5" s="70"/>
      <c r="FH5" s="70"/>
      <c r="FI5" s="70" t="s">
        <v>232</v>
      </c>
      <c r="FJ5" s="70"/>
      <c r="FK5" s="70" t="s">
        <v>229</v>
      </c>
      <c r="FL5" s="70"/>
      <c r="FM5" s="70" t="s">
        <v>241</v>
      </c>
      <c r="FN5" s="69"/>
      <c r="FO5" s="69"/>
      <c r="FP5" s="69" t="s">
        <v>251</v>
      </c>
      <c r="FQ5" s="69"/>
      <c r="FR5" s="69" t="s">
        <v>257</v>
      </c>
      <c r="FS5" s="69" t="s">
        <v>231</v>
      </c>
      <c r="FT5" s="69"/>
      <c r="FU5" s="72" t="s">
        <v>228</v>
      </c>
      <c r="FV5" s="72"/>
      <c r="FW5" s="72" t="s">
        <v>234</v>
      </c>
    </row>
    <row r="6" spans="1:179">
      <c r="A6" s="68" t="s">
        <v>179</v>
      </c>
      <c r="B6" s="69"/>
      <c r="C6" s="69"/>
      <c r="D6" s="69" t="s">
        <v>243</v>
      </c>
      <c r="E6" s="69"/>
      <c r="F6" s="69" t="s">
        <v>272</v>
      </c>
      <c r="G6" s="69"/>
      <c r="H6" s="69" t="s">
        <v>277</v>
      </c>
      <c r="I6" s="70"/>
      <c r="J6" s="70"/>
      <c r="K6" s="70" t="s">
        <v>251</v>
      </c>
      <c r="L6" s="70"/>
      <c r="M6" s="70" t="s">
        <v>260</v>
      </c>
      <c r="N6" s="70" t="s">
        <v>228</v>
      </c>
      <c r="O6" s="70"/>
      <c r="P6" s="69" t="s">
        <v>285</v>
      </c>
      <c r="Q6" s="69"/>
      <c r="R6" s="69"/>
      <c r="S6" s="69"/>
      <c r="T6" s="69" t="s">
        <v>236</v>
      </c>
      <c r="U6" s="69"/>
      <c r="V6" s="69" t="s">
        <v>238</v>
      </c>
      <c r="W6" s="70"/>
      <c r="X6" s="70" t="s">
        <v>284</v>
      </c>
      <c r="Y6" s="70"/>
      <c r="Z6" s="70" t="s">
        <v>237</v>
      </c>
      <c r="AA6" s="70"/>
      <c r="AB6" s="70" t="s">
        <v>250</v>
      </c>
      <c r="AC6" s="70"/>
      <c r="AD6" s="69" t="s">
        <v>251</v>
      </c>
      <c r="AE6" s="69"/>
      <c r="AF6" s="69" t="s">
        <v>278</v>
      </c>
      <c r="AG6" s="69"/>
      <c r="AH6" s="69" t="s">
        <v>235</v>
      </c>
      <c r="AI6" s="69"/>
      <c r="AJ6" s="69" t="s">
        <v>253</v>
      </c>
      <c r="AK6" s="70" t="s">
        <v>256</v>
      </c>
      <c r="AL6" s="70"/>
      <c r="AM6" s="70" t="s">
        <v>258</v>
      </c>
      <c r="AN6" s="70"/>
      <c r="AO6" s="70" t="s">
        <v>270</v>
      </c>
      <c r="AP6" s="70"/>
      <c r="AQ6" s="70" t="s">
        <v>232</v>
      </c>
      <c r="AR6" s="69"/>
      <c r="AS6" s="69"/>
      <c r="AT6" s="69" t="s">
        <v>287</v>
      </c>
      <c r="AU6" s="69"/>
      <c r="AV6" s="69" t="s">
        <v>249</v>
      </c>
      <c r="AW6" s="69"/>
      <c r="AX6" s="69" t="s">
        <v>259</v>
      </c>
      <c r="AY6" s="70"/>
      <c r="AZ6" s="70"/>
      <c r="BA6" s="70" t="s">
        <v>278</v>
      </c>
      <c r="BB6" s="70"/>
      <c r="BC6" s="70"/>
      <c r="BD6" s="70" t="s">
        <v>268</v>
      </c>
      <c r="BE6" s="70" t="s">
        <v>230</v>
      </c>
      <c r="BF6" s="69"/>
      <c r="BG6" s="69" t="s">
        <v>280</v>
      </c>
      <c r="BH6" s="69"/>
      <c r="BI6" s="69" t="s">
        <v>263</v>
      </c>
      <c r="BJ6" s="69"/>
      <c r="BK6" s="69" t="s">
        <v>286</v>
      </c>
      <c r="BL6" s="69"/>
      <c r="BM6" s="70"/>
      <c r="BN6" s="70"/>
      <c r="BO6" s="70"/>
      <c r="BP6" s="70" t="s">
        <v>272</v>
      </c>
      <c r="BQ6" s="70"/>
      <c r="BR6" s="70" t="s">
        <v>246</v>
      </c>
      <c r="BS6" s="70"/>
      <c r="BT6" s="69" t="s">
        <v>271</v>
      </c>
      <c r="BU6" s="69"/>
      <c r="BV6" s="69"/>
      <c r="BW6" s="69" t="s">
        <v>269</v>
      </c>
      <c r="BX6" s="69"/>
      <c r="BY6" s="69" t="s">
        <v>242</v>
      </c>
      <c r="BZ6" s="69"/>
      <c r="CA6" s="70" t="s">
        <v>257</v>
      </c>
      <c r="CB6" s="70" t="s">
        <v>281</v>
      </c>
      <c r="CC6" s="70"/>
      <c r="CD6" s="70"/>
      <c r="CE6" s="70" t="s">
        <v>232</v>
      </c>
      <c r="CF6" s="70"/>
      <c r="CG6" s="70" t="s">
        <v>286</v>
      </c>
      <c r="CH6" s="69"/>
      <c r="CI6" s="69" t="s">
        <v>254</v>
      </c>
      <c r="CJ6" s="69" t="s">
        <v>274</v>
      </c>
      <c r="CK6" s="69"/>
      <c r="CL6" s="69"/>
      <c r="CM6" s="69" t="s">
        <v>241</v>
      </c>
      <c r="CN6" s="69"/>
      <c r="CO6" s="70" t="s">
        <v>230</v>
      </c>
      <c r="CP6" s="70"/>
      <c r="CQ6" s="70"/>
      <c r="CR6" s="70" t="s">
        <v>252</v>
      </c>
      <c r="CS6" s="70"/>
      <c r="CT6" s="70" t="s">
        <v>228</v>
      </c>
      <c r="CU6" s="70" t="s">
        <v>253</v>
      </c>
      <c r="CV6" s="69"/>
      <c r="CW6" s="69"/>
      <c r="CX6" s="69" t="s">
        <v>264</v>
      </c>
      <c r="CY6" s="69"/>
      <c r="CZ6" s="69" t="s">
        <v>234</v>
      </c>
      <c r="DA6" s="69" t="s">
        <v>261</v>
      </c>
      <c r="DB6" s="69"/>
      <c r="DC6" s="70" t="s">
        <v>262</v>
      </c>
      <c r="DD6" s="70"/>
      <c r="DE6" s="70" t="s">
        <v>247</v>
      </c>
      <c r="DF6" s="70"/>
      <c r="DG6" s="70"/>
      <c r="DH6" s="70" t="s">
        <v>268</v>
      </c>
      <c r="DI6" s="70"/>
      <c r="DJ6" s="71" t="s">
        <v>245</v>
      </c>
      <c r="DK6" s="71"/>
      <c r="DL6" s="71" t="s">
        <v>242</v>
      </c>
      <c r="DM6" s="71"/>
      <c r="DN6" s="71"/>
      <c r="DO6" s="71"/>
      <c r="DP6" s="71"/>
      <c r="DQ6" s="71"/>
      <c r="DR6" s="71"/>
      <c r="DS6" s="71"/>
      <c r="DT6" s="71" t="s">
        <v>274</v>
      </c>
      <c r="DU6" s="71"/>
      <c r="DV6" s="71" t="s">
        <v>249</v>
      </c>
      <c r="DW6" s="71"/>
      <c r="DX6" s="69" t="s">
        <v>229</v>
      </c>
      <c r="DY6" s="69"/>
      <c r="DZ6" s="69" t="s">
        <v>261</v>
      </c>
      <c r="EA6" s="69"/>
      <c r="EB6" s="69" t="s">
        <v>287</v>
      </c>
      <c r="EC6" s="69" t="s">
        <v>231</v>
      </c>
      <c r="ED6" s="69"/>
      <c r="EE6" s="70"/>
      <c r="EF6" s="70" t="s">
        <v>258</v>
      </c>
      <c r="EG6" s="70" t="s">
        <v>276</v>
      </c>
      <c r="EH6" s="70"/>
      <c r="EI6" s="70" t="s">
        <v>233</v>
      </c>
      <c r="EJ6" s="70"/>
      <c r="EK6" s="70" t="s">
        <v>234</v>
      </c>
      <c r="EL6" s="69"/>
      <c r="EM6" s="69" t="s">
        <v>240</v>
      </c>
      <c r="EN6" s="69"/>
      <c r="EO6" s="69" t="s">
        <v>282</v>
      </c>
      <c r="EP6" s="69" t="s">
        <v>239</v>
      </c>
      <c r="EQ6" s="69"/>
      <c r="ER6" s="69" t="s">
        <v>283</v>
      </c>
      <c r="ES6" s="70"/>
      <c r="ET6" s="70"/>
      <c r="EU6" s="70" t="s">
        <v>267</v>
      </c>
      <c r="EV6" s="70"/>
      <c r="EW6" s="70"/>
      <c r="EX6" s="70" t="s">
        <v>270</v>
      </c>
      <c r="EY6" s="70"/>
      <c r="EZ6" s="69" t="s">
        <v>229</v>
      </c>
      <c r="FA6" s="69"/>
      <c r="FB6" s="69" t="s">
        <v>265</v>
      </c>
      <c r="FC6" s="69"/>
      <c r="FD6" s="69" t="s">
        <v>257</v>
      </c>
      <c r="FE6" s="69" t="s">
        <v>279</v>
      </c>
      <c r="FF6" s="69"/>
      <c r="FG6" s="70" t="s">
        <v>275</v>
      </c>
      <c r="FH6" s="70"/>
      <c r="FI6" s="70" t="s">
        <v>264</v>
      </c>
      <c r="FJ6" s="70"/>
      <c r="FK6" s="70" t="s">
        <v>245</v>
      </c>
      <c r="FL6" s="70"/>
      <c r="FM6" s="70" t="s">
        <v>273</v>
      </c>
      <c r="FN6" s="69"/>
      <c r="FO6" s="69" t="s">
        <v>266</v>
      </c>
      <c r="FP6" s="69"/>
      <c r="FQ6" s="69" t="s">
        <v>244</v>
      </c>
      <c r="FR6" s="69"/>
      <c r="FS6" s="69" t="s">
        <v>250</v>
      </c>
      <c r="FT6" s="69"/>
      <c r="FU6" s="72" t="s">
        <v>256</v>
      </c>
      <c r="FV6" s="72"/>
      <c r="FW6" s="72" t="s">
        <v>241</v>
      </c>
    </row>
    <row r="7" spans="1:179">
      <c r="A7" s="68" t="s">
        <v>196</v>
      </c>
      <c r="B7" s="69"/>
      <c r="C7" s="69"/>
      <c r="D7" s="69" t="s">
        <v>234</v>
      </c>
      <c r="E7" s="69"/>
      <c r="F7" s="69" t="s">
        <v>243</v>
      </c>
      <c r="G7" s="69"/>
      <c r="H7" s="69" t="s">
        <v>240</v>
      </c>
      <c r="I7" s="70" t="s">
        <v>239</v>
      </c>
      <c r="J7" s="70"/>
      <c r="K7" s="70" t="s">
        <v>283</v>
      </c>
      <c r="L7" s="70"/>
      <c r="M7" s="70"/>
      <c r="N7" s="70" t="s">
        <v>282</v>
      </c>
      <c r="O7" s="70"/>
      <c r="P7" s="69"/>
      <c r="Q7" s="69" t="s">
        <v>251</v>
      </c>
      <c r="R7" s="69"/>
      <c r="S7" s="69" t="s">
        <v>270</v>
      </c>
      <c r="T7" s="69"/>
      <c r="U7" s="69" t="s">
        <v>285</v>
      </c>
      <c r="V7" s="69" t="s">
        <v>274</v>
      </c>
      <c r="W7" s="70"/>
      <c r="X7" s="70"/>
      <c r="Y7" s="70" t="s">
        <v>276</v>
      </c>
      <c r="Z7" s="70"/>
      <c r="AA7" s="70" t="s">
        <v>264</v>
      </c>
      <c r="AB7" s="70" t="s">
        <v>253</v>
      </c>
      <c r="AC7" s="70"/>
      <c r="AD7" s="69" t="s">
        <v>268</v>
      </c>
      <c r="AE7" s="69"/>
      <c r="AF7" s="69" t="s">
        <v>255</v>
      </c>
      <c r="AG7" s="69"/>
      <c r="AH7" s="69" t="s">
        <v>261</v>
      </c>
      <c r="AI7" s="69" t="s">
        <v>234</v>
      </c>
      <c r="AJ7" s="69"/>
      <c r="AK7" s="70" t="s">
        <v>231</v>
      </c>
      <c r="AL7" s="70"/>
      <c r="AM7" s="70" t="s">
        <v>264</v>
      </c>
      <c r="AN7" s="70"/>
      <c r="AO7" s="70" t="s">
        <v>228</v>
      </c>
      <c r="AP7" s="70" t="s">
        <v>244</v>
      </c>
      <c r="AQ7" s="70"/>
      <c r="AR7" s="69" t="s">
        <v>262</v>
      </c>
      <c r="AS7" s="69"/>
      <c r="AT7" s="69" t="s">
        <v>247</v>
      </c>
      <c r="AU7" s="69"/>
      <c r="AV7" s="69" t="s">
        <v>248</v>
      </c>
      <c r="AW7" s="69"/>
      <c r="AX7" s="69" t="s">
        <v>286</v>
      </c>
      <c r="AY7" s="70"/>
      <c r="AZ7" s="70" t="s">
        <v>267</v>
      </c>
      <c r="BA7" s="70" t="s">
        <v>255</v>
      </c>
      <c r="BB7" s="70"/>
      <c r="BC7" s="70" t="s">
        <v>250</v>
      </c>
      <c r="BD7" s="70"/>
      <c r="BE7" s="70" t="s">
        <v>245</v>
      </c>
      <c r="BF7" s="69"/>
      <c r="BG7" s="69" t="s">
        <v>235</v>
      </c>
      <c r="BH7" s="69" t="s">
        <v>256</v>
      </c>
      <c r="BI7" s="69"/>
      <c r="BJ7" s="69"/>
      <c r="BK7" s="69" t="s">
        <v>254</v>
      </c>
      <c r="BL7" s="69" t="s">
        <v>258</v>
      </c>
      <c r="BM7" s="70"/>
      <c r="BN7" s="70"/>
      <c r="BO7" s="70"/>
      <c r="BP7" s="70"/>
      <c r="BQ7" s="70" t="s">
        <v>281</v>
      </c>
      <c r="BR7" s="70"/>
      <c r="BS7" s="70" t="s">
        <v>277</v>
      </c>
      <c r="BT7" s="69"/>
      <c r="BU7" s="69" t="s">
        <v>270</v>
      </c>
      <c r="BV7" s="69"/>
      <c r="BW7" s="69" t="s">
        <v>256</v>
      </c>
      <c r="BX7" s="69"/>
      <c r="BY7" s="69" t="s">
        <v>269</v>
      </c>
      <c r="BZ7" s="69"/>
      <c r="CA7" s="70" t="s">
        <v>251</v>
      </c>
      <c r="CB7" s="70"/>
      <c r="CC7" s="70" t="s">
        <v>242</v>
      </c>
      <c r="CD7" s="70"/>
      <c r="CE7" s="70" t="s">
        <v>284</v>
      </c>
      <c r="CF7" s="70"/>
      <c r="CG7" s="70" t="s">
        <v>238</v>
      </c>
      <c r="CH7" s="69" t="s">
        <v>236</v>
      </c>
      <c r="CI7" s="69"/>
      <c r="CJ7" s="69" t="s">
        <v>237</v>
      </c>
      <c r="CK7" s="69"/>
      <c r="CL7" s="69"/>
      <c r="CM7" s="69"/>
      <c r="CN7" s="69"/>
      <c r="CO7" s="70" t="s">
        <v>229</v>
      </c>
      <c r="CP7" s="70"/>
      <c r="CQ7" s="70"/>
      <c r="CR7" s="70"/>
      <c r="CS7" s="70" t="s">
        <v>241</v>
      </c>
      <c r="CT7" s="70"/>
      <c r="CU7" s="70"/>
      <c r="CV7" s="69"/>
      <c r="CW7" s="69" t="s">
        <v>272</v>
      </c>
      <c r="CX7" s="69"/>
      <c r="CY7" s="69" t="s">
        <v>261</v>
      </c>
      <c r="CZ7" s="69"/>
      <c r="DA7" s="69" t="s">
        <v>263</v>
      </c>
      <c r="DB7" s="69"/>
      <c r="DC7" s="70" t="s">
        <v>229</v>
      </c>
      <c r="DD7" s="70" t="s">
        <v>246</v>
      </c>
      <c r="DE7" s="70"/>
      <c r="DF7" s="70"/>
      <c r="DG7" s="70"/>
      <c r="DH7" s="70" t="s">
        <v>273</v>
      </c>
      <c r="DI7" s="70"/>
      <c r="DJ7" s="71" t="s">
        <v>228</v>
      </c>
      <c r="DK7" s="71"/>
      <c r="DL7" s="71" t="s">
        <v>271</v>
      </c>
      <c r="DM7" s="71"/>
      <c r="DN7" s="71"/>
      <c r="DO7" s="71"/>
      <c r="DP7" s="71"/>
      <c r="DQ7" s="71"/>
      <c r="DR7" s="71"/>
      <c r="DS7" s="71"/>
      <c r="DT7" s="71" t="s">
        <v>250</v>
      </c>
      <c r="DU7" s="71"/>
      <c r="DV7" s="71" t="s">
        <v>248</v>
      </c>
      <c r="DW7" s="71"/>
      <c r="DX7" s="69"/>
      <c r="DY7" s="69" t="s">
        <v>245</v>
      </c>
      <c r="DZ7" s="69" t="s">
        <v>272</v>
      </c>
      <c r="EA7" s="69"/>
      <c r="EB7" s="69" t="s">
        <v>268</v>
      </c>
      <c r="EC7" s="69"/>
      <c r="ED7" s="69" t="s">
        <v>241</v>
      </c>
      <c r="EE7" s="70"/>
      <c r="EF7" s="70" t="s">
        <v>233</v>
      </c>
      <c r="EG7" s="70"/>
      <c r="EH7" s="70" t="s">
        <v>259</v>
      </c>
      <c r="EI7" s="70"/>
      <c r="EJ7" s="70" t="s">
        <v>260</v>
      </c>
      <c r="EK7" s="70"/>
      <c r="EL7" s="69" t="s">
        <v>287</v>
      </c>
      <c r="EM7" s="69"/>
      <c r="EN7" s="69" t="s">
        <v>231</v>
      </c>
      <c r="EO7" s="69"/>
      <c r="EP7" s="69" t="s">
        <v>279</v>
      </c>
      <c r="EQ7" s="69"/>
      <c r="ER7" s="69" t="s">
        <v>257</v>
      </c>
      <c r="ES7" s="70"/>
      <c r="ET7" s="70" t="s">
        <v>253</v>
      </c>
      <c r="EU7" s="70"/>
      <c r="EV7" s="70" t="s">
        <v>230</v>
      </c>
      <c r="EW7" s="70"/>
      <c r="EX7" s="70" t="s">
        <v>252</v>
      </c>
      <c r="EY7" s="70"/>
      <c r="EZ7" s="69"/>
      <c r="FA7" s="69" t="s">
        <v>275</v>
      </c>
      <c r="FB7" s="69"/>
      <c r="FC7" s="69" t="s">
        <v>266</v>
      </c>
      <c r="FD7" s="69"/>
      <c r="FE7" s="69" t="s">
        <v>265</v>
      </c>
      <c r="FF7" s="69"/>
      <c r="FG7" s="70" t="s">
        <v>232</v>
      </c>
      <c r="FH7" s="70"/>
      <c r="FI7" s="70" t="s">
        <v>257</v>
      </c>
      <c r="FJ7" s="70"/>
      <c r="FK7" s="70" t="s">
        <v>287</v>
      </c>
      <c r="FL7" s="70"/>
      <c r="FM7" s="70" t="s">
        <v>286</v>
      </c>
      <c r="FN7" s="69"/>
      <c r="FO7" s="69" t="s">
        <v>280</v>
      </c>
      <c r="FP7" s="69" t="s">
        <v>242</v>
      </c>
      <c r="FQ7" s="69"/>
      <c r="FR7" s="69"/>
      <c r="FS7" s="69" t="s">
        <v>267</v>
      </c>
      <c r="FT7" s="69"/>
      <c r="FU7" s="72" t="s">
        <v>232</v>
      </c>
      <c r="FV7" s="72"/>
      <c r="FW7" s="72" t="s">
        <v>274</v>
      </c>
    </row>
    <row r="8" spans="1:179">
      <c r="A8" s="68" t="s">
        <v>188</v>
      </c>
      <c r="B8" s="69"/>
      <c r="C8" s="69"/>
      <c r="D8" s="69" t="s">
        <v>249</v>
      </c>
      <c r="E8" s="69"/>
      <c r="F8" s="69" t="s">
        <v>277</v>
      </c>
      <c r="G8" s="69" t="s">
        <v>242</v>
      </c>
      <c r="H8" s="69"/>
      <c r="I8" s="70" t="s">
        <v>253</v>
      </c>
      <c r="J8" s="70"/>
      <c r="K8" s="70" t="s">
        <v>256</v>
      </c>
      <c r="L8" s="70"/>
      <c r="M8" s="70" t="s">
        <v>264</v>
      </c>
      <c r="N8" s="70"/>
      <c r="O8" s="70" t="s">
        <v>245</v>
      </c>
      <c r="P8" s="69"/>
      <c r="Q8" s="69" t="s">
        <v>252</v>
      </c>
      <c r="R8" s="69" t="s">
        <v>287</v>
      </c>
      <c r="S8" s="69"/>
      <c r="T8" s="69"/>
      <c r="U8" s="69" t="s">
        <v>260</v>
      </c>
      <c r="V8" s="69"/>
      <c r="W8" s="70"/>
      <c r="X8" s="70" t="s">
        <v>272</v>
      </c>
      <c r="Y8" s="70"/>
      <c r="Z8" s="70" t="s">
        <v>244</v>
      </c>
      <c r="AA8" s="70"/>
      <c r="AB8" s="70" t="s">
        <v>248</v>
      </c>
      <c r="AC8" s="70"/>
      <c r="AD8" s="69" t="s">
        <v>241</v>
      </c>
      <c r="AE8" s="69"/>
      <c r="AF8" s="69" t="s">
        <v>264</v>
      </c>
      <c r="AG8" s="69"/>
      <c r="AH8" s="69" t="s">
        <v>232</v>
      </c>
      <c r="AI8" s="69" t="s">
        <v>249</v>
      </c>
      <c r="AJ8" s="69"/>
      <c r="AK8" s="70" t="s">
        <v>275</v>
      </c>
      <c r="AL8" s="70"/>
      <c r="AM8" s="70" t="s">
        <v>282</v>
      </c>
      <c r="AN8" s="70"/>
      <c r="AO8" s="70" t="s">
        <v>236</v>
      </c>
      <c r="AP8" s="70"/>
      <c r="AQ8" s="70"/>
      <c r="AR8" s="69" t="s">
        <v>283</v>
      </c>
      <c r="AS8" s="69"/>
      <c r="AT8" s="69" t="s">
        <v>276</v>
      </c>
      <c r="AU8" s="69"/>
      <c r="AV8" s="69" t="s">
        <v>247</v>
      </c>
      <c r="AW8" s="69"/>
      <c r="AX8" s="69" t="s">
        <v>231</v>
      </c>
      <c r="AY8" s="70" t="s">
        <v>242</v>
      </c>
      <c r="AZ8" s="70"/>
      <c r="BA8" s="70" t="s">
        <v>286</v>
      </c>
      <c r="BB8" s="70"/>
      <c r="BC8" s="70" t="s">
        <v>278</v>
      </c>
      <c r="BD8" s="70" t="s">
        <v>265</v>
      </c>
      <c r="BE8" s="70"/>
      <c r="BF8" s="69" t="s">
        <v>266</v>
      </c>
      <c r="BG8" s="69"/>
      <c r="BH8" s="69" t="s">
        <v>261</v>
      </c>
      <c r="BI8" s="69"/>
      <c r="BJ8" s="69"/>
      <c r="BK8" s="69" t="s">
        <v>228</v>
      </c>
      <c r="BL8" s="69"/>
      <c r="BM8" s="70" t="s">
        <v>257</v>
      </c>
      <c r="BN8" s="70"/>
      <c r="BO8" s="70"/>
      <c r="BP8" s="70"/>
      <c r="BQ8" s="70"/>
      <c r="BR8" s="70" t="s">
        <v>286</v>
      </c>
      <c r="BS8" s="70"/>
      <c r="BT8" s="69" t="s">
        <v>241</v>
      </c>
      <c r="BU8" s="69"/>
      <c r="BV8" s="69"/>
      <c r="BW8" s="69" t="s">
        <v>254</v>
      </c>
      <c r="BX8" s="69"/>
      <c r="BY8" s="69" t="s">
        <v>270</v>
      </c>
      <c r="BZ8" s="69"/>
      <c r="CA8" s="70" t="s">
        <v>269</v>
      </c>
      <c r="CB8" s="70"/>
      <c r="CC8" s="70" t="s">
        <v>280</v>
      </c>
      <c r="CD8" s="70"/>
      <c r="CE8" s="70" t="s">
        <v>251</v>
      </c>
      <c r="CF8" s="70" t="s">
        <v>228</v>
      </c>
      <c r="CG8" s="70"/>
      <c r="CH8" s="69" t="s">
        <v>258</v>
      </c>
      <c r="CI8" s="69"/>
      <c r="CJ8" s="69" t="s">
        <v>267</v>
      </c>
      <c r="CK8" s="69"/>
      <c r="CL8" s="69" t="s">
        <v>274</v>
      </c>
      <c r="CM8" s="69" t="s">
        <v>279</v>
      </c>
      <c r="CN8" s="69"/>
      <c r="CO8" s="70" t="s">
        <v>244</v>
      </c>
      <c r="CP8" s="70"/>
      <c r="CQ8" s="70" t="s">
        <v>243</v>
      </c>
      <c r="CR8" s="70"/>
      <c r="CS8" s="70" t="s">
        <v>235</v>
      </c>
      <c r="CT8" s="70" t="s">
        <v>256</v>
      </c>
      <c r="CU8" s="70"/>
      <c r="CV8" s="69" t="s">
        <v>233</v>
      </c>
      <c r="CW8" s="69"/>
      <c r="CX8" s="69" t="s">
        <v>245</v>
      </c>
      <c r="CY8" s="69"/>
      <c r="CZ8" s="69" t="s">
        <v>255</v>
      </c>
      <c r="DA8" s="69"/>
      <c r="DB8" s="69" t="s">
        <v>268</v>
      </c>
      <c r="DC8" s="70"/>
      <c r="DD8" s="70"/>
      <c r="DE8" s="70"/>
      <c r="DF8" s="70" t="s">
        <v>285</v>
      </c>
      <c r="DG8" s="70"/>
      <c r="DH8" s="70"/>
      <c r="DI8" s="70" t="s">
        <v>274</v>
      </c>
      <c r="DJ8" s="71"/>
      <c r="DK8" s="71" t="s">
        <v>261</v>
      </c>
      <c r="DL8" s="71"/>
      <c r="DM8" s="71"/>
      <c r="DN8" s="71"/>
      <c r="DO8" s="71"/>
      <c r="DP8" s="71"/>
      <c r="DQ8" s="71"/>
      <c r="DR8" s="71"/>
      <c r="DS8" s="71"/>
      <c r="DT8" s="71" t="s">
        <v>278</v>
      </c>
      <c r="DU8" s="71"/>
      <c r="DV8" s="71" t="s">
        <v>262</v>
      </c>
      <c r="DW8" s="71" t="s">
        <v>267</v>
      </c>
      <c r="DX8" s="69"/>
      <c r="DY8" s="69" t="s">
        <v>281</v>
      </c>
      <c r="DZ8" s="69"/>
      <c r="EA8" s="69"/>
      <c r="EB8" s="69"/>
      <c r="EC8" s="69" t="s">
        <v>253</v>
      </c>
      <c r="ED8" s="69"/>
      <c r="EE8" s="70" t="s">
        <v>273</v>
      </c>
      <c r="EF8" s="70"/>
      <c r="EG8" s="70" t="s">
        <v>271</v>
      </c>
      <c r="EH8" s="70"/>
      <c r="EI8" s="70" t="s">
        <v>251</v>
      </c>
      <c r="EJ8" s="70"/>
      <c r="EK8" s="70" t="s">
        <v>255</v>
      </c>
      <c r="EL8" s="69"/>
      <c r="EM8" s="69" t="s">
        <v>279</v>
      </c>
      <c r="EN8" s="69"/>
      <c r="EO8" s="69" t="s">
        <v>257</v>
      </c>
      <c r="EP8" s="69"/>
      <c r="EQ8" s="69" t="s">
        <v>231</v>
      </c>
      <c r="ER8" s="69" t="s">
        <v>270</v>
      </c>
      <c r="ES8" s="70"/>
      <c r="ET8" s="70"/>
      <c r="EU8" s="70" t="s">
        <v>232</v>
      </c>
      <c r="EV8" s="70"/>
      <c r="EW8" s="70" t="s">
        <v>263</v>
      </c>
      <c r="EX8" s="70" t="s">
        <v>246</v>
      </c>
      <c r="EY8" s="70"/>
      <c r="EZ8" s="69" t="s">
        <v>259</v>
      </c>
      <c r="FA8" s="69"/>
      <c r="FB8" s="69"/>
      <c r="FC8" s="69" t="s">
        <v>230</v>
      </c>
      <c r="FD8" s="69"/>
      <c r="FE8" s="69" t="s">
        <v>272</v>
      </c>
      <c r="FF8" s="69"/>
      <c r="FG8" s="70" t="s">
        <v>284</v>
      </c>
      <c r="FH8" s="70"/>
      <c r="FI8" s="70"/>
      <c r="FJ8" s="70"/>
      <c r="FK8" s="70" t="s">
        <v>237</v>
      </c>
      <c r="FL8" s="70"/>
      <c r="FM8" s="70" t="s">
        <v>238</v>
      </c>
      <c r="FN8" s="69"/>
      <c r="FO8" s="69" t="s">
        <v>240</v>
      </c>
      <c r="FP8" s="69" t="s">
        <v>239</v>
      </c>
      <c r="FQ8" s="69"/>
      <c r="FR8" s="69"/>
      <c r="FS8" s="69" t="s">
        <v>248</v>
      </c>
      <c r="FT8" s="69"/>
      <c r="FU8" s="72" t="s">
        <v>229</v>
      </c>
      <c r="FV8" s="72"/>
      <c r="FW8" s="72" t="s">
        <v>258</v>
      </c>
    </row>
    <row r="9" spans="1:179">
      <c r="A9" s="68" t="s">
        <v>194</v>
      </c>
      <c r="B9" s="69"/>
      <c r="C9" s="69"/>
      <c r="D9" s="69" t="s">
        <v>257</v>
      </c>
      <c r="E9" s="69"/>
      <c r="F9" s="69"/>
      <c r="G9" s="69" t="s">
        <v>251</v>
      </c>
      <c r="H9" s="69"/>
      <c r="I9" s="70" t="s">
        <v>244</v>
      </c>
      <c r="J9" s="70"/>
      <c r="K9" s="70" t="s">
        <v>234</v>
      </c>
      <c r="L9" s="70"/>
      <c r="M9" s="70" t="s">
        <v>245</v>
      </c>
      <c r="N9" s="70"/>
      <c r="O9" s="70" t="s">
        <v>273</v>
      </c>
      <c r="P9" s="69"/>
      <c r="Q9" s="69" t="s">
        <v>270</v>
      </c>
      <c r="R9" s="69"/>
      <c r="S9" s="69"/>
      <c r="T9" s="69" t="s">
        <v>261</v>
      </c>
      <c r="U9" s="69"/>
      <c r="V9" s="69" t="s">
        <v>253</v>
      </c>
      <c r="W9" s="70"/>
      <c r="X9" s="70" t="s">
        <v>274</v>
      </c>
      <c r="Y9" s="70"/>
      <c r="Z9" s="70" t="s">
        <v>232</v>
      </c>
      <c r="AA9" s="70"/>
      <c r="AB9" s="70"/>
      <c r="AC9" s="70" t="s">
        <v>230</v>
      </c>
      <c r="AD9" s="69" t="s">
        <v>253</v>
      </c>
      <c r="AE9" s="69"/>
      <c r="AF9" s="69" t="s">
        <v>231</v>
      </c>
      <c r="AG9" s="69"/>
      <c r="AH9" s="69" t="s">
        <v>269</v>
      </c>
      <c r="AI9" s="69" t="s">
        <v>275</v>
      </c>
      <c r="AJ9" s="69"/>
      <c r="AK9" s="70" t="s">
        <v>248</v>
      </c>
      <c r="AL9" s="70"/>
      <c r="AM9" s="70" t="s">
        <v>229</v>
      </c>
      <c r="AN9" s="70"/>
      <c r="AO9" s="70" t="s">
        <v>241</v>
      </c>
      <c r="AP9" s="70"/>
      <c r="AQ9" s="70"/>
      <c r="AR9" s="69"/>
      <c r="AS9" s="69" t="s">
        <v>264</v>
      </c>
      <c r="AT9" s="69"/>
      <c r="AU9" s="69"/>
      <c r="AV9" s="69" t="s">
        <v>229</v>
      </c>
      <c r="AW9" s="69" t="s">
        <v>274</v>
      </c>
      <c r="AX9" s="69"/>
      <c r="AY9" s="70" t="s">
        <v>258</v>
      </c>
      <c r="AZ9" s="70"/>
      <c r="BA9" s="70" t="s">
        <v>260</v>
      </c>
      <c r="BB9" s="70" t="s">
        <v>263</v>
      </c>
      <c r="BC9" s="70"/>
      <c r="BD9" s="70" t="s">
        <v>244</v>
      </c>
      <c r="BE9" s="70"/>
      <c r="BF9" s="69" t="s">
        <v>268</v>
      </c>
      <c r="BG9" s="69"/>
      <c r="BH9" s="69" t="s">
        <v>278</v>
      </c>
      <c r="BI9" s="69"/>
      <c r="BJ9" s="69" t="s">
        <v>276</v>
      </c>
      <c r="BK9" s="69"/>
      <c r="BL9" s="69"/>
      <c r="BM9" s="70" t="s">
        <v>286</v>
      </c>
      <c r="BN9" s="70"/>
      <c r="BO9" s="70"/>
      <c r="BP9" s="70"/>
      <c r="BQ9" s="70" t="s">
        <v>258</v>
      </c>
      <c r="BR9" s="70" t="s">
        <v>271</v>
      </c>
      <c r="BS9" s="70"/>
      <c r="BT9" s="69"/>
      <c r="BU9" s="69" t="s">
        <v>268</v>
      </c>
      <c r="BV9" s="69"/>
      <c r="BW9" s="69" t="s">
        <v>278</v>
      </c>
      <c r="BX9" s="69"/>
      <c r="BY9" s="69" t="s">
        <v>281</v>
      </c>
      <c r="BZ9" s="69" t="s">
        <v>243</v>
      </c>
      <c r="CA9" s="70"/>
      <c r="CB9" s="70" t="s">
        <v>264</v>
      </c>
      <c r="CC9" s="70"/>
      <c r="CD9" s="70" t="s">
        <v>228</v>
      </c>
      <c r="CE9" s="70"/>
      <c r="CF9" s="70" t="s">
        <v>237</v>
      </c>
      <c r="CG9" s="70"/>
      <c r="CH9" s="69" t="s">
        <v>240</v>
      </c>
      <c r="CI9" s="69" t="s">
        <v>239</v>
      </c>
      <c r="CJ9" s="69"/>
      <c r="CK9" s="69"/>
      <c r="CL9" s="69" t="s">
        <v>277</v>
      </c>
      <c r="CM9" s="69" t="s">
        <v>250</v>
      </c>
      <c r="CN9" s="69"/>
      <c r="CO9" s="70" t="s">
        <v>272</v>
      </c>
      <c r="CP9" s="70"/>
      <c r="CQ9" s="70"/>
      <c r="CR9" s="70" t="s">
        <v>267</v>
      </c>
      <c r="CS9" s="70"/>
      <c r="CT9" s="70" t="s">
        <v>234</v>
      </c>
      <c r="CU9" s="70"/>
      <c r="CV9" s="69" t="s">
        <v>228</v>
      </c>
      <c r="CW9" s="69" t="s">
        <v>285</v>
      </c>
      <c r="CX9" s="69"/>
      <c r="CY9" s="69" t="s">
        <v>242</v>
      </c>
      <c r="CZ9" s="69"/>
      <c r="DA9" s="69" t="s">
        <v>247</v>
      </c>
      <c r="DB9" s="69"/>
      <c r="DC9" s="70" t="s">
        <v>272</v>
      </c>
      <c r="DD9" s="70"/>
      <c r="DE9" s="70" t="s">
        <v>266</v>
      </c>
      <c r="DF9" s="70"/>
      <c r="DG9" s="70"/>
      <c r="DH9" s="70"/>
      <c r="DI9" s="70" t="s">
        <v>265</v>
      </c>
      <c r="DJ9" s="71"/>
      <c r="DK9" s="71"/>
      <c r="DL9" s="71" t="s">
        <v>286</v>
      </c>
      <c r="DM9" s="71"/>
      <c r="DN9" s="71"/>
      <c r="DO9" s="71"/>
      <c r="DP9" s="71"/>
      <c r="DQ9" s="71"/>
      <c r="DR9" s="71"/>
      <c r="DS9" s="71"/>
      <c r="DT9" s="71"/>
      <c r="DU9" s="71" t="s">
        <v>261</v>
      </c>
      <c r="DV9" s="71" t="s">
        <v>231</v>
      </c>
      <c r="DW9" s="71"/>
      <c r="DX9" s="69" t="s">
        <v>232</v>
      </c>
      <c r="DY9" s="69"/>
      <c r="DZ9" s="69" t="s">
        <v>230</v>
      </c>
      <c r="EA9" s="69"/>
      <c r="EB9" s="69" t="s">
        <v>280</v>
      </c>
      <c r="EC9" s="69" t="s">
        <v>251</v>
      </c>
      <c r="ED9" s="69"/>
      <c r="EE9" s="70" t="s">
        <v>254</v>
      </c>
      <c r="EF9" s="70"/>
      <c r="EG9" s="70" t="s">
        <v>270</v>
      </c>
      <c r="EH9" s="70"/>
      <c r="EI9" s="70"/>
      <c r="EJ9" s="70" t="s">
        <v>259</v>
      </c>
      <c r="EK9" s="70" t="s">
        <v>233</v>
      </c>
      <c r="EL9" s="69"/>
      <c r="EM9" s="69" t="s">
        <v>250</v>
      </c>
      <c r="EN9" s="69"/>
      <c r="EO9" s="69"/>
      <c r="EP9" s="69" t="s">
        <v>249</v>
      </c>
      <c r="EQ9" s="69" t="s">
        <v>287</v>
      </c>
      <c r="ER9" s="69"/>
      <c r="ES9" s="70"/>
      <c r="ET9" s="70" t="s">
        <v>246</v>
      </c>
      <c r="EU9" s="70"/>
      <c r="EV9" s="70" t="s">
        <v>257</v>
      </c>
      <c r="EW9" s="70"/>
      <c r="EX9" s="70" t="s">
        <v>245</v>
      </c>
      <c r="EY9" s="70"/>
      <c r="EZ9" s="69"/>
      <c r="FA9" s="69" t="s">
        <v>235</v>
      </c>
      <c r="FB9" s="69"/>
      <c r="FC9" s="69" t="s">
        <v>252</v>
      </c>
      <c r="FD9" s="69"/>
      <c r="FE9" s="69" t="s">
        <v>255</v>
      </c>
      <c r="FF9" s="69"/>
      <c r="FG9" s="70" t="s">
        <v>262</v>
      </c>
      <c r="FH9" s="70"/>
      <c r="FI9" s="70" t="s">
        <v>284</v>
      </c>
      <c r="FJ9" s="70"/>
      <c r="FK9" s="70" t="s">
        <v>238</v>
      </c>
      <c r="FL9" s="70"/>
      <c r="FM9" s="70" t="s">
        <v>283</v>
      </c>
      <c r="FN9" s="69"/>
      <c r="FO9" s="69" t="s">
        <v>236</v>
      </c>
      <c r="FP9" s="69" t="s">
        <v>282</v>
      </c>
      <c r="FQ9" s="69"/>
      <c r="FR9" s="69"/>
      <c r="FS9" s="69" t="s">
        <v>241</v>
      </c>
      <c r="FT9" s="69"/>
      <c r="FU9" s="72" t="s">
        <v>248</v>
      </c>
      <c r="FV9" s="72"/>
      <c r="FW9" s="72" t="s">
        <v>287</v>
      </c>
    </row>
    <row r="10" spans="1:179">
      <c r="A10" s="68" t="s">
        <v>193</v>
      </c>
      <c r="B10" s="69"/>
      <c r="C10" s="69"/>
      <c r="D10" s="69" t="s">
        <v>267</v>
      </c>
      <c r="E10" s="69"/>
      <c r="F10" s="69" t="s">
        <v>280</v>
      </c>
      <c r="G10" s="69"/>
      <c r="H10" s="69" t="s">
        <v>275</v>
      </c>
      <c r="I10" s="70"/>
      <c r="J10" s="70" t="s">
        <v>237</v>
      </c>
      <c r="K10" s="70"/>
      <c r="L10" s="70"/>
      <c r="M10" s="70" t="s">
        <v>252</v>
      </c>
      <c r="N10" s="70"/>
      <c r="O10" s="70" t="s">
        <v>256</v>
      </c>
      <c r="P10" s="69"/>
      <c r="Q10" s="69"/>
      <c r="R10" s="69" t="s">
        <v>229</v>
      </c>
      <c r="S10" s="69"/>
      <c r="T10" s="69" t="s">
        <v>272</v>
      </c>
      <c r="U10" s="69" t="s">
        <v>277</v>
      </c>
      <c r="V10" s="69"/>
      <c r="W10" s="70" t="s">
        <v>258</v>
      </c>
      <c r="X10" s="70"/>
      <c r="Y10" s="70"/>
      <c r="Z10" s="70" t="s">
        <v>253</v>
      </c>
      <c r="AA10" s="70"/>
      <c r="AB10" s="70" t="s">
        <v>242</v>
      </c>
      <c r="AC10" s="70"/>
      <c r="AD10" s="69" t="s">
        <v>233</v>
      </c>
      <c r="AE10" s="69"/>
      <c r="AF10" s="69" t="s">
        <v>247</v>
      </c>
      <c r="AG10" s="69"/>
      <c r="AH10" s="69" t="s">
        <v>279</v>
      </c>
      <c r="AI10" s="69"/>
      <c r="AJ10" s="69" t="s">
        <v>246</v>
      </c>
      <c r="AK10" s="70"/>
      <c r="AL10" s="70" t="s">
        <v>265</v>
      </c>
      <c r="AM10" s="70"/>
      <c r="AN10" s="70"/>
      <c r="AO10" s="70" t="s">
        <v>238</v>
      </c>
      <c r="AP10" s="70"/>
      <c r="AQ10" s="70" t="s">
        <v>240</v>
      </c>
      <c r="AR10" s="69"/>
      <c r="AS10" s="69" t="s">
        <v>280</v>
      </c>
      <c r="AT10" s="69" t="s">
        <v>243</v>
      </c>
      <c r="AU10" s="69"/>
      <c r="AV10" s="69"/>
      <c r="AW10" s="69" t="s">
        <v>285</v>
      </c>
      <c r="AX10" s="69" t="s">
        <v>235</v>
      </c>
      <c r="AY10" s="70"/>
      <c r="AZ10" s="70"/>
      <c r="BA10" s="70"/>
      <c r="BB10" s="70" t="s">
        <v>228</v>
      </c>
      <c r="BC10" s="70"/>
      <c r="BD10" s="70" t="s">
        <v>232</v>
      </c>
      <c r="BE10" s="70"/>
      <c r="BF10" s="69" t="s">
        <v>244</v>
      </c>
      <c r="BG10" s="69"/>
      <c r="BH10" s="69" t="s">
        <v>270</v>
      </c>
      <c r="BI10" s="69"/>
      <c r="BJ10" s="69" t="s">
        <v>274</v>
      </c>
      <c r="BK10" s="69"/>
      <c r="BL10" s="69" t="s">
        <v>268</v>
      </c>
      <c r="BM10" s="70"/>
      <c r="BN10" s="70"/>
      <c r="BO10" s="70"/>
      <c r="BP10" s="70" t="s">
        <v>233</v>
      </c>
      <c r="BQ10" s="70"/>
      <c r="BR10" s="70" t="s">
        <v>282</v>
      </c>
      <c r="BS10" s="70" t="s">
        <v>240</v>
      </c>
      <c r="BT10" s="69"/>
      <c r="BU10" s="69" t="s">
        <v>266</v>
      </c>
      <c r="BV10" s="69"/>
      <c r="BW10" s="69" t="s">
        <v>248</v>
      </c>
      <c r="BX10" s="69"/>
      <c r="BY10" s="69" t="s">
        <v>278</v>
      </c>
      <c r="BZ10" s="69"/>
      <c r="CA10" s="70" t="s">
        <v>234</v>
      </c>
      <c r="CB10" s="70"/>
      <c r="CC10" s="70" t="s">
        <v>259</v>
      </c>
      <c r="CD10" s="70"/>
      <c r="CE10" s="70" t="s">
        <v>252</v>
      </c>
      <c r="CF10" s="70" t="s">
        <v>230</v>
      </c>
      <c r="CG10" s="70"/>
      <c r="CH10" s="69"/>
      <c r="CI10" s="69" t="s">
        <v>282</v>
      </c>
      <c r="CJ10" s="69" t="s">
        <v>283</v>
      </c>
      <c r="CK10" s="69"/>
      <c r="CL10" s="69" t="s">
        <v>275</v>
      </c>
      <c r="CM10" s="69"/>
      <c r="CN10" s="69"/>
      <c r="CO10" s="70"/>
      <c r="CP10" s="70" t="s">
        <v>265</v>
      </c>
      <c r="CQ10" s="70"/>
      <c r="CR10" s="70" t="s">
        <v>236</v>
      </c>
      <c r="CS10" s="70"/>
      <c r="CT10" s="70" t="s">
        <v>284</v>
      </c>
      <c r="CU10" s="70"/>
      <c r="CV10" s="69" t="s">
        <v>266</v>
      </c>
      <c r="CW10" s="69" t="s">
        <v>262</v>
      </c>
      <c r="CX10" s="69"/>
      <c r="CY10" s="69"/>
      <c r="CZ10" s="69" t="s">
        <v>246</v>
      </c>
      <c r="DA10" s="69" t="s">
        <v>286</v>
      </c>
      <c r="DB10" s="69"/>
      <c r="DC10" s="70" t="s">
        <v>245</v>
      </c>
      <c r="DD10" s="70"/>
      <c r="DE10" s="70" t="s">
        <v>276</v>
      </c>
      <c r="DF10" s="70"/>
      <c r="DG10" s="70" t="s">
        <v>261</v>
      </c>
      <c r="DH10" s="70" t="s">
        <v>249</v>
      </c>
      <c r="DI10" s="70"/>
      <c r="DJ10" s="71" t="s">
        <v>254</v>
      </c>
      <c r="DK10" s="71"/>
      <c r="DL10" s="71" t="s">
        <v>235</v>
      </c>
      <c r="DM10" s="71"/>
      <c r="DN10" s="71"/>
      <c r="DO10" s="71"/>
      <c r="DP10" s="71"/>
      <c r="DQ10" s="71"/>
      <c r="DR10" s="71"/>
      <c r="DS10" s="71"/>
      <c r="DT10" s="71"/>
      <c r="DU10" s="71" t="s">
        <v>257</v>
      </c>
      <c r="DV10" s="71" t="s">
        <v>287</v>
      </c>
      <c r="DW10" s="71"/>
      <c r="DX10" s="69" t="s">
        <v>243</v>
      </c>
      <c r="DY10" s="69"/>
      <c r="DZ10" s="69" t="s">
        <v>263</v>
      </c>
      <c r="EA10" s="69"/>
      <c r="EB10" s="69" t="s">
        <v>231</v>
      </c>
      <c r="EC10" s="69"/>
      <c r="ED10" s="69" t="s">
        <v>271</v>
      </c>
      <c r="EE10" s="70" t="s">
        <v>250</v>
      </c>
      <c r="EF10" s="70"/>
      <c r="EG10" s="70" t="s">
        <v>285</v>
      </c>
      <c r="EH10" s="70"/>
      <c r="EI10" s="70" t="s">
        <v>276</v>
      </c>
      <c r="EJ10" s="70"/>
      <c r="EK10" s="70" t="s">
        <v>251</v>
      </c>
      <c r="EL10" s="69"/>
      <c r="EM10" s="69" t="s">
        <v>263</v>
      </c>
      <c r="EN10" s="69" t="s">
        <v>259</v>
      </c>
      <c r="EO10" s="69"/>
      <c r="EP10" s="69"/>
      <c r="EQ10" s="69" t="s">
        <v>262</v>
      </c>
      <c r="ER10" s="69"/>
      <c r="ES10" s="70" t="s">
        <v>239</v>
      </c>
      <c r="ET10" s="70" t="s">
        <v>283</v>
      </c>
      <c r="EU10" s="70"/>
      <c r="EV10" s="70" t="s">
        <v>236</v>
      </c>
      <c r="EW10" s="70"/>
      <c r="EX10" s="70" t="s">
        <v>238</v>
      </c>
      <c r="EY10" s="70"/>
      <c r="EZ10" s="69" t="s">
        <v>260</v>
      </c>
      <c r="FA10" s="69"/>
      <c r="FB10" s="69"/>
      <c r="FC10" s="69" t="s">
        <v>254</v>
      </c>
      <c r="FD10" s="69"/>
      <c r="FE10" s="69"/>
      <c r="FF10" s="69" t="s">
        <v>241</v>
      </c>
      <c r="FG10" s="70"/>
      <c r="FH10" s="70"/>
      <c r="FI10" s="70" t="s">
        <v>271</v>
      </c>
      <c r="FJ10" s="70"/>
      <c r="FK10" s="70" t="s">
        <v>277</v>
      </c>
      <c r="FL10" s="70"/>
      <c r="FM10" s="70" t="s">
        <v>255</v>
      </c>
      <c r="FN10" s="69"/>
      <c r="FO10" s="69" t="s">
        <v>260</v>
      </c>
      <c r="FP10" s="69"/>
      <c r="FQ10" s="69"/>
      <c r="FR10" s="69"/>
      <c r="FS10" s="69" t="s">
        <v>264</v>
      </c>
      <c r="FT10" s="69"/>
      <c r="FU10" s="72" t="s">
        <v>237</v>
      </c>
      <c r="FV10" s="72"/>
      <c r="FW10" s="72" t="s">
        <v>281</v>
      </c>
    </row>
    <row r="11" spans="1:179">
      <c r="A11" s="68" t="s">
        <v>168</v>
      </c>
      <c r="B11" s="69"/>
      <c r="C11" s="69"/>
      <c r="D11" s="69" t="s">
        <v>236</v>
      </c>
      <c r="E11" s="69"/>
      <c r="F11" s="69" t="s">
        <v>262</v>
      </c>
      <c r="G11" s="69"/>
      <c r="H11" s="69"/>
      <c r="I11" s="70" t="s">
        <v>283</v>
      </c>
      <c r="J11" s="70" t="s">
        <v>273</v>
      </c>
      <c r="K11" s="70"/>
      <c r="L11" s="70" t="s">
        <v>280</v>
      </c>
      <c r="M11" s="70"/>
      <c r="N11" s="70" t="s">
        <v>257</v>
      </c>
      <c r="O11" s="70"/>
      <c r="P11" s="69"/>
      <c r="Q11" s="69" t="s">
        <v>232</v>
      </c>
      <c r="R11" s="69"/>
      <c r="S11" s="69"/>
      <c r="T11" s="69" t="s">
        <v>230</v>
      </c>
      <c r="U11" s="69"/>
      <c r="V11" s="69" t="s">
        <v>271</v>
      </c>
      <c r="W11" s="70"/>
      <c r="X11" s="70" t="s">
        <v>286</v>
      </c>
      <c r="Y11" s="70"/>
      <c r="Z11" s="70" t="s">
        <v>248</v>
      </c>
      <c r="AA11" s="70"/>
      <c r="AB11" s="70"/>
      <c r="AC11" s="70" t="s">
        <v>277</v>
      </c>
      <c r="AD11" s="69"/>
      <c r="AE11" s="69"/>
      <c r="AF11" s="69" t="s">
        <v>260</v>
      </c>
      <c r="AG11" s="69"/>
      <c r="AH11" s="69" t="s">
        <v>270</v>
      </c>
      <c r="AI11" s="69"/>
      <c r="AJ11" s="69" t="s">
        <v>262</v>
      </c>
      <c r="AK11" s="70"/>
      <c r="AL11" s="70" t="s">
        <v>267</v>
      </c>
      <c r="AM11" s="70"/>
      <c r="AN11" s="70"/>
      <c r="AO11" s="70"/>
      <c r="AP11" s="70" t="s">
        <v>283</v>
      </c>
      <c r="AQ11" s="70"/>
      <c r="AR11" s="69"/>
      <c r="AS11" s="69" t="s">
        <v>252</v>
      </c>
      <c r="AT11" s="69"/>
      <c r="AU11" s="69" t="s">
        <v>253</v>
      </c>
      <c r="AV11" s="69" t="s">
        <v>258</v>
      </c>
      <c r="AW11" s="69"/>
      <c r="AX11" s="69" t="s">
        <v>255</v>
      </c>
      <c r="AY11" s="70"/>
      <c r="AZ11" s="70" t="s">
        <v>274</v>
      </c>
      <c r="BA11" s="70"/>
      <c r="BB11" s="70" t="s">
        <v>275</v>
      </c>
      <c r="BC11" s="70"/>
      <c r="BD11" s="70" t="s">
        <v>281</v>
      </c>
      <c r="BE11" s="70" t="s">
        <v>272</v>
      </c>
      <c r="BF11" s="69"/>
      <c r="BG11" s="69"/>
      <c r="BH11" s="69" t="s">
        <v>229</v>
      </c>
      <c r="BI11" s="69"/>
      <c r="BJ11" s="69" t="s">
        <v>243</v>
      </c>
      <c r="BK11" s="69"/>
      <c r="BL11" s="69" t="s">
        <v>240</v>
      </c>
      <c r="BM11" s="70" t="s">
        <v>238</v>
      </c>
      <c r="BN11" s="70"/>
      <c r="BO11" s="70" t="s">
        <v>285</v>
      </c>
      <c r="BP11" s="70"/>
      <c r="BQ11" s="70"/>
      <c r="BR11" s="70" t="s">
        <v>276</v>
      </c>
      <c r="BS11" s="70" t="s">
        <v>235</v>
      </c>
      <c r="BT11" s="69"/>
      <c r="BU11" s="69" t="s">
        <v>246</v>
      </c>
      <c r="BV11" s="69"/>
      <c r="BW11" s="69" t="s">
        <v>245</v>
      </c>
      <c r="BX11" s="69"/>
      <c r="BY11" s="69" t="s">
        <v>261</v>
      </c>
      <c r="BZ11" s="69"/>
      <c r="CA11" s="70" t="s">
        <v>287</v>
      </c>
      <c r="CB11" s="70"/>
      <c r="CC11" s="70" t="s">
        <v>269</v>
      </c>
      <c r="CD11" s="70"/>
      <c r="CE11" s="70"/>
      <c r="CF11" s="70" t="s">
        <v>279</v>
      </c>
      <c r="CG11" s="70" t="s">
        <v>265</v>
      </c>
      <c r="CH11" s="69"/>
      <c r="CI11" s="69"/>
      <c r="CJ11" s="69" t="s">
        <v>278</v>
      </c>
      <c r="CK11" s="69" t="s">
        <v>282</v>
      </c>
      <c r="CL11" s="69"/>
      <c r="CM11" s="69"/>
      <c r="CN11" s="69" t="s">
        <v>251</v>
      </c>
      <c r="CO11" s="70" t="s">
        <v>271</v>
      </c>
      <c r="CP11" s="70"/>
      <c r="CQ11" s="70" t="s">
        <v>246</v>
      </c>
      <c r="CR11" s="70"/>
      <c r="CS11" s="70" t="s">
        <v>280</v>
      </c>
      <c r="CT11" s="70"/>
      <c r="CU11" s="70" t="s">
        <v>260</v>
      </c>
      <c r="CV11" s="69"/>
      <c r="CW11" s="69" t="s">
        <v>277</v>
      </c>
      <c r="CX11" s="69"/>
      <c r="CY11" s="69" t="s">
        <v>254</v>
      </c>
      <c r="CZ11" s="69" t="s">
        <v>244</v>
      </c>
      <c r="DA11" s="69"/>
      <c r="DB11" s="69" t="s">
        <v>228</v>
      </c>
      <c r="DC11" s="70"/>
      <c r="DD11" s="70" t="s">
        <v>275</v>
      </c>
      <c r="DE11" s="70" t="s">
        <v>284</v>
      </c>
      <c r="DF11" s="70"/>
      <c r="DG11" s="70"/>
      <c r="DH11" s="70" t="s">
        <v>238</v>
      </c>
      <c r="DI11" s="70"/>
      <c r="DJ11" s="71" t="s">
        <v>233</v>
      </c>
      <c r="DK11" s="71"/>
      <c r="DL11" s="71" t="s">
        <v>252</v>
      </c>
      <c r="DM11" s="71"/>
      <c r="DN11" s="71"/>
      <c r="DO11" s="71"/>
      <c r="DP11" s="71"/>
      <c r="DQ11" s="71"/>
      <c r="DR11" s="71"/>
      <c r="DS11" s="71"/>
      <c r="DT11" s="71"/>
      <c r="DU11" s="71" t="s">
        <v>266</v>
      </c>
      <c r="DV11" s="71"/>
      <c r="DW11" s="71" t="s">
        <v>243</v>
      </c>
      <c r="DX11" s="69"/>
      <c r="DY11" s="69" t="s">
        <v>264</v>
      </c>
      <c r="DZ11" s="69"/>
      <c r="EA11" s="69"/>
      <c r="EB11" s="69" t="s">
        <v>239</v>
      </c>
      <c r="EC11" s="69"/>
      <c r="ED11" s="69" t="s">
        <v>242</v>
      </c>
      <c r="EE11" s="70"/>
      <c r="EF11" s="70" t="s">
        <v>247</v>
      </c>
      <c r="EG11" s="70"/>
      <c r="EH11" s="70" t="s">
        <v>249</v>
      </c>
      <c r="EI11" s="70"/>
      <c r="EJ11" s="70" t="s">
        <v>256</v>
      </c>
      <c r="EK11" s="70"/>
      <c r="EL11" s="69" t="s">
        <v>241</v>
      </c>
      <c r="EM11" s="69"/>
      <c r="EN11" s="69" t="s">
        <v>269</v>
      </c>
      <c r="EO11" s="69"/>
      <c r="EP11" s="69" t="s">
        <v>263</v>
      </c>
      <c r="EQ11" s="69"/>
      <c r="ER11" s="69" t="s">
        <v>240</v>
      </c>
      <c r="ES11" s="70"/>
      <c r="ET11" s="70"/>
      <c r="EU11" s="70" t="s">
        <v>265</v>
      </c>
      <c r="EV11" s="70"/>
      <c r="EW11" s="70" t="s">
        <v>266</v>
      </c>
      <c r="EX11" s="70"/>
      <c r="EY11" s="70" t="s">
        <v>268</v>
      </c>
      <c r="EZ11" s="69" t="s">
        <v>250</v>
      </c>
      <c r="FA11" s="69"/>
      <c r="FB11" s="69" t="s">
        <v>231</v>
      </c>
      <c r="FC11" s="69"/>
      <c r="FD11" s="69" t="s">
        <v>233</v>
      </c>
      <c r="FE11" s="69"/>
      <c r="FF11" s="69"/>
      <c r="FG11" s="70" t="s">
        <v>281</v>
      </c>
      <c r="FH11" s="70" t="s">
        <v>282</v>
      </c>
      <c r="FI11" s="70"/>
      <c r="FJ11" s="70"/>
      <c r="FK11" s="70" t="s">
        <v>234</v>
      </c>
      <c r="FL11" s="70"/>
      <c r="FM11" s="70" t="s">
        <v>254</v>
      </c>
      <c r="FN11" s="69"/>
      <c r="FO11" s="69" t="s">
        <v>276</v>
      </c>
      <c r="FP11" s="69"/>
      <c r="FQ11" s="69" t="s">
        <v>236</v>
      </c>
      <c r="FR11" s="69"/>
      <c r="FS11" s="69" t="s">
        <v>235</v>
      </c>
      <c r="FT11" s="69"/>
      <c r="FU11" s="72" t="s">
        <v>273</v>
      </c>
      <c r="FV11" s="72" t="s">
        <v>284</v>
      </c>
      <c r="FW11" s="72"/>
    </row>
    <row r="12" spans="1:179">
      <c r="A12" s="68" t="s">
        <v>183</v>
      </c>
      <c r="B12" s="69"/>
      <c r="C12" s="69"/>
      <c r="D12" s="69" t="s">
        <v>245</v>
      </c>
      <c r="E12" s="69" t="s">
        <v>286</v>
      </c>
      <c r="F12" s="69"/>
      <c r="G12" s="69" t="s">
        <v>230</v>
      </c>
      <c r="H12" s="69"/>
      <c r="I12" s="70" t="s">
        <v>251</v>
      </c>
      <c r="J12" s="70"/>
      <c r="K12" s="70" t="s">
        <v>268</v>
      </c>
      <c r="L12" s="70"/>
      <c r="M12" s="70" t="s">
        <v>250</v>
      </c>
      <c r="N12" s="70" t="s">
        <v>248</v>
      </c>
      <c r="O12" s="70"/>
      <c r="P12" s="69" t="s">
        <v>261</v>
      </c>
      <c r="Q12" s="69"/>
      <c r="R12" s="69" t="s">
        <v>272</v>
      </c>
      <c r="S12" s="69"/>
      <c r="T12" s="69" t="s">
        <v>245</v>
      </c>
      <c r="U12" s="69"/>
      <c r="V12" s="69"/>
      <c r="W12" s="70" t="s">
        <v>243</v>
      </c>
      <c r="X12" s="70" t="s">
        <v>231</v>
      </c>
      <c r="Y12" s="70"/>
      <c r="Z12" s="70"/>
      <c r="AA12" s="70" t="s">
        <v>249</v>
      </c>
      <c r="AB12" s="70"/>
      <c r="AC12" s="70"/>
      <c r="AD12" s="69"/>
      <c r="AE12" s="69"/>
      <c r="AF12" s="69" t="s">
        <v>250</v>
      </c>
      <c r="AG12" s="69"/>
      <c r="AH12" s="69" t="s">
        <v>286</v>
      </c>
      <c r="AI12" s="69" t="s">
        <v>244</v>
      </c>
      <c r="AJ12" s="69"/>
      <c r="AK12" s="70" t="s">
        <v>229</v>
      </c>
      <c r="AL12" s="70"/>
      <c r="AM12" s="70" t="s">
        <v>249</v>
      </c>
      <c r="AN12" s="70"/>
      <c r="AO12" s="70" t="s">
        <v>278</v>
      </c>
      <c r="AP12" s="70"/>
      <c r="AQ12" s="70" t="s">
        <v>233</v>
      </c>
      <c r="AR12" s="69"/>
      <c r="AS12" s="69" t="s">
        <v>256</v>
      </c>
      <c r="AT12" s="69" t="s">
        <v>241</v>
      </c>
      <c r="AU12" s="69"/>
      <c r="AV12" s="69" t="s">
        <v>251</v>
      </c>
      <c r="AW12" s="69"/>
      <c r="AX12" s="69"/>
      <c r="AY12" s="70" t="s">
        <v>280</v>
      </c>
      <c r="AZ12" s="70"/>
      <c r="BA12" s="70"/>
      <c r="BB12" s="70" t="s">
        <v>273</v>
      </c>
      <c r="BC12" s="70"/>
      <c r="BD12" s="70" t="s">
        <v>246</v>
      </c>
      <c r="BE12" s="70"/>
      <c r="BF12" s="69" t="s">
        <v>267</v>
      </c>
      <c r="BG12" s="69"/>
      <c r="BH12" s="69" t="s">
        <v>242</v>
      </c>
      <c r="BI12" s="69"/>
      <c r="BJ12" s="69" t="s">
        <v>258</v>
      </c>
      <c r="BK12" s="69" t="s">
        <v>234</v>
      </c>
      <c r="BL12" s="69"/>
      <c r="BM12" s="70" t="s">
        <v>230</v>
      </c>
      <c r="BN12" s="70"/>
      <c r="BO12" s="70"/>
      <c r="BP12" s="70" t="s">
        <v>267</v>
      </c>
      <c r="BQ12" s="70"/>
      <c r="BR12" s="70" t="s">
        <v>263</v>
      </c>
      <c r="BS12" s="70"/>
      <c r="BT12" s="69" t="s">
        <v>284</v>
      </c>
      <c r="BU12" s="69"/>
      <c r="BV12" s="69"/>
      <c r="BW12" s="69" t="s">
        <v>239</v>
      </c>
      <c r="BX12" s="69"/>
      <c r="BY12" s="69" t="s">
        <v>282</v>
      </c>
      <c r="BZ12" s="69" t="s">
        <v>240</v>
      </c>
      <c r="CA12" s="70"/>
      <c r="CB12" s="70" t="s">
        <v>256</v>
      </c>
      <c r="CC12" s="70"/>
      <c r="CD12" s="70" t="s">
        <v>279</v>
      </c>
      <c r="CE12" s="70"/>
      <c r="CF12" s="70" t="s">
        <v>234</v>
      </c>
      <c r="CG12" s="70"/>
      <c r="CH12" s="69" t="s">
        <v>285</v>
      </c>
      <c r="CI12" s="69"/>
      <c r="CJ12" s="69" t="s">
        <v>258</v>
      </c>
      <c r="CK12" s="69"/>
      <c r="CL12" s="69"/>
      <c r="CM12" s="69" t="s">
        <v>287</v>
      </c>
      <c r="CN12" s="69"/>
      <c r="CO12" s="70" t="s">
        <v>261</v>
      </c>
      <c r="CP12" s="70"/>
      <c r="CQ12" s="70" t="s">
        <v>235</v>
      </c>
      <c r="CR12" s="70"/>
      <c r="CS12" s="70" t="s">
        <v>276</v>
      </c>
      <c r="CT12" s="70" t="s">
        <v>248</v>
      </c>
      <c r="CU12" s="70"/>
      <c r="CV12" s="69" t="s">
        <v>279</v>
      </c>
      <c r="CW12" s="69"/>
      <c r="CX12" s="69" t="s">
        <v>255</v>
      </c>
      <c r="CY12" s="69"/>
      <c r="CZ12" s="69" t="s">
        <v>242</v>
      </c>
      <c r="DA12" s="69"/>
      <c r="DB12" s="69" t="s">
        <v>259</v>
      </c>
      <c r="DC12" s="70" t="s">
        <v>277</v>
      </c>
      <c r="DD12" s="70"/>
      <c r="DE12" s="70" t="s">
        <v>262</v>
      </c>
      <c r="DF12" s="70"/>
      <c r="DG12" s="70" t="s">
        <v>266</v>
      </c>
      <c r="DH12" s="70" t="s">
        <v>272</v>
      </c>
      <c r="DI12" s="70"/>
      <c r="DJ12" s="71" t="s">
        <v>278</v>
      </c>
      <c r="DK12" s="71"/>
      <c r="DL12" s="71" t="s">
        <v>257</v>
      </c>
      <c r="DM12" s="71"/>
      <c r="DN12" s="71"/>
      <c r="DO12" s="71"/>
      <c r="DP12" s="71"/>
      <c r="DQ12" s="71"/>
      <c r="DR12" s="71"/>
      <c r="DS12" s="71"/>
      <c r="DT12" s="71" t="s">
        <v>241</v>
      </c>
      <c r="DU12" s="71"/>
      <c r="DV12" s="71"/>
      <c r="DW12" s="71" t="s">
        <v>236</v>
      </c>
      <c r="DX12" s="69"/>
      <c r="DY12" s="69" t="s">
        <v>237</v>
      </c>
      <c r="DZ12" s="69"/>
      <c r="EA12" s="69"/>
      <c r="EB12" s="69" t="s">
        <v>238</v>
      </c>
      <c r="EC12" s="69"/>
      <c r="ED12" s="69" t="s">
        <v>283</v>
      </c>
      <c r="EE12" s="70"/>
      <c r="EF12" s="70"/>
      <c r="EG12" s="70" t="s">
        <v>281</v>
      </c>
      <c r="EH12" s="70"/>
      <c r="EI12" s="70"/>
      <c r="EJ12" s="70" t="s">
        <v>254</v>
      </c>
      <c r="EK12" s="70" t="s">
        <v>253</v>
      </c>
      <c r="EL12" s="69"/>
      <c r="EM12" s="69"/>
      <c r="EN12" s="69" t="s">
        <v>274</v>
      </c>
      <c r="EO12" s="69"/>
      <c r="EP12" s="69"/>
      <c r="EQ12" s="69" t="s">
        <v>268</v>
      </c>
      <c r="ER12" s="69"/>
      <c r="ES12" s="70"/>
      <c r="ET12" s="70" t="s">
        <v>229</v>
      </c>
      <c r="EU12" s="70"/>
      <c r="EV12" s="70"/>
      <c r="EW12" s="70" t="s">
        <v>247</v>
      </c>
      <c r="EX12" s="70"/>
      <c r="EY12" s="70" t="s">
        <v>252</v>
      </c>
      <c r="EZ12" s="69" t="s">
        <v>244</v>
      </c>
      <c r="FA12" s="69"/>
      <c r="FB12" s="69" t="s">
        <v>275</v>
      </c>
      <c r="FC12" s="69"/>
      <c r="FD12" s="69" t="s">
        <v>265</v>
      </c>
      <c r="FE12" s="69"/>
      <c r="FF12" s="69" t="s">
        <v>260</v>
      </c>
      <c r="FG12" s="70"/>
      <c r="FH12" s="70"/>
      <c r="FI12" s="70" t="s">
        <v>255</v>
      </c>
      <c r="FJ12" s="70"/>
      <c r="FK12" s="70" t="s">
        <v>232</v>
      </c>
      <c r="FL12" s="70"/>
      <c r="FM12" s="70" t="s">
        <v>271</v>
      </c>
      <c r="FN12" s="69"/>
      <c r="FO12" s="69" t="s">
        <v>287</v>
      </c>
      <c r="FP12" s="69"/>
      <c r="FQ12" s="69" t="s">
        <v>231</v>
      </c>
      <c r="FR12" s="69"/>
      <c r="FS12" s="69" t="s">
        <v>269</v>
      </c>
      <c r="FT12" s="69"/>
      <c r="FU12" s="72" t="s">
        <v>270</v>
      </c>
      <c r="FV12" s="72" t="s">
        <v>253</v>
      </c>
      <c r="FW12" s="72"/>
    </row>
    <row r="13" spans="1:179">
      <c r="A13" s="68" t="s">
        <v>163</v>
      </c>
      <c r="B13" s="69"/>
      <c r="C13" s="69"/>
      <c r="D13" s="69"/>
      <c r="E13" s="69" t="s">
        <v>265</v>
      </c>
      <c r="F13" s="69"/>
      <c r="G13" s="69"/>
      <c r="H13" s="69" t="s">
        <v>266</v>
      </c>
      <c r="I13" s="70" t="s">
        <v>280</v>
      </c>
      <c r="J13" s="70"/>
      <c r="K13" s="70" t="s">
        <v>262</v>
      </c>
      <c r="L13" s="70"/>
      <c r="M13" s="70" t="s">
        <v>233</v>
      </c>
      <c r="N13" s="70" t="s">
        <v>278</v>
      </c>
      <c r="O13" s="70"/>
      <c r="P13" s="69" t="s">
        <v>275</v>
      </c>
      <c r="Q13" s="69"/>
      <c r="R13" s="69" t="s">
        <v>246</v>
      </c>
      <c r="S13" s="69"/>
      <c r="T13" s="69" t="s">
        <v>271</v>
      </c>
      <c r="U13" s="69" t="s">
        <v>266</v>
      </c>
      <c r="V13" s="69"/>
      <c r="W13" s="70" t="s">
        <v>254</v>
      </c>
      <c r="X13" s="70"/>
      <c r="Y13" s="70" t="s">
        <v>240</v>
      </c>
      <c r="Z13" s="70"/>
      <c r="AA13" s="70" t="s">
        <v>270</v>
      </c>
      <c r="AB13" s="70"/>
      <c r="AC13" s="70" t="s">
        <v>280</v>
      </c>
      <c r="AD13" s="69"/>
      <c r="AE13" s="69" t="s">
        <v>277</v>
      </c>
      <c r="AF13" s="69" t="s">
        <v>269</v>
      </c>
      <c r="AG13" s="69"/>
      <c r="AH13" s="69" t="s">
        <v>284</v>
      </c>
      <c r="AI13" s="69"/>
      <c r="AJ13" s="69"/>
      <c r="AK13" s="70" t="s">
        <v>281</v>
      </c>
      <c r="AL13" s="70"/>
      <c r="AM13" s="70" t="s">
        <v>234</v>
      </c>
      <c r="AN13" s="70"/>
      <c r="AO13" s="70" t="s">
        <v>231</v>
      </c>
      <c r="AP13" s="70"/>
      <c r="AQ13" s="70" t="s">
        <v>257</v>
      </c>
      <c r="AR13" s="69" t="s">
        <v>287</v>
      </c>
      <c r="AS13" s="69"/>
      <c r="AT13" s="69" t="s">
        <v>249</v>
      </c>
      <c r="AU13" s="69"/>
      <c r="AV13" s="69" t="s">
        <v>250</v>
      </c>
      <c r="AW13" s="69"/>
      <c r="AX13" s="69"/>
      <c r="AY13" s="70" t="s">
        <v>276</v>
      </c>
      <c r="AZ13" s="70"/>
      <c r="BA13" s="70" t="s">
        <v>272</v>
      </c>
      <c r="BB13" s="70"/>
      <c r="BC13" s="70" t="s">
        <v>284</v>
      </c>
      <c r="BD13" s="70"/>
      <c r="BE13" s="70" t="s">
        <v>235</v>
      </c>
      <c r="BF13" s="69"/>
      <c r="BG13" s="69"/>
      <c r="BH13" s="69" t="s">
        <v>236</v>
      </c>
      <c r="BI13" s="69"/>
      <c r="BJ13" s="69" t="s">
        <v>285</v>
      </c>
      <c r="BK13" s="69"/>
      <c r="BL13" s="69"/>
      <c r="BM13" s="70" t="s">
        <v>243</v>
      </c>
      <c r="BN13" s="70"/>
      <c r="BO13" s="70" t="s">
        <v>260</v>
      </c>
      <c r="BP13" s="70"/>
      <c r="BQ13" s="70" t="s">
        <v>262</v>
      </c>
      <c r="BR13" s="70" t="s">
        <v>273</v>
      </c>
      <c r="BS13" s="70"/>
      <c r="BT13" s="69"/>
      <c r="BU13" s="69" t="s">
        <v>263</v>
      </c>
      <c r="BV13" s="69"/>
      <c r="BW13" s="69" t="s">
        <v>271</v>
      </c>
      <c r="BX13" s="69"/>
      <c r="BY13" s="69" t="s">
        <v>264</v>
      </c>
      <c r="BZ13" s="69"/>
      <c r="CA13" s="70" t="s">
        <v>283</v>
      </c>
      <c r="CB13" s="70"/>
      <c r="CC13" s="70" t="s">
        <v>241</v>
      </c>
      <c r="CD13" s="70"/>
      <c r="CE13" s="70" t="s">
        <v>239</v>
      </c>
      <c r="CF13" s="70"/>
      <c r="CG13" s="70" t="s">
        <v>277</v>
      </c>
      <c r="CH13" s="69"/>
      <c r="CI13" s="69" t="s">
        <v>273</v>
      </c>
      <c r="CJ13" s="69"/>
      <c r="CK13" s="69" t="s">
        <v>259</v>
      </c>
      <c r="CL13" s="69"/>
      <c r="CM13" s="69" t="s">
        <v>229</v>
      </c>
      <c r="CN13" s="69"/>
      <c r="CO13" s="70" t="s">
        <v>236</v>
      </c>
      <c r="CP13" s="70"/>
      <c r="CQ13" s="70" t="s">
        <v>254</v>
      </c>
      <c r="CR13" s="70"/>
      <c r="CS13" s="70" t="s">
        <v>251</v>
      </c>
      <c r="CT13" s="70"/>
      <c r="CU13" s="70"/>
      <c r="CV13" s="69"/>
      <c r="CW13" s="69" t="s">
        <v>274</v>
      </c>
      <c r="CX13" s="69"/>
      <c r="CY13" s="69" t="s">
        <v>258</v>
      </c>
      <c r="CZ13" s="69"/>
      <c r="DA13" s="69" t="s">
        <v>256</v>
      </c>
      <c r="DB13" s="69"/>
      <c r="DC13" s="70" t="s">
        <v>261</v>
      </c>
      <c r="DD13" s="70"/>
      <c r="DE13" s="70" t="s">
        <v>255</v>
      </c>
      <c r="DF13" s="70"/>
      <c r="DG13" s="70"/>
      <c r="DH13" s="70" t="s">
        <v>252</v>
      </c>
      <c r="DI13" s="70"/>
      <c r="DJ13" s="71" t="s">
        <v>232</v>
      </c>
      <c r="DK13" s="71"/>
      <c r="DL13" s="71" t="s">
        <v>238</v>
      </c>
      <c r="DM13" s="71"/>
      <c r="DN13" s="71"/>
      <c r="DO13" s="71"/>
      <c r="DP13" s="71"/>
      <c r="DQ13" s="71"/>
      <c r="DR13" s="71"/>
      <c r="DS13" s="71"/>
      <c r="DT13" s="71" t="s">
        <v>260</v>
      </c>
      <c r="DU13" s="71"/>
      <c r="DV13" s="71"/>
      <c r="DW13" s="71" t="s">
        <v>285</v>
      </c>
      <c r="DX13" s="69"/>
      <c r="DY13" s="69" t="s">
        <v>235</v>
      </c>
      <c r="DZ13" s="69"/>
      <c r="EA13" s="69" t="s">
        <v>252</v>
      </c>
      <c r="EB13" s="69"/>
      <c r="EC13" s="69" t="s">
        <v>238</v>
      </c>
      <c r="ED13" s="69" t="s">
        <v>267</v>
      </c>
      <c r="EE13" s="70"/>
      <c r="EF13" s="70" t="s">
        <v>237</v>
      </c>
      <c r="EG13" s="70"/>
      <c r="EH13" s="70" t="s">
        <v>242</v>
      </c>
      <c r="EI13" s="70"/>
      <c r="EJ13" s="70" t="s">
        <v>230</v>
      </c>
      <c r="EK13" s="70"/>
      <c r="EL13" s="69"/>
      <c r="EM13" s="69" t="s">
        <v>265</v>
      </c>
      <c r="EN13" s="69"/>
      <c r="EO13" s="69" t="s">
        <v>248</v>
      </c>
      <c r="EP13" s="69"/>
      <c r="EQ13" s="69" t="s">
        <v>244</v>
      </c>
      <c r="ER13" s="69"/>
      <c r="ES13" s="70" t="s">
        <v>268</v>
      </c>
      <c r="ET13" s="70"/>
      <c r="EU13" s="70" t="s">
        <v>245</v>
      </c>
      <c r="EV13" s="70"/>
      <c r="EW13" s="70" t="s">
        <v>228</v>
      </c>
      <c r="EX13" s="70" t="s">
        <v>253</v>
      </c>
      <c r="EY13" s="70"/>
      <c r="EZ13" s="69"/>
      <c r="FA13" s="69"/>
      <c r="FB13" s="69" t="s">
        <v>286</v>
      </c>
      <c r="FC13" s="69"/>
      <c r="FD13" s="69"/>
      <c r="FE13" s="69" t="s">
        <v>281</v>
      </c>
      <c r="FF13" s="69" t="s">
        <v>233</v>
      </c>
      <c r="FG13" s="70"/>
      <c r="FH13" s="70" t="s">
        <v>259</v>
      </c>
      <c r="FI13" s="70"/>
      <c r="FJ13" s="70" t="s">
        <v>246</v>
      </c>
      <c r="FK13" s="70" t="s">
        <v>263</v>
      </c>
      <c r="FL13" s="70"/>
      <c r="FM13" s="70"/>
      <c r="FN13" s="69"/>
      <c r="FO13" s="69"/>
      <c r="FP13" s="69" t="s">
        <v>279</v>
      </c>
      <c r="FQ13" s="69" t="s">
        <v>240</v>
      </c>
      <c r="FR13" s="69"/>
      <c r="FS13" s="69" t="s">
        <v>239</v>
      </c>
      <c r="FT13" s="69"/>
      <c r="FU13" s="72" t="s">
        <v>275</v>
      </c>
      <c r="FV13" s="72"/>
      <c r="FW13" s="72" t="s">
        <v>283</v>
      </c>
    </row>
    <row r="14" spans="1:179">
      <c r="A14" s="68" t="s">
        <v>162</v>
      </c>
      <c r="B14" s="69"/>
      <c r="C14" s="69"/>
      <c r="D14" s="69"/>
      <c r="E14" s="69" t="s">
        <v>241</v>
      </c>
      <c r="F14" s="69"/>
      <c r="G14" s="69" t="s">
        <v>285</v>
      </c>
      <c r="H14" s="69"/>
      <c r="I14" s="70" t="s">
        <v>281</v>
      </c>
      <c r="J14" s="70"/>
      <c r="K14" s="70" t="s">
        <v>261</v>
      </c>
      <c r="L14" s="70"/>
      <c r="M14" s="70" t="s">
        <v>255</v>
      </c>
      <c r="N14" s="70"/>
      <c r="O14" s="70" t="s">
        <v>231</v>
      </c>
      <c r="P14" s="69" t="s">
        <v>277</v>
      </c>
      <c r="Q14" s="69"/>
      <c r="R14" s="69" t="s">
        <v>247</v>
      </c>
      <c r="S14" s="69"/>
      <c r="T14" s="69"/>
      <c r="U14" s="69" t="s">
        <v>250</v>
      </c>
      <c r="V14" s="69"/>
      <c r="W14" s="70" t="s">
        <v>280</v>
      </c>
      <c r="X14" s="70"/>
      <c r="Y14" s="70" t="s">
        <v>265</v>
      </c>
      <c r="Z14" s="70"/>
      <c r="AA14" s="70" t="s">
        <v>251</v>
      </c>
      <c r="AB14" s="70" t="s">
        <v>271</v>
      </c>
      <c r="AC14" s="70"/>
      <c r="AD14" s="69" t="s">
        <v>275</v>
      </c>
      <c r="AE14" s="69"/>
      <c r="AF14" s="69" t="s">
        <v>237</v>
      </c>
      <c r="AG14" s="69"/>
      <c r="AH14" s="69" t="s">
        <v>239</v>
      </c>
      <c r="AI14" s="69"/>
      <c r="AJ14" s="69" t="s">
        <v>273</v>
      </c>
      <c r="AK14" s="70"/>
      <c r="AL14" s="70"/>
      <c r="AM14" s="70" t="s">
        <v>232</v>
      </c>
      <c r="AN14" s="70"/>
      <c r="AO14" s="70"/>
      <c r="AP14" s="70" t="s">
        <v>286</v>
      </c>
      <c r="AQ14" s="70"/>
      <c r="AR14" s="69"/>
      <c r="AS14" s="69" t="s">
        <v>263</v>
      </c>
      <c r="AT14" s="69"/>
      <c r="AU14" s="69" t="s">
        <v>268</v>
      </c>
      <c r="AV14" s="69"/>
      <c r="AW14" s="69" t="s">
        <v>262</v>
      </c>
      <c r="AX14" s="69"/>
      <c r="AY14" s="70" t="s">
        <v>235</v>
      </c>
      <c r="AZ14" s="70"/>
      <c r="BA14" s="70" t="s">
        <v>256</v>
      </c>
      <c r="BB14" s="70"/>
      <c r="BC14" s="70" t="s">
        <v>257</v>
      </c>
      <c r="BD14" s="70" t="s">
        <v>264</v>
      </c>
      <c r="BE14" s="70"/>
      <c r="BF14" s="69" t="s">
        <v>233</v>
      </c>
      <c r="BG14" s="69"/>
      <c r="BH14" s="69"/>
      <c r="BI14" s="69" t="s">
        <v>239</v>
      </c>
      <c r="BJ14" s="69"/>
      <c r="BK14" s="69" t="s">
        <v>238</v>
      </c>
      <c r="BL14" s="69"/>
      <c r="BM14" s="70" t="s">
        <v>283</v>
      </c>
      <c r="BN14" s="70"/>
      <c r="BO14" s="70" t="s">
        <v>282</v>
      </c>
      <c r="BP14" s="70"/>
      <c r="BQ14" s="70"/>
      <c r="BR14" s="70" t="s">
        <v>248</v>
      </c>
      <c r="BS14" s="70" t="s">
        <v>280</v>
      </c>
      <c r="BT14" s="69"/>
      <c r="BU14" s="69" t="s">
        <v>259</v>
      </c>
      <c r="BV14" s="69"/>
      <c r="BW14" s="69"/>
      <c r="BX14" s="69" t="s">
        <v>230</v>
      </c>
      <c r="BY14" s="69"/>
      <c r="BZ14" s="69"/>
      <c r="CA14" s="70"/>
      <c r="CB14" s="70"/>
      <c r="CC14" s="70" t="s">
        <v>287</v>
      </c>
      <c r="CD14" s="70" t="s">
        <v>266</v>
      </c>
      <c r="CE14" s="70"/>
      <c r="CF14" s="70" t="s">
        <v>243</v>
      </c>
      <c r="CG14" s="70"/>
      <c r="CH14" s="69"/>
      <c r="CI14" s="69" t="s">
        <v>277</v>
      </c>
      <c r="CJ14" s="69" t="s">
        <v>275</v>
      </c>
      <c r="CK14" s="69"/>
      <c r="CL14" s="69"/>
      <c r="CM14" s="69" t="s">
        <v>252</v>
      </c>
      <c r="CN14" s="69"/>
      <c r="CO14" s="70" t="s">
        <v>281</v>
      </c>
      <c r="CP14" s="70"/>
      <c r="CQ14" s="70" t="s">
        <v>259</v>
      </c>
      <c r="CR14" s="70"/>
      <c r="CS14" s="70" t="s">
        <v>271</v>
      </c>
      <c r="CT14" s="70"/>
      <c r="CU14" s="70" t="s">
        <v>237</v>
      </c>
      <c r="CV14" s="69" t="s">
        <v>284</v>
      </c>
      <c r="CW14" s="69"/>
      <c r="CX14" s="69" t="s">
        <v>236</v>
      </c>
      <c r="CY14" s="69"/>
      <c r="CZ14" s="69" t="s">
        <v>273</v>
      </c>
      <c r="DA14" s="69"/>
      <c r="DB14" s="69" t="s">
        <v>285</v>
      </c>
      <c r="DC14" s="70"/>
      <c r="DD14" s="70" t="s">
        <v>278</v>
      </c>
      <c r="DE14" s="70"/>
      <c r="DF14" s="70" t="s">
        <v>240</v>
      </c>
      <c r="DG14" s="70" t="s">
        <v>238</v>
      </c>
      <c r="DH14" s="70"/>
      <c r="DI14" s="70" t="s">
        <v>254</v>
      </c>
      <c r="DJ14" s="71"/>
      <c r="DK14" s="71" t="s">
        <v>270</v>
      </c>
      <c r="DL14" s="71"/>
      <c r="DM14" s="71"/>
      <c r="DN14" s="71"/>
      <c r="DO14" s="71"/>
      <c r="DP14" s="71"/>
      <c r="DQ14" s="71"/>
      <c r="DR14" s="71"/>
      <c r="DS14" s="71"/>
      <c r="DT14" s="71" t="s">
        <v>282</v>
      </c>
      <c r="DU14" s="71"/>
      <c r="DV14" s="71" t="s">
        <v>284</v>
      </c>
      <c r="DW14" s="71"/>
      <c r="DX14" s="69" t="s">
        <v>272</v>
      </c>
      <c r="DY14" s="69"/>
      <c r="DZ14" s="69" t="s">
        <v>276</v>
      </c>
      <c r="EA14" s="69"/>
      <c r="EB14" s="69"/>
      <c r="EC14" s="69" t="s">
        <v>258</v>
      </c>
      <c r="ED14" s="69"/>
      <c r="EE14" s="70" t="s">
        <v>253</v>
      </c>
      <c r="EF14" s="70"/>
      <c r="EG14" s="70"/>
      <c r="EH14" s="70" t="s">
        <v>265</v>
      </c>
      <c r="EI14" s="70"/>
      <c r="EJ14" s="70" t="s">
        <v>249</v>
      </c>
      <c r="EK14" s="70" t="s">
        <v>229</v>
      </c>
      <c r="EL14" s="69"/>
      <c r="EM14" s="69" t="s">
        <v>243</v>
      </c>
      <c r="EN14" s="69"/>
      <c r="EO14" s="69" t="s">
        <v>240</v>
      </c>
      <c r="EP14" s="69"/>
      <c r="EQ14" s="69"/>
      <c r="ER14" s="69" t="s">
        <v>236</v>
      </c>
      <c r="ES14" s="70"/>
      <c r="ET14" s="70" t="s">
        <v>279</v>
      </c>
      <c r="EU14" s="70"/>
      <c r="EV14" s="70" t="s">
        <v>235</v>
      </c>
      <c r="EW14" s="70"/>
      <c r="EX14" s="70" t="s">
        <v>234</v>
      </c>
      <c r="EY14" s="70"/>
      <c r="EZ14" s="69" t="s">
        <v>269</v>
      </c>
      <c r="FA14" s="69"/>
      <c r="FB14" s="69" t="s">
        <v>244</v>
      </c>
      <c r="FC14" s="69"/>
      <c r="FD14" s="69" t="s">
        <v>245</v>
      </c>
      <c r="FE14" s="69"/>
      <c r="FF14" s="69" t="s">
        <v>228</v>
      </c>
      <c r="FG14" s="70"/>
      <c r="FH14" s="70" t="s">
        <v>274</v>
      </c>
      <c r="FI14" s="70"/>
      <c r="FJ14" s="70" t="s">
        <v>247</v>
      </c>
      <c r="FK14" s="70"/>
      <c r="FL14" s="70"/>
      <c r="FM14" s="70" t="s">
        <v>242</v>
      </c>
      <c r="FN14" s="69"/>
      <c r="FO14" s="69" t="s">
        <v>269</v>
      </c>
      <c r="FP14" s="69" t="s">
        <v>233</v>
      </c>
      <c r="FQ14" s="69"/>
      <c r="FR14" s="69" t="s">
        <v>267</v>
      </c>
      <c r="FS14" s="69"/>
      <c r="FT14" s="69" t="s">
        <v>263</v>
      </c>
      <c r="FU14" s="72" t="s">
        <v>262</v>
      </c>
      <c r="FV14" s="72"/>
      <c r="FW14" s="72" t="s">
        <v>276</v>
      </c>
    </row>
    <row r="15" spans="1:179">
      <c r="A15" s="68" t="s">
        <v>185</v>
      </c>
      <c r="B15" s="69"/>
      <c r="C15" s="69"/>
      <c r="D15" s="69" t="s">
        <v>264</v>
      </c>
      <c r="E15" s="69"/>
      <c r="F15" s="69"/>
      <c r="G15" s="69" t="s">
        <v>256</v>
      </c>
      <c r="H15" s="69"/>
      <c r="I15" s="70" t="s">
        <v>228</v>
      </c>
      <c r="J15" s="70"/>
      <c r="K15" s="70" t="s">
        <v>255</v>
      </c>
      <c r="L15" s="70"/>
      <c r="M15" s="70" t="s">
        <v>279</v>
      </c>
      <c r="N15" s="70"/>
      <c r="O15" s="70" t="s">
        <v>234</v>
      </c>
      <c r="P15" s="69"/>
      <c r="Q15" s="69" t="s">
        <v>249</v>
      </c>
      <c r="R15" s="69" t="s">
        <v>267</v>
      </c>
      <c r="S15" s="69"/>
      <c r="T15" s="69" t="s">
        <v>264</v>
      </c>
      <c r="U15" s="69"/>
      <c r="V15" s="69" t="s">
        <v>257</v>
      </c>
      <c r="W15" s="70"/>
      <c r="X15" s="70" t="s">
        <v>281</v>
      </c>
      <c r="Y15" s="70"/>
      <c r="Z15" s="70"/>
      <c r="AA15" s="70" t="s">
        <v>246</v>
      </c>
      <c r="AB15" s="70" t="s">
        <v>241</v>
      </c>
      <c r="AC15" s="70"/>
      <c r="AD15" s="69" t="s">
        <v>255</v>
      </c>
      <c r="AE15" s="69"/>
      <c r="AF15" s="69"/>
      <c r="AG15" s="69"/>
      <c r="AH15" s="69"/>
      <c r="AI15" s="69" t="s">
        <v>229</v>
      </c>
      <c r="AJ15" s="69"/>
      <c r="AK15" s="70" t="s">
        <v>276</v>
      </c>
      <c r="AL15" s="70"/>
      <c r="AM15" s="70" t="s">
        <v>254</v>
      </c>
      <c r="AN15" s="70"/>
      <c r="AO15" s="70" t="s">
        <v>286</v>
      </c>
      <c r="AP15" s="70" t="s">
        <v>274</v>
      </c>
      <c r="AQ15" s="70"/>
      <c r="AR15" s="69" t="s">
        <v>277</v>
      </c>
      <c r="AS15" s="69"/>
      <c r="AT15" s="69" t="s">
        <v>266</v>
      </c>
      <c r="AU15" s="69"/>
      <c r="AV15" s="69" t="s">
        <v>228</v>
      </c>
      <c r="AW15" s="69" t="s">
        <v>253</v>
      </c>
      <c r="AX15" s="69"/>
      <c r="AY15" s="70" t="s">
        <v>265</v>
      </c>
      <c r="AZ15" s="70"/>
      <c r="BA15" s="70" t="s">
        <v>270</v>
      </c>
      <c r="BB15" s="70"/>
      <c r="BC15" s="70" t="s">
        <v>287</v>
      </c>
      <c r="BD15" s="70"/>
      <c r="BE15" s="70" t="s">
        <v>278</v>
      </c>
      <c r="BF15" s="69"/>
      <c r="BG15" s="69" t="s">
        <v>252</v>
      </c>
      <c r="BH15" s="69"/>
      <c r="BI15" s="69"/>
      <c r="BJ15" s="69" t="s">
        <v>235</v>
      </c>
      <c r="BK15" s="69"/>
      <c r="BL15" s="69" t="s">
        <v>244</v>
      </c>
      <c r="BM15" s="70" t="s">
        <v>242</v>
      </c>
      <c r="BN15" s="70"/>
      <c r="BO15" s="70"/>
      <c r="BP15" s="70"/>
      <c r="BQ15" s="70" t="s">
        <v>231</v>
      </c>
      <c r="BR15" s="70" t="s">
        <v>280</v>
      </c>
      <c r="BS15" s="70"/>
      <c r="BT15" s="69"/>
      <c r="BU15" s="69" t="s">
        <v>230</v>
      </c>
      <c r="BV15" s="69"/>
      <c r="BW15" s="69" t="s">
        <v>259</v>
      </c>
      <c r="BX15" s="69"/>
      <c r="BY15" s="69" t="s">
        <v>287</v>
      </c>
      <c r="BZ15" s="69"/>
      <c r="CA15" s="70" t="s">
        <v>249</v>
      </c>
      <c r="CB15" s="70"/>
      <c r="CC15" s="70" t="s">
        <v>232</v>
      </c>
      <c r="CD15" s="70"/>
      <c r="CE15" s="70" t="s">
        <v>250</v>
      </c>
      <c r="CF15" s="70"/>
      <c r="CG15" s="70"/>
      <c r="CH15" s="69" t="s">
        <v>230</v>
      </c>
      <c r="CI15" s="69"/>
      <c r="CJ15" s="69" t="s">
        <v>271</v>
      </c>
      <c r="CK15" s="69"/>
      <c r="CL15" s="69" t="s">
        <v>243</v>
      </c>
      <c r="CM15" s="69"/>
      <c r="CN15" s="69" t="s">
        <v>237</v>
      </c>
      <c r="CO15" s="70" t="s">
        <v>284</v>
      </c>
      <c r="CP15" s="70"/>
      <c r="CQ15" s="70" t="s">
        <v>238</v>
      </c>
      <c r="CR15" s="70"/>
      <c r="CS15" s="70" t="s">
        <v>282</v>
      </c>
      <c r="CT15" s="70"/>
      <c r="CU15" s="70" t="s">
        <v>236</v>
      </c>
      <c r="CV15" s="69"/>
      <c r="CW15" s="69"/>
      <c r="CX15" s="69" t="s">
        <v>234</v>
      </c>
      <c r="CY15" s="69"/>
      <c r="CZ15" s="69"/>
      <c r="DA15" s="69" t="s">
        <v>272</v>
      </c>
      <c r="DB15" s="69"/>
      <c r="DC15" s="70" t="s">
        <v>273</v>
      </c>
      <c r="DD15" s="70"/>
      <c r="DE15" s="70" t="s">
        <v>268</v>
      </c>
      <c r="DF15" s="70"/>
      <c r="DG15" s="70" t="s">
        <v>242</v>
      </c>
      <c r="DH15" s="70" t="s">
        <v>285</v>
      </c>
      <c r="DI15" s="70"/>
      <c r="DJ15" s="71" t="s">
        <v>248</v>
      </c>
      <c r="DK15" s="71"/>
      <c r="DL15" s="71" t="s">
        <v>241</v>
      </c>
      <c r="DM15" s="71"/>
      <c r="DN15" s="71"/>
      <c r="DO15" s="71"/>
      <c r="DP15" s="71"/>
      <c r="DQ15" s="71"/>
      <c r="DR15" s="71"/>
      <c r="DS15" s="71"/>
      <c r="DT15" s="71"/>
      <c r="DU15" s="71" t="s">
        <v>253</v>
      </c>
      <c r="DV15" s="71"/>
      <c r="DW15" s="71" t="s">
        <v>268</v>
      </c>
      <c r="DX15" s="69"/>
      <c r="DY15" s="69" t="s">
        <v>278</v>
      </c>
      <c r="DZ15" s="69"/>
      <c r="EA15" s="69" t="s">
        <v>275</v>
      </c>
      <c r="EB15" s="69"/>
      <c r="EC15" s="69" t="s">
        <v>256</v>
      </c>
      <c r="ED15" s="69"/>
      <c r="EE15" s="70" t="s">
        <v>263</v>
      </c>
      <c r="EF15" s="70"/>
      <c r="EG15" s="70" t="s">
        <v>244</v>
      </c>
      <c r="EH15" s="70"/>
      <c r="EI15" s="70" t="s">
        <v>250</v>
      </c>
      <c r="EJ15" s="70"/>
      <c r="EK15" s="70" t="s">
        <v>269</v>
      </c>
      <c r="EL15" s="69"/>
      <c r="EM15" s="69" t="s">
        <v>270</v>
      </c>
      <c r="EN15" s="69"/>
      <c r="EO15" s="69"/>
      <c r="EP15" s="69"/>
      <c r="EQ15" s="69" t="s">
        <v>274</v>
      </c>
      <c r="ER15" s="69"/>
      <c r="ES15" s="70"/>
      <c r="ET15" s="70"/>
      <c r="EU15" s="70" t="s">
        <v>247</v>
      </c>
      <c r="EV15" s="70"/>
      <c r="EW15" s="70" t="s">
        <v>232</v>
      </c>
      <c r="EX15" s="70" t="s">
        <v>279</v>
      </c>
      <c r="EY15" s="70"/>
      <c r="EZ15" s="69" t="s">
        <v>262</v>
      </c>
      <c r="FA15" s="69"/>
      <c r="FB15" s="69" t="s">
        <v>257</v>
      </c>
      <c r="FC15" s="69"/>
      <c r="FD15" s="69" t="s">
        <v>260</v>
      </c>
      <c r="FE15" s="69"/>
      <c r="FF15" s="69" t="s">
        <v>283</v>
      </c>
      <c r="FG15" s="70" t="s">
        <v>239</v>
      </c>
      <c r="FH15" s="70"/>
      <c r="FI15" s="70" t="s">
        <v>240</v>
      </c>
      <c r="FJ15" s="70"/>
      <c r="FK15" s="70" t="s">
        <v>248</v>
      </c>
      <c r="FL15" s="70"/>
      <c r="FM15" s="70" t="s">
        <v>267</v>
      </c>
      <c r="FN15" s="69"/>
      <c r="FO15" s="69" t="s">
        <v>231</v>
      </c>
      <c r="FP15" s="69" t="s">
        <v>258</v>
      </c>
      <c r="FQ15" s="69"/>
      <c r="FR15" s="69"/>
      <c r="FS15" s="69" t="s">
        <v>229</v>
      </c>
      <c r="FT15" s="69"/>
      <c r="FU15" s="72" t="s">
        <v>233</v>
      </c>
      <c r="FV15" s="72"/>
      <c r="FW15" s="72" t="s">
        <v>261</v>
      </c>
    </row>
    <row r="16" spans="1:179">
      <c r="A16" s="68" t="s">
        <v>170</v>
      </c>
      <c r="B16" s="69"/>
      <c r="C16" s="69" t="s">
        <v>252</v>
      </c>
      <c r="D16" s="69"/>
      <c r="E16" s="69" t="s">
        <v>282</v>
      </c>
      <c r="F16" s="69"/>
      <c r="G16" s="69" t="s">
        <v>238</v>
      </c>
      <c r="H16" s="69"/>
      <c r="I16" s="70" t="s">
        <v>278</v>
      </c>
      <c r="J16" s="70"/>
      <c r="K16" s="70" t="s">
        <v>284</v>
      </c>
      <c r="L16" s="70" t="s">
        <v>233</v>
      </c>
      <c r="M16" s="70"/>
      <c r="N16" s="70"/>
      <c r="O16" s="70" t="s">
        <v>254</v>
      </c>
      <c r="P16" s="69"/>
      <c r="Q16" s="69"/>
      <c r="R16" s="69" t="s">
        <v>241</v>
      </c>
      <c r="S16" s="69" t="s">
        <v>275</v>
      </c>
      <c r="T16" s="69"/>
      <c r="U16" s="69"/>
      <c r="V16" s="69"/>
      <c r="W16" s="70" t="s">
        <v>242</v>
      </c>
      <c r="X16" s="70"/>
      <c r="Y16" s="70" t="s">
        <v>246</v>
      </c>
      <c r="Z16" s="70" t="s">
        <v>280</v>
      </c>
      <c r="AA16" s="70"/>
      <c r="AB16" s="70" t="s">
        <v>286</v>
      </c>
      <c r="AC16" s="70"/>
      <c r="AD16" s="69" t="s">
        <v>281</v>
      </c>
      <c r="AE16" s="69"/>
      <c r="AF16" s="69" t="s">
        <v>270</v>
      </c>
      <c r="AG16" s="69"/>
      <c r="AH16" s="69" t="s">
        <v>260</v>
      </c>
      <c r="AI16" s="69"/>
      <c r="AJ16" s="69" t="s">
        <v>285</v>
      </c>
      <c r="AK16" s="70"/>
      <c r="AL16" s="70" t="s">
        <v>269</v>
      </c>
      <c r="AM16" s="70" t="s">
        <v>277</v>
      </c>
      <c r="AN16" s="70"/>
      <c r="AO16" s="70" t="s">
        <v>263</v>
      </c>
      <c r="AP16" s="70"/>
      <c r="AQ16" s="70" t="s">
        <v>267</v>
      </c>
      <c r="AR16" s="69"/>
      <c r="AS16" s="69" t="s">
        <v>275</v>
      </c>
      <c r="AT16" s="69"/>
      <c r="AU16" s="69"/>
      <c r="AV16" s="69" t="s">
        <v>244</v>
      </c>
      <c r="AW16" s="69"/>
      <c r="AX16" s="69" t="s">
        <v>261</v>
      </c>
      <c r="AY16" s="70" t="s">
        <v>245</v>
      </c>
      <c r="AZ16" s="70"/>
      <c r="BA16" s="70" t="s">
        <v>268</v>
      </c>
      <c r="BB16" s="70"/>
      <c r="BC16" s="70" t="s">
        <v>271</v>
      </c>
      <c r="BD16" s="70" t="s">
        <v>250</v>
      </c>
      <c r="BE16" s="70"/>
      <c r="BF16" s="69"/>
      <c r="BG16" s="69" t="s">
        <v>262</v>
      </c>
      <c r="BH16" s="69"/>
      <c r="BI16" s="69" t="s">
        <v>260</v>
      </c>
      <c r="BJ16" s="69"/>
      <c r="BK16" s="69" t="s">
        <v>263</v>
      </c>
      <c r="BL16" s="69" t="s">
        <v>266</v>
      </c>
      <c r="BM16" s="70"/>
      <c r="BN16" s="70"/>
      <c r="BO16" s="70" t="s">
        <v>240</v>
      </c>
      <c r="BP16" s="70"/>
      <c r="BQ16" s="70"/>
      <c r="BR16" s="70" t="s">
        <v>254</v>
      </c>
      <c r="BS16" s="70"/>
      <c r="BT16" s="69"/>
      <c r="BU16" s="69" t="s">
        <v>283</v>
      </c>
      <c r="BV16" s="69"/>
      <c r="BW16" s="69" t="s">
        <v>264</v>
      </c>
      <c r="BX16" s="69"/>
      <c r="BY16" s="69" t="s">
        <v>276</v>
      </c>
      <c r="BZ16" s="69" t="s">
        <v>272</v>
      </c>
      <c r="CA16" s="70"/>
      <c r="CB16" s="70"/>
      <c r="CC16" s="70"/>
      <c r="CD16" s="70"/>
      <c r="CE16" s="70" t="s">
        <v>247</v>
      </c>
      <c r="CF16" s="70"/>
      <c r="CG16" s="70" t="s">
        <v>237</v>
      </c>
      <c r="CH16" s="69"/>
      <c r="CI16" s="69" t="s">
        <v>279</v>
      </c>
      <c r="CJ16" s="69"/>
      <c r="CK16" s="69" t="s">
        <v>229</v>
      </c>
      <c r="CL16" s="69"/>
      <c r="CM16" s="69" t="s">
        <v>280</v>
      </c>
      <c r="CN16" s="69"/>
      <c r="CO16" s="70"/>
      <c r="CP16" s="70" t="s">
        <v>269</v>
      </c>
      <c r="CQ16" s="70" t="s">
        <v>287</v>
      </c>
      <c r="CR16" s="70"/>
      <c r="CS16" s="70" t="s">
        <v>231</v>
      </c>
      <c r="CT16" s="70"/>
      <c r="CU16" s="70" t="s">
        <v>257</v>
      </c>
      <c r="CV16" s="69"/>
      <c r="CW16" s="69" t="s">
        <v>240</v>
      </c>
      <c r="CX16" s="69"/>
      <c r="CY16" s="69" t="s">
        <v>235</v>
      </c>
      <c r="CZ16" s="69"/>
      <c r="DA16" s="69" t="s">
        <v>243</v>
      </c>
      <c r="DB16" s="69"/>
      <c r="DC16" s="70" t="s">
        <v>233</v>
      </c>
      <c r="DD16" s="70"/>
      <c r="DE16" s="70" t="s">
        <v>232</v>
      </c>
      <c r="DF16" s="70"/>
      <c r="DG16" s="70"/>
      <c r="DH16" s="70" t="s">
        <v>271</v>
      </c>
      <c r="DI16" s="70" t="s">
        <v>256</v>
      </c>
      <c r="DJ16" s="71"/>
      <c r="DK16" s="71" t="s">
        <v>274</v>
      </c>
      <c r="DL16" s="71"/>
      <c r="DM16" s="71" t="s">
        <v>258</v>
      </c>
      <c r="DN16" s="71"/>
      <c r="DO16" s="71"/>
      <c r="DP16" s="71"/>
      <c r="DQ16" s="71"/>
      <c r="DR16" s="71"/>
      <c r="DS16" s="71"/>
      <c r="DT16" s="71"/>
      <c r="DU16" s="71"/>
      <c r="DV16" s="71" t="s">
        <v>235</v>
      </c>
      <c r="DW16" s="71"/>
      <c r="DX16" s="69" t="s">
        <v>276</v>
      </c>
      <c r="DY16" s="69"/>
      <c r="DZ16" s="69" t="s">
        <v>238</v>
      </c>
      <c r="EA16" s="69"/>
      <c r="EB16" s="69" t="s">
        <v>259</v>
      </c>
      <c r="EC16" s="69"/>
      <c r="ED16" s="69" t="s">
        <v>230</v>
      </c>
      <c r="EE16" s="70"/>
      <c r="EF16" s="70" t="s">
        <v>266</v>
      </c>
      <c r="EG16" s="70"/>
      <c r="EH16" s="70" t="s">
        <v>246</v>
      </c>
      <c r="EI16" s="70"/>
      <c r="EJ16" s="70"/>
      <c r="EK16" s="70" t="s">
        <v>252</v>
      </c>
      <c r="EL16" s="69"/>
      <c r="EM16" s="69" t="s">
        <v>282</v>
      </c>
      <c r="EN16" s="69"/>
      <c r="EO16" s="69"/>
      <c r="EP16" s="69" t="s">
        <v>248</v>
      </c>
      <c r="EQ16" s="69" t="s">
        <v>285</v>
      </c>
      <c r="ER16" s="69"/>
      <c r="ES16" s="70" t="s">
        <v>273</v>
      </c>
      <c r="ET16" s="70"/>
      <c r="EU16" s="70" t="s">
        <v>237</v>
      </c>
      <c r="EV16" s="70"/>
      <c r="EW16" s="70" t="s">
        <v>262</v>
      </c>
      <c r="EX16" s="70"/>
      <c r="EY16" s="70"/>
      <c r="EZ16" s="69" t="s">
        <v>253</v>
      </c>
      <c r="FA16" s="69"/>
      <c r="FB16" s="69" t="s">
        <v>255</v>
      </c>
      <c r="FC16" s="69"/>
      <c r="FD16" s="69" t="s">
        <v>228</v>
      </c>
      <c r="FE16" s="69" t="s">
        <v>249</v>
      </c>
      <c r="FF16" s="69"/>
      <c r="FG16" s="70" t="s">
        <v>251</v>
      </c>
      <c r="FH16" s="70"/>
      <c r="FI16" s="70"/>
      <c r="FJ16" s="70" t="s">
        <v>283</v>
      </c>
      <c r="FK16" s="70"/>
      <c r="FL16" s="70" t="s">
        <v>281</v>
      </c>
      <c r="FM16" s="70"/>
      <c r="FN16" s="69"/>
      <c r="FO16" s="69" t="s">
        <v>284</v>
      </c>
      <c r="FP16" s="69" t="s">
        <v>234</v>
      </c>
      <c r="FQ16" s="69"/>
      <c r="FR16" s="69"/>
      <c r="FS16" s="69" t="s">
        <v>247</v>
      </c>
      <c r="FT16" s="69"/>
      <c r="FU16" s="72" t="s">
        <v>243</v>
      </c>
      <c r="FV16" s="72"/>
      <c r="FW16" s="72" t="s">
        <v>236</v>
      </c>
    </row>
    <row r="17" spans="1:179">
      <c r="A17" s="68" t="s">
        <v>160</v>
      </c>
      <c r="B17" s="69"/>
      <c r="C17" s="69" t="s">
        <v>239</v>
      </c>
      <c r="D17" s="69"/>
      <c r="E17" s="69"/>
      <c r="F17" s="69" t="s">
        <v>254</v>
      </c>
      <c r="G17" s="69"/>
      <c r="H17" s="69" t="s">
        <v>278</v>
      </c>
      <c r="I17" s="70"/>
      <c r="J17" s="70" t="s">
        <v>276</v>
      </c>
      <c r="K17" s="70"/>
      <c r="L17" s="70"/>
      <c r="M17" s="70" t="s">
        <v>269</v>
      </c>
      <c r="N17" s="70"/>
      <c r="O17" s="70" t="s">
        <v>263</v>
      </c>
      <c r="P17" s="69"/>
      <c r="Q17" s="69" t="s">
        <v>250</v>
      </c>
      <c r="R17" s="69"/>
      <c r="S17" s="69"/>
      <c r="T17" s="69" t="s">
        <v>232</v>
      </c>
      <c r="U17" s="69"/>
      <c r="V17" s="69" t="s">
        <v>242</v>
      </c>
      <c r="W17" s="70"/>
      <c r="X17" s="70" t="s">
        <v>238</v>
      </c>
      <c r="Y17" s="70" t="s">
        <v>247</v>
      </c>
      <c r="Z17" s="70"/>
      <c r="AA17" s="70" t="s">
        <v>235</v>
      </c>
      <c r="AB17" s="70"/>
      <c r="AC17" s="70" t="s">
        <v>286</v>
      </c>
      <c r="AD17" s="69"/>
      <c r="AE17" s="69" t="s">
        <v>281</v>
      </c>
      <c r="AF17" s="69"/>
      <c r="AG17" s="69"/>
      <c r="AH17" s="69" t="s">
        <v>266</v>
      </c>
      <c r="AI17" s="69" t="s">
        <v>277</v>
      </c>
      <c r="AJ17" s="69"/>
      <c r="AK17" s="70" t="s">
        <v>263</v>
      </c>
      <c r="AL17" s="70"/>
      <c r="AM17" s="70" t="s">
        <v>280</v>
      </c>
      <c r="AN17" s="70"/>
      <c r="AO17" s="70" t="s">
        <v>267</v>
      </c>
      <c r="AP17" s="70"/>
      <c r="AQ17" s="70" t="s">
        <v>273</v>
      </c>
      <c r="AR17" s="69"/>
      <c r="AS17" s="69" t="s">
        <v>237</v>
      </c>
      <c r="AT17" s="69" t="s">
        <v>284</v>
      </c>
      <c r="AU17" s="69"/>
      <c r="AV17" s="69" t="s">
        <v>236</v>
      </c>
      <c r="AW17" s="69"/>
      <c r="AX17" s="69" t="s">
        <v>243</v>
      </c>
      <c r="AY17" s="70"/>
      <c r="AZ17" s="70"/>
      <c r="BA17" s="70" t="s">
        <v>257</v>
      </c>
      <c r="BB17" s="70"/>
      <c r="BC17" s="70" t="s">
        <v>231</v>
      </c>
      <c r="BD17" s="70"/>
      <c r="BE17" s="70" t="s">
        <v>287</v>
      </c>
      <c r="BF17" s="69"/>
      <c r="BG17" s="69" t="s">
        <v>245</v>
      </c>
      <c r="BH17" s="69"/>
      <c r="BI17" s="69" t="s">
        <v>244</v>
      </c>
      <c r="BJ17" s="69"/>
      <c r="BK17" s="69"/>
      <c r="BL17" s="69" t="s">
        <v>259</v>
      </c>
      <c r="BM17" s="70"/>
      <c r="BN17" s="70"/>
      <c r="BO17" s="70" t="s">
        <v>265</v>
      </c>
      <c r="BP17" s="70"/>
      <c r="BQ17" s="70"/>
      <c r="BR17" s="70" t="s">
        <v>236</v>
      </c>
      <c r="BS17" s="70" t="s">
        <v>273</v>
      </c>
      <c r="BT17" s="69"/>
      <c r="BU17" s="69"/>
      <c r="BV17" s="69" t="s">
        <v>262</v>
      </c>
      <c r="BW17" s="69"/>
      <c r="BX17" s="69" t="s">
        <v>285</v>
      </c>
      <c r="BY17" s="69"/>
      <c r="BZ17" s="69" t="s">
        <v>264</v>
      </c>
      <c r="CA17" s="70"/>
      <c r="CB17" s="70" t="s">
        <v>272</v>
      </c>
      <c r="CC17" s="70"/>
      <c r="CD17" s="70"/>
      <c r="CE17" s="70" t="s">
        <v>269</v>
      </c>
      <c r="CF17" s="70" t="s">
        <v>266</v>
      </c>
      <c r="CG17" s="70"/>
      <c r="CH17" s="69" t="s">
        <v>279</v>
      </c>
      <c r="CI17" s="69"/>
      <c r="CJ17" s="69" t="s">
        <v>229</v>
      </c>
      <c r="CK17" s="69"/>
      <c r="CL17" s="69"/>
      <c r="CM17" s="69" t="s">
        <v>246</v>
      </c>
      <c r="CN17" s="69"/>
      <c r="CO17" s="70" t="s">
        <v>258</v>
      </c>
      <c r="CP17" s="70"/>
      <c r="CQ17" s="70" t="s">
        <v>253</v>
      </c>
      <c r="CR17" s="70" t="s">
        <v>255</v>
      </c>
      <c r="CS17" s="70"/>
      <c r="CT17" s="70" t="s">
        <v>274</v>
      </c>
      <c r="CU17" s="70"/>
      <c r="CV17" s="69"/>
      <c r="CW17" s="69" t="s">
        <v>265</v>
      </c>
      <c r="CX17" s="69"/>
      <c r="CY17" s="69"/>
      <c r="CZ17" s="69" t="s">
        <v>275</v>
      </c>
      <c r="DA17" s="69" t="s">
        <v>283</v>
      </c>
      <c r="DB17" s="69"/>
      <c r="DC17" s="70"/>
      <c r="DD17" s="70" t="s">
        <v>233</v>
      </c>
      <c r="DE17" s="70"/>
      <c r="DF17" s="70" t="s">
        <v>260</v>
      </c>
      <c r="DG17" s="70"/>
      <c r="DH17" s="70" t="s">
        <v>282</v>
      </c>
      <c r="DI17" s="70"/>
      <c r="DJ17" s="71" t="s">
        <v>262</v>
      </c>
      <c r="DK17" s="71"/>
      <c r="DL17" s="71" t="s">
        <v>237</v>
      </c>
      <c r="DM17" s="71"/>
      <c r="DN17" s="71"/>
      <c r="DO17" s="71"/>
      <c r="DP17" s="71"/>
      <c r="DQ17" s="71"/>
      <c r="DR17" s="71"/>
      <c r="DS17" s="71"/>
      <c r="DT17" s="71"/>
      <c r="DU17" s="71" t="s">
        <v>276</v>
      </c>
      <c r="DV17" s="71"/>
      <c r="DW17" s="71" t="s">
        <v>270</v>
      </c>
      <c r="DX17" s="69"/>
      <c r="DY17" s="69" t="s">
        <v>285</v>
      </c>
      <c r="DZ17" s="69"/>
      <c r="EA17" s="69" t="s">
        <v>282</v>
      </c>
      <c r="EB17" s="69"/>
      <c r="EC17" s="69" t="s">
        <v>277</v>
      </c>
      <c r="ED17" s="69" t="s">
        <v>280</v>
      </c>
      <c r="EE17" s="70"/>
      <c r="EF17" s="70" t="s">
        <v>230</v>
      </c>
      <c r="EG17" s="70"/>
      <c r="EH17" s="70"/>
      <c r="EI17" s="70" t="s">
        <v>241</v>
      </c>
      <c r="EJ17" s="70"/>
      <c r="EK17" s="70" t="s">
        <v>239</v>
      </c>
      <c r="EL17" s="69"/>
      <c r="EM17" s="69" t="s">
        <v>248</v>
      </c>
      <c r="EN17" s="69"/>
      <c r="EO17" s="69" t="s">
        <v>260</v>
      </c>
      <c r="EP17" s="69"/>
      <c r="EQ17" s="69"/>
      <c r="ER17" s="69" t="s">
        <v>259</v>
      </c>
      <c r="ES17" s="70" t="s">
        <v>284</v>
      </c>
      <c r="ET17" s="70"/>
      <c r="EU17" s="70" t="s">
        <v>254</v>
      </c>
      <c r="EV17" s="70"/>
      <c r="EW17" s="70"/>
      <c r="EX17" s="70" t="s">
        <v>249</v>
      </c>
      <c r="EY17" s="70" t="s">
        <v>228</v>
      </c>
      <c r="EZ17" s="69"/>
      <c r="FA17" s="69" t="s">
        <v>268</v>
      </c>
      <c r="FB17" s="69"/>
      <c r="FC17" s="69" t="s">
        <v>256</v>
      </c>
      <c r="FD17" s="69"/>
      <c r="FE17" s="69" t="s">
        <v>261</v>
      </c>
      <c r="FF17" s="69"/>
      <c r="FG17" s="70" t="s">
        <v>271</v>
      </c>
      <c r="FH17" s="70"/>
      <c r="FI17" s="70" t="s">
        <v>251</v>
      </c>
      <c r="FJ17" s="70"/>
      <c r="FK17" s="70"/>
      <c r="FL17" s="70" t="s">
        <v>283</v>
      </c>
      <c r="FM17" s="70" t="s">
        <v>281</v>
      </c>
      <c r="FN17" s="69"/>
      <c r="FO17" s="69" t="s">
        <v>234</v>
      </c>
      <c r="FP17" s="69"/>
      <c r="FQ17" s="69" t="s">
        <v>247</v>
      </c>
      <c r="FR17" s="69"/>
      <c r="FS17" s="69"/>
      <c r="FT17" s="69" t="s">
        <v>243</v>
      </c>
      <c r="FU17" s="72"/>
      <c r="FV17" s="72" t="s">
        <v>235</v>
      </c>
      <c r="FW17" s="72" t="s">
        <v>238</v>
      </c>
    </row>
    <row r="18" spans="1:179">
      <c r="A18" s="68" t="s">
        <v>195</v>
      </c>
      <c r="B18" s="69"/>
      <c r="C18" s="69"/>
      <c r="D18" s="69" t="s">
        <v>231</v>
      </c>
      <c r="E18" s="69"/>
      <c r="F18" s="69" t="s">
        <v>234</v>
      </c>
      <c r="G18" s="69"/>
      <c r="H18" s="69" t="s">
        <v>248</v>
      </c>
      <c r="I18" s="70"/>
      <c r="J18" s="70" t="s">
        <v>240</v>
      </c>
      <c r="K18" s="70"/>
      <c r="L18" s="70"/>
      <c r="M18" s="70"/>
      <c r="N18" s="70" t="s">
        <v>262</v>
      </c>
      <c r="O18" s="70"/>
      <c r="P18" s="69" t="s">
        <v>260</v>
      </c>
      <c r="Q18" s="69"/>
      <c r="R18" s="69" t="s">
        <v>243</v>
      </c>
      <c r="S18" s="69"/>
      <c r="T18" s="69" t="s">
        <v>257</v>
      </c>
      <c r="U18" s="69" t="s">
        <v>273</v>
      </c>
      <c r="V18" s="69"/>
      <c r="W18" s="70" t="s">
        <v>263</v>
      </c>
      <c r="X18" s="70"/>
      <c r="Y18" s="70" t="s">
        <v>249</v>
      </c>
      <c r="Z18" s="70"/>
      <c r="AA18" s="70" t="s">
        <v>254</v>
      </c>
      <c r="AB18" s="70"/>
      <c r="AC18" s="70" t="s">
        <v>259</v>
      </c>
      <c r="AD18" s="69"/>
      <c r="AE18" s="69" t="s">
        <v>247</v>
      </c>
      <c r="AF18" s="69"/>
      <c r="AG18" s="69"/>
      <c r="AH18" s="69"/>
      <c r="AI18" s="69" t="s">
        <v>252</v>
      </c>
      <c r="AJ18" s="69"/>
      <c r="AK18" s="70" t="s">
        <v>245</v>
      </c>
      <c r="AL18" s="70"/>
      <c r="AM18" s="70" t="s">
        <v>265</v>
      </c>
      <c r="AN18" s="70"/>
      <c r="AO18" s="70" t="s">
        <v>254</v>
      </c>
      <c r="AP18" s="70"/>
      <c r="AQ18" s="70" t="s">
        <v>271</v>
      </c>
      <c r="AR18" s="69" t="s">
        <v>251</v>
      </c>
      <c r="AS18" s="69"/>
      <c r="AT18" s="69" t="s">
        <v>250</v>
      </c>
      <c r="AU18" s="69"/>
      <c r="AV18" s="69"/>
      <c r="AW18" s="69" t="s">
        <v>284</v>
      </c>
      <c r="AX18" s="69"/>
      <c r="AY18" s="70" t="s">
        <v>282</v>
      </c>
      <c r="AZ18" s="70"/>
      <c r="BA18" s="70" t="s">
        <v>238</v>
      </c>
      <c r="BB18" s="70"/>
      <c r="BC18" s="70" t="s">
        <v>241</v>
      </c>
      <c r="BD18" s="70" t="s">
        <v>267</v>
      </c>
      <c r="BE18" s="70"/>
      <c r="BF18" s="69" t="s">
        <v>232</v>
      </c>
      <c r="BG18" s="69"/>
      <c r="BH18" s="69" t="s">
        <v>266</v>
      </c>
      <c r="BI18" s="69"/>
      <c r="BJ18" s="69" t="s">
        <v>256</v>
      </c>
      <c r="BK18" s="69" t="s">
        <v>235</v>
      </c>
      <c r="BL18" s="69"/>
      <c r="BM18" s="70" t="s">
        <v>233</v>
      </c>
      <c r="BN18" s="70"/>
      <c r="BO18" s="70"/>
      <c r="BP18" s="70" t="s">
        <v>266</v>
      </c>
      <c r="BQ18" s="70"/>
      <c r="BR18" s="70" t="s">
        <v>237</v>
      </c>
      <c r="BS18" s="70" t="s">
        <v>278</v>
      </c>
      <c r="BT18" s="69"/>
      <c r="BU18" s="69"/>
      <c r="BV18" s="69"/>
      <c r="BW18" s="69" t="s">
        <v>283</v>
      </c>
      <c r="BX18" s="69"/>
      <c r="BY18" s="69" t="s">
        <v>239</v>
      </c>
      <c r="BZ18" s="69" t="s">
        <v>238</v>
      </c>
      <c r="CA18" s="70"/>
      <c r="CB18" s="70" t="s">
        <v>243</v>
      </c>
      <c r="CC18" s="70"/>
      <c r="CD18" s="70"/>
      <c r="CE18" s="70" t="s">
        <v>233</v>
      </c>
      <c r="CF18" s="70"/>
      <c r="CG18" s="70" t="s">
        <v>247</v>
      </c>
      <c r="CH18" s="69"/>
      <c r="CI18" s="69" t="s">
        <v>260</v>
      </c>
      <c r="CJ18" s="69"/>
      <c r="CK18" s="69"/>
      <c r="CL18" s="69" t="s">
        <v>279</v>
      </c>
      <c r="CM18" s="69"/>
      <c r="CN18" s="69"/>
      <c r="CO18" s="70" t="s">
        <v>285</v>
      </c>
      <c r="CP18" s="70"/>
      <c r="CQ18" s="70" t="s">
        <v>258</v>
      </c>
      <c r="CR18" s="70"/>
      <c r="CS18" s="70" t="s">
        <v>228</v>
      </c>
      <c r="CT18" s="70"/>
      <c r="CU18" s="70" t="s">
        <v>262</v>
      </c>
      <c r="CV18" s="69"/>
      <c r="CW18" s="69" t="s">
        <v>259</v>
      </c>
      <c r="CX18" s="69" t="s">
        <v>253</v>
      </c>
      <c r="CY18" s="69"/>
      <c r="CZ18" s="69" t="s">
        <v>280</v>
      </c>
      <c r="DA18" s="69"/>
      <c r="DB18" s="69"/>
      <c r="DC18" s="70" t="s">
        <v>264</v>
      </c>
      <c r="DD18" s="70"/>
      <c r="DE18" s="70" t="s">
        <v>269</v>
      </c>
      <c r="DF18" s="70"/>
      <c r="DG18" s="70" t="s">
        <v>274</v>
      </c>
      <c r="DH18" s="70"/>
      <c r="DI18" s="70" t="s">
        <v>261</v>
      </c>
      <c r="DJ18" s="71"/>
      <c r="DK18" s="71"/>
      <c r="DL18" s="71" t="s">
        <v>275</v>
      </c>
      <c r="DM18" s="71"/>
      <c r="DN18" s="71"/>
      <c r="DO18" s="71"/>
      <c r="DP18" s="71"/>
      <c r="DQ18" s="71"/>
      <c r="DR18" s="71"/>
      <c r="DS18" s="71"/>
      <c r="DT18" s="71" t="s">
        <v>283</v>
      </c>
      <c r="DU18" s="71" t="s">
        <v>240</v>
      </c>
      <c r="DV18" s="71"/>
      <c r="DW18" s="71"/>
      <c r="DX18" s="69" t="s">
        <v>239</v>
      </c>
      <c r="DY18" s="69"/>
      <c r="DZ18" s="69" t="s">
        <v>246</v>
      </c>
      <c r="EA18" s="69"/>
      <c r="EB18" s="69" t="s">
        <v>235</v>
      </c>
      <c r="EC18" s="69" t="s">
        <v>252</v>
      </c>
      <c r="ED18" s="69"/>
      <c r="EE18" s="70" t="s">
        <v>287</v>
      </c>
      <c r="EF18" s="70"/>
      <c r="EG18" s="70" t="s">
        <v>255</v>
      </c>
      <c r="EH18" s="70"/>
      <c r="EI18" s="70" t="s">
        <v>269</v>
      </c>
      <c r="EJ18" s="70" t="s">
        <v>286</v>
      </c>
      <c r="EK18" s="70"/>
      <c r="EL18" s="69"/>
      <c r="EM18" s="69" t="s">
        <v>229</v>
      </c>
      <c r="EN18" s="69"/>
      <c r="EO18" s="69" t="s">
        <v>236</v>
      </c>
      <c r="EP18" s="69"/>
      <c r="EQ18" s="69" t="s">
        <v>284</v>
      </c>
      <c r="ER18" s="69"/>
      <c r="ES18" s="70" t="s">
        <v>263</v>
      </c>
      <c r="ET18" s="70" t="s">
        <v>281</v>
      </c>
      <c r="EU18" s="70"/>
      <c r="EV18" s="70" t="s">
        <v>244</v>
      </c>
      <c r="EW18" s="70"/>
      <c r="EX18" s="70" t="s">
        <v>285</v>
      </c>
      <c r="EY18" s="70"/>
      <c r="EZ18" s="69"/>
      <c r="FA18" s="69" t="s">
        <v>280</v>
      </c>
      <c r="FB18" s="69" t="s">
        <v>270</v>
      </c>
      <c r="FC18" s="69"/>
      <c r="FD18" s="69"/>
      <c r="FE18" s="69" t="s">
        <v>242</v>
      </c>
      <c r="FF18" s="69"/>
      <c r="FG18" s="70" t="s">
        <v>268</v>
      </c>
      <c r="FH18" s="70"/>
      <c r="FI18" s="70" t="s">
        <v>272</v>
      </c>
      <c r="FJ18" s="70"/>
      <c r="FK18" s="70" t="s">
        <v>273</v>
      </c>
      <c r="FL18" s="70"/>
      <c r="FM18" s="70" t="s">
        <v>236</v>
      </c>
      <c r="FN18" s="69"/>
      <c r="FO18" s="69" t="s">
        <v>237</v>
      </c>
      <c r="FP18" s="69"/>
      <c r="FQ18" s="69"/>
      <c r="FR18" s="69"/>
      <c r="FS18" s="69" t="s">
        <v>281</v>
      </c>
      <c r="FT18" s="69"/>
      <c r="FU18" s="72" t="s">
        <v>230</v>
      </c>
      <c r="FV18" s="72"/>
      <c r="FW18" s="72" t="s">
        <v>246</v>
      </c>
    </row>
    <row r="19" spans="1:179">
      <c r="A19" s="68" t="s">
        <v>174</v>
      </c>
      <c r="B19" s="69"/>
      <c r="C19" s="69"/>
      <c r="D19" s="69" t="s">
        <v>276</v>
      </c>
      <c r="E19" s="69"/>
      <c r="F19" s="69"/>
      <c r="G19" s="69" t="s">
        <v>244</v>
      </c>
      <c r="H19" s="69" t="s">
        <v>271</v>
      </c>
      <c r="I19" s="70"/>
      <c r="J19" s="70" t="s">
        <v>286</v>
      </c>
      <c r="K19" s="70"/>
      <c r="L19" s="70" t="s">
        <v>287</v>
      </c>
      <c r="M19" s="70"/>
      <c r="N19" s="70"/>
      <c r="O19" s="70" t="s">
        <v>260</v>
      </c>
      <c r="P19" s="69"/>
      <c r="Q19" s="69" t="s">
        <v>237</v>
      </c>
      <c r="R19" s="69"/>
      <c r="S19" s="69" t="s">
        <v>238</v>
      </c>
      <c r="T19" s="69" t="s">
        <v>240</v>
      </c>
      <c r="U19" s="69"/>
      <c r="V19" s="69"/>
      <c r="W19" s="70"/>
      <c r="X19" s="70" t="s">
        <v>264</v>
      </c>
      <c r="Y19" s="70"/>
      <c r="Z19" s="70" t="s">
        <v>256</v>
      </c>
      <c r="AA19" s="70"/>
      <c r="AB19" s="70" t="s">
        <v>285</v>
      </c>
      <c r="AC19" s="70"/>
      <c r="AD19" s="69"/>
      <c r="AE19" s="69"/>
      <c r="AF19" s="69" t="s">
        <v>279</v>
      </c>
      <c r="AG19" s="69"/>
      <c r="AH19" s="69" t="s">
        <v>250</v>
      </c>
      <c r="AI19" s="69" t="s">
        <v>274</v>
      </c>
      <c r="AJ19" s="69"/>
      <c r="AK19" s="70" t="s">
        <v>278</v>
      </c>
      <c r="AL19" s="70"/>
      <c r="AM19" s="70" t="s">
        <v>246</v>
      </c>
      <c r="AN19" s="70"/>
      <c r="AO19" s="70" t="s">
        <v>247</v>
      </c>
      <c r="AP19" s="70"/>
      <c r="AQ19" s="70" t="s">
        <v>255</v>
      </c>
      <c r="AR19" s="69"/>
      <c r="AS19" s="69" t="s">
        <v>268</v>
      </c>
      <c r="AT19" s="69" t="s">
        <v>258</v>
      </c>
      <c r="AU19" s="69"/>
      <c r="AV19" s="69" t="s">
        <v>267</v>
      </c>
      <c r="AW19" s="69"/>
      <c r="AX19" s="69" t="s">
        <v>234</v>
      </c>
      <c r="AY19" s="70"/>
      <c r="AZ19" s="70" t="s">
        <v>286</v>
      </c>
      <c r="BA19" s="70"/>
      <c r="BB19" s="70"/>
      <c r="BC19" s="70" t="s">
        <v>252</v>
      </c>
      <c r="BD19" s="70" t="s">
        <v>269</v>
      </c>
      <c r="BE19" s="70"/>
      <c r="BF19" s="69" t="s">
        <v>277</v>
      </c>
      <c r="BG19" s="69"/>
      <c r="BH19" s="69" t="s">
        <v>274</v>
      </c>
      <c r="BI19" s="69"/>
      <c r="BJ19" s="69" t="s">
        <v>272</v>
      </c>
      <c r="BK19" s="69"/>
      <c r="BL19" s="69"/>
      <c r="BM19" s="70" t="s">
        <v>254</v>
      </c>
      <c r="BN19" s="70"/>
      <c r="BO19" s="70"/>
      <c r="BP19" s="70"/>
      <c r="BQ19" s="70" t="s">
        <v>251</v>
      </c>
      <c r="BR19" s="70" t="s">
        <v>230</v>
      </c>
      <c r="BS19" s="70"/>
      <c r="BT19" s="69" t="s">
        <v>261</v>
      </c>
      <c r="BU19" s="69"/>
      <c r="BV19" s="69"/>
      <c r="BW19" s="69" t="s">
        <v>242</v>
      </c>
      <c r="BX19" s="69" t="s">
        <v>257</v>
      </c>
      <c r="BY19" s="69"/>
      <c r="BZ19" s="69" t="s">
        <v>275</v>
      </c>
      <c r="CA19" s="70"/>
      <c r="CB19" s="70"/>
      <c r="CC19" s="70" t="s">
        <v>245</v>
      </c>
      <c r="CD19" s="70"/>
      <c r="CE19" s="70" t="s">
        <v>255</v>
      </c>
      <c r="CF19" s="70"/>
      <c r="CG19" s="70" t="s">
        <v>253</v>
      </c>
      <c r="CH19" s="69"/>
      <c r="CI19" s="69"/>
      <c r="CJ19" s="69" t="s">
        <v>233</v>
      </c>
      <c r="CK19" s="69"/>
      <c r="CL19" s="69" t="s">
        <v>266</v>
      </c>
      <c r="CM19" s="69"/>
      <c r="CN19" s="69" t="s">
        <v>263</v>
      </c>
      <c r="CO19" s="70" t="s">
        <v>235</v>
      </c>
      <c r="CP19" s="70"/>
      <c r="CQ19" s="70" t="s">
        <v>267</v>
      </c>
      <c r="CR19" s="70"/>
      <c r="CS19" s="70" t="s">
        <v>265</v>
      </c>
      <c r="CT19" s="70"/>
      <c r="CU19" s="70"/>
      <c r="CV19" s="69" t="s">
        <v>229</v>
      </c>
      <c r="CW19" s="69" t="s">
        <v>270</v>
      </c>
      <c r="CX19" s="69"/>
      <c r="CY19" s="69"/>
      <c r="CZ19" s="69"/>
      <c r="DA19" s="69" t="s">
        <v>257</v>
      </c>
      <c r="DB19" s="69"/>
      <c r="DC19" s="70" t="s">
        <v>230</v>
      </c>
      <c r="DD19" s="70"/>
      <c r="DE19" s="70" t="s">
        <v>239</v>
      </c>
      <c r="DF19" s="70"/>
      <c r="DG19" s="70" t="s">
        <v>283</v>
      </c>
      <c r="DH19" s="70"/>
      <c r="DI19" s="70" t="s">
        <v>236</v>
      </c>
      <c r="DJ19" s="71" t="s">
        <v>282</v>
      </c>
      <c r="DK19" s="71"/>
      <c r="DL19" s="71" t="s">
        <v>284</v>
      </c>
      <c r="DM19" s="71"/>
      <c r="DN19" s="71"/>
      <c r="DO19" s="71"/>
      <c r="DP19" s="71"/>
      <c r="DQ19" s="71"/>
      <c r="DR19" s="71"/>
      <c r="DS19" s="71"/>
      <c r="DT19" s="71" t="s">
        <v>287</v>
      </c>
      <c r="DU19" s="71"/>
      <c r="DV19" s="71" t="s">
        <v>279</v>
      </c>
      <c r="DW19" s="71"/>
      <c r="DX19" s="69" t="s">
        <v>256</v>
      </c>
      <c r="DY19" s="69"/>
      <c r="DZ19" s="69" t="s">
        <v>243</v>
      </c>
      <c r="EA19" s="69"/>
      <c r="EB19" s="69" t="s">
        <v>273</v>
      </c>
      <c r="EC19" s="69" t="s">
        <v>248</v>
      </c>
      <c r="ED19" s="69"/>
      <c r="EE19" s="70" t="s">
        <v>241</v>
      </c>
      <c r="EF19" s="70"/>
      <c r="EG19" s="70" t="s">
        <v>229</v>
      </c>
      <c r="EH19" s="70"/>
      <c r="EI19" s="70" t="s">
        <v>280</v>
      </c>
      <c r="EJ19" s="70"/>
      <c r="EK19" s="70" t="s">
        <v>261</v>
      </c>
      <c r="EL19" s="69"/>
      <c r="EM19" s="69"/>
      <c r="EN19" s="69" t="s">
        <v>278</v>
      </c>
      <c r="EO19" s="69"/>
      <c r="EP19" s="69" t="s">
        <v>272</v>
      </c>
      <c r="EQ19" s="69" t="s">
        <v>234</v>
      </c>
      <c r="ER19" s="69"/>
      <c r="ES19" s="70" t="s">
        <v>244</v>
      </c>
      <c r="ET19" s="70"/>
      <c r="EU19" s="70" t="s">
        <v>250</v>
      </c>
      <c r="EV19" s="70"/>
      <c r="EW19" s="70" t="s">
        <v>245</v>
      </c>
      <c r="EX19" s="70"/>
      <c r="EY19" s="70"/>
      <c r="EZ19" s="69" t="s">
        <v>281</v>
      </c>
      <c r="FA19" s="69"/>
      <c r="FB19" s="69" t="s">
        <v>259</v>
      </c>
      <c r="FC19" s="69"/>
      <c r="FD19" s="69"/>
      <c r="FE19" s="69" t="s">
        <v>262</v>
      </c>
      <c r="FF19" s="69"/>
      <c r="FG19" s="70" t="s">
        <v>249</v>
      </c>
      <c r="FH19" s="70"/>
      <c r="FI19" s="70" t="s">
        <v>258</v>
      </c>
      <c r="FJ19" s="70"/>
      <c r="FK19" s="70" t="s">
        <v>228</v>
      </c>
      <c r="FL19" s="70"/>
      <c r="FM19" s="70" t="s">
        <v>253</v>
      </c>
      <c r="FN19" s="69"/>
      <c r="FO19" s="69" t="s">
        <v>251</v>
      </c>
      <c r="FP19" s="69"/>
      <c r="FQ19" s="69" t="s">
        <v>264</v>
      </c>
      <c r="FR19" s="69"/>
      <c r="FS19" s="69" t="s">
        <v>270</v>
      </c>
      <c r="FT19" s="69"/>
      <c r="FU19" s="72" t="s">
        <v>249</v>
      </c>
      <c r="FV19" s="72" t="s">
        <v>242</v>
      </c>
      <c r="FW19" s="72"/>
    </row>
    <row r="20" spans="1:179">
      <c r="A20" s="68" t="s">
        <v>165</v>
      </c>
      <c r="B20" s="69"/>
      <c r="C20" s="69"/>
      <c r="D20" s="69"/>
      <c r="E20" s="69" t="s">
        <v>246</v>
      </c>
      <c r="F20" s="69"/>
      <c r="G20" s="69" t="s">
        <v>232</v>
      </c>
      <c r="H20" s="69"/>
      <c r="I20" s="70" t="s">
        <v>279</v>
      </c>
      <c r="J20" s="70"/>
      <c r="K20" s="70" t="s">
        <v>258</v>
      </c>
      <c r="L20" s="70"/>
      <c r="M20" s="70" t="s">
        <v>257</v>
      </c>
      <c r="N20" s="70" t="s">
        <v>242</v>
      </c>
      <c r="O20" s="70"/>
      <c r="P20" s="69" t="s">
        <v>271</v>
      </c>
      <c r="Q20" s="69"/>
      <c r="R20" s="69" t="s">
        <v>239</v>
      </c>
      <c r="S20" s="69"/>
      <c r="T20" s="69" t="s">
        <v>284</v>
      </c>
      <c r="U20" s="69"/>
      <c r="V20" s="69" t="s">
        <v>266</v>
      </c>
      <c r="W20" s="70"/>
      <c r="X20" s="70"/>
      <c r="Y20" s="70"/>
      <c r="Z20" s="70" t="s">
        <v>234</v>
      </c>
      <c r="AA20" s="70"/>
      <c r="AB20" s="70" t="s">
        <v>245</v>
      </c>
      <c r="AC20" s="70"/>
      <c r="AD20" s="69" t="s">
        <v>250</v>
      </c>
      <c r="AE20" s="69"/>
      <c r="AF20" s="69" t="s">
        <v>287</v>
      </c>
      <c r="AG20" s="69" t="s">
        <v>275</v>
      </c>
      <c r="AH20" s="69"/>
      <c r="AI20" s="69" t="s">
        <v>264</v>
      </c>
      <c r="AJ20" s="69"/>
      <c r="AK20" s="70" t="s">
        <v>254</v>
      </c>
      <c r="AL20" s="70"/>
      <c r="AM20" s="70" t="s">
        <v>286</v>
      </c>
      <c r="AN20" s="70"/>
      <c r="AO20" s="70" t="s">
        <v>256</v>
      </c>
      <c r="AP20" s="70" t="s">
        <v>278</v>
      </c>
      <c r="AQ20" s="70"/>
      <c r="AR20" s="69" t="s">
        <v>272</v>
      </c>
      <c r="AS20" s="69"/>
      <c r="AT20" s="69" t="s">
        <v>228</v>
      </c>
      <c r="AU20" s="69"/>
      <c r="AV20" s="69" t="s">
        <v>265</v>
      </c>
      <c r="AW20" s="69"/>
      <c r="AX20" s="69"/>
      <c r="AY20" s="70" t="s">
        <v>229</v>
      </c>
      <c r="AZ20" s="70"/>
      <c r="BA20" s="70" t="s">
        <v>285</v>
      </c>
      <c r="BB20" s="70"/>
      <c r="BC20" s="70" t="s">
        <v>277</v>
      </c>
      <c r="BD20" s="70" t="s">
        <v>279</v>
      </c>
      <c r="BE20" s="70"/>
      <c r="BF20" s="69" t="s">
        <v>273</v>
      </c>
      <c r="BG20" s="69"/>
      <c r="BH20" s="69"/>
      <c r="BI20" s="69" t="s">
        <v>252</v>
      </c>
      <c r="BJ20" s="69"/>
      <c r="BK20" s="69" t="s">
        <v>253</v>
      </c>
      <c r="BL20" s="69" t="s">
        <v>251</v>
      </c>
      <c r="BM20" s="70"/>
      <c r="BN20" s="70"/>
      <c r="BO20" s="70" t="s">
        <v>274</v>
      </c>
      <c r="BP20" s="70"/>
      <c r="BQ20" s="70" t="s">
        <v>287</v>
      </c>
      <c r="BR20" s="70" t="s">
        <v>229</v>
      </c>
      <c r="BS20" s="70"/>
      <c r="BT20" s="69" t="s">
        <v>250</v>
      </c>
      <c r="BU20" s="69"/>
      <c r="BV20" s="69" t="s">
        <v>243</v>
      </c>
      <c r="BW20" s="69"/>
      <c r="BX20" s="69"/>
      <c r="BY20" s="69" t="s">
        <v>233</v>
      </c>
      <c r="BZ20" s="69"/>
      <c r="CA20" s="70" t="s">
        <v>263</v>
      </c>
      <c r="CB20" s="70"/>
      <c r="CC20" s="70" t="s">
        <v>282</v>
      </c>
      <c r="CD20" s="70"/>
      <c r="CE20" s="70" t="s">
        <v>283</v>
      </c>
      <c r="CF20" s="70" t="s">
        <v>236</v>
      </c>
      <c r="CG20" s="70"/>
      <c r="CH20" s="69"/>
      <c r="CI20" s="69" t="s">
        <v>272</v>
      </c>
      <c r="CJ20" s="69"/>
      <c r="CK20" s="69" t="s">
        <v>270</v>
      </c>
      <c r="CL20" s="69"/>
      <c r="CM20" s="69" t="s">
        <v>255</v>
      </c>
      <c r="CN20" s="69"/>
      <c r="CO20" s="70" t="s">
        <v>234</v>
      </c>
      <c r="CP20" s="70"/>
      <c r="CQ20" s="70"/>
      <c r="CR20" s="70"/>
      <c r="CS20" s="70" t="s">
        <v>249</v>
      </c>
      <c r="CT20" s="70"/>
      <c r="CU20" s="70"/>
      <c r="CV20" s="69"/>
      <c r="CW20" s="69" t="s">
        <v>267</v>
      </c>
      <c r="CX20" s="69"/>
      <c r="CY20" s="69"/>
      <c r="CZ20" s="69" t="s">
        <v>259</v>
      </c>
      <c r="DA20" s="69"/>
      <c r="DB20" s="69" t="s">
        <v>262</v>
      </c>
      <c r="DC20" s="70"/>
      <c r="DD20" s="70" t="s">
        <v>280</v>
      </c>
      <c r="DE20" s="70"/>
      <c r="DF20" s="70" t="s">
        <v>230</v>
      </c>
      <c r="DG20" s="70"/>
      <c r="DH20" s="70" t="s">
        <v>257</v>
      </c>
      <c r="DI20" s="70"/>
      <c r="DJ20" s="71" t="s">
        <v>235</v>
      </c>
      <c r="DK20" s="71"/>
      <c r="DL20" s="71" t="s">
        <v>245</v>
      </c>
      <c r="DM20" s="71"/>
      <c r="DN20" s="71"/>
      <c r="DO20" s="71"/>
      <c r="DP20" s="71"/>
      <c r="DQ20" s="71"/>
      <c r="DR20" s="71"/>
      <c r="DS20" s="71"/>
      <c r="DT20" s="71" t="s">
        <v>228</v>
      </c>
      <c r="DU20" s="71"/>
      <c r="DV20" s="71" t="s">
        <v>230</v>
      </c>
      <c r="DW20" s="71"/>
      <c r="DX20" s="69" t="s">
        <v>261</v>
      </c>
      <c r="DY20" s="69" t="s">
        <v>268</v>
      </c>
      <c r="DZ20" s="69"/>
      <c r="EA20" s="69"/>
      <c r="EB20" s="69" t="s">
        <v>281</v>
      </c>
      <c r="EC20" s="69"/>
      <c r="ED20" s="69" t="s">
        <v>249</v>
      </c>
      <c r="EE20" s="70" t="s">
        <v>231</v>
      </c>
      <c r="EF20" s="70"/>
      <c r="EG20" s="70" t="s">
        <v>251</v>
      </c>
      <c r="EH20" s="70"/>
      <c r="EI20" s="70" t="s">
        <v>240</v>
      </c>
      <c r="EJ20" s="70"/>
      <c r="EK20" s="70" t="s">
        <v>238</v>
      </c>
      <c r="EL20" s="69" t="s">
        <v>237</v>
      </c>
      <c r="EM20" s="69"/>
      <c r="EN20" s="69"/>
      <c r="EO20" s="69" t="s">
        <v>270</v>
      </c>
      <c r="EP20" s="69"/>
      <c r="EQ20" s="69" t="s">
        <v>247</v>
      </c>
      <c r="ER20" s="69"/>
      <c r="ES20" s="70" t="s">
        <v>232</v>
      </c>
      <c r="ET20" s="70"/>
      <c r="EU20" s="70"/>
      <c r="EV20" s="70" t="s">
        <v>276</v>
      </c>
      <c r="EW20" s="70"/>
      <c r="EX20" s="70" t="s">
        <v>261</v>
      </c>
      <c r="EY20" s="70"/>
      <c r="EZ20" s="69" t="s">
        <v>264</v>
      </c>
      <c r="FA20" s="69"/>
      <c r="FB20" s="69" t="s">
        <v>260</v>
      </c>
      <c r="FC20" s="69"/>
      <c r="FD20" s="69" t="s">
        <v>267</v>
      </c>
      <c r="FE20" s="69"/>
      <c r="FF20" s="69" t="s">
        <v>269</v>
      </c>
      <c r="FG20" s="70"/>
      <c r="FH20" s="70"/>
      <c r="FI20" s="70" t="s">
        <v>242</v>
      </c>
      <c r="FJ20" s="70"/>
      <c r="FK20" s="70" t="s">
        <v>268</v>
      </c>
      <c r="FL20" s="70"/>
      <c r="FM20" s="70" t="s">
        <v>258</v>
      </c>
      <c r="FN20" s="69"/>
      <c r="FO20" s="69" t="s">
        <v>274</v>
      </c>
      <c r="FP20" s="69"/>
      <c r="FQ20" s="69" t="s">
        <v>248</v>
      </c>
      <c r="FR20" s="69"/>
      <c r="FS20" s="69" t="s">
        <v>256</v>
      </c>
      <c r="FT20" s="69" t="s">
        <v>286</v>
      </c>
      <c r="FU20" s="72"/>
      <c r="FV20" s="72"/>
      <c r="FW20" s="72" t="s">
        <v>255</v>
      </c>
    </row>
    <row r="21" spans="1:179">
      <c r="A21" s="68" t="s">
        <v>167</v>
      </c>
      <c r="B21" s="69"/>
      <c r="C21" s="69"/>
      <c r="D21" s="69" t="s">
        <v>255</v>
      </c>
      <c r="E21" s="69"/>
      <c r="F21" s="69" t="s">
        <v>249</v>
      </c>
      <c r="G21" s="69"/>
      <c r="H21" s="69" t="s">
        <v>232</v>
      </c>
      <c r="I21" s="70"/>
      <c r="J21" s="70"/>
      <c r="K21" s="70" t="s">
        <v>274</v>
      </c>
      <c r="L21" s="70"/>
      <c r="M21" s="70"/>
      <c r="N21" s="70" t="s">
        <v>261</v>
      </c>
      <c r="O21" s="70"/>
      <c r="P21" s="69" t="s">
        <v>241</v>
      </c>
      <c r="Q21" s="69"/>
      <c r="R21" s="69" t="s">
        <v>277</v>
      </c>
      <c r="S21" s="69"/>
      <c r="T21" s="69" t="s">
        <v>247</v>
      </c>
      <c r="U21" s="69"/>
      <c r="V21" s="69" t="s">
        <v>259</v>
      </c>
      <c r="W21" s="70" t="s">
        <v>228</v>
      </c>
      <c r="X21" s="70"/>
      <c r="Y21" s="70" t="s">
        <v>233</v>
      </c>
      <c r="Z21" s="70"/>
      <c r="AA21" s="70" t="s">
        <v>267</v>
      </c>
      <c r="AB21" s="70" t="s">
        <v>260</v>
      </c>
      <c r="AC21" s="70"/>
      <c r="AD21" s="69" t="s">
        <v>284</v>
      </c>
      <c r="AE21" s="69"/>
      <c r="AF21" s="69" t="s">
        <v>254</v>
      </c>
      <c r="AG21" s="69"/>
      <c r="AH21" s="69"/>
      <c r="AI21" s="69" t="s">
        <v>262</v>
      </c>
      <c r="AJ21" s="69"/>
      <c r="AK21" s="70" t="s">
        <v>287</v>
      </c>
      <c r="AL21" s="70"/>
      <c r="AM21" s="70" t="s">
        <v>263</v>
      </c>
      <c r="AN21" s="70"/>
      <c r="AO21" s="70"/>
      <c r="AP21" s="70"/>
      <c r="AQ21" s="70" t="s">
        <v>276</v>
      </c>
      <c r="AR21" s="69"/>
      <c r="AS21" s="69"/>
      <c r="AT21" s="69" t="s">
        <v>269</v>
      </c>
      <c r="AU21" s="69"/>
      <c r="AV21" s="69" t="s">
        <v>266</v>
      </c>
      <c r="AW21" s="69"/>
      <c r="AX21" s="69" t="s">
        <v>240</v>
      </c>
      <c r="AY21" s="70" t="s">
        <v>238</v>
      </c>
      <c r="AZ21" s="70"/>
      <c r="BA21" s="70" t="s">
        <v>254</v>
      </c>
      <c r="BB21" s="70"/>
      <c r="BC21" s="70" t="s">
        <v>265</v>
      </c>
      <c r="BD21" s="70"/>
      <c r="BE21" s="70"/>
      <c r="BF21" s="69"/>
      <c r="BG21" s="69"/>
      <c r="BH21" s="69" t="s">
        <v>285</v>
      </c>
      <c r="BI21" s="69"/>
      <c r="BJ21" s="69" t="s">
        <v>237</v>
      </c>
      <c r="BK21" s="69" t="s">
        <v>236</v>
      </c>
      <c r="BL21" s="69"/>
      <c r="BM21" s="70" t="s">
        <v>282</v>
      </c>
      <c r="BN21" s="70"/>
      <c r="BO21" s="70"/>
      <c r="BP21" s="70" t="s">
        <v>283</v>
      </c>
      <c r="BQ21" s="70"/>
      <c r="BR21" s="70" t="s">
        <v>279</v>
      </c>
      <c r="BS21" s="70"/>
      <c r="BT21" s="69" t="s">
        <v>248</v>
      </c>
      <c r="BU21" s="69"/>
      <c r="BV21" s="69" t="s">
        <v>244</v>
      </c>
      <c r="BW21" s="69" t="s">
        <v>247</v>
      </c>
      <c r="BX21" s="69"/>
      <c r="BY21" s="69"/>
      <c r="BZ21" s="69" t="s">
        <v>256</v>
      </c>
      <c r="CA21" s="70"/>
      <c r="CB21" s="70" t="s">
        <v>277</v>
      </c>
      <c r="CC21" s="70"/>
      <c r="CD21" s="70" t="s">
        <v>275</v>
      </c>
      <c r="CE21" s="70"/>
      <c r="CF21" s="70" t="s">
        <v>246</v>
      </c>
      <c r="CG21" s="70"/>
      <c r="CH21" s="69" t="s">
        <v>281</v>
      </c>
      <c r="CI21" s="69"/>
      <c r="CJ21" s="69" t="s">
        <v>251</v>
      </c>
      <c r="CK21" s="69"/>
      <c r="CL21" s="69" t="s">
        <v>245</v>
      </c>
      <c r="CM21" s="69" t="s">
        <v>242</v>
      </c>
      <c r="CN21" s="69"/>
      <c r="CO21" s="70" t="s">
        <v>259</v>
      </c>
      <c r="CP21" s="70"/>
      <c r="CQ21" s="70" t="s">
        <v>250</v>
      </c>
      <c r="CR21" s="70"/>
      <c r="CS21" s="70" t="s">
        <v>260</v>
      </c>
      <c r="CT21" s="70" t="s">
        <v>281</v>
      </c>
      <c r="CU21" s="70"/>
      <c r="CV21" s="69" t="s">
        <v>235</v>
      </c>
      <c r="CW21" s="69"/>
      <c r="CX21" s="69"/>
      <c r="CY21" s="69"/>
      <c r="CZ21" s="69"/>
      <c r="DA21" s="69" t="s">
        <v>239</v>
      </c>
      <c r="DB21" s="69"/>
      <c r="DC21" s="70" t="s">
        <v>283</v>
      </c>
      <c r="DD21" s="70"/>
      <c r="DE21" s="70" t="s">
        <v>286</v>
      </c>
      <c r="DF21" s="70"/>
      <c r="DG21" s="70"/>
      <c r="DH21" s="70" t="s">
        <v>265</v>
      </c>
      <c r="DI21" s="70"/>
      <c r="DJ21" s="71" t="s">
        <v>268</v>
      </c>
      <c r="DK21" s="71"/>
      <c r="DL21" s="71" t="s">
        <v>278</v>
      </c>
      <c r="DM21" s="71"/>
      <c r="DN21" s="71"/>
      <c r="DO21" s="71"/>
      <c r="DP21" s="71"/>
      <c r="DQ21" s="71"/>
      <c r="DR21" s="71"/>
      <c r="DS21" s="71"/>
      <c r="DT21" s="71"/>
      <c r="DU21" s="71" t="s">
        <v>270</v>
      </c>
      <c r="DV21" s="71"/>
      <c r="DW21" s="71" t="s">
        <v>237</v>
      </c>
      <c r="DX21" s="69" t="s">
        <v>269</v>
      </c>
      <c r="DY21" s="69"/>
      <c r="DZ21" s="69" t="s">
        <v>231</v>
      </c>
      <c r="EA21" s="69"/>
      <c r="EB21" s="69" t="s">
        <v>257</v>
      </c>
      <c r="EC21" s="69"/>
      <c r="ED21" s="69" t="s">
        <v>273</v>
      </c>
      <c r="EE21" s="70"/>
      <c r="EF21" s="70" t="s">
        <v>280</v>
      </c>
      <c r="EG21" s="70" t="s">
        <v>234</v>
      </c>
      <c r="EH21" s="70"/>
      <c r="EI21" s="70" t="s">
        <v>229</v>
      </c>
      <c r="EJ21" s="70"/>
      <c r="EK21" s="70" t="s">
        <v>285</v>
      </c>
      <c r="EL21" s="69"/>
      <c r="EM21" s="69" t="s">
        <v>246</v>
      </c>
      <c r="EN21" s="69"/>
      <c r="EO21" s="69"/>
      <c r="EP21" s="69" t="s">
        <v>266</v>
      </c>
      <c r="EQ21" s="69" t="s">
        <v>263</v>
      </c>
      <c r="ER21" s="69"/>
      <c r="ES21" s="70"/>
      <c r="ET21" s="70" t="s">
        <v>236</v>
      </c>
      <c r="EU21" s="70" t="s">
        <v>238</v>
      </c>
      <c r="EV21" s="70"/>
      <c r="EW21" s="70" t="s">
        <v>284</v>
      </c>
      <c r="EX21" s="70"/>
      <c r="EY21" s="70" t="s">
        <v>275</v>
      </c>
      <c r="EZ21" s="69"/>
      <c r="FA21" s="69" t="s">
        <v>230</v>
      </c>
      <c r="FB21" s="69"/>
      <c r="FC21" s="69" t="s">
        <v>233</v>
      </c>
      <c r="FD21" s="69"/>
      <c r="FE21" s="69"/>
      <c r="FF21" s="69" t="s">
        <v>258</v>
      </c>
      <c r="FG21" s="70" t="s">
        <v>252</v>
      </c>
      <c r="FH21" s="70"/>
      <c r="FI21" s="70" t="s">
        <v>273</v>
      </c>
      <c r="FJ21" s="70"/>
      <c r="FK21" s="70" t="s">
        <v>253</v>
      </c>
      <c r="FL21" s="70"/>
      <c r="FM21" s="70" t="s">
        <v>264</v>
      </c>
      <c r="FN21" s="69"/>
      <c r="FO21" s="69" t="s">
        <v>262</v>
      </c>
      <c r="FP21" s="69"/>
      <c r="FQ21" s="69" t="s">
        <v>235</v>
      </c>
      <c r="FR21" s="69"/>
      <c r="FS21" s="69"/>
      <c r="FT21" s="69" t="s">
        <v>240</v>
      </c>
      <c r="FU21" s="72" t="s">
        <v>239</v>
      </c>
      <c r="FV21" s="72"/>
      <c r="FW21" s="72" t="s">
        <v>272</v>
      </c>
    </row>
    <row r="22" spans="1:179">
      <c r="A22" s="68" t="s">
        <v>288</v>
      </c>
      <c r="B22" s="69"/>
      <c r="C22" s="69" t="s">
        <v>268</v>
      </c>
      <c r="D22" s="69"/>
      <c r="E22" s="69"/>
      <c r="F22" s="69" t="s">
        <v>273</v>
      </c>
      <c r="G22" s="69" t="s">
        <v>246</v>
      </c>
      <c r="H22" s="69"/>
      <c r="I22" s="70" t="s">
        <v>247</v>
      </c>
      <c r="J22" s="70"/>
      <c r="K22" s="70"/>
      <c r="L22" s="70" t="s">
        <v>259</v>
      </c>
      <c r="M22" s="70"/>
      <c r="N22" s="70" t="s">
        <v>266</v>
      </c>
      <c r="O22" s="70"/>
      <c r="P22" s="69" t="s">
        <v>255</v>
      </c>
      <c r="Q22" s="69"/>
      <c r="R22" s="69"/>
      <c r="S22" s="69"/>
      <c r="T22" s="69" t="s">
        <v>242</v>
      </c>
      <c r="U22" s="69" t="s">
        <v>249</v>
      </c>
      <c r="V22" s="69"/>
      <c r="W22" s="70" t="s">
        <v>260</v>
      </c>
      <c r="X22" s="70"/>
      <c r="Y22" s="70"/>
      <c r="Z22" s="70" t="s">
        <v>265</v>
      </c>
      <c r="AA22" s="70"/>
      <c r="AB22" s="70" t="s">
        <v>231</v>
      </c>
      <c r="AC22" s="70" t="s">
        <v>247</v>
      </c>
      <c r="AD22" s="69"/>
      <c r="AE22" s="69" t="s">
        <v>275</v>
      </c>
      <c r="AF22" s="69"/>
      <c r="AG22" s="69" t="s">
        <v>238</v>
      </c>
      <c r="AH22" s="69"/>
      <c r="AI22" s="69" t="s">
        <v>284</v>
      </c>
      <c r="AJ22" s="69" t="s">
        <v>239</v>
      </c>
      <c r="AK22" s="70"/>
      <c r="AL22" s="70"/>
      <c r="AM22" s="70" t="s">
        <v>252</v>
      </c>
      <c r="AN22" s="70"/>
      <c r="AO22" s="70" t="s">
        <v>266</v>
      </c>
      <c r="AP22" s="70"/>
      <c r="AQ22" s="70" t="s">
        <v>281</v>
      </c>
      <c r="AR22" s="69"/>
      <c r="AS22" s="69" t="s">
        <v>273</v>
      </c>
      <c r="AT22" s="69"/>
      <c r="AU22" s="69" t="s">
        <v>262</v>
      </c>
      <c r="AV22" s="69"/>
      <c r="AW22" s="69" t="s">
        <v>269</v>
      </c>
      <c r="AX22" s="69"/>
      <c r="AY22" s="70" t="s">
        <v>264</v>
      </c>
      <c r="AZ22" s="70"/>
      <c r="BA22" s="70" t="s">
        <v>244</v>
      </c>
      <c r="BB22" s="70"/>
      <c r="BC22" s="70" t="s">
        <v>274</v>
      </c>
      <c r="BD22" s="70"/>
      <c r="BE22" s="70" t="s">
        <v>229</v>
      </c>
      <c r="BF22" s="69"/>
      <c r="BG22" s="69" t="s">
        <v>248</v>
      </c>
      <c r="BH22" s="69" t="s">
        <v>271</v>
      </c>
      <c r="BI22" s="69"/>
      <c r="BJ22" s="69" t="s">
        <v>282</v>
      </c>
      <c r="BK22" s="69"/>
      <c r="BL22" s="69"/>
      <c r="BM22" s="70" t="s">
        <v>236</v>
      </c>
      <c r="BN22" s="70"/>
      <c r="BO22" s="70" t="s">
        <v>237</v>
      </c>
      <c r="BP22" s="70"/>
      <c r="BQ22" s="70"/>
      <c r="BR22" s="70" t="s">
        <v>251</v>
      </c>
      <c r="BS22" s="70" t="s">
        <v>260</v>
      </c>
      <c r="BT22" s="69"/>
      <c r="BU22" s="69"/>
      <c r="BV22" s="69"/>
      <c r="BW22" s="69"/>
      <c r="BX22" s="69" t="s">
        <v>240</v>
      </c>
      <c r="BY22" s="69" t="s">
        <v>283</v>
      </c>
      <c r="BZ22" s="69"/>
      <c r="CA22" s="70" t="s">
        <v>254</v>
      </c>
      <c r="CB22" s="70"/>
      <c r="CC22" s="70" t="s">
        <v>234</v>
      </c>
      <c r="CD22" s="70"/>
      <c r="CE22" s="70" t="s">
        <v>253</v>
      </c>
      <c r="CF22" s="70" t="s">
        <v>258</v>
      </c>
      <c r="CG22" s="70"/>
      <c r="CH22" s="69" t="s">
        <v>228</v>
      </c>
      <c r="CI22" s="69"/>
      <c r="CJ22" s="69"/>
      <c r="CK22" s="69" t="s">
        <v>254</v>
      </c>
      <c r="CL22" s="69"/>
      <c r="CM22" s="69" t="s">
        <v>265</v>
      </c>
      <c r="CN22" s="69"/>
      <c r="CO22" s="70" t="s">
        <v>277</v>
      </c>
      <c r="CP22" s="70"/>
      <c r="CQ22" s="70" t="s">
        <v>233</v>
      </c>
      <c r="CR22" s="70"/>
      <c r="CS22" s="70" t="s">
        <v>259</v>
      </c>
      <c r="CT22" s="70"/>
      <c r="CU22" s="70" t="s">
        <v>270</v>
      </c>
      <c r="CV22" s="69"/>
      <c r="CW22" s="69" t="s">
        <v>256</v>
      </c>
      <c r="CX22" s="69"/>
      <c r="CY22" s="69"/>
      <c r="CZ22" s="69" t="s">
        <v>276</v>
      </c>
      <c r="DA22" s="69"/>
      <c r="DB22" s="69" t="s">
        <v>246</v>
      </c>
      <c r="DC22" s="70"/>
      <c r="DD22" s="70" t="s">
        <v>241</v>
      </c>
      <c r="DE22" s="70"/>
      <c r="DF22" s="70" t="s">
        <v>250</v>
      </c>
      <c r="DG22" s="70"/>
      <c r="DH22" s="70" t="s">
        <v>245</v>
      </c>
      <c r="DI22" s="70"/>
      <c r="DJ22" s="71"/>
      <c r="DK22" s="71" t="s">
        <v>275</v>
      </c>
      <c r="DL22" s="71"/>
      <c r="DM22" s="71" t="s">
        <v>281</v>
      </c>
      <c r="DN22" s="71"/>
      <c r="DO22" s="71"/>
      <c r="DP22" s="71"/>
      <c r="DQ22" s="71"/>
      <c r="DR22" s="71"/>
      <c r="DS22" s="71"/>
      <c r="DT22" s="71"/>
      <c r="DU22" s="71" t="s">
        <v>236</v>
      </c>
      <c r="DV22" s="71"/>
      <c r="DW22" s="71" t="s">
        <v>282</v>
      </c>
      <c r="DX22" s="69"/>
      <c r="DY22" s="69" t="s">
        <v>240</v>
      </c>
      <c r="DZ22" s="69"/>
      <c r="EA22" s="69"/>
      <c r="EB22" s="69" t="s">
        <v>279</v>
      </c>
      <c r="EC22" s="69"/>
      <c r="ED22" s="69" t="s">
        <v>252</v>
      </c>
      <c r="EE22" s="70"/>
      <c r="EF22" s="70" t="s">
        <v>243</v>
      </c>
      <c r="EG22" s="70" t="s">
        <v>269</v>
      </c>
      <c r="EH22" s="70"/>
      <c r="EI22" s="70" t="s">
        <v>232</v>
      </c>
      <c r="EJ22" s="70"/>
      <c r="EK22" s="70" t="s">
        <v>271</v>
      </c>
      <c r="EL22" s="69"/>
      <c r="EM22" s="69"/>
      <c r="EN22" s="69" t="s">
        <v>283</v>
      </c>
      <c r="EO22" s="69"/>
      <c r="EP22" s="69" t="s">
        <v>284</v>
      </c>
      <c r="EQ22" s="69" t="s">
        <v>239</v>
      </c>
      <c r="ER22" s="69"/>
      <c r="ES22" s="70" t="s">
        <v>286</v>
      </c>
      <c r="ET22" s="70"/>
      <c r="EU22" s="70" t="s">
        <v>233</v>
      </c>
      <c r="EV22" s="70"/>
      <c r="EW22" s="70"/>
      <c r="EX22" s="70" t="s">
        <v>277</v>
      </c>
      <c r="EY22" s="70" t="s">
        <v>235</v>
      </c>
      <c r="EZ22" s="69"/>
      <c r="FA22" s="69" t="s">
        <v>276</v>
      </c>
      <c r="FB22" s="69"/>
      <c r="FC22" s="69"/>
      <c r="FD22" s="69" t="s">
        <v>272</v>
      </c>
      <c r="FE22" s="69"/>
      <c r="FF22" s="69" t="s">
        <v>257</v>
      </c>
      <c r="FG22" s="70"/>
      <c r="FH22" s="70" t="s">
        <v>287</v>
      </c>
      <c r="FI22" s="70" t="s">
        <v>261</v>
      </c>
      <c r="FJ22" s="70"/>
      <c r="FK22" s="70"/>
      <c r="FL22" s="70"/>
      <c r="FM22" s="70" t="s">
        <v>263</v>
      </c>
      <c r="FN22" s="69"/>
      <c r="FO22" s="69" t="s">
        <v>278</v>
      </c>
      <c r="FP22" s="69"/>
      <c r="FQ22" s="69" t="s">
        <v>262</v>
      </c>
      <c r="FR22" s="69"/>
      <c r="FS22" s="69" t="s">
        <v>230</v>
      </c>
      <c r="FT22" s="69"/>
      <c r="FU22" s="72" t="s">
        <v>267</v>
      </c>
      <c r="FV22" s="72"/>
      <c r="FW22" s="72" t="s">
        <v>263</v>
      </c>
    </row>
    <row r="23" spans="1:179">
      <c r="A23" s="68" t="s">
        <v>186</v>
      </c>
      <c r="B23" s="69"/>
      <c r="C23" s="69"/>
      <c r="D23" s="69" t="s">
        <v>263</v>
      </c>
      <c r="E23" s="69"/>
      <c r="F23" s="69" t="s">
        <v>255</v>
      </c>
      <c r="G23" s="69" t="s">
        <v>270</v>
      </c>
      <c r="H23" s="69"/>
      <c r="I23" s="70" t="s">
        <v>234</v>
      </c>
      <c r="J23" s="70"/>
      <c r="K23" s="70" t="s">
        <v>257</v>
      </c>
      <c r="L23" s="70"/>
      <c r="M23" s="70" t="s">
        <v>258</v>
      </c>
      <c r="N23" s="70"/>
      <c r="O23" s="70" t="s">
        <v>235</v>
      </c>
      <c r="P23" s="69"/>
      <c r="Q23" s="69"/>
      <c r="R23" s="69" t="s">
        <v>228</v>
      </c>
      <c r="S23" s="69"/>
      <c r="T23" s="69" t="s">
        <v>269</v>
      </c>
      <c r="U23" s="69"/>
      <c r="V23" s="69" t="s">
        <v>279</v>
      </c>
      <c r="W23" s="70"/>
      <c r="X23" s="70" t="s">
        <v>250</v>
      </c>
      <c r="Y23" s="70"/>
      <c r="Z23" s="70" t="s">
        <v>273</v>
      </c>
      <c r="AA23" s="70"/>
      <c r="AB23" s="70" t="s">
        <v>278</v>
      </c>
      <c r="AC23" s="70"/>
      <c r="AD23" s="69" t="s">
        <v>279</v>
      </c>
      <c r="AE23" s="69"/>
      <c r="AF23" s="69" t="s">
        <v>274</v>
      </c>
      <c r="AG23" s="69"/>
      <c r="AH23" s="69"/>
      <c r="AI23" s="69" t="s">
        <v>233</v>
      </c>
      <c r="AJ23" s="69" t="s">
        <v>248</v>
      </c>
      <c r="AK23" s="70"/>
      <c r="AL23" s="70"/>
      <c r="AM23" s="70" t="s">
        <v>268</v>
      </c>
      <c r="AN23" s="70"/>
      <c r="AO23" s="70" t="s">
        <v>230</v>
      </c>
      <c r="AP23" s="70"/>
      <c r="AQ23" s="70" t="s">
        <v>270</v>
      </c>
      <c r="AR23" s="69" t="s">
        <v>244</v>
      </c>
      <c r="AS23" s="69"/>
      <c r="AT23" s="69"/>
      <c r="AU23" s="69" t="s">
        <v>259</v>
      </c>
      <c r="AV23" s="69"/>
      <c r="AW23" s="69" t="s">
        <v>251</v>
      </c>
      <c r="AX23" s="69"/>
      <c r="AY23" s="70"/>
      <c r="AZ23" s="70" t="s">
        <v>236</v>
      </c>
      <c r="BA23" s="70" t="s">
        <v>282</v>
      </c>
      <c r="BB23" s="70"/>
      <c r="BC23" s="70" t="s">
        <v>283</v>
      </c>
      <c r="BD23" s="70"/>
      <c r="BE23" s="70" t="s">
        <v>237</v>
      </c>
      <c r="BF23" s="69"/>
      <c r="BG23" s="69" t="s">
        <v>286</v>
      </c>
      <c r="BH23" s="69"/>
      <c r="BI23" s="69"/>
      <c r="BJ23" s="69" t="s">
        <v>231</v>
      </c>
      <c r="BK23" s="69" t="s">
        <v>241</v>
      </c>
      <c r="BL23" s="69"/>
      <c r="BM23" s="70" t="s">
        <v>267</v>
      </c>
      <c r="BN23" s="70"/>
      <c r="BO23" s="70"/>
      <c r="BP23" s="70" t="s">
        <v>255</v>
      </c>
      <c r="BQ23" s="70"/>
      <c r="BR23" s="70" t="s">
        <v>261</v>
      </c>
      <c r="BS23" s="70"/>
      <c r="BT23" s="69"/>
      <c r="BU23" s="69"/>
      <c r="BV23" s="69" t="s">
        <v>275</v>
      </c>
      <c r="BW23" s="69"/>
      <c r="BX23" s="69" t="s">
        <v>238</v>
      </c>
      <c r="BY23" s="69"/>
      <c r="BZ23" s="69" t="s">
        <v>239</v>
      </c>
      <c r="CA23" s="70"/>
      <c r="CB23" s="70" t="s">
        <v>240</v>
      </c>
      <c r="CC23" s="70" t="s">
        <v>284</v>
      </c>
      <c r="CD23" s="70"/>
      <c r="CE23" s="70" t="s">
        <v>285</v>
      </c>
      <c r="CF23" s="70"/>
      <c r="CG23" s="70" t="s">
        <v>232</v>
      </c>
      <c r="CH23" s="69"/>
      <c r="CI23" s="69" t="s">
        <v>244</v>
      </c>
      <c r="CJ23" s="69"/>
      <c r="CK23" s="69" t="s">
        <v>262</v>
      </c>
      <c r="CL23" s="69"/>
      <c r="CM23" s="69" t="s">
        <v>230</v>
      </c>
      <c r="CN23" s="69"/>
      <c r="CO23" s="70" t="s">
        <v>256</v>
      </c>
      <c r="CP23" s="70"/>
      <c r="CQ23" s="70" t="s">
        <v>252</v>
      </c>
      <c r="CR23" s="70"/>
      <c r="CS23" s="70" t="s">
        <v>242</v>
      </c>
      <c r="CT23" s="70"/>
      <c r="CU23" s="70" t="s">
        <v>248</v>
      </c>
      <c r="CV23" s="69"/>
      <c r="CW23" s="69" t="s">
        <v>249</v>
      </c>
      <c r="CX23" s="69" t="s">
        <v>276</v>
      </c>
      <c r="CY23" s="69"/>
      <c r="CZ23" s="69"/>
      <c r="DA23" s="69" t="s">
        <v>245</v>
      </c>
      <c r="DB23" s="69"/>
      <c r="DC23" s="70" t="s">
        <v>256</v>
      </c>
      <c r="DD23" s="70"/>
      <c r="DE23" s="70"/>
      <c r="DF23" s="70" t="s">
        <v>229</v>
      </c>
      <c r="DG23" s="70"/>
      <c r="DH23" s="70" t="s">
        <v>228</v>
      </c>
      <c r="DI23" s="70" t="s">
        <v>287</v>
      </c>
      <c r="DJ23" s="71"/>
      <c r="DK23" s="71"/>
      <c r="DL23" s="71" t="s">
        <v>267</v>
      </c>
      <c r="DM23" s="71"/>
      <c r="DN23" s="71"/>
      <c r="DO23" s="71"/>
      <c r="DP23" s="71"/>
      <c r="DQ23" s="71"/>
      <c r="DR23" s="71"/>
      <c r="DS23" s="71"/>
      <c r="DT23" s="71"/>
      <c r="DU23" s="71" t="s">
        <v>251</v>
      </c>
      <c r="DV23" s="71"/>
      <c r="DW23" s="71"/>
      <c r="DX23" s="69" t="s">
        <v>246</v>
      </c>
      <c r="DY23" s="69"/>
      <c r="DZ23" s="69" t="s">
        <v>249</v>
      </c>
      <c r="EA23" s="69" t="s">
        <v>274</v>
      </c>
      <c r="EB23" s="69"/>
      <c r="EC23" s="69" t="s">
        <v>234</v>
      </c>
      <c r="ED23" s="69"/>
      <c r="EE23" s="70" t="s">
        <v>260</v>
      </c>
      <c r="EF23" s="70"/>
      <c r="EG23" s="70" t="s">
        <v>254</v>
      </c>
      <c r="EH23" s="70"/>
      <c r="EI23" s="70" t="s">
        <v>281</v>
      </c>
      <c r="EJ23" s="70"/>
      <c r="EK23" s="70" t="s">
        <v>264</v>
      </c>
      <c r="EL23" s="69"/>
      <c r="EM23" s="69" t="s">
        <v>261</v>
      </c>
      <c r="EN23" s="69" t="s">
        <v>287</v>
      </c>
      <c r="EO23" s="69"/>
      <c r="EP23" s="69" t="s">
        <v>231</v>
      </c>
      <c r="EQ23" s="69"/>
      <c r="ER23" s="69"/>
      <c r="ES23" s="70"/>
      <c r="ET23" s="70" t="s">
        <v>278</v>
      </c>
      <c r="EU23" s="70" t="s">
        <v>258</v>
      </c>
      <c r="EV23" s="70"/>
      <c r="EW23" s="70"/>
      <c r="EX23" s="70" t="s">
        <v>247</v>
      </c>
      <c r="EY23" s="70"/>
      <c r="EZ23" s="69" t="s">
        <v>265</v>
      </c>
      <c r="FA23" s="69"/>
      <c r="FB23" s="69" t="s">
        <v>242</v>
      </c>
      <c r="FC23" s="69"/>
      <c r="FD23" s="69" t="s">
        <v>280</v>
      </c>
      <c r="FE23" s="69" t="s">
        <v>250</v>
      </c>
      <c r="FF23" s="69"/>
      <c r="FG23" s="70"/>
      <c r="FH23" s="70"/>
      <c r="FI23" s="70" t="s">
        <v>277</v>
      </c>
      <c r="FJ23" s="70"/>
      <c r="FK23" s="70" t="s">
        <v>243</v>
      </c>
      <c r="FL23" s="70"/>
      <c r="FM23" s="70" t="s">
        <v>232</v>
      </c>
      <c r="FN23" s="69"/>
      <c r="FO23" s="69"/>
      <c r="FP23" s="69" t="s">
        <v>229</v>
      </c>
      <c r="FQ23" s="69"/>
      <c r="FR23" s="69" t="s">
        <v>266</v>
      </c>
      <c r="FS23" s="69"/>
      <c r="FT23" s="69" t="s">
        <v>268</v>
      </c>
      <c r="FU23" s="72"/>
      <c r="FV23" s="72" t="s">
        <v>264</v>
      </c>
      <c r="FW23" s="72" t="s">
        <v>271</v>
      </c>
    </row>
    <row r="24" spans="1:179">
      <c r="A24" s="68" t="s">
        <v>187</v>
      </c>
      <c r="B24" s="69"/>
      <c r="C24" s="69"/>
      <c r="D24" s="69" t="s">
        <v>284</v>
      </c>
      <c r="E24" s="69"/>
      <c r="F24" s="69" t="s">
        <v>267</v>
      </c>
      <c r="G24" s="69"/>
      <c r="H24" s="69" t="s">
        <v>247</v>
      </c>
      <c r="I24" s="70" t="s">
        <v>246</v>
      </c>
      <c r="J24" s="70"/>
      <c r="K24" s="70" t="s">
        <v>275</v>
      </c>
      <c r="L24" s="70"/>
      <c r="M24" s="70"/>
      <c r="N24" s="70" t="s">
        <v>285</v>
      </c>
      <c r="O24" s="70"/>
      <c r="P24" s="69"/>
      <c r="Q24" s="69" t="s">
        <v>229</v>
      </c>
      <c r="R24" s="69"/>
      <c r="S24" s="69" t="s">
        <v>263</v>
      </c>
      <c r="T24" s="69"/>
      <c r="U24" s="69" t="s">
        <v>247</v>
      </c>
      <c r="V24" s="69" t="s">
        <v>241</v>
      </c>
      <c r="W24" s="70"/>
      <c r="X24" s="70" t="s">
        <v>245</v>
      </c>
      <c r="Y24" s="70"/>
      <c r="Z24" s="70"/>
      <c r="AA24" s="70" t="s">
        <v>230</v>
      </c>
      <c r="AB24" s="70"/>
      <c r="AC24" s="70"/>
      <c r="AD24" s="69" t="s">
        <v>239</v>
      </c>
      <c r="AE24" s="69" t="s">
        <v>240</v>
      </c>
      <c r="AF24" s="69"/>
      <c r="AG24" s="69"/>
      <c r="AH24" s="69" t="s">
        <v>252</v>
      </c>
      <c r="AI24" s="69"/>
      <c r="AJ24" s="69"/>
      <c r="AK24" s="70" t="s">
        <v>282</v>
      </c>
      <c r="AL24" s="70"/>
      <c r="AM24" s="70" t="s">
        <v>236</v>
      </c>
      <c r="AN24" s="70"/>
      <c r="AO24" s="70" t="s">
        <v>285</v>
      </c>
      <c r="AP24" s="70"/>
      <c r="AQ24" s="70" t="s">
        <v>280</v>
      </c>
      <c r="AR24" s="69"/>
      <c r="AS24" s="69"/>
      <c r="AT24" s="69" t="s">
        <v>251</v>
      </c>
      <c r="AU24" s="69"/>
      <c r="AV24" s="69" t="s">
        <v>243</v>
      </c>
      <c r="AW24" s="69"/>
      <c r="AX24" s="69" t="s">
        <v>236</v>
      </c>
      <c r="AY24" s="70" t="s">
        <v>284</v>
      </c>
      <c r="AZ24" s="70"/>
      <c r="BA24" s="70" t="s">
        <v>283</v>
      </c>
      <c r="BB24" s="70"/>
      <c r="BC24" s="70"/>
      <c r="BD24" s="70" t="s">
        <v>237</v>
      </c>
      <c r="BE24" s="70"/>
      <c r="BF24" s="69" t="s">
        <v>234</v>
      </c>
      <c r="BG24" s="69"/>
      <c r="BH24" s="69" t="s">
        <v>276</v>
      </c>
      <c r="BI24" s="69"/>
      <c r="BJ24" s="69" t="s">
        <v>262</v>
      </c>
      <c r="BK24" s="69"/>
      <c r="BL24" s="69" t="s">
        <v>265</v>
      </c>
      <c r="BM24" s="70"/>
      <c r="BN24" s="70"/>
      <c r="BO24" s="70"/>
      <c r="BP24" s="70" t="s">
        <v>276</v>
      </c>
      <c r="BQ24" s="70" t="s">
        <v>249</v>
      </c>
      <c r="BR24" s="70"/>
      <c r="BS24" s="70" t="s">
        <v>268</v>
      </c>
      <c r="BT24" s="69"/>
      <c r="BU24" s="69" t="s">
        <v>273</v>
      </c>
      <c r="BV24" s="69"/>
      <c r="BW24" s="69" t="s">
        <v>263</v>
      </c>
      <c r="BX24" s="69"/>
      <c r="BY24" s="69" t="s">
        <v>256</v>
      </c>
      <c r="BZ24" s="69"/>
      <c r="CA24" s="70" t="s">
        <v>274</v>
      </c>
      <c r="CB24" s="70" t="s">
        <v>255</v>
      </c>
      <c r="CC24" s="70"/>
      <c r="CD24" s="70" t="s">
        <v>260</v>
      </c>
      <c r="CE24" s="70"/>
      <c r="CF24" s="70" t="s">
        <v>252</v>
      </c>
      <c r="CG24" s="70"/>
      <c r="CH24" s="69" t="s">
        <v>271</v>
      </c>
      <c r="CI24" s="69"/>
      <c r="CJ24" s="69" t="s">
        <v>242</v>
      </c>
      <c r="CK24" s="69"/>
      <c r="CL24" s="69" t="s">
        <v>232</v>
      </c>
      <c r="CM24" s="69" t="s">
        <v>275</v>
      </c>
      <c r="CN24" s="69"/>
      <c r="CO24" s="70" t="s">
        <v>246</v>
      </c>
      <c r="CP24" s="70"/>
      <c r="CQ24" s="70" t="s">
        <v>257</v>
      </c>
      <c r="CR24" s="70"/>
      <c r="CS24" s="70" t="s">
        <v>286</v>
      </c>
      <c r="CT24" s="70" t="s">
        <v>271</v>
      </c>
      <c r="CU24" s="70"/>
      <c r="CV24" s="69" t="s">
        <v>273</v>
      </c>
      <c r="CW24" s="69"/>
      <c r="CX24" s="69" t="s">
        <v>283</v>
      </c>
      <c r="CY24" s="69"/>
      <c r="CZ24" s="69" t="s">
        <v>238</v>
      </c>
      <c r="DA24" s="69"/>
      <c r="DB24" s="69"/>
      <c r="DC24" s="70"/>
      <c r="DD24" s="70"/>
      <c r="DE24" s="70" t="s">
        <v>279</v>
      </c>
      <c r="DF24" s="70"/>
      <c r="DG24" s="70" t="s">
        <v>264</v>
      </c>
      <c r="DH24" s="70"/>
      <c r="DI24" s="70" t="s">
        <v>270</v>
      </c>
      <c r="DJ24" s="71"/>
      <c r="DK24" s="71" t="s">
        <v>233</v>
      </c>
      <c r="DL24" s="71"/>
      <c r="DM24" s="71" t="s">
        <v>280</v>
      </c>
      <c r="DN24" s="71"/>
      <c r="DO24" s="71"/>
      <c r="DP24" s="71"/>
      <c r="DQ24" s="71"/>
      <c r="DR24" s="71"/>
      <c r="DS24" s="71"/>
      <c r="DT24" s="71"/>
      <c r="DU24" s="71" t="s">
        <v>259</v>
      </c>
      <c r="DV24" s="71"/>
      <c r="DW24" s="71" t="s">
        <v>233</v>
      </c>
      <c r="DX24" s="69"/>
      <c r="DY24" s="69" t="s">
        <v>250</v>
      </c>
      <c r="DZ24" s="69"/>
      <c r="EA24" s="69" t="s">
        <v>235</v>
      </c>
      <c r="EB24" s="69" t="s">
        <v>244</v>
      </c>
      <c r="EC24" s="69"/>
      <c r="ED24" s="69"/>
      <c r="EE24" s="70"/>
      <c r="EF24" s="70" t="s">
        <v>265</v>
      </c>
      <c r="EG24" s="70" t="s">
        <v>228</v>
      </c>
      <c r="EH24" s="70"/>
      <c r="EI24" s="70" t="s">
        <v>253</v>
      </c>
      <c r="EJ24" s="70"/>
      <c r="EK24" s="70" t="s">
        <v>258</v>
      </c>
      <c r="EL24" s="69"/>
      <c r="EM24" s="69"/>
      <c r="EN24" s="69" t="s">
        <v>254</v>
      </c>
      <c r="EO24" s="69"/>
      <c r="EP24" s="69" t="s">
        <v>243</v>
      </c>
      <c r="EQ24" s="69"/>
      <c r="ER24" s="69" t="s">
        <v>261</v>
      </c>
      <c r="ES24" s="70"/>
      <c r="ET24" s="70" t="s">
        <v>277</v>
      </c>
      <c r="EU24" s="70" t="s">
        <v>287</v>
      </c>
      <c r="EV24" s="70"/>
      <c r="EW24" s="70" t="s">
        <v>259</v>
      </c>
      <c r="EX24" s="70"/>
      <c r="EY24" s="70"/>
      <c r="EZ24" s="69" t="s">
        <v>231</v>
      </c>
      <c r="FA24" s="69"/>
      <c r="FB24" s="69"/>
      <c r="FC24" s="69" t="s">
        <v>278</v>
      </c>
      <c r="FD24" s="69"/>
      <c r="FE24" s="69" t="s">
        <v>282</v>
      </c>
      <c r="FF24" s="69"/>
      <c r="FG24" s="70" t="s">
        <v>237</v>
      </c>
      <c r="FH24" s="70"/>
      <c r="FI24" s="70" t="s">
        <v>262</v>
      </c>
      <c r="FJ24" s="70"/>
      <c r="FK24" s="70"/>
      <c r="FL24" s="70" t="s">
        <v>239</v>
      </c>
      <c r="FM24" s="70" t="s">
        <v>240</v>
      </c>
      <c r="FN24" s="69"/>
      <c r="FO24" s="69" t="s">
        <v>248</v>
      </c>
      <c r="FP24" s="69"/>
      <c r="FQ24" s="69"/>
      <c r="FR24" s="69" t="s">
        <v>272</v>
      </c>
      <c r="FS24" s="69" t="s">
        <v>277</v>
      </c>
      <c r="FT24" s="69"/>
      <c r="FU24" s="72" t="s">
        <v>254</v>
      </c>
      <c r="FV24" s="72"/>
      <c r="FW24" s="72" t="s">
        <v>269</v>
      </c>
    </row>
    <row r="25" spans="1:179">
      <c r="A25" s="68" t="s">
        <v>178</v>
      </c>
      <c r="B25" s="69"/>
      <c r="C25" s="69"/>
      <c r="D25" s="69" t="s">
        <v>279</v>
      </c>
      <c r="E25" s="69"/>
      <c r="F25" s="69"/>
      <c r="G25" s="69" t="s">
        <v>287</v>
      </c>
      <c r="H25" s="69"/>
      <c r="I25" s="70" t="s">
        <v>268</v>
      </c>
      <c r="J25" s="70"/>
      <c r="K25" s="70" t="s">
        <v>272</v>
      </c>
      <c r="L25" s="70"/>
      <c r="M25" s="70" t="s">
        <v>241</v>
      </c>
      <c r="N25" s="70" t="s">
        <v>259</v>
      </c>
      <c r="O25" s="70"/>
      <c r="P25" s="69"/>
      <c r="Q25" s="69" t="s">
        <v>266</v>
      </c>
      <c r="R25" s="69" t="s">
        <v>269</v>
      </c>
      <c r="S25" s="69"/>
      <c r="T25" s="69" t="s">
        <v>276</v>
      </c>
      <c r="U25" s="69"/>
      <c r="V25" s="69" t="s">
        <v>251</v>
      </c>
      <c r="W25" s="70"/>
      <c r="X25" s="70"/>
      <c r="Y25" s="70" t="s">
        <v>230</v>
      </c>
      <c r="Z25" s="70"/>
      <c r="AA25" s="70" t="s">
        <v>233</v>
      </c>
      <c r="AB25" s="70"/>
      <c r="AC25" s="70" t="s">
        <v>267</v>
      </c>
      <c r="AD25" s="69"/>
      <c r="AE25" s="69"/>
      <c r="AF25" s="69" t="s">
        <v>268</v>
      </c>
      <c r="AG25" s="69"/>
      <c r="AH25" s="69"/>
      <c r="AI25" s="69" t="s">
        <v>245</v>
      </c>
      <c r="AJ25" s="69"/>
      <c r="AK25" s="70" t="s">
        <v>228</v>
      </c>
      <c r="AL25" s="70"/>
      <c r="AM25" s="70" t="s">
        <v>256</v>
      </c>
      <c r="AN25" s="70"/>
      <c r="AO25" s="70" t="s">
        <v>242</v>
      </c>
      <c r="AP25" s="70"/>
      <c r="AQ25" s="70" t="s">
        <v>247</v>
      </c>
      <c r="AR25" s="69"/>
      <c r="AS25" s="69" t="s">
        <v>261</v>
      </c>
      <c r="AT25" s="69" t="s">
        <v>262</v>
      </c>
      <c r="AU25" s="69"/>
      <c r="AV25" s="69" t="s">
        <v>256</v>
      </c>
      <c r="AW25" s="69"/>
      <c r="AX25" s="69"/>
      <c r="AY25" s="70" t="s">
        <v>244</v>
      </c>
      <c r="AZ25" s="70"/>
      <c r="BA25" s="70" t="s">
        <v>252</v>
      </c>
      <c r="BB25" s="70"/>
      <c r="BC25" s="70" t="s">
        <v>260</v>
      </c>
      <c r="BD25" s="70"/>
      <c r="BE25" s="70" t="s">
        <v>280</v>
      </c>
      <c r="BF25" s="69"/>
      <c r="BG25" s="69" t="s">
        <v>284</v>
      </c>
      <c r="BH25" s="69" t="s">
        <v>237</v>
      </c>
      <c r="BI25" s="69"/>
      <c r="BJ25" s="69" t="s">
        <v>236</v>
      </c>
      <c r="BK25" s="69"/>
      <c r="BL25" s="69"/>
      <c r="BM25" s="70" t="s">
        <v>234</v>
      </c>
      <c r="BN25" s="70"/>
      <c r="BO25" s="70"/>
      <c r="BP25" s="70"/>
      <c r="BQ25" s="70" t="s">
        <v>230</v>
      </c>
      <c r="BR25" s="70" t="s">
        <v>244</v>
      </c>
      <c r="BS25" s="70"/>
      <c r="BT25" s="69" t="s">
        <v>286</v>
      </c>
      <c r="BU25" s="69"/>
      <c r="BV25" s="69" t="s">
        <v>261</v>
      </c>
      <c r="BW25" s="69"/>
      <c r="BX25" s="69" t="s">
        <v>232</v>
      </c>
      <c r="BY25" s="69" t="s">
        <v>254</v>
      </c>
      <c r="BZ25" s="69"/>
      <c r="CA25" s="70" t="s">
        <v>248</v>
      </c>
      <c r="CB25" s="70"/>
      <c r="CC25" s="70" t="s">
        <v>267</v>
      </c>
      <c r="CD25" s="70"/>
      <c r="CE25" s="70" t="s">
        <v>238</v>
      </c>
      <c r="CF25" s="70"/>
      <c r="CG25" s="70"/>
      <c r="CH25" s="69" t="s">
        <v>283</v>
      </c>
      <c r="CI25" s="69"/>
      <c r="CJ25" s="69" t="s">
        <v>240</v>
      </c>
      <c r="CK25" s="69" t="s">
        <v>239</v>
      </c>
      <c r="CL25" s="69"/>
      <c r="CM25" s="69" t="s">
        <v>282</v>
      </c>
      <c r="CN25" s="69"/>
      <c r="CO25" s="70" t="s">
        <v>249</v>
      </c>
      <c r="CP25" s="70"/>
      <c r="CQ25" s="70" t="s">
        <v>281</v>
      </c>
      <c r="CR25" s="70"/>
      <c r="CS25" s="70" t="s">
        <v>270</v>
      </c>
      <c r="CT25" s="70"/>
      <c r="CU25" s="70" t="s">
        <v>265</v>
      </c>
      <c r="CV25" s="69" t="s">
        <v>231</v>
      </c>
      <c r="CW25" s="69"/>
      <c r="CX25" s="69"/>
      <c r="CY25" s="69"/>
      <c r="CZ25" s="69"/>
      <c r="DA25" s="69" t="s">
        <v>232</v>
      </c>
      <c r="DB25" s="69"/>
      <c r="DC25" s="70" t="s">
        <v>249</v>
      </c>
      <c r="DD25" s="70"/>
      <c r="DE25" s="70" t="s">
        <v>258</v>
      </c>
      <c r="DF25" s="70" t="s">
        <v>253</v>
      </c>
      <c r="DG25" s="70"/>
      <c r="DH25" s="70" t="s">
        <v>241</v>
      </c>
      <c r="DI25" s="70"/>
      <c r="DJ25" s="71" t="s">
        <v>286</v>
      </c>
      <c r="DK25" s="71"/>
      <c r="DL25" s="71" t="s">
        <v>264</v>
      </c>
      <c r="DM25" s="71"/>
      <c r="DN25" s="71"/>
      <c r="DO25" s="71"/>
      <c r="DP25" s="71"/>
      <c r="DQ25" s="71"/>
      <c r="DR25" s="71"/>
      <c r="DS25" s="71"/>
      <c r="DT25" s="71"/>
      <c r="DU25" s="71" t="s">
        <v>273</v>
      </c>
      <c r="DV25" s="71"/>
      <c r="DW25" s="71"/>
      <c r="DX25" s="69" t="s">
        <v>255</v>
      </c>
      <c r="DY25" s="69"/>
      <c r="DZ25" s="69" t="s">
        <v>287</v>
      </c>
      <c r="EA25" s="69"/>
      <c r="EB25" s="69" t="s">
        <v>243</v>
      </c>
      <c r="EC25" s="69" t="s">
        <v>263</v>
      </c>
      <c r="ED25" s="69"/>
      <c r="EE25" s="70" t="s">
        <v>275</v>
      </c>
      <c r="EF25" s="70"/>
      <c r="EG25" s="70" t="s">
        <v>231</v>
      </c>
      <c r="EH25" s="70"/>
      <c r="EI25" s="70" t="s">
        <v>271</v>
      </c>
      <c r="EJ25" s="70"/>
      <c r="EK25" s="70" t="s">
        <v>246</v>
      </c>
      <c r="EL25" s="69"/>
      <c r="EM25" s="69" t="s">
        <v>277</v>
      </c>
      <c r="EN25" s="69"/>
      <c r="EO25" s="69" t="s">
        <v>234</v>
      </c>
      <c r="EP25" s="69"/>
      <c r="EQ25" s="69"/>
      <c r="ER25" s="69" t="s">
        <v>278</v>
      </c>
      <c r="ES25" s="70"/>
      <c r="ET25" s="70" t="s">
        <v>228</v>
      </c>
      <c r="EU25" s="70"/>
      <c r="EV25" s="70" t="s">
        <v>279</v>
      </c>
      <c r="EW25" s="70"/>
      <c r="EX25" s="70" t="s">
        <v>235</v>
      </c>
      <c r="EY25" s="70"/>
      <c r="EZ25" s="69" t="s">
        <v>255</v>
      </c>
      <c r="FA25" s="69"/>
      <c r="FB25" s="69" t="s">
        <v>251</v>
      </c>
      <c r="FC25" s="69"/>
      <c r="FD25" s="69" t="s">
        <v>248</v>
      </c>
      <c r="FE25" s="69"/>
      <c r="FF25" s="69" t="s">
        <v>285</v>
      </c>
      <c r="FG25" s="70"/>
      <c r="FH25" s="70"/>
      <c r="FI25" s="70" t="s">
        <v>278</v>
      </c>
      <c r="FJ25" s="70"/>
      <c r="FK25" s="70" t="s">
        <v>258</v>
      </c>
      <c r="FL25" s="70"/>
      <c r="FM25" s="70" t="s">
        <v>274</v>
      </c>
      <c r="FN25" s="69"/>
      <c r="FO25" s="69"/>
      <c r="FP25" s="69" t="s">
        <v>253</v>
      </c>
      <c r="FQ25" s="69"/>
      <c r="FR25" s="69" t="s">
        <v>270</v>
      </c>
      <c r="FS25" s="69" t="s">
        <v>245</v>
      </c>
      <c r="FT25" s="69"/>
      <c r="FU25" s="72" t="s">
        <v>250</v>
      </c>
      <c r="FV25" s="72"/>
      <c r="FW25" s="72" t="s">
        <v>242</v>
      </c>
    </row>
    <row r="26" spans="1:179">
      <c r="A26" s="68" t="s">
        <v>169</v>
      </c>
      <c r="B26" s="69"/>
      <c r="C26" s="69"/>
      <c r="D26" s="69" t="s">
        <v>270</v>
      </c>
      <c r="E26" s="69"/>
      <c r="F26" s="69"/>
      <c r="G26" s="69" t="s">
        <v>228</v>
      </c>
      <c r="H26" s="69"/>
      <c r="I26" s="70" t="s">
        <v>287</v>
      </c>
      <c r="J26" s="70"/>
      <c r="K26" s="70" t="s">
        <v>243</v>
      </c>
      <c r="L26" s="70"/>
      <c r="M26" s="70"/>
      <c r="N26" s="70" t="s">
        <v>236</v>
      </c>
      <c r="O26" s="70"/>
      <c r="P26" s="69" t="s">
        <v>238</v>
      </c>
      <c r="Q26" s="69"/>
      <c r="R26" s="69" t="s">
        <v>284</v>
      </c>
      <c r="S26" s="69"/>
      <c r="T26" s="69" t="s">
        <v>237</v>
      </c>
      <c r="U26" s="69"/>
      <c r="V26" s="69" t="s">
        <v>278</v>
      </c>
      <c r="W26" s="70"/>
      <c r="X26" s="70" t="s">
        <v>279</v>
      </c>
      <c r="Y26" s="70" t="s">
        <v>257</v>
      </c>
      <c r="Z26" s="70"/>
      <c r="AA26" s="70" t="s">
        <v>266</v>
      </c>
      <c r="AB26" s="70"/>
      <c r="AC26" s="70" t="s">
        <v>256</v>
      </c>
      <c r="AD26" s="69"/>
      <c r="AE26" s="69"/>
      <c r="AF26" s="69" t="s">
        <v>272</v>
      </c>
      <c r="AG26" s="69"/>
      <c r="AH26" s="69" t="s">
        <v>233</v>
      </c>
      <c r="AI26" s="69" t="s">
        <v>232</v>
      </c>
      <c r="AJ26" s="69"/>
      <c r="AK26" s="70" t="s">
        <v>268</v>
      </c>
      <c r="AL26" s="70"/>
      <c r="AM26" s="70" t="s">
        <v>235</v>
      </c>
      <c r="AN26" s="70"/>
      <c r="AO26" s="70" t="s">
        <v>253</v>
      </c>
      <c r="AP26" s="70" t="s">
        <v>251</v>
      </c>
      <c r="AQ26" s="70"/>
      <c r="AR26" s="69" t="s">
        <v>254</v>
      </c>
      <c r="AS26" s="69"/>
      <c r="AT26" s="69"/>
      <c r="AU26" s="69" t="s">
        <v>261</v>
      </c>
      <c r="AV26" s="69"/>
      <c r="AW26" s="69" t="s">
        <v>279</v>
      </c>
      <c r="AX26" s="69" t="s">
        <v>242</v>
      </c>
      <c r="AY26" s="70"/>
      <c r="AZ26" s="70" t="s">
        <v>259</v>
      </c>
      <c r="BA26" s="70"/>
      <c r="BB26" s="70" t="s">
        <v>258</v>
      </c>
      <c r="BC26" s="70" t="s">
        <v>285</v>
      </c>
      <c r="BD26" s="70"/>
      <c r="BE26" s="70" t="s">
        <v>255</v>
      </c>
      <c r="BF26" s="69"/>
      <c r="BG26" s="69"/>
      <c r="BH26" s="69" t="s">
        <v>232</v>
      </c>
      <c r="BI26" s="69"/>
      <c r="BJ26" s="69" t="s">
        <v>273</v>
      </c>
      <c r="BK26" s="69" t="s">
        <v>267</v>
      </c>
      <c r="BL26" s="69"/>
      <c r="BM26" s="70" t="s">
        <v>228</v>
      </c>
      <c r="BN26" s="70"/>
      <c r="BO26" s="70" t="s">
        <v>241</v>
      </c>
      <c r="BP26" s="70"/>
      <c r="BQ26" s="70" t="s">
        <v>257</v>
      </c>
      <c r="BR26" s="70" t="s">
        <v>231</v>
      </c>
      <c r="BS26" s="70"/>
      <c r="BT26" s="69"/>
      <c r="BU26" s="69" t="s">
        <v>245</v>
      </c>
      <c r="BV26" s="69"/>
      <c r="BW26" s="69"/>
      <c r="BX26" s="69" t="s">
        <v>246</v>
      </c>
      <c r="BY26" s="69"/>
      <c r="BZ26" s="69"/>
      <c r="CA26" s="70" t="s">
        <v>281</v>
      </c>
      <c r="CB26" s="70"/>
      <c r="CC26" s="70"/>
      <c r="CD26" s="70" t="s">
        <v>270</v>
      </c>
      <c r="CE26" s="70"/>
      <c r="CF26" s="70" t="s">
        <v>269</v>
      </c>
      <c r="CG26" s="70"/>
      <c r="CH26" s="69" t="s">
        <v>245</v>
      </c>
      <c r="CI26" s="69"/>
      <c r="CJ26" s="69" t="s">
        <v>248</v>
      </c>
      <c r="CK26" s="69"/>
      <c r="CL26" s="69" t="s">
        <v>234</v>
      </c>
      <c r="CM26" s="69" t="s">
        <v>253</v>
      </c>
      <c r="CN26" s="69"/>
      <c r="CO26" s="70" t="s">
        <v>255</v>
      </c>
      <c r="CP26" s="70"/>
      <c r="CQ26" s="70" t="s">
        <v>268</v>
      </c>
      <c r="CR26" s="70"/>
      <c r="CS26" s="70"/>
      <c r="CT26" s="70" t="s">
        <v>252</v>
      </c>
      <c r="CU26" s="70"/>
      <c r="CV26" s="69"/>
      <c r="CW26" s="69" t="s">
        <v>247</v>
      </c>
      <c r="CX26" s="69"/>
      <c r="CY26" s="69" t="s">
        <v>287</v>
      </c>
      <c r="CZ26" s="69"/>
      <c r="DA26" s="69" t="s">
        <v>258</v>
      </c>
      <c r="DB26" s="69"/>
      <c r="DC26" s="70" t="s">
        <v>231</v>
      </c>
      <c r="DD26" s="70"/>
      <c r="DE26" s="70"/>
      <c r="DF26" s="70" t="s">
        <v>244</v>
      </c>
      <c r="DG26" s="70" t="s">
        <v>276</v>
      </c>
      <c r="DH26" s="70"/>
      <c r="DI26" s="70" t="s">
        <v>234</v>
      </c>
      <c r="DJ26" s="71"/>
      <c r="DK26" s="71" t="s">
        <v>265</v>
      </c>
      <c r="DL26" s="71"/>
      <c r="DM26" s="71"/>
      <c r="DN26" s="71"/>
      <c r="DO26" s="71"/>
      <c r="DP26" s="71"/>
      <c r="DQ26" s="71"/>
      <c r="DR26" s="71"/>
      <c r="DS26" s="71"/>
      <c r="DT26" s="71" t="s">
        <v>248</v>
      </c>
      <c r="DU26" s="71"/>
      <c r="DV26" s="71" t="s">
        <v>244</v>
      </c>
      <c r="DW26" s="71"/>
      <c r="DX26" s="69" t="s">
        <v>286</v>
      </c>
      <c r="DY26" s="69"/>
      <c r="DZ26" s="69" t="s">
        <v>256</v>
      </c>
      <c r="EA26" s="69" t="s">
        <v>272</v>
      </c>
      <c r="EB26" s="69"/>
      <c r="EC26" s="69"/>
      <c r="ED26" s="69" t="s">
        <v>239</v>
      </c>
      <c r="EE26" s="70"/>
      <c r="EF26" s="70" t="s">
        <v>240</v>
      </c>
      <c r="EG26" s="70"/>
      <c r="EH26" s="70" t="s">
        <v>283</v>
      </c>
      <c r="EI26" s="70"/>
      <c r="EJ26" s="70" t="s">
        <v>282</v>
      </c>
      <c r="EK26" s="70"/>
      <c r="EL26" s="69"/>
      <c r="EM26" s="69"/>
      <c r="EN26" s="69" t="s">
        <v>264</v>
      </c>
      <c r="EO26" s="69"/>
      <c r="EP26" s="69"/>
      <c r="EQ26" s="69" t="s">
        <v>251</v>
      </c>
      <c r="ER26" s="69"/>
      <c r="ES26" s="70" t="s">
        <v>267</v>
      </c>
      <c r="ET26" s="70"/>
      <c r="EU26" s="70" t="s">
        <v>242</v>
      </c>
      <c r="EV26" s="70" t="s">
        <v>249</v>
      </c>
      <c r="EW26" s="70"/>
      <c r="EX26" s="70" t="s">
        <v>286</v>
      </c>
      <c r="EY26" s="70"/>
      <c r="EZ26" s="69"/>
      <c r="FA26" s="69" t="s">
        <v>271</v>
      </c>
      <c r="FB26" s="69"/>
      <c r="FC26" s="69" t="s">
        <v>250</v>
      </c>
      <c r="FD26" s="69" t="s">
        <v>262</v>
      </c>
      <c r="FE26" s="69"/>
      <c r="FF26" s="69" t="s">
        <v>275</v>
      </c>
      <c r="FG26" s="70"/>
      <c r="FH26" s="70" t="s">
        <v>260</v>
      </c>
      <c r="FI26" s="70"/>
      <c r="FJ26" s="70"/>
      <c r="FK26" s="70" t="s">
        <v>261</v>
      </c>
      <c r="FL26" s="70"/>
      <c r="FM26" s="70" t="s">
        <v>229</v>
      </c>
      <c r="FN26" s="69"/>
      <c r="FO26" s="69" t="s">
        <v>241</v>
      </c>
      <c r="FP26" s="69"/>
      <c r="FQ26" s="69"/>
      <c r="FR26" s="69" t="s">
        <v>263</v>
      </c>
      <c r="FS26" s="69" t="s">
        <v>280</v>
      </c>
      <c r="FT26" s="69"/>
      <c r="FU26" s="72" t="s">
        <v>277</v>
      </c>
      <c r="FV26" s="72"/>
      <c r="FW26" s="72" t="s">
        <v>278</v>
      </c>
    </row>
    <row r="27" spans="1:179">
      <c r="A27" s="68" t="s">
        <v>180</v>
      </c>
      <c r="B27" s="69"/>
      <c r="C27" s="69"/>
      <c r="D27" s="69" t="s">
        <v>235</v>
      </c>
      <c r="E27" s="69"/>
      <c r="F27" s="69" t="s">
        <v>237</v>
      </c>
      <c r="G27" s="69" t="s">
        <v>265</v>
      </c>
      <c r="H27" s="69"/>
      <c r="I27" s="70" t="s">
        <v>254</v>
      </c>
      <c r="J27" s="70"/>
      <c r="K27" s="70" t="s">
        <v>282</v>
      </c>
      <c r="L27" s="70"/>
      <c r="M27" s="70"/>
      <c r="N27" s="70" t="s">
        <v>277</v>
      </c>
      <c r="O27" s="70"/>
      <c r="P27" s="69" t="s">
        <v>230</v>
      </c>
      <c r="Q27" s="69"/>
      <c r="R27" s="69"/>
      <c r="S27" s="69" t="s">
        <v>232</v>
      </c>
      <c r="T27" s="69"/>
      <c r="U27" s="69"/>
      <c r="V27" s="69" t="s">
        <v>248</v>
      </c>
      <c r="W27" s="70"/>
      <c r="X27" s="70" t="s">
        <v>252</v>
      </c>
      <c r="Y27" s="70"/>
      <c r="Z27" s="70" t="s">
        <v>286</v>
      </c>
      <c r="AA27" s="70"/>
      <c r="AB27" s="70"/>
      <c r="AC27" s="70"/>
      <c r="AD27" s="69" t="s">
        <v>270</v>
      </c>
      <c r="AE27" s="69" t="s">
        <v>283</v>
      </c>
      <c r="AF27" s="69"/>
      <c r="AG27" s="69" t="s">
        <v>285</v>
      </c>
      <c r="AH27" s="69"/>
      <c r="AI27" s="69" t="s">
        <v>271</v>
      </c>
      <c r="AJ27" s="69" t="s">
        <v>237</v>
      </c>
      <c r="AK27" s="70"/>
      <c r="AL27" s="70"/>
      <c r="AM27" s="70" t="s">
        <v>267</v>
      </c>
      <c r="AN27" s="70"/>
      <c r="AO27" s="70" t="s">
        <v>273</v>
      </c>
      <c r="AP27" s="70"/>
      <c r="AQ27" s="70"/>
      <c r="AR27" s="69" t="s">
        <v>249</v>
      </c>
      <c r="AS27" s="69"/>
      <c r="AT27" s="69" t="s">
        <v>257</v>
      </c>
      <c r="AU27" s="69" t="s">
        <v>280</v>
      </c>
      <c r="AV27" s="69"/>
      <c r="AW27" s="69" t="s">
        <v>246</v>
      </c>
      <c r="AX27" s="69"/>
      <c r="AY27" s="70" t="s">
        <v>243</v>
      </c>
      <c r="AZ27" s="70"/>
      <c r="BA27" s="70" t="s">
        <v>276</v>
      </c>
      <c r="BB27" s="70"/>
      <c r="BC27" s="70"/>
      <c r="BD27" s="70" t="s">
        <v>233</v>
      </c>
      <c r="BE27" s="70"/>
      <c r="BF27" s="69" t="s">
        <v>275</v>
      </c>
      <c r="BG27" s="69" t="s">
        <v>239</v>
      </c>
      <c r="BH27" s="69"/>
      <c r="BI27" s="69"/>
      <c r="BJ27" s="69" t="s">
        <v>266</v>
      </c>
      <c r="BK27" s="69" t="s">
        <v>260</v>
      </c>
      <c r="BL27" s="69"/>
      <c r="BM27" s="70" t="s">
        <v>259</v>
      </c>
      <c r="BN27" s="70"/>
      <c r="BO27" s="70"/>
      <c r="BP27" s="70"/>
      <c r="BQ27" s="70" t="s">
        <v>282</v>
      </c>
      <c r="BR27" s="70" t="s">
        <v>283</v>
      </c>
      <c r="BS27" s="70"/>
      <c r="BT27" s="69" t="s">
        <v>236</v>
      </c>
      <c r="BU27" s="69"/>
      <c r="BV27" s="69" t="s">
        <v>240</v>
      </c>
      <c r="BW27" s="69"/>
      <c r="BX27" s="69" t="s">
        <v>272</v>
      </c>
      <c r="BY27" s="69"/>
      <c r="BZ27" s="69" t="s">
        <v>276</v>
      </c>
      <c r="CA27" s="70"/>
      <c r="CB27" s="70" t="s">
        <v>235</v>
      </c>
      <c r="CC27" s="70"/>
      <c r="CD27" s="70"/>
      <c r="CE27" s="70" t="s">
        <v>229</v>
      </c>
      <c r="CF27" s="70"/>
      <c r="CG27" s="70" t="s">
        <v>278</v>
      </c>
      <c r="CH27" s="69"/>
      <c r="CI27" s="69" t="s">
        <v>287</v>
      </c>
      <c r="CJ27" s="69"/>
      <c r="CK27" s="69" t="s">
        <v>253</v>
      </c>
      <c r="CL27" s="69"/>
      <c r="CM27" s="69" t="s">
        <v>258</v>
      </c>
      <c r="CN27" s="69"/>
      <c r="CO27" s="70" t="s">
        <v>233</v>
      </c>
      <c r="CP27" s="70"/>
      <c r="CQ27" s="70" t="s">
        <v>251</v>
      </c>
      <c r="CR27" s="70"/>
      <c r="CS27" s="70" t="s">
        <v>263</v>
      </c>
      <c r="CT27" s="70"/>
      <c r="CU27" s="70" t="s">
        <v>277</v>
      </c>
      <c r="CV27" s="69"/>
      <c r="CW27" s="69" t="s">
        <v>269</v>
      </c>
      <c r="CX27" s="69"/>
      <c r="CY27" s="69"/>
      <c r="CZ27" s="69" t="s">
        <v>281</v>
      </c>
      <c r="DA27" s="69"/>
      <c r="DB27" s="69" t="s">
        <v>244</v>
      </c>
      <c r="DC27" s="70" t="s">
        <v>255</v>
      </c>
      <c r="DD27" s="70"/>
      <c r="DE27" s="70" t="s">
        <v>228</v>
      </c>
      <c r="DF27" s="70"/>
      <c r="DG27" s="70" t="s">
        <v>260</v>
      </c>
      <c r="DH27" s="70" t="s">
        <v>259</v>
      </c>
      <c r="DI27" s="70"/>
      <c r="DJ27" s="71" t="s">
        <v>240</v>
      </c>
      <c r="DK27" s="71"/>
      <c r="DL27" s="71" t="s">
        <v>247</v>
      </c>
      <c r="DM27" s="71"/>
      <c r="DN27" s="71"/>
      <c r="DO27" s="71"/>
      <c r="DP27" s="71"/>
      <c r="DQ27" s="71"/>
      <c r="DR27" s="71"/>
      <c r="DS27" s="71"/>
      <c r="DT27" s="71"/>
      <c r="DU27" s="71" t="s">
        <v>268</v>
      </c>
      <c r="DV27" s="71" t="s">
        <v>250</v>
      </c>
      <c r="DW27" s="71"/>
      <c r="DX27" s="69" t="s">
        <v>284</v>
      </c>
      <c r="DY27" s="69"/>
      <c r="DZ27" s="69" t="s">
        <v>265</v>
      </c>
      <c r="EA27" s="69"/>
      <c r="EB27" s="69" t="s">
        <v>264</v>
      </c>
      <c r="EC27" s="69" t="s">
        <v>247</v>
      </c>
      <c r="ED27" s="69"/>
      <c r="EE27" s="70"/>
      <c r="EF27" s="70" t="s">
        <v>242</v>
      </c>
      <c r="EG27" s="70"/>
      <c r="EH27" s="70"/>
      <c r="EI27" s="70" t="s">
        <v>275</v>
      </c>
      <c r="EJ27" s="70"/>
      <c r="EK27" s="70" t="s">
        <v>241</v>
      </c>
      <c r="EL27" s="69"/>
      <c r="EM27" s="69" t="s">
        <v>236</v>
      </c>
      <c r="EN27" s="69"/>
      <c r="EO27" s="69"/>
      <c r="EP27" s="69"/>
      <c r="EQ27" s="69" t="s">
        <v>269</v>
      </c>
      <c r="ER27" s="69"/>
      <c r="ES27" s="70"/>
      <c r="ET27" s="70"/>
      <c r="EU27" s="70" t="s">
        <v>243</v>
      </c>
      <c r="EV27" s="70"/>
      <c r="EW27" s="70" t="s">
        <v>239</v>
      </c>
      <c r="EX27" s="70" t="s">
        <v>273</v>
      </c>
      <c r="EY27" s="70"/>
      <c r="EZ27" s="69" t="s">
        <v>245</v>
      </c>
      <c r="FA27" s="69"/>
      <c r="FB27" s="69" t="s">
        <v>261</v>
      </c>
      <c r="FC27" s="69"/>
      <c r="FD27" s="69" t="s">
        <v>274</v>
      </c>
      <c r="FE27" s="69" t="s">
        <v>231</v>
      </c>
      <c r="FF27" s="69"/>
      <c r="FG27" s="70" t="s">
        <v>256</v>
      </c>
      <c r="FH27" s="70"/>
      <c r="FI27" s="70" t="s">
        <v>266</v>
      </c>
      <c r="FJ27" s="70"/>
      <c r="FK27" s="70" t="s">
        <v>279</v>
      </c>
      <c r="FL27" s="70"/>
      <c r="FM27" s="70" t="s">
        <v>234</v>
      </c>
      <c r="FN27" s="69"/>
      <c r="FO27" s="69" t="s">
        <v>271</v>
      </c>
      <c r="FP27" s="69"/>
      <c r="FQ27" s="69" t="s">
        <v>280</v>
      </c>
      <c r="FR27" s="69"/>
      <c r="FS27" s="69" t="s">
        <v>254</v>
      </c>
      <c r="FT27" s="69"/>
      <c r="FU27" s="72" t="s">
        <v>246</v>
      </c>
      <c r="FV27" s="72"/>
      <c r="FW27" s="72" t="s">
        <v>252</v>
      </c>
    </row>
    <row r="28" spans="1:179">
      <c r="A28" s="68" t="s">
        <v>173</v>
      </c>
      <c r="B28" s="69"/>
      <c r="C28" s="69"/>
      <c r="D28" s="69" t="s">
        <v>259</v>
      </c>
      <c r="E28" s="69"/>
      <c r="F28" s="69" t="s">
        <v>283</v>
      </c>
      <c r="G28" s="69"/>
      <c r="H28" s="69" t="s">
        <v>269</v>
      </c>
      <c r="I28" s="70" t="s">
        <v>263</v>
      </c>
      <c r="J28" s="70"/>
      <c r="K28" s="70" t="s">
        <v>266</v>
      </c>
      <c r="L28" s="70"/>
      <c r="M28" s="70"/>
      <c r="N28" s="70" t="s">
        <v>230</v>
      </c>
      <c r="O28" s="70"/>
      <c r="P28" s="69" t="s">
        <v>282</v>
      </c>
      <c r="Q28" s="69"/>
      <c r="R28" s="69"/>
      <c r="S28" s="69" t="s">
        <v>239</v>
      </c>
      <c r="T28" s="69" t="s">
        <v>248</v>
      </c>
      <c r="U28" s="69"/>
      <c r="V28" s="69" t="s">
        <v>286</v>
      </c>
      <c r="W28" s="70"/>
      <c r="X28" s="70" t="s">
        <v>283</v>
      </c>
      <c r="Y28" s="70" t="s">
        <v>242</v>
      </c>
      <c r="Z28" s="70"/>
      <c r="AA28" s="70"/>
      <c r="AB28" s="70" t="s">
        <v>263</v>
      </c>
      <c r="AC28" s="70"/>
      <c r="AD28" s="69" t="s">
        <v>246</v>
      </c>
      <c r="AE28" s="69" t="s">
        <v>280</v>
      </c>
      <c r="AF28" s="69"/>
      <c r="AG28" s="69" t="s">
        <v>244</v>
      </c>
      <c r="AH28" s="69"/>
      <c r="AI28" s="69" t="s">
        <v>256</v>
      </c>
      <c r="AJ28" s="69"/>
      <c r="AK28" s="70" t="s">
        <v>250</v>
      </c>
      <c r="AL28" s="70"/>
      <c r="AM28" s="70" t="s">
        <v>281</v>
      </c>
      <c r="AN28" s="70"/>
      <c r="AO28" s="70" t="s">
        <v>234</v>
      </c>
      <c r="AP28" s="70"/>
      <c r="AQ28" s="70"/>
      <c r="AR28" s="69"/>
      <c r="AS28" s="69" t="s">
        <v>239</v>
      </c>
      <c r="AT28" s="69" t="s">
        <v>235</v>
      </c>
      <c r="AU28" s="69"/>
      <c r="AV28" s="69" t="s">
        <v>252</v>
      </c>
      <c r="AW28" s="69"/>
      <c r="AX28" s="69" t="s">
        <v>281</v>
      </c>
      <c r="AY28" s="70"/>
      <c r="AZ28" s="70" t="s">
        <v>272</v>
      </c>
      <c r="BA28" s="70"/>
      <c r="BB28" s="70" t="s">
        <v>237</v>
      </c>
      <c r="BC28" s="70"/>
      <c r="BD28" s="70"/>
      <c r="BE28" s="70"/>
      <c r="BF28" s="69" t="s">
        <v>238</v>
      </c>
      <c r="BG28" s="69"/>
      <c r="BH28" s="69" t="s">
        <v>247</v>
      </c>
      <c r="BI28" s="69"/>
      <c r="BJ28" s="69" t="s">
        <v>229</v>
      </c>
      <c r="BK28" s="69" t="s">
        <v>243</v>
      </c>
      <c r="BL28" s="69"/>
      <c r="BM28" s="70" t="s">
        <v>285</v>
      </c>
      <c r="BN28" s="70"/>
      <c r="BO28" s="70"/>
      <c r="BP28" s="70" t="s">
        <v>284</v>
      </c>
      <c r="BQ28" s="70"/>
      <c r="BR28" s="70" t="s">
        <v>252</v>
      </c>
      <c r="BS28" s="70"/>
      <c r="BT28" s="69" t="s">
        <v>262</v>
      </c>
      <c r="BU28" s="69"/>
      <c r="BV28" s="69" t="s">
        <v>253</v>
      </c>
      <c r="BW28" s="69"/>
      <c r="BX28" s="69" t="s">
        <v>261</v>
      </c>
      <c r="BY28" s="69"/>
      <c r="BZ28" s="69" t="s">
        <v>231</v>
      </c>
      <c r="CA28" s="70"/>
      <c r="CB28" s="70" t="s">
        <v>268</v>
      </c>
      <c r="CC28" s="70"/>
      <c r="CD28" s="70" t="s">
        <v>271</v>
      </c>
      <c r="CE28" s="70"/>
      <c r="CF28" s="70" t="s">
        <v>241</v>
      </c>
      <c r="CG28" s="70"/>
      <c r="CH28" s="69" t="s">
        <v>278</v>
      </c>
      <c r="CI28" s="69"/>
      <c r="CJ28" s="69" t="s">
        <v>246</v>
      </c>
      <c r="CK28" s="69"/>
      <c r="CL28" s="69" t="s">
        <v>269</v>
      </c>
      <c r="CM28" s="69" t="s">
        <v>266</v>
      </c>
      <c r="CN28" s="69"/>
      <c r="CO28" s="70" t="s">
        <v>247</v>
      </c>
      <c r="CP28" s="70"/>
      <c r="CQ28" s="70"/>
      <c r="CR28" s="70" t="s">
        <v>273</v>
      </c>
      <c r="CS28" s="70"/>
      <c r="CT28" s="70"/>
      <c r="CU28" s="70" t="s">
        <v>251</v>
      </c>
      <c r="CV28" s="69"/>
      <c r="CW28" s="69"/>
      <c r="CX28" s="69" t="s">
        <v>260</v>
      </c>
      <c r="CY28" s="69"/>
      <c r="CZ28" s="69" t="s">
        <v>240</v>
      </c>
      <c r="DA28" s="69" t="s">
        <v>254</v>
      </c>
      <c r="DB28" s="69"/>
      <c r="DC28" s="70"/>
      <c r="DD28" s="70" t="s">
        <v>237</v>
      </c>
      <c r="DE28" s="70"/>
      <c r="DF28" s="70" t="s">
        <v>233</v>
      </c>
      <c r="DG28" s="70" t="s">
        <v>284</v>
      </c>
      <c r="DH28" s="70"/>
      <c r="DI28" s="70" t="s">
        <v>232</v>
      </c>
      <c r="DJ28" s="71"/>
      <c r="DK28" s="71" t="s">
        <v>280</v>
      </c>
      <c r="DL28" s="71" t="s">
        <v>277</v>
      </c>
      <c r="DM28" s="71"/>
      <c r="DN28" s="71"/>
      <c r="DO28" s="71"/>
      <c r="DP28" s="71"/>
      <c r="DQ28" s="71"/>
      <c r="DR28" s="71"/>
      <c r="DS28" s="71"/>
      <c r="DT28" s="71"/>
      <c r="DU28" s="71" t="s">
        <v>285</v>
      </c>
      <c r="DV28" s="71"/>
      <c r="DW28" s="71" t="s">
        <v>264</v>
      </c>
      <c r="DX28" s="69"/>
      <c r="DY28" s="69" t="s">
        <v>270</v>
      </c>
      <c r="DZ28" s="69"/>
      <c r="EA28" s="69" t="s">
        <v>245</v>
      </c>
      <c r="EB28" s="69"/>
      <c r="EC28" s="69" t="s">
        <v>287</v>
      </c>
      <c r="ED28" s="69"/>
      <c r="EE28" s="70" t="s">
        <v>257</v>
      </c>
      <c r="EF28" s="70"/>
      <c r="EG28" s="70" t="s">
        <v>267</v>
      </c>
      <c r="EH28" s="70"/>
      <c r="EI28" s="70" t="s">
        <v>238</v>
      </c>
      <c r="EJ28" s="70" t="s">
        <v>235</v>
      </c>
      <c r="EK28" s="70"/>
      <c r="EL28" s="69"/>
      <c r="EM28" s="69" t="s">
        <v>262</v>
      </c>
      <c r="EN28" s="69"/>
      <c r="EO28" s="69" t="s">
        <v>276</v>
      </c>
      <c r="EP28" s="69"/>
      <c r="EQ28" s="69"/>
      <c r="ER28" s="69" t="s">
        <v>260</v>
      </c>
      <c r="ES28" s="70"/>
      <c r="ET28" s="70" t="s">
        <v>243</v>
      </c>
      <c r="EU28" s="70"/>
      <c r="EV28" s="70" t="s">
        <v>273</v>
      </c>
      <c r="EW28" s="70"/>
      <c r="EX28" s="70"/>
      <c r="EY28" s="70" t="s">
        <v>271</v>
      </c>
      <c r="EZ28" s="69"/>
      <c r="FA28" s="69" t="s">
        <v>249</v>
      </c>
      <c r="FB28" s="69" t="s">
        <v>228</v>
      </c>
      <c r="FC28" s="69"/>
      <c r="FD28" s="69" t="s">
        <v>258</v>
      </c>
      <c r="FE28" s="69"/>
      <c r="FF28" s="69" t="s">
        <v>274</v>
      </c>
      <c r="FG28" s="70" t="s">
        <v>255</v>
      </c>
      <c r="FH28" s="70"/>
      <c r="FI28" s="70"/>
      <c r="FJ28" s="70" t="s">
        <v>254</v>
      </c>
      <c r="FK28" s="70"/>
      <c r="FL28" s="70"/>
      <c r="FM28" s="70" t="s">
        <v>276</v>
      </c>
      <c r="FN28" s="69"/>
      <c r="FO28" s="69" t="s">
        <v>279</v>
      </c>
      <c r="FP28" s="69"/>
      <c r="FQ28" s="69" t="s">
        <v>259</v>
      </c>
      <c r="FR28" s="69"/>
      <c r="FS28" s="69"/>
      <c r="FT28" s="69"/>
      <c r="FU28" s="72" t="s">
        <v>282</v>
      </c>
      <c r="FV28" s="72"/>
      <c r="FW28" s="72" t="s">
        <v>265</v>
      </c>
    </row>
    <row r="29" spans="1:179">
      <c r="A29" s="68" t="s">
        <v>192</v>
      </c>
      <c r="B29" s="69"/>
      <c r="C29" s="69"/>
      <c r="D29" s="69" t="s">
        <v>238</v>
      </c>
      <c r="E29" s="69"/>
      <c r="F29" s="69" t="s">
        <v>275</v>
      </c>
      <c r="G29" s="69" t="s">
        <v>284</v>
      </c>
      <c r="H29" s="69"/>
      <c r="I29" s="70" t="s">
        <v>259</v>
      </c>
      <c r="J29" s="70"/>
      <c r="K29" s="70" t="s">
        <v>278</v>
      </c>
      <c r="L29" s="70"/>
      <c r="M29" s="70" t="s">
        <v>254</v>
      </c>
      <c r="N29" s="70"/>
      <c r="O29" s="70" t="s">
        <v>253</v>
      </c>
      <c r="P29" s="69"/>
      <c r="Q29" s="69"/>
      <c r="R29" s="69" t="s">
        <v>268</v>
      </c>
      <c r="S29" s="69"/>
      <c r="T29" s="69" t="s">
        <v>287</v>
      </c>
      <c r="U29" s="69"/>
      <c r="V29" s="69"/>
      <c r="W29" s="70"/>
      <c r="X29" s="70" t="s">
        <v>275</v>
      </c>
      <c r="Y29" s="70"/>
      <c r="Z29" s="70"/>
      <c r="AA29" s="70" t="s">
        <v>240</v>
      </c>
      <c r="AB29" s="70"/>
      <c r="AC29" s="70" t="s">
        <v>270</v>
      </c>
      <c r="AD29" s="69"/>
      <c r="AE29" s="69" t="s">
        <v>262</v>
      </c>
      <c r="AF29" s="69"/>
      <c r="AG29" s="69"/>
      <c r="AH29" s="69" t="s">
        <v>255</v>
      </c>
      <c r="AI29" s="69"/>
      <c r="AJ29" s="69" t="s">
        <v>261</v>
      </c>
      <c r="AK29" s="70" t="s">
        <v>258</v>
      </c>
      <c r="AL29" s="70"/>
      <c r="AM29" s="70" t="s">
        <v>274</v>
      </c>
      <c r="AN29" s="70"/>
      <c r="AO29" s="70"/>
      <c r="AP29" s="70" t="s">
        <v>259</v>
      </c>
      <c r="AQ29" s="70"/>
      <c r="AR29" s="69" t="s">
        <v>234</v>
      </c>
      <c r="AS29" s="69"/>
      <c r="AT29" s="69" t="s">
        <v>236</v>
      </c>
      <c r="AU29" s="69"/>
      <c r="AV29" s="69" t="s">
        <v>263</v>
      </c>
      <c r="AW29" s="69"/>
      <c r="AX29" s="69" t="s">
        <v>269</v>
      </c>
      <c r="AY29" s="70" t="s">
        <v>246</v>
      </c>
      <c r="AZ29" s="70"/>
      <c r="BA29" s="70" t="s">
        <v>281</v>
      </c>
      <c r="BB29" s="70"/>
      <c r="BC29" s="70" t="s">
        <v>272</v>
      </c>
      <c r="BD29" s="70"/>
      <c r="BE29" s="70" t="s">
        <v>282</v>
      </c>
      <c r="BF29" s="69"/>
      <c r="BG29" s="69" t="s">
        <v>249</v>
      </c>
      <c r="BH29" s="69"/>
      <c r="BI29" s="69"/>
      <c r="BJ29" s="69" t="s">
        <v>245</v>
      </c>
      <c r="BK29" s="69" t="s">
        <v>277</v>
      </c>
      <c r="BL29" s="69"/>
      <c r="BM29" s="70" t="s">
        <v>260</v>
      </c>
      <c r="BN29" s="70"/>
      <c r="BO29" s="70"/>
      <c r="BP29" s="70" t="s">
        <v>243</v>
      </c>
      <c r="BQ29" s="70"/>
      <c r="BR29" s="70" t="s">
        <v>262</v>
      </c>
      <c r="BS29" s="70" t="s">
        <v>237</v>
      </c>
      <c r="BT29" s="69"/>
      <c r="BU29" s="69" t="s">
        <v>265</v>
      </c>
      <c r="BV29" s="69"/>
      <c r="BW29" s="69" t="s">
        <v>276</v>
      </c>
      <c r="BX29" s="69"/>
      <c r="BY29" s="69" t="s">
        <v>285</v>
      </c>
      <c r="BZ29" s="69"/>
      <c r="CA29" s="70" t="s">
        <v>247</v>
      </c>
      <c r="CB29" s="70" t="s">
        <v>238</v>
      </c>
      <c r="CC29" s="70"/>
      <c r="CD29" s="70"/>
      <c r="CE29" s="70" t="s">
        <v>241</v>
      </c>
      <c r="CF29" s="70"/>
      <c r="CG29" s="70"/>
      <c r="CH29" s="69" t="s">
        <v>229</v>
      </c>
      <c r="CI29" s="69"/>
      <c r="CJ29" s="69" t="s">
        <v>273</v>
      </c>
      <c r="CK29" s="69"/>
      <c r="CL29" s="69"/>
      <c r="CM29" s="69" t="s">
        <v>284</v>
      </c>
      <c r="CN29" s="69"/>
      <c r="CO29" s="70" t="s">
        <v>231</v>
      </c>
      <c r="CP29" s="70"/>
      <c r="CQ29" s="70" t="s">
        <v>228</v>
      </c>
      <c r="CR29" s="70"/>
      <c r="CS29" s="70" t="s">
        <v>250</v>
      </c>
      <c r="CT29" s="70"/>
      <c r="CU29" s="70"/>
      <c r="CV29" s="69" t="s">
        <v>271</v>
      </c>
      <c r="CW29" s="69"/>
      <c r="CX29" s="69" t="s">
        <v>281</v>
      </c>
      <c r="CY29" s="69" t="s">
        <v>239</v>
      </c>
      <c r="CZ29" s="69"/>
      <c r="DA29" s="69" t="s">
        <v>252</v>
      </c>
      <c r="DB29" s="69"/>
      <c r="DC29" s="70" t="s">
        <v>243</v>
      </c>
      <c r="DD29" s="70"/>
      <c r="DE29" s="70"/>
      <c r="DF29" s="70"/>
      <c r="DG29" s="70" t="s">
        <v>232</v>
      </c>
      <c r="DH29" s="70" t="s">
        <v>233</v>
      </c>
      <c r="DI29" s="70"/>
      <c r="DJ29" s="71" t="s">
        <v>244</v>
      </c>
      <c r="DK29" s="71"/>
      <c r="DL29" s="71" t="s">
        <v>269</v>
      </c>
      <c r="DM29" s="71"/>
      <c r="DN29" s="71"/>
      <c r="DO29" s="71"/>
      <c r="DP29" s="71"/>
      <c r="DQ29" s="71"/>
      <c r="DR29" s="71"/>
      <c r="DS29" s="71"/>
      <c r="DT29" s="71" t="s">
        <v>276</v>
      </c>
      <c r="DU29" s="71"/>
      <c r="DV29" s="71" t="s">
        <v>239</v>
      </c>
      <c r="DW29" s="71"/>
      <c r="DX29" s="69"/>
      <c r="DY29" s="69" t="s">
        <v>282</v>
      </c>
      <c r="DZ29" s="69"/>
      <c r="EA29" s="69" t="s">
        <v>266</v>
      </c>
      <c r="EB29" s="69" t="s">
        <v>277</v>
      </c>
      <c r="EC29" s="69"/>
      <c r="ED29" s="69" t="s">
        <v>264</v>
      </c>
      <c r="EE29" s="70"/>
      <c r="EF29" s="70" t="s">
        <v>267</v>
      </c>
      <c r="EG29" s="70"/>
      <c r="EH29" s="70" t="s">
        <v>230</v>
      </c>
      <c r="EI29" s="70"/>
      <c r="EJ29" s="70" t="s">
        <v>236</v>
      </c>
      <c r="EK29" s="70" t="s">
        <v>242</v>
      </c>
      <c r="EL29" s="69"/>
      <c r="EM29" s="69"/>
      <c r="EN29" s="69" t="s">
        <v>285</v>
      </c>
      <c r="EO29" s="69"/>
      <c r="EP29" s="69"/>
      <c r="EQ29" s="69"/>
      <c r="ER29" s="69" t="s">
        <v>248</v>
      </c>
      <c r="ES29" s="70"/>
      <c r="ET29" s="70" t="s">
        <v>273</v>
      </c>
      <c r="EU29" s="70"/>
      <c r="EV29" s="70" t="s">
        <v>246</v>
      </c>
      <c r="EW29" s="70"/>
      <c r="EX29" s="70" t="s">
        <v>257</v>
      </c>
      <c r="EY29" s="70" t="s">
        <v>280</v>
      </c>
      <c r="EZ29" s="69"/>
      <c r="FA29" s="69" t="s">
        <v>256</v>
      </c>
      <c r="FB29" s="69"/>
      <c r="FC29" s="69" t="s">
        <v>286</v>
      </c>
      <c r="FD29" s="69"/>
      <c r="FE29" s="69"/>
      <c r="FF29" s="69" t="s">
        <v>251</v>
      </c>
      <c r="FG29" s="70"/>
      <c r="FH29" s="70" t="s">
        <v>233</v>
      </c>
      <c r="FI29" s="70"/>
      <c r="FJ29" s="70" t="s">
        <v>265</v>
      </c>
      <c r="FK29" s="70"/>
      <c r="FL29" s="70" t="s">
        <v>252</v>
      </c>
      <c r="FM29" s="70" t="s">
        <v>279</v>
      </c>
      <c r="FN29" s="69"/>
      <c r="FO29" s="69" t="s">
        <v>263</v>
      </c>
      <c r="FP29" s="69"/>
      <c r="FQ29" s="69" t="s">
        <v>271</v>
      </c>
      <c r="FR29" s="69"/>
      <c r="FS29" s="69" t="s">
        <v>237</v>
      </c>
      <c r="FT29" s="69"/>
      <c r="FU29" s="72"/>
      <c r="FV29" s="72" t="s">
        <v>240</v>
      </c>
      <c r="FW29" s="72" t="s">
        <v>247</v>
      </c>
    </row>
    <row r="30" spans="1:179">
      <c r="A30" s="68" t="s">
        <v>189</v>
      </c>
      <c r="B30" s="69"/>
      <c r="C30" s="69"/>
      <c r="D30" s="69" t="s">
        <v>272</v>
      </c>
      <c r="E30" s="69"/>
      <c r="F30" s="69"/>
      <c r="G30" s="69" t="s">
        <v>267</v>
      </c>
      <c r="H30" s="69"/>
      <c r="I30" s="70" t="s">
        <v>275</v>
      </c>
      <c r="J30" s="70"/>
      <c r="K30" s="70"/>
      <c r="L30" s="70" t="s">
        <v>239</v>
      </c>
      <c r="M30" s="70" t="s">
        <v>282</v>
      </c>
      <c r="N30" s="70"/>
      <c r="O30" s="70" t="s">
        <v>252</v>
      </c>
      <c r="P30" s="69"/>
      <c r="Q30" s="69" t="s">
        <v>287</v>
      </c>
      <c r="R30" s="69"/>
      <c r="S30" s="69" t="s">
        <v>281</v>
      </c>
      <c r="T30" s="69"/>
      <c r="U30" s="69" t="s">
        <v>270</v>
      </c>
      <c r="V30" s="69"/>
      <c r="W30" s="70" t="s">
        <v>276</v>
      </c>
      <c r="X30" s="70"/>
      <c r="Y30" s="70" t="s">
        <v>271</v>
      </c>
      <c r="Z30" s="70"/>
      <c r="AA30" s="70" t="s">
        <v>257</v>
      </c>
      <c r="AB30" s="70" t="s">
        <v>275</v>
      </c>
      <c r="AC30" s="70"/>
      <c r="AD30" s="69" t="s">
        <v>269</v>
      </c>
      <c r="AE30" s="69"/>
      <c r="AF30" s="69" t="s">
        <v>261</v>
      </c>
      <c r="AG30" s="69"/>
      <c r="AH30" s="69" t="s">
        <v>274</v>
      </c>
      <c r="AI30" s="69" t="s">
        <v>253</v>
      </c>
      <c r="AJ30" s="69"/>
      <c r="AK30" s="70" t="s">
        <v>252</v>
      </c>
      <c r="AL30" s="70"/>
      <c r="AM30" s="70" t="s">
        <v>243</v>
      </c>
      <c r="AN30" s="70"/>
      <c r="AO30" s="70" t="s">
        <v>265</v>
      </c>
      <c r="AP30" s="70"/>
      <c r="AQ30" s="70" t="s">
        <v>228</v>
      </c>
      <c r="AR30" s="69"/>
      <c r="AS30" s="69" t="s">
        <v>260</v>
      </c>
      <c r="AT30" s="69"/>
      <c r="AU30" s="69"/>
      <c r="AV30" s="69" t="s">
        <v>235</v>
      </c>
      <c r="AW30" s="69"/>
      <c r="AX30" s="69"/>
      <c r="AY30" s="70"/>
      <c r="AZ30" s="70"/>
      <c r="BA30" s="70"/>
      <c r="BB30" s="70" t="s">
        <v>279</v>
      </c>
      <c r="BC30" s="70"/>
      <c r="BD30" s="70" t="s">
        <v>238</v>
      </c>
      <c r="BE30" s="70"/>
      <c r="BF30" s="69" t="s">
        <v>246</v>
      </c>
      <c r="BG30" s="69"/>
      <c r="BH30" s="69"/>
      <c r="BI30" s="69" t="s">
        <v>248</v>
      </c>
      <c r="BJ30" s="69"/>
      <c r="BK30" s="69" t="s">
        <v>265</v>
      </c>
      <c r="BL30" s="69"/>
      <c r="BM30" s="70" t="s">
        <v>277</v>
      </c>
      <c r="BN30" s="70"/>
      <c r="BO30" s="70"/>
      <c r="BP30" s="70" t="s">
        <v>269</v>
      </c>
      <c r="BQ30" s="70"/>
      <c r="BR30" s="70" t="s">
        <v>264</v>
      </c>
      <c r="BS30" s="70"/>
      <c r="BT30" s="69"/>
      <c r="BU30" s="69" t="s">
        <v>247</v>
      </c>
      <c r="BV30" s="69"/>
      <c r="BW30" s="69" t="s">
        <v>281</v>
      </c>
      <c r="BX30" s="69"/>
      <c r="BY30" s="69" t="s">
        <v>244</v>
      </c>
      <c r="BZ30" s="69"/>
      <c r="CA30" s="70" t="s">
        <v>241</v>
      </c>
      <c r="CB30" s="70"/>
      <c r="CC30" s="70" t="s">
        <v>258</v>
      </c>
      <c r="CD30" s="70"/>
      <c r="CE30" s="70" t="s">
        <v>277</v>
      </c>
      <c r="CF30" s="70"/>
      <c r="CG30" s="70" t="s">
        <v>268</v>
      </c>
      <c r="CH30" s="69"/>
      <c r="CI30" s="69"/>
      <c r="CJ30" s="69" t="s">
        <v>231</v>
      </c>
      <c r="CK30" s="69"/>
      <c r="CL30" s="69" t="s">
        <v>286</v>
      </c>
      <c r="CM30" s="69"/>
      <c r="CN30" s="69" t="s">
        <v>232</v>
      </c>
      <c r="CO30" s="70" t="s">
        <v>238</v>
      </c>
      <c r="CP30" s="70"/>
      <c r="CQ30" s="70" t="s">
        <v>280</v>
      </c>
      <c r="CR30" s="70"/>
      <c r="CS30" s="70" t="s">
        <v>262</v>
      </c>
      <c r="CT30" s="70"/>
      <c r="CU30" s="70" t="s">
        <v>242</v>
      </c>
      <c r="CV30" s="69" t="s">
        <v>250</v>
      </c>
      <c r="CW30" s="69"/>
      <c r="CX30" s="69" t="s">
        <v>254</v>
      </c>
      <c r="CY30" s="69"/>
      <c r="CZ30" s="69"/>
      <c r="DA30" s="69" t="s">
        <v>278</v>
      </c>
      <c r="DB30" s="69"/>
      <c r="DC30" s="70" t="s">
        <v>239</v>
      </c>
      <c r="DD30" s="70" t="s">
        <v>240</v>
      </c>
      <c r="DE30" s="70"/>
      <c r="DF30" s="70" t="s">
        <v>236</v>
      </c>
      <c r="DG30" s="70"/>
      <c r="DH30" s="70" t="s">
        <v>283</v>
      </c>
      <c r="DI30" s="70"/>
      <c r="DJ30" s="71" t="s">
        <v>237</v>
      </c>
      <c r="DK30" s="71" t="s">
        <v>266</v>
      </c>
      <c r="DL30" s="71"/>
      <c r="DM30" s="71"/>
      <c r="DN30" s="71"/>
      <c r="DO30" s="71"/>
      <c r="DP30" s="71"/>
      <c r="DQ30" s="71"/>
      <c r="DR30" s="71"/>
      <c r="DS30" s="71"/>
      <c r="DT30" s="71"/>
      <c r="DU30" s="71" t="s">
        <v>284</v>
      </c>
      <c r="DV30" s="71"/>
      <c r="DW30" s="71" t="s">
        <v>266</v>
      </c>
      <c r="DX30" s="69"/>
      <c r="DY30" s="69"/>
      <c r="DZ30" s="69" t="s">
        <v>273</v>
      </c>
      <c r="EA30" s="69"/>
      <c r="EB30" s="69"/>
      <c r="EC30" s="69" t="s">
        <v>229</v>
      </c>
      <c r="ED30" s="69"/>
      <c r="EE30" s="70" t="s">
        <v>251</v>
      </c>
      <c r="EF30" s="70" t="s">
        <v>249</v>
      </c>
      <c r="EG30" s="70"/>
      <c r="EH30" s="70"/>
      <c r="EI30" s="70" t="s">
        <v>255</v>
      </c>
      <c r="EJ30" s="70"/>
      <c r="EK30" s="70" t="s">
        <v>256</v>
      </c>
      <c r="EL30" s="69"/>
      <c r="EM30" s="69" t="s">
        <v>273</v>
      </c>
      <c r="EN30" s="69"/>
      <c r="EO30" s="69"/>
      <c r="EP30" s="69" t="s">
        <v>259</v>
      </c>
      <c r="EQ30" s="69" t="s">
        <v>243</v>
      </c>
      <c r="ER30" s="69"/>
      <c r="ES30" s="70" t="s">
        <v>276</v>
      </c>
      <c r="ET30" s="70"/>
      <c r="EU30" s="70" t="s">
        <v>280</v>
      </c>
      <c r="EV30" s="70"/>
      <c r="EW30" s="70" t="s">
        <v>234</v>
      </c>
      <c r="EX30" s="70"/>
      <c r="EY30" s="70" t="s">
        <v>254</v>
      </c>
      <c r="EZ30" s="69"/>
      <c r="FA30" s="69" t="s">
        <v>284</v>
      </c>
      <c r="FB30" s="69"/>
      <c r="FC30" s="69" t="s">
        <v>271</v>
      </c>
      <c r="FD30" s="69" t="s">
        <v>237</v>
      </c>
      <c r="FE30" s="69"/>
      <c r="FF30" s="69" t="s">
        <v>282</v>
      </c>
      <c r="FG30" s="70"/>
      <c r="FH30" s="70" t="s">
        <v>283</v>
      </c>
      <c r="FI30" s="70"/>
      <c r="FJ30" s="70"/>
      <c r="FK30" s="70" t="s">
        <v>247</v>
      </c>
      <c r="FL30" s="70"/>
      <c r="FM30" s="70" t="s">
        <v>285</v>
      </c>
      <c r="FN30" s="69"/>
      <c r="FO30" s="69" t="s">
        <v>235</v>
      </c>
      <c r="FP30" s="69" t="s">
        <v>246</v>
      </c>
      <c r="FQ30" s="69"/>
      <c r="FR30" s="69" t="s">
        <v>230</v>
      </c>
      <c r="FS30" s="69"/>
      <c r="FT30" s="69" t="s">
        <v>260</v>
      </c>
      <c r="FU30" s="72" t="s">
        <v>245</v>
      </c>
      <c r="FV30" s="72"/>
      <c r="FW30" s="72" t="s">
        <v>285</v>
      </c>
    </row>
    <row r="31" spans="1:179">
      <c r="A31" s="68" t="s">
        <v>191</v>
      </c>
      <c r="B31" s="69"/>
      <c r="C31" s="69" t="s">
        <v>285</v>
      </c>
      <c r="D31" s="69"/>
      <c r="E31" s="69"/>
      <c r="F31" s="69" t="s">
        <v>258</v>
      </c>
      <c r="G31" s="69" t="s">
        <v>250</v>
      </c>
      <c r="H31" s="69"/>
      <c r="I31" s="70" t="s">
        <v>229</v>
      </c>
      <c r="J31" s="70"/>
      <c r="K31" s="70" t="s">
        <v>264</v>
      </c>
      <c r="L31" s="70"/>
      <c r="M31" s="70"/>
      <c r="N31" s="70" t="s">
        <v>244</v>
      </c>
      <c r="O31" s="70"/>
      <c r="P31" s="69"/>
      <c r="Q31" s="69"/>
      <c r="R31" s="69" t="s">
        <v>235</v>
      </c>
      <c r="S31" s="69"/>
      <c r="T31" s="69" t="s">
        <v>280</v>
      </c>
      <c r="U31" s="69"/>
      <c r="V31" s="69" t="s">
        <v>240</v>
      </c>
      <c r="W31" s="70" t="s">
        <v>239</v>
      </c>
      <c r="X31" s="70"/>
      <c r="Y31" s="70" t="s">
        <v>236</v>
      </c>
      <c r="Z31" s="70"/>
      <c r="AA31" s="70"/>
      <c r="AB31" s="70" t="s">
        <v>269</v>
      </c>
      <c r="AC31" s="70"/>
      <c r="AD31" s="69" t="s">
        <v>278</v>
      </c>
      <c r="AE31" s="69"/>
      <c r="AF31" s="69" t="s">
        <v>229</v>
      </c>
      <c r="AG31" s="69"/>
      <c r="AH31" s="69"/>
      <c r="AI31" s="69" t="s">
        <v>287</v>
      </c>
      <c r="AJ31" s="69"/>
      <c r="AK31" s="70" t="s">
        <v>230</v>
      </c>
      <c r="AL31" s="70"/>
      <c r="AM31" s="70" t="s">
        <v>272</v>
      </c>
      <c r="AN31" s="70"/>
      <c r="AO31" s="70" t="s">
        <v>257</v>
      </c>
      <c r="AP31" s="70"/>
      <c r="AQ31" s="70" t="s">
        <v>254</v>
      </c>
      <c r="AR31" s="69"/>
      <c r="AS31" s="69" t="s">
        <v>232</v>
      </c>
      <c r="AT31" s="69"/>
      <c r="AU31" s="69" t="s">
        <v>260</v>
      </c>
      <c r="AV31" s="69"/>
      <c r="AW31" s="69"/>
      <c r="AX31" s="69" t="s">
        <v>274</v>
      </c>
      <c r="AY31" s="70" t="s">
        <v>250</v>
      </c>
      <c r="AZ31" s="70"/>
      <c r="BA31" s="70" t="s">
        <v>265</v>
      </c>
      <c r="BB31" s="70"/>
      <c r="BC31" s="70"/>
      <c r="BD31" s="70" t="s">
        <v>248</v>
      </c>
      <c r="BE31" s="70"/>
      <c r="BF31" s="69" t="s">
        <v>279</v>
      </c>
      <c r="BG31" s="69"/>
      <c r="BH31" s="69" t="s">
        <v>228</v>
      </c>
      <c r="BI31" s="69"/>
      <c r="BJ31" s="69" t="s">
        <v>267</v>
      </c>
      <c r="BK31" s="69"/>
      <c r="BL31" s="69" t="s">
        <v>273</v>
      </c>
      <c r="BM31" s="70" t="s">
        <v>245</v>
      </c>
      <c r="BN31" s="70"/>
      <c r="BO31" s="70" t="s">
        <v>270</v>
      </c>
      <c r="BP31" s="70"/>
      <c r="BQ31" s="70"/>
      <c r="BR31" s="70" t="s">
        <v>258</v>
      </c>
      <c r="BS31" s="70" t="s">
        <v>281</v>
      </c>
      <c r="BT31" s="69"/>
      <c r="BU31" s="69" t="s">
        <v>279</v>
      </c>
      <c r="BV31" s="69"/>
      <c r="BW31" s="69" t="s">
        <v>231</v>
      </c>
      <c r="BX31" s="69"/>
      <c r="BY31" s="69" t="s">
        <v>255</v>
      </c>
      <c r="BZ31" s="69"/>
      <c r="CA31" s="70"/>
      <c r="CB31" s="70" t="s">
        <v>275</v>
      </c>
      <c r="CC31" s="70" t="s">
        <v>249</v>
      </c>
      <c r="CD31" s="70"/>
      <c r="CE31" s="70"/>
      <c r="CF31" s="70"/>
      <c r="CG31" s="70" t="s">
        <v>233</v>
      </c>
      <c r="CH31" s="69"/>
      <c r="CI31" s="69"/>
      <c r="CJ31" s="69" t="s">
        <v>266</v>
      </c>
      <c r="CK31" s="69"/>
      <c r="CL31" s="69" t="s">
        <v>267</v>
      </c>
      <c r="CM31" s="69" t="s">
        <v>271</v>
      </c>
      <c r="CN31" s="69"/>
      <c r="CO31" s="70" t="s">
        <v>287</v>
      </c>
      <c r="CP31" s="70"/>
      <c r="CQ31" s="70" t="s">
        <v>230</v>
      </c>
      <c r="CR31" s="70"/>
      <c r="CS31" s="70" t="s">
        <v>253</v>
      </c>
      <c r="CT31" s="70"/>
      <c r="CU31" s="70" t="s">
        <v>263</v>
      </c>
      <c r="CV31" s="69"/>
      <c r="CW31" s="69" t="s">
        <v>286</v>
      </c>
      <c r="CX31" s="69"/>
      <c r="CY31" s="69" t="s">
        <v>256</v>
      </c>
      <c r="CZ31" s="69" t="s">
        <v>228</v>
      </c>
      <c r="DA31" s="69"/>
      <c r="DB31" s="69" t="s">
        <v>234</v>
      </c>
      <c r="DC31" s="70"/>
      <c r="DD31" s="70"/>
      <c r="DE31" s="70" t="s">
        <v>251</v>
      </c>
      <c r="DF31" s="70"/>
      <c r="DG31" s="70" t="s">
        <v>245</v>
      </c>
      <c r="DH31" s="70" t="s">
        <v>248</v>
      </c>
      <c r="DI31" s="70"/>
      <c r="DJ31" s="71" t="s">
        <v>243</v>
      </c>
      <c r="DK31" s="71"/>
      <c r="DL31" s="71" t="s">
        <v>255</v>
      </c>
      <c r="DM31" s="71"/>
      <c r="DN31" s="71"/>
      <c r="DO31" s="71"/>
      <c r="DP31" s="71"/>
      <c r="DQ31" s="71"/>
      <c r="DR31" s="71"/>
      <c r="DS31" s="71"/>
      <c r="DT31" s="71"/>
      <c r="DU31" s="71" t="s">
        <v>262</v>
      </c>
      <c r="DV31" s="71"/>
      <c r="DW31" s="71" t="s">
        <v>251</v>
      </c>
      <c r="DX31" s="69"/>
      <c r="DY31" s="69" t="s">
        <v>241</v>
      </c>
      <c r="DZ31" s="69"/>
      <c r="EA31" s="69"/>
      <c r="EB31" s="69" t="s">
        <v>278</v>
      </c>
      <c r="EC31" s="69"/>
      <c r="ED31" s="69" t="s">
        <v>237</v>
      </c>
      <c r="EE31" s="70"/>
      <c r="EF31" s="70" t="s">
        <v>238</v>
      </c>
      <c r="EG31" s="70"/>
      <c r="EH31" s="70" t="s">
        <v>282</v>
      </c>
      <c r="EI31" s="70"/>
      <c r="EJ31" s="70"/>
      <c r="EK31" s="70" t="s">
        <v>283</v>
      </c>
      <c r="EL31" s="69" t="s">
        <v>284</v>
      </c>
      <c r="EM31" s="69"/>
      <c r="EN31" s="69"/>
      <c r="EO31" s="69"/>
      <c r="EP31" s="69"/>
      <c r="EQ31" s="69" t="s">
        <v>264</v>
      </c>
      <c r="ER31" s="69"/>
      <c r="ES31" s="70" t="s">
        <v>247</v>
      </c>
      <c r="ET31" s="70"/>
      <c r="EU31" s="70" t="s">
        <v>274</v>
      </c>
      <c r="EV31" s="70"/>
      <c r="EW31" s="70" t="s">
        <v>270</v>
      </c>
      <c r="EX31" s="70"/>
      <c r="EY31" s="70" t="s">
        <v>259</v>
      </c>
      <c r="EZ31" s="69"/>
      <c r="FA31" s="69" t="s">
        <v>252</v>
      </c>
      <c r="FB31" s="69" t="s">
        <v>253</v>
      </c>
      <c r="FC31" s="69"/>
      <c r="FD31" s="69"/>
      <c r="FE31" s="69" t="s">
        <v>277</v>
      </c>
      <c r="FF31" s="69"/>
      <c r="FG31" s="70" t="s">
        <v>276</v>
      </c>
      <c r="FH31" s="70"/>
      <c r="FI31" s="70" t="s">
        <v>244</v>
      </c>
      <c r="FJ31" s="70"/>
      <c r="FK31" s="70" t="s">
        <v>241</v>
      </c>
      <c r="FL31" s="70"/>
      <c r="FM31" s="70" t="s">
        <v>246</v>
      </c>
      <c r="FN31" s="69"/>
      <c r="FO31" s="69" t="s">
        <v>261</v>
      </c>
      <c r="FP31" s="69" t="s">
        <v>249</v>
      </c>
      <c r="FQ31" s="69"/>
      <c r="FR31" s="69" t="s">
        <v>286</v>
      </c>
      <c r="FS31" s="69"/>
      <c r="FT31" s="69" t="s">
        <v>272</v>
      </c>
      <c r="FU31" s="72"/>
      <c r="FV31" s="72" t="s">
        <v>231</v>
      </c>
      <c r="FW31" s="72" t="s">
        <v>257</v>
      </c>
    </row>
    <row r="32" spans="1:179">
      <c r="A32" s="68" t="s">
        <v>181</v>
      </c>
      <c r="B32" s="69"/>
      <c r="C32" s="69"/>
      <c r="D32" s="69" t="s">
        <v>281</v>
      </c>
      <c r="E32" s="69"/>
      <c r="F32" s="69" t="s">
        <v>240</v>
      </c>
      <c r="G32" s="69" t="s">
        <v>235</v>
      </c>
      <c r="H32" s="69"/>
      <c r="I32" s="70" t="s">
        <v>238</v>
      </c>
      <c r="J32" s="70"/>
      <c r="K32" s="70" t="s">
        <v>265</v>
      </c>
      <c r="L32" s="70"/>
      <c r="M32" s="70" t="s">
        <v>283</v>
      </c>
      <c r="N32" s="70"/>
      <c r="O32" s="70" t="s">
        <v>239</v>
      </c>
      <c r="P32" s="69"/>
      <c r="Q32" s="69"/>
      <c r="R32" s="69" t="s">
        <v>230</v>
      </c>
      <c r="S32" s="69"/>
      <c r="T32" s="69" t="s">
        <v>241</v>
      </c>
      <c r="U32" s="69"/>
      <c r="V32" s="69"/>
      <c r="W32" s="70" t="s">
        <v>282</v>
      </c>
      <c r="X32" s="70" t="s">
        <v>248</v>
      </c>
      <c r="Y32" s="70"/>
      <c r="Z32" s="70"/>
      <c r="AA32" s="70" t="s">
        <v>277</v>
      </c>
      <c r="AB32" s="70"/>
      <c r="AC32" s="70"/>
      <c r="AD32" s="69" t="s">
        <v>243</v>
      </c>
      <c r="AE32" s="69"/>
      <c r="AF32" s="69" t="s">
        <v>271</v>
      </c>
      <c r="AG32" s="69"/>
      <c r="AH32" s="69" t="s">
        <v>247</v>
      </c>
      <c r="AI32" s="69" t="s">
        <v>285</v>
      </c>
      <c r="AJ32" s="69"/>
      <c r="AK32" s="70" t="s">
        <v>244</v>
      </c>
      <c r="AL32" s="70"/>
      <c r="AM32" s="70" t="s">
        <v>245</v>
      </c>
      <c r="AN32" s="70"/>
      <c r="AO32" s="70" t="s">
        <v>277</v>
      </c>
      <c r="AP32" s="70"/>
      <c r="AQ32" s="70" t="s">
        <v>268</v>
      </c>
      <c r="AR32" s="69" t="s">
        <v>274</v>
      </c>
      <c r="AS32" s="69"/>
      <c r="AT32" s="69" t="s">
        <v>252</v>
      </c>
      <c r="AU32" s="69"/>
      <c r="AV32" s="69"/>
      <c r="AW32" s="69" t="s">
        <v>276</v>
      </c>
      <c r="AX32" s="69"/>
      <c r="AY32" s="70" t="s">
        <v>281</v>
      </c>
      <c r="AZ32" s="70"/>
      <c r="BA32" s="70" t="s">
        <v>271</v>
      </c>
      <c r="BB32" s="70"/>
      <c r="BC32" s="70" t="s">
        <v>247</v>
      </c>
      <c r="BD32" s="70"/>
      <c r="BE32" s="70"/>
      <c r="BF32" s="69"/>
      <c r="BG32" s="69" t="s">
        <v>229</v>
      </c>
      <c r="BH32" s="69"/>
      <c r="BI32" s="69" t="s">
        <v>287</v>
      </c>
      <c r="BJ32" s="69"/>
      <c r="BK32" s="69" t="s">
        <v>249</v>
      </c>
      <c r="BL32" s="69"/>
      <c r="BM32" s="70" t="s">
        <v>231</v>
      </c>
      <c r="BN32" s="70"/>
      <c r="BO32" s="70"/>
      <c r="BP32" s="70" t="s">
        <v>275</v>
      </c>
      <c r="BQ32" s="70"/>
      <c r="BR32" s="70" t="s">
        <v>239</v>
      </c>
      <c r="BS32" s="70"/>
      <c r="BT32" s="69" t="s">
        <v>264</v>
      </c>
      <c r="BU32" s="69"/>
      <c r="BV32" s="69"/>
      <c r="BW32" s="69" t="s">
        <v>250</v>
      </c>
      <c r="BX32" s="69"/>
      <c r="BY32" s="69" t="s">
        <v>257</v>
      </c>
      <c r="BZ32" s="69"/>
      <c r="CA32" s="70" t="s">
        <v>280</v>
      </c>
      <c r="CB32" s="70"/>
      <c r="CC32" s="70" t="s">
        <v>272</v>
      </c>
      <c r="CD32" s="70"/>
      <c r="CE32" s="70" t="s">
        <v>278</v>
      </c>
      <c r="CF32" s="70"/>
      <c r="CG32" s="70" t="s">
        <v>261</v>
      </c>
      <c r="CH32" s="69"/>
      <c r="CI32" s="69" t="s">
        <v>255</v>
      </c>
      <c r="CJ32" s="69"/>
      <c r="CK32" s="69" t="s">
        <v>280</v>
      </c>
      <c r="CL32" s="69"/>
      <c r="CM32" s="69" t="s">
        <v>235</v>
      </c>
      <c r="CN32" s="69"/>
      <c r="CO32" s="70" t="s">
        <v>251</v>
      </c>
      <c r="CP32" s="70"/>
      <c r="CQ32" s="70" t="s">
        <v>282</v>
      </c>
      <c r="CR32" s="70"/>
      <c r="CS32" s="70"/>
      <c r="CT32" s="70" t="s">
        <v>273</v>
      </c>
      <c r="CU32" s="70"/>
      <c r="CV32" s="69" t="s">
        <v>260</v>
      </c>
      <c r="CW32" s="69"/>
      <c r="CX32" s="69" t="s">
        <v>263</v>
      </c>
      <c r="CY32" s="69" t="s">
        <v>237</v>
      </c>
      <c r="CZ32" s="69"/>
      <c r="DA32" s="69" t="s">
        <v>236</v>
      </c>
      <c r="DB32" s="69"/>
      <c r="DC32" s="70"/>
      <c r="DD32" s="70"/>
      <c r="DE32" s="70" t="s">
        <v>259</v>
      </c>
      <c r="DF32" s="70"/>
      <c r="DG32" s="70" t="s">
        <v>275</v>
      </c>
      <c r="DH32" s="70"/>
      <c r="DI32" s="70" t="s">
        <v>246</v>
      </c>
      <c r="DJ32" s="71" t="s">
        <v>269</v>
      </c>
      <c r="DK32" s="71"/>
      <c r="DL32" s="71" t="s">
        <v>232</v>
      </c>
      <c r="DM32" s="71"/>
      <c r="DN32" s="71"/>
      <c r="DO32" s="71"/>
      <c r="DP32" s="71"/>
      <c r="DQ32" s="71"/>
      <c r="DR32" s="71"/>
      <c r="DS32" s="71"/>
      <c r="DT32" s="71"/>
      <c r="DU32" s="71" t="s">
        <v>233</v>
      </c>
      <c r="DV32" s="71" t="s">
        <v>260</v>
      </c>
      <c r="DW32" s="71"/>
      <c r="DX32" s="69" t="s">
        <v>262</v>
      </c>
      <c r="DY32" s="69"/>
      <c r="DZ32" s="69" t="s">
        <v>270</v>
      </c>
      <c r="EA32" s="69"/>
      <c r="EB32" s="69" t="s">
        <v>267</v>
      </c>
      <c r="EC32" s="69"/>
      <c r="ED32" s="69"/>
      <c r="EE32" s="70" t="s">
        <v>256</v>
      </c>
      <c r="EF32" s="70"/>
      <c r="EG32" s="70" t="s">
        <v>253</v>
      </c>
      <c r="EH32" s="70"/>
      <c r="EI32" s="70" t="s">
        <v>258</v>
      </c>
      <c r="EJ32" s="70" t="s">
        <v>228</v>
      </c>
      <c r="EK32" s="70"/>
      <c r="EL32" s="69" t="s">
        <v>242</v>
      </c>
      <c r="EM32" s="69"/>
      <c r="EN32" s="69" t="s">
        <v>266</v>
      </c>
      <c r="EO32" s="69"/>
      <c r="EP32" s="69" t="s">
        <v>285</v>
      </c>
      <c r="EQ32" s="69" t="s">
        <v>276</v>
      </c>
      <c r="ER32" s="69"/>
      <c r="ES32" s="70" t="s">
        <v>252</v>
      </c>
      <c r="ET32" s="70"/>
      <c r="EU32" s="70" t="s">
        <v>240</v>
      </c>
      <c r="EV32" s="70"/>
      <c r="EW32" s="70" t="s">
        <v>243</v>
      </c>
      <c r="EX32" s="70"/>
      <c r="EY32" s="70" t="s">
        <v>263</v>
      </c>
      <c r="EZ32" s="69"/>
      <c r="FA32" s="69" t="s">
        <v>233</v>
      </c>
      <c r="FB32" s="69"/>
      <c r="FC32" s="69" t="s">
        <v>269</v>
      </c>
      <c r="FD32" s="69"/>
      <c r="FE32" s="69" t="s">
        <v>286</v>
      </c>
      <c r="FF32" s="69"/>
      <c r="FG32" s="70" t="s">
        <v>234</v>
      </c>
      <c r="FH32" s="70"/>
      <c r="FI32" s="70" t="s">
        <v>279</v>
      </c>
      <c r="FJ32" s="70" t="s">
        <v>236</v>
      </c>
      <c r="FK32" s="70"/>
      <c r="FL32" s="70"/>
      <c r="FM32" s="70" t="s">
        <v>237</v>
      </c>
      <c r="FN32" s="69"/>
      <c r="FO32" s="69" t="s">
        <v>265</v>
      </c>
      <c r="FP32" s="69"/>
      <c r="FQ32" s="69"/>
      <c r="FR32" s="69"/>
      <c r="FS32" s="69" t="s">
        <v>238</v>
      </c>
      <c r="FT32" s="69"/>
      <c r="FU32" s="72" t="s">
        <v>266</v>
      </c>
      <c r="FV32" s="72" t="s">
        <v>259</v>
      </c>
      <c r="FW32" s="72"/>
    </row>
    <row r="33" spans="1:179">
      <c r="A33" s="68" t="s">
        <v>177</v>
      </c>
      <c r="B33" s="69"/>
      <c r="C33" s="69"/>
      <c r="D33" s="69" t="s">
        <v>269</v>
      </c>
      <c r="E33" s="69"/>
      <c r="F33" s="69" t="s">
        <v>266</v>
      </c>
      <c r="G33" s="69" t="s">
        <v>263</v>
      </c>
      <c r="H33" s="69"/>
      <c r="I33" s="70"/>
      <c r="J33" s="70"/>
      <c r="K33" s="70" t="s">
        <v>260</v>
      </c>
      <c r="L33" s="70"/>
      <c r="M33" s="70"/>
      <c r="N33" s="70" t="s">
        <v>243</v>
      </c>
      <c r="O33" s="70"/>
      <c r="P33" s="69" t="s">
        <v>264</v>
      </c>
      <c r="Q33" s="69"/>
      <c r="R33" s="69" t="s">
        <v>245</v>
      </c>
      <c r="S33" s="69"/>
      <c r="T33" s="69" t="s">
        <v>279</v>
      </c>
      <c r="U33" s="69"/>
      <c r="V33" s="69"/>
      <c r="W33" s="70"/>
      <c r="X33" s="70"/>
      <c r="Y33" s="70" t="s">
        <v>258</v>
      </c>
      <c r="Z33" s="70"/>
      <c r="AA33" s="70" t="s">
        <v>271</v>
      </c>
      <c r="AB33" s="70"/>
      <c r="AC33" s="70" t="s">
        <v>257</v>
      </c>
      <c r="AD33" s="69"/>
      <c r="AE33" s="69"/>
      <c r="AF33" s="69" t="s">
        <v>233</v>
      </c>
      <c r="AG33" s="69"/>
      <c r="AH33" s="69" t="s">
        <v>278</v>
      </c>
      <c r="AI33" s="69"/>
      <c r="AJ33" s="69" t="s">
        <v>235</v>
      </c>
      <c r="AK33" s="70"/>
      <c r="AL33" s="70" t="s">
        <v>237</v>
      </c>
      <c r="AM33" s="70" t="s">
        <v>238</v>
      </c>
      <c r="AN33" s="70"/>
      <c r="AO33" s="70" t="s">
        <v>240</v>
      </c>
      <c r="AP33" s="70"/>
      <c r="AQ33" s="70" t="s">
        <v>239</v>
      </c>
      <c r="AR33" s="69"/>
      <c r="AS33" s="69" t="s">
        <v>229</v>
      </c>
      <c r="AT33" s="69"/>
      <c r="AU33" s="69" t="s">
        <v>230</v>
      </c>
      <c r="AV33" s="69" t="s">
        <v>231</v>
      </c>
      <c r="AW33" s="69"/>
      <c r="AX33" s="69" t="s">
        <v>265</v>
      </c>
      <c r="AY33" s="70"/>
      <c r="AZ33" s="70" t="s">
        <v>249</v>
      </c>
      <c r="BA33" s="70"/>
      <c r="BB33" s="70"/>
      <c r="BC33" s="70"/>
      <c r="BD33" s="70" t="s">
        <v>277</v>
      </c>
      <c r="BE33" s="70"/>
      <c r="BF33" s="69" t="s">
        <v>228</v>
      </c>
      <c r="BG33" s="69"/>
      <c r="BH33" s="69" t="s">
        <v>234</v>
      </c>
      <c r="BI33" s="69"/>
      <c r="BJ33" s="69" t="s">
        <v>268</v>
      </c>
      <c r="BK33" s="69" t="s">
        <v>274</v>
      </c>
      <c r="BL33" s="69"/>
      <c r="BM33" s="70" t="s">
        <v>253</v>
      </c>
      <c r="BN33" s="70"/>
      <c r="BO33" s="70"/>
      <c r="BP33" s="70" t="s">
        <v>228</v>
      </c>
      <c r="BQ33" s="70"/>
      <c r="BR33" s="70" t="s">
        <v>272</v>
      </c>
      <c r="BS33" s="70"/>
      <c r="BT33" s="69" t="s">
        <v>232</v>
      </c>
      <c r="BU33" s="69"/>
      <c r="BV33" s="69" t="s">
        <v>229</v>
      </c>
      <c r="BW33" s="69"/>
      <c r="BX33" s="69" t="s">
        <v>275</v>
      </c>
      <c r="BY33" s="69" t="s">
        <v>259</v>
      </c>
      <c r="BZ33" s="69"/>
      <c r="CA33" s="70" t="s">
        <v>270</v>
      </c>
      <c r="CB33" s="70"/>
      <c r="CC33" s="70" t="s">
        <v>257</v>
      </c>
      <c r="CD33" s="70"/>
      <c r="CE33" s="70" t="s">
        <v>286</v>
      </c>
      <c r="CF33" s="70"/>
      <c r="CG33" s="70" t="s">
        <v>254</v>
      </c>
      <c r="CH33" s="69"/>
      <c r="CI33" s="69"/>
      <c r="CJ33" s="69" t="s">
        <v>250</v>
      </c>
      <c r="CK33" s="69"/>
      <c r="CL33" s="69" t="s">
        <v>268</v>
      </c>
      <c r="CM33" s="69"/>
      <c r="CN33" s="69"/>
      <c r="CO33" s="70" t="s">
        <v>264</v>
      </c>
      <c r="CP33" s="70"/>
      <c r="CQ33" s="70" t="s">
        <v>231</v>
      </c>
      <c r="CR33" s="70" t="s">
        <v>256</v>
      </c>
      <c r="CS33" s="70"/>
      <c r="CT33" s="70"/>
      <c r="CU33" s="70" t="s">
        <v>287</v>
      </c>
      <c r="CV33" s="69"/>
      <c r="CW33" s="69" t="s">
        <v>244</v>
      </c>
      <c r="CX33" s="69"/>
      <c r="CY33" s="69" t="s">
        <v>278</v>
      </c>
      <c r="CZ33" s="69"/>
      <c r="DA33" s="69" t="s">
        <v>248</v>
      </c>
      <c r="DB33" s="69"/>
      <c r="DC33" s="70" t="s">
        <v>247</v>
      </c>
      <c r="DD33" s="70"/>
      <c r="DE33" s="70"/>
      <c r="DF33" s="70"/>
      <c r="DG33" s="70" t="s">
        <v>273</v>
      </c>
      <c r="DH33" s="70"/>
      <c r="DI33" s="70" t="s">
        <v>276</v>
      </c>
      <c r="DJ33" s="71"/>
      <c r="DK33" s="71" t="s">
        <v>234</v>
      </c>
      <c r="DL33" s="71" t="s">
        <v>253</v>
      </c>
      <c r="DM33" s="71"/>
      <c r="DN33" s="71"/>
      <c r="DO33" s="71"/>
      <c r="DP33" s="71"/>
      <c r="DQ33" s="71"/>
      <c r="DR33" s="71"/>
      <c r="DS33" s="71"/>
      <c r="DT33" s="71"/>
      <c r="DU33" s="71" t="s">
        <v>279</v>
      </c>
      <c r="DV33" s="71"/>
      <c r="DW33" s="71" t="s">
        <v>250</v>
      </c>
      <c r="DX33" s="69" t="s">
        <v>241</v>
      </c>
      <c r="DY33" s="69"/>
      <c r="DZ33" s="69" t="s">
        <v>248</v>
      </c>
      <c r="EA33" s="69"/>
      <c r="EB33" s="69" t="s">
        <v>284</v>
      </c>
      <c r="EC33" s="69"/>
      <c r="ED33" s="69" t="s">
        <v>282</v>
      </c>
      <c r="EE33" s="70"/>
      <c r="EF33" s="70" t="s">
        <v>283</v>
      </c>
      <c r="EG33" s="70" t="s">
        <v>236</v>
      </c>
      <c r="EH33" s="70"/>
      <c r="EI33" s="70" t="s">
        <v>286</v>
      </c>
      <c r="EJ33" s="70"/>
      <c r="EK33" s="70" t="s">
        <v>232</v>
      </c>
      <c r="EL33" s="69"/>
      <c r="EM33" s="69" t="s">
        <v>272</v>
      </c>
      <c r="EN33" s="69"/>
      <c r="EO33" s="69"/>
      <c r="EP33" s="69" t="s">
        <v>258</v>
      </c>
      <c r="EQ33" s="69"/>
      <c r="ER33" s="69" t="s">
        <v>281</v>
      </c>
      <c r="ES33" s="70" t="s">
        <v>274</v>
      </c>
      <c r="ET33" s="70"/>
      <c r="EU33" s="70" t="s">
        <v>255</v>
      </c>
      <c r="EV33" s="70"/>
      <c r="EW33" s="70" t="s">
        <v>287</v>
      </c>
      <c r="EX33" s="70" t="s">
        <v>241</v>
      </c>
      <c r="EY33" s="70"/>
      <c r="EZ33" s="69" t="s">
        <v>270</v>
      </c>
      <c r="FA33" s="69"/>
      <c r="FB33" s="69" t="s">
        <v>262</v>
      </c>
      <c r="FC33" s="69"/>
      <c r="FD33" s="69" t="s">
        <v>244</v>
      </c>
      <c r="FE33" s="69" t="s">
        <v>252</v>
      </c>
      <c r="FF33" s="69"/>
      <c r="FG33" s="70"/>
      <c r="FH33" s="70"/>
      <c r="FI33" s="70" t="s">
        <v>285</v>
      </c>
      <c r="FJ33" s="70"/>
      <c r="FK33" s="70" t="s">
        <v>230</v>
      </c>
      <c r="FL33" s="70"/>
      <c r="FM33" s="70" t="s">
        <v>245</v>
      </c>
      <c r="FN33" s="69"/>
      <c r="FO33" s="69" t="s">
        <v>242</v>
      </c>
      <c r="FP33" s="69"/>
      <c r="FQ33" s="69"/>
      <c r="FR33" s="69" t="s">
        <v>246</v>
      </c>
      <c r="FS33" s="69" t="s">
        <v>249</v>
      </c>
      <c r="FT33" s="69"/>
      <c r="FU33" s="72" t="s">
        <v>280</v>
      </c>
      <c r="FV33" s="72"/>
      <c r="FW33" s="72" t="s">
        <v>251</v>
      </c>
    </row>
  </sheetData>
  <mergeCells count="25">
    <mergeCell ref="FU1:FW1"/>
    <mergeCell ref="EE1:EK1"/>
    <mergeCell ref="EL1:ER1"/>
    <mergeCell ref="ES1:EY1"/>
    <mergeCell ref="EZ1:FF1"/>
    <mergeCell ref="FG1:FM1"/>
    <mergeCell ref="FN1:FT1"/>
    <mergeCell ref="DX1:ED1"/>
    <mergeCell ref="AR1:AX1"/>
    <mergeCell ref="AY1:BE1"/>
    <mergeCell ref="BF1:BL1"/>
    <mergeCell ref="BM1:BS1"/>
    <mergeCell ref="BT1:BZ1"/>
    <mergeCell ref="CA1:CG1"/>
    <mergeCell ref="CH1:CN1"/>
    <mergeCell ref="CO1:CU1"/>
    <mergeCell ref="CV1:DB1"/>
    <mergeCell ref="DC1:DI1"/>
    <mergeCell ref="DJ1:DW1"/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59DA-AC25-8D44-A38B-257D672C9DAE}">
  <sheetPr codeName="Sheet1"/>
  <dimension ref="A1:N10"/>
  <sheetViews>
    <sheetView workbookViewId="0">
      <selection activeCell="C48" sqref="C48"/>
    </sheetView>
  </sheetViews>
  <sheetFormatPr baseColWidth="10" defaultRowHeight="16"/>
  <cols>
    <col min="1" max="1" width="20" customWidth="1"/>
    <col min="2" max="14" width="22.83203125" customWidth="1"/>
  </cols>
  <sheetData>
    <row r="1" spans="1:14">
      <c r="A1" s="78" t="s">
        <v>290</v>
      </c>
      <c r="B1" s="7" t="str">
        <f>Arsh!A2</f>
        <v>jrue holiday</v>
      </c>
      <c r="C1" s="7" t="str">
        <f>Arsh!A3</f>
        <v>Rudy Gobert</v>
      </c>
      <c r="D1" s="7" t="str">
        <f>Arsh!A4</f>
        <v>Lamarcus aldridge</v>
      </c>
      <c r="E1" s="7" t="str">
        <f>Arsh!A5</f>
        <v>Mike Conley</v>
      </c>
      <c r="F1" s="7" t="str">
        <f>Arsh!A6</f>
        <v>Draymond Green</v>
      </c>
      <c r="G1" s="7" t="str">
        <f>Arsh!A7</f>
        <v>Kyle Lowry</v>
      </c>
      <c r="H1" s="7" t="str">
        <f>Arsh!A8</f>
        <v>Marcus Smart</v>
      </c>
      <c r="I1" s="7" t="str">
        <f>Arsh!A9</f>
        <v>Matisse Thybulle</v>
      </c>
      <c r="J1" s="7" t="str">
        <f>Arsh!A10</f>
        <v>Delon Wright</v>
      </c>
      <c r="K1" s="7" t="str">
        <f>Arsh!A11</f>
        <v>malcolm brogdon</v>
      </c>
      <c r="L1" s="7" t="str">
        <f>Arsh!A12</f>
        <v>Tomas Satoransky</v>
      </c>
      <c r="M1" s="7" t="str">
        <f>Arsh!A13</f>
        <v>Kendrick Nunn</v>
      </c>
      <c r="N1" s="7" t="str">
        <f>Arsh!A14</f>
        <v>Brandon Clarke</v>
      </c>
    </row>
    <row r="2" spans="1:14">
      <c r="A2" s="78" t="s">
        <v>291</v>
      </c>
      <c r="B2" s="7" t="str">
        <f>Joban!A2</f>
        <v>nikola jokic</v>
      </c>
      <c r="C2" s="7" t="str">
        <f>Joban!A3</f>
        <v>james harden</v>
      </c>
      <c r="D2" s="7" t="str">
        <f>Joban!A4</f>
        <v>karl-anthony towns</v>
      </c>
      <c r="E2" s="7" t="str">
        <f>Joban!A5</f>
        <v>Robert Covington</v>
      </c>
      <c r="F2" s="7" t="str">
        <f>Joban!A6</f>
        <v>Mitchell Robinson</v>
      </c>
      <c r="G2" s="7" t="str">
        <f>Joban!A7</f>
        <v>Kristaps Porzingis</v>
      </c>
      <c r="H2" s="7" t="str">
        <f>Joban!A8</f>
        <v>Josh Hart</v>
      </c>
      <c r="I2" s="7" t="str">
        <f>Joban!A9</f>
        <v>caris levert</v>
      </c>
      <c r="J2" s="7" t="str">
        <f>Joban!A10</f>
        <v>Bam Adebayo</v>
      </c>
      <c r="K2" s="7" t="str">
        <f>Joban!A11</f>
        <v>Kelly Oubre</v>
      </c>
      <c r="L2" s="7" t="str">
        <f>Joban!A12</f>
        <v>Jonathan Isaac</v>
      </c>
      <c r="M2" s="7" t="str">
        <f>Joban!A13</f>
        <v>shai gilgeous-alexander</v>
      </c>
      <c r="N2" s="7" t="str">
        <f>Joban!A14</f>
        <v>Gary Harris</v>
      </c>
    </row>
    <row r="3" spans="1:14">
      <c r="A3" s="78" t="s">
        <v>292</v>
      </c>
      <c r="B3" s="7" t="str">
        <f>Sartaj!A2</f>
        <v>kawhi leonard</v>
      </c>
      <c r="C3" s="7" t="str">
        <f>Sartaj!A3</f>
        <v>Damian Lillard</v>
      </c>
      <c r="D3" s="7" t="str">
        <f>Sartaj!A4</f>
        <v>Chris Paul</v>
      </c>
      <c r="E3" s="7" t="str">
        <f>Sartaj!A5</f>
        <v>John Collins</v>
      </c>
      <c r="F3" s="7" t="str">
        <f>Sartaj!A6</f>
        <v>Danilo Gallinari</v>
      </c>
      <c r="G3" s="7" t="str">
        <f>Sartaj!A7</f>
        <v>Zion Williamson</v>
      </c>
      <c r="H3" s="7" t="str">
        <f>Sartaj!A8</f>
        <v>Jonas Valanciunas</v>
      </c>
      <c r="I3" s="7" t="str">
        <f>Sartaj!A9</f>
        <v>josh richardson</v>
      </c>
      <c r="J3" s="7" t="str">
        <f>Sartaj!A10</f>
        <v>Richaun Holmes</v>
      </c>
      <c r="K3" s="7" t="str">
        <f>Sartaj!A11</f>
        <v>Pj Tucker</v>
      </c>
      <c r="L3" s="7" t="str">
        <f>Sartaj!A12</f>
        <v>robert williams</v>
      </c>
      <c r="M3" s="7" t="str">
        <f>Sartaj!A13</f>
        <v>Kris Dunn</v>
      </c>
      <c r="N3" s="7" t="str">
        <f>Sartaj!A14</f>
        <v>Cody Zeller</v>
      </c>
    </row>
    <row r="4" spans="1:14">
      <c r="A4" s="78" t="s">
        <v>293</v>
      </c>
      <c r="B4" s="7" t="str">
        <f>Harvir!A2</f>
        <v>kyrie irving</v>
      </c>
      <c r="C4" s="7" t="str">
        <f>Harvir!A3</f>
        <v>Bradley Beal</v>
      </c>
      <c r="D4" s="7" t="str">
        <f>Harvir!A4</f>
        <v>kemba walker</v>
      </c>
      <c r="E4" s="7" t="str">
        <f>Harvir!A5</f>
        <v>donovan mitchell</v>
      </c>
      <c r="F4" s="7" t="str">
        <f>Harvir!A6</f>
        <v>Kevin Love</v>
      </c>
      <c r="G4" s="7" t="str">
        <f>Harvir!A7</f>
        <v>Jeremy Lamb</v>
      </c>
      <c r="H4" s="7" t="str">
        <f>Harvir!A8</f>
        <v>eric bledsoe</v>
      </c>
      <c r="I4" s="7" t="str">
        <f>Harvir!A9</f>
        <v>Ricky Rubio</v>
      </c>
      <c r="J4" s="7" t="str">
        <f>Harvir!A10</f>
        <v>Jeff Teague</v>
      </c>
      <c r="K4" s="7" t="str">
        <f>Harvir!A11</f>
        <v>Rudy Gay</v>
      </c>
      <c r="L4" s="7" t="str">
        <f>Harvir!A12</f>
        <v>Goran Dragic</v>
      </c>
      <c r="M4" s="7" t="str">
        <f>Harvir!A13</f>
        <v>Eric Gordon</v>
      </c>
      <c r="N4" s="7" t="str">
        <f>Harvir!A14</f>
        <v>davis bertans</v>
      </c>
    </row>
    <row r="5" spans="1:14">
      <c r="A5" s="78" t="s">
        <v>294</v>
      </c>
      <c r="B5" s="7" t="str">
        <f>Angad!A2</f>
        <v>joel embiid</v>
      </c>
      <c r="C5" s="7" t="str">
        <f>Angad!A3</f>
        <v>Andre Drummond</v>
      </c>
      <c r="D5" s="7" t="str">
        <f>Angad!A4</f>
        <v>de'aaron fox</v>
      </c>
      <c r="E5" s="7" t="str">
        <f>Angad!A5</f>
        <v>steven adams</v>
      </c>
      <c r="F5" s="7" t="str">
        <f>Angad!A6</f>
        <v>Julius Randle</v>
      </c>
      <c r="G5" s="7" t="str">
        <f>Angad!A7</f>
        <v>Montrezl Harrell</v>
      </c>
      <c r="H5" s="7" t="str">
        <f>Angad!A8</f>
        <v>Wendell Carter</v>
      </c>
      <c r="I5" s="7" t="str">
        <f>Angad!A9</f>
        <v>Marvin Bagley</v>
      </c>
      <c r="J5" s="7" t="str">
        <f>Angad!A10</f>
        <v>larry nance</v>
      </c>
      <c r="K5" s="7" t="str">
        <f>Angad!A11</f>
        <v>Jarrett Allen</v>
      </c>
      <c r="L5" s="7" t="str">
        <f>Angad!A12</f>
        <v>RJ Barrett</v>
      </c>
      <c r="M5" s="7" t="str">
        <f>Angad!A13</f>
        <v>miles bridges</v>
      </c>
      <c r="N5" s="7" t="str">
        <f>Angad!A14</f>
        <v>P.J. Washington</v>
      </c>
    </row>
    <row r="6" spans="1:14">
      <c r="A6" s="78" t="s">
        <v>295</v>
      </c>
      <c r="B6" s="7" t="str">
        <f>Harman!A2</f>
        <v>Russell Westbrook</v>
      </c>
      <c r="C6" s="7" t="str">
        <f>Harman!A3</f>
        <v>Pascal Siakam</v>
      </c>
      <c r="D6" s="7" t="str">
        <f>Harman!A4</f>
        <v>Blake Griffin</v>
      </c>
      <c r="E6" s="7" t="str">
        <f>Harman!A5</f>
        <v>CJ McCollum</v>
      </c>
      <c r="F6" s="7" t="str">
        <f>Harman!A6</f>
        <v>Jamal Murray</v>
      </c>
      <c r="G6" s="7" t="str">
        <f>Harman!A7</f>
        <v>Aaron Gordon</v>
      </c>
      <c r="H6" s="7" t="str">
        <f>Harman!A8</f>
        <v>Serge Ibaka</v>
      </c>
      <c r="I6" s="7" t="str">
        <f>Harman!A9</f>
        <v>Spencer Dinwiddie</v>
      </c>
      <c r="J6" s="7" t="str">
        <f>Harman!A10</f>
        <v>Kyle Kuzma</v>
      </c>
      <c r="K6" s="7" t="str">
        <f>Harman!A11</f>
        <v>Andrew Wiggins</v>
      </c>
      <c r="L6" s="7" t="str">
        <f>Harman!A12</f>
        <v>Danny Green</v>
      </c>
      <c r="M6" s="7" t="str">
        <f>Harman!A13</f>
        <v>Rui Hachimura</v>
      </c>
      <c r="N6" s="7" t="str">
        <f>Harman!A14</f>
        <v>Derrick Rose</v>
      </c>
    </row>
    <row r="7" spans="1:14">
      <c r="A7" s="78" t="s">
        <v>296</v>
      </c>
      <c r="B7" s="7" t="str">
        <f>Karnvir!$A2</f>
        <v>Stephen Curry</v>
      </c>
      <c r="C7" s="7" t="str">
        <f>Karnvir!$A3</f>
        <v>Myles Turner</v>
      </c>
      <c r="D7" s="7" t="str">
        <f>Karnvir!$A4</f>
        <v>Devin Booker</v>
      </c>
      <c r="E7" s="7" t="str">
        <f>Karnvir!$A5</f>
        <v>Trae Young</v>
      </c>
      <c r="F7" s="7" t="str">
        <f>Karnvir!$A6</f>
        <v>Brook Lopez</v>
      </c>
      <c r="G7" s="7" t="str">
        <f>Karnvir!$A7</f>
        <v>Jaren Jackson</v>
      </c>
      <c r="H7" s="7" t="str">
        <f>Karnvir!$A8</f>
        <v>Justise Winslow</v>
      </c>
      <c r="I7" s="7" t="str">
        <f>Karnvir!$A9</f>
        <v>Ja Morant</v>
      </c>
      <c r="J7" s="7" t="str">
        <f>Karnvir!$A10</f>
        <v>Aron Baynes</v>
      </c>
      <c r="K7" s="7" t="str">
        <f>Karnvir!$A11</f>
        <v>fred vanvleet</v>
      </c>
      <c r="L7" s="7" t="str">
        <f>Karnvir!$A12</f>
        <v>brandon ingram</v>
      </c>
      <c r="M7" s="7" t="str">
        <f>Karnvir!$A13</f>
        <v>T.J. Warren</v>
      </c>
      <c r="N7" s="7" t="str">
        <f>Karnvir!$A14</f>
        <v>og anunoby</v>
      </c>
    </row>
    <row r="8" spans="1:14">
      <c r="A8" s="78" t="s">
        <v>297</v>
      </c>
      <c r="B8" s="7" t="str">
        <f>Justin!$A2</f>
        <v>Giannis Antetokounmpo</v>
      </c>
      <c r="C8" s="7" t="str">
        <f>Justin!$A3</f>
        <v>Paul George</v>
      </c>
      <c r="D8" s="7" t="str">
        <f>Justin!$A4</f>
        <v>Jimmy Butler</v>
      </c>
      <c r="E8" s="7" t="str">
        <f>Justin!$A5</f>
        <v>Buddy Hield</v>
      </c>
      <c r="F8" s="7" t="str">
        <f>Justin!$A6</f>
        <v>Zach LaVine</v>
      </c>
      <c r="G8" s="7" t="str">
        <f>Justin!$A7</f>
        <v>D'Angelo Russell</v>
      </c>
      <c r="H8" s="7" t="str">
        <f>Justin!$A8</f>
        <v>Jayson Tatum</v>
      </c>
      <c r="I8" s="7" t="str">
        <f>Justin!$A9</f>
        <v>Thomas Bryant</v>
      </c>
      <c r="J8" s="7" t="str">
        <f>Justin!$A10</f>
        <v>Domantas Sabonis</v>
      </c>
      <c r="K8" s="7" t="str">
        <f>Justin!$A11</f>
        <v>tyler herro</v>
      </c>
      <c r="L8" s="7" t="str">
        <f>Justin!$A12</f>
        <v>Jaylen Brown</v>
      </c>
      <c r="M8" s="7" t="str">
        <f>Justin!$A13</f>
        <v>Dario Saric</v>
      </c>
      <c r="N8" s="7" t="str">
        <f>Justin!$A14</f>
        <v>Dennis Schroder</v>
      </c>
    </row>
    <row r="9" spans="1:14">
      <c r="A9" s="78" t="s">
        <v>298</v>
      </c>
      <c r="B9" s="7" t="str">
        <f>Ajay!$A2</f>
        <v>LeBron James</v>
      </c>
      <c r="C9" s="7" t="str">
        <f>Ajay!$A3</f>
        <v>Luka Doncic</v>
      </c>
      <c r="D9" s="7" t="str">
        <f>Ajay!$A4</f>
        <v>Ben Simmons</v>
      </c>
      <c r="E9" s="7" t="str">
        <f>Ajay!$A5</f>
        <v>Tobias Harris</v>
      </c>
      <c r="F9" s="7" t="str">
        <f>Ajay!$A6</f>
        <v>Clint Capela</v>
      </c>
      <c r="G9" s="7" t="str">
        <f>Ajay!$A7</f>
        <v>Khris Middleton</v>
      </c>
      <c r="H9" s="7" t="str">
        <f>Ajay!$A8</f>
        <v>Lauri Markkanen</v>
      </c>
      <c r="I9" s="7" t="str">
        <f>Ajay!$A9</f>
        <v>Gordon Hayward</v>
      </c>
      <c r="J9" s="7" t="str">
        <f>Ajay!$A10</f>
        <v>hassan whiteside</v>
      </c>
      <c r="K9" s="7" t="str">
        <f>Ajay!$A11</f>
        <v>Dejounte Murray</v>
      </c>
      <c r="L9" s="7" t="str">
        <f>Ajay!$A12</f>
        <v>Tristan Thompson</v>
      </c>
      <c r="M9" s="7" t="str">
        <f>Ajay!$A13</f>
        <v>Joe Harris</v>
      </c>
      <c r="N9" s="7" t="str">
        <f>Ajay!$A14</f>
        <v>Dwight Howard</v>
      </c>
    </row>
    <row r="10" spans="1:14">
      <c r="A10" s="78" t="s">
        <v>329</v>
      </c>
      <c r="B10" s="6" t="str">
        <f>Jatin!$A2</f>
        <v>Anthony Davis</v>
      </c>
      <c r="C10" s="6" t="str">
        <f>Jatin!$A3</f>
        <v>Nikola Vucevic</v>
      </c>
      <c r="D10" s="6" t="str">
        <f>Jatin!$A4</f>
        <v>Deandre Ayton</v>
      </c>
      <c r="E10" s="6" t="str">
        <f>Jatin!$A5</f>
        <v>Otto Porter</v>
      </c>
      <c r="F10" s="6" t="str">
        <f>Jatin!$A6</f>
        <v>Al Horford</v>
      </c>
      <c r="G10" s="6" t="str">
        <f>Jatin!$A7</f>
        <v>DeMar DeRozan</v>
      </c>
      <c r="H10" s="6" t="str">
        <f>Jatin!$A8</f>
        <v>Lonzo Ball</v>
      </c>
      <c r="I10" s="6" t="str">
        <f>Jatin!$A9</f>
        <v>Terry Rozier</v>
      </c>
      <c r="J10" s="6" t="str">
        <f>Jatin!$A10</f>
        <v>Joe Ingles</v>
      </c>
      <c r="K10" s="6" t="str">
        <f>Jatin!$A11</f>
        <v>Terrence Ross</v>
      </c>
      <c r="L10" s="6" t="str">
        <f>Jatin!$A12</f>
        <v>Paul Millsap</v>
      </c>
      <c r="M10" s="6" t="str">
        <f>Jatin!$A13</f>
        <v>Lou Williams</v>
      </c>
      <c r="N10" s="6" t="str">
        <f>Jatin!$A14</f>
        <v>Harrison Barnes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63F1-2EC9-CE4A-94C3-3B1DB3F90A93}">
  <sheetPr codeName="Sheet3"/>
  <dimension ref="A1:Y43"/>
  <sheetViews>
    <sheetView workbookViewId="0">
      <selection activeCell="E34" sqref="E34"/>
    </sheetView>
  </sheetViews>
  <sheetFormatPr baseColWidth="10" defaultRowHeight="16"/>
  <cols>
    <col min="1" max="1" width="18.83203125" customWidth="1"/>
    <col min="2" max="15" width="10.83203125" customWidth="1"/>
  </cols>
  <sheetData>
    <row r="1" spans="1:25">
      <c r="A1" s="1" t="s">
        <v>0</v>
      </c>
      <c r="B1" s="2" t="s">
        <v>1</v>
      </c>
      <c r="C1" s="3" t="s">
        <v>136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313</v>
      </c>
      <c r="B2" s="8">
        <f>IFERROR(VLOOKUP($A2, All!$A$1:$AB$699,2,0),300)</f>
        <v>30</v>
      </c>
      <c r="C2" s="8">
        <f>IFERROR(VLOOKUP($A2, All!$A$1:$AB$699,3,0),70)</f>
        <v>4</v>
      </c>
      <c r="D2" s="8">
        <f>IFERROR(VLOOKUP($A2, All!$A$1:$AB$699,4,0),Math!B$2)</f>
        <v>0.43</v>
      </c>
      <c r="E2" s="8">
        <f>IFERROR(VLOOKUP($A2, All!$A$1:$AB$700,5,0),Math!C$2)</f>
        <v>0.8</v>
      </c>
      <c r="F2" s="8">
        <f>IFERROR(VLOOKUP($A2, All!$A$1:$AB$700,6,0),Math!D$2)</f>
        <v>0.8</v>
      </c>
      <c r="G2" s="8">
        <f>IFERROR(VLOOKUP($A2, All!$A$1:$AB$700,7,0),Math!E$2)</f>
        <v>12.5</v>
      </c>
      <c r="H2" s="8">
        <f>IFERROR(VLOOKUP($A2, All!$A$1:$AB$700,8,0),Math!F$2)</f>
        <v>6.5</v>
      </c>
      <c r="I2" s="8">
        <f>IFERROR(VLOOKUP($A2, All!$A$1:$AB$700,9,0),Math!G$2)</f>
        <v>1.5</v>
      </c>
      <c r="J2" s="8">
        <f>IFERROR(VLOOKUP($A2, All!$A$1:$AB$700,10,0),Math!H$2)</f>
        <v>0.8</v>
      </c>
      <c r="K2" s="8">
        <f>IFERROR(VLOOKUP($A2, All!$A$1:$AB$700,11,0),Math!I$2)</f>
        <v>3.8</v>
      </c>
      <c r="L2" s="8">
        <f>IFERROR(VLOOKUP($A2, All!$A$1:$AB$700,12,0),Math!J$2)</f>
        <v>15.5</v>
      </c>
      <c r="M2" s="8">
        <f>IFERROR(VLOOKUP($A2, All!$A$1:$AB$700,13,0),Math!K$2)</f>
        <v>6</v>
      </c>
      <c r="N2" s="8">
        <f>IFERROR(VLOOKUP($A2, All!$A$1:$AB$700,14,0),Math!L$2)</f>
        <v>13.8</v>
      </c>
      <c r="O2" s="8">
        <f>IFERROR(VLOOKUP($A2, All!$A$1:$AB$700,15,0),Math!M$2)</f>
        <v>2.8</v>
      </c>
      <c r="P2" s="8">
        <f>IFERROR(VLOOKUP($A2, All!$A$1:$AB$700,16,0),Math!N$2)</f>
        <v>3.5</v>
      </c>
      <c r="Q2" s="31">
        <f>IFERROR(VLOOKUP($A2, All!$A$1:$AB$700,17,0),0)</f>
        <v>-0.48616135505811009</v>
      </c>
      <c r="R2" s="31">
        <f>IFERROR(VLOOKUP($A2, All!$A$1:$AB$700,18,0),0)</f>
        <v>0.23182658698133715</v>
      </c>
      <c r="S2" s="31">
        <f>IFERROR(VLOOKUP($A2, All!$A$1:$AB$700,19,0),0)</f>
        <v>-0.6480503230333956</v>
      </c>
      <c r="T2" s="31">
        <f>IFERROR(VLOOKUP($A2, All!$A$1:$AB$700,20,0),0)</f>
        <v>2.3846554983492414</v>
      </c>
      <c r="U2" s="31">
        <f>IFERROR(VLOOKUP($A2, All!$A$1:$AB$700,21,0),0)</f>
        <v>1.5974649942077295</v>
      </c>
      <c r="V2" s="31">
        <f>IFERROR(VLOOKUP($A2, All!$A$1:$AB$700,22,0),0)</f>
        <v>0.87060348415813626</v>
      </c>
      <c r="W2" s="31">
        <f>IFERROR(VLOOKUP($A2, All!$A$1:$AB$700,23,0),0)</f>
        <v>0.15670472406750705</v>
      </c>
      <c r="X2" s="31">
        <f>IFERROR(VLOOKUP($A2, All!$A$1:$AB$700,24,0),0)</f>
        <v>-1.6552013519203943</v>
      </c>
      <c r="Y2" s="31">
        <f>IFERROR(VLOOKUP($A2, All!$A$1:$AB$700,25,0),0)</f>
        <v>0.20946573895388693</v>
      </c>
    </row>
    <row r="3" spans="1:25">
      <c r="A3" s="7" t="s">
        <v>305</v>
      </c>
      <c r="B3" s="8">
        <f>IFERROR(VLOOKUP($A3, All!$A$1:$AB$699,2,0),300)</f>
        <v>3</v>
      </c>
      <c r="C3" s="8">
        <f>IFERROR(VLOOKUP($A3, All!$A$1:$AB$699,3,0),70)</f>
        <v>4</v>
      </c>
      <c r="D3" s="8">
        <f>IFERROR(VLOOKUP($A3, All!$A$1:$AB$699,4,0),Math!B$2)</f>
        <v>0.38</v>
      </c>
      <c r="E3" s="8">
        <f>IFERROR(VLOOKUP($A3, All!$A$1:$AB$700,5,0),Math!C$2)</f>
        <v>0.96</v>
      </c>
      <c r="F3" s="8">
        <f>IFERROR(VLOOKUP($A3, All!$A$1:$AB$700,6,0),Math!D$2)</f>
        <v>3</v>
      </c>
      <c r="G3" s="8">
        <f>IFERROR(VLOOKUP($A3, All!$A$1:$AB$700,7,0),Math!E$2)</f>
        <v>4.3</v>
      </c>
      <c r="H3" s="8">
        <f>IFERROR(VLOOKUP($A3, All!$A$1:$AB$700,8,0),Math!F$2)</f>
        <v>8.8000000000000007</v>
      </c>
      <c r="I3" s="8">
        <f>IFERROR(VLOOKUP($A3, All!$A$1:$AB$700,9,0),Math!G$2)</f>
        <v>1</v>
      </c>
      <c r="J3" s="8">
        <f>IFERROR(VLOOKUP($A3, All!$A$1:$AB$700,10,0),Math!H$2)</f>
        <v>0.5</v>
      </c>
      <c r="K3" s="8">
        <f>IFERROR(VLOOKUP($A3, All!$A$1:$AB$700,11,0),Math!I$2)</f>
        <v>5.8</v>
      </c>
      <c r="L3" s="8">
        <f>IFERROR(VLOOKUP($A3, All!$A$1:$AB$700,12,0),Math!J$2)</f>
        <v>36.799999999999997</v>
      </c>
      <c r="M3" s="8">
        <f>IFERROR(VLOOKUP($A3, All!$A$1:$AB$700,13,0),Math!K$2)</f>
        <v>9</v>
      </c>
      <c r="N3" s="8">
        <f>IFERROR(VLOOKUP($A3, All!$A$1:$AB$700,14,0),Math!L$2)</f>
        <v>23.8</v>
      </c>
      <c r="O3" s="8">
        <f>IFERROR(VLOOKUP($A3, All!$A$1:$AB$700,15,0),Math!M$2)</f>
        <v>15.8</v>
      </c>
      <c r="P3" s="8">
        <f>IFERROR(VLOOKUP($A3, All!$A$1:$AB$700,16,0),Math!N$2)</f>
        <v>16.5</v>
      </c>
      <c r="Q3" s="31">
        <f>IFERROR(VLOOKUP($A3, All!$A$1:$AB$700,17,0),0)</f>
        <v>-0.93631075788969165</v>
      </c>
      <c r="R3" s="31">
        <f>IFERROR(VLOOKUP($A3, All!$A$1:$AB$700,18,0),0)</f>
        <v>0.89241882058800137</v>
      </c>
      <c r="S3" s="31">
        <f>IFERROR(VLOOKUP($A3, All!$A$1:$AB$700,19,0),0)</f>
        <v>1.5269469472541199</v>
      </c>
      <c r="T3" s="31">
        <f>IFERROR(VLOOKUP($A3, All!$A$1:$AB$700,20,0),0)</f>
        <v>-0.42646800459264417</v>
      </c>
      <c r="U3" s="31">
        <f>IFERROR(VLOOKUP($A3, All!$A$1:$AB$700,21,0),0)</f>
        <v>2.6172178353617062</v>
      </c>
      <c r="V3" s="31">
        <f>IFERROR(VLOOKUP($A3, All!$A$1:$AB$700,22,0),0)</f>
        <v>2.8627193869802441E-2</v>
      </c>
      <c r="W3" s="31">
        <f>IFERROR(VLOOKUP($A3, All!$A$1:$AB$700,23,0),0)</f>
        <v>-0.27658022727122117</v>
      </c>
      <c r="X3" s="31">
        <f>IFERROR(VLOOKUP($A3, All!$A$1:$AB$700,24,0),0)</f>
        <v>-3.4118491119844911</v>
      </c>
      <c r="Y3" s="31">
        <f>IFERROR(VLOOKUP($A3, All!$A$1:$AB$700,25,0),0)</f>
        <v>3.6707692608451286</v>
      </c>
    </row>
    <row r="4" spans="1:25">
      <c r="A4" s="7" t="s">
        <v>310</v>
      </c>
      <c r="B4" s="8">
        <f>IFERROR(VLOOKUP($A4, All!$A$1:$AB$699,2,0),300)</f>
        <v>1</v>
      </c>
      <c r="C4" s="8">
        <f>IFERROR(VLOOKUP($A4, All!$A$1:$AB$699,3,0),70)</f>
        <v>4</v>
      </c>
      <c r="D4" s="8">
        <f>IFERROR(VLOOKUP($A4, All!$A$1:$AB$699,4,0),Math!B$2)</f>
        <v>0.55000000000000004</v>
      </c>
      <c r="E4" s="8">
        <f>IFERROR(VLOOKUP($A4, All!$A$1:$AB$700,5,0),Math!C$2)</f>
        <v>0.63</v>
      </c>
      <c r="F4" s="8">
        <f>IFERROR(VLOOKUP($A4, All!$A$1:$AB$700,6,0),Math!D$2)</f>
        <v>4.5</v>
      </c>
      <c r="G4" s="8">
        <f>IFERROR(VLOOKUP($A4, All!$A$1:$AB$700,7,0),Math!E$2)</f>
        <v>11.5</v>
      </c>
      <c r="H4" s="8">
        <f>IFERROR(VLOOKUP($A4, All!$A$1:$AB$700,8,0),Math!F$2)</f>
        <v>4</v>
      </c>
      <c r="I4" s="8">
        <f>IFERROR(VLOOKUP($A4, All!$A$1:$AB$700,9,0),Math!G$2)</f>
        <v>2.8</v>
      </c>
      <c r="J4" s="8">
        <f>IFERROR(VLOOKUP($A4, All!$A$1:$AB$700,10,0),Math!H$2)</f>
        <v>1.8</v>
      </c>
      <c r="K4" s="8">
        <f>IFERROR(VLOOKUP($A4, All!$A$1:$AB$700,11,0),Math!I$2)</f>
        <v>2.5</v>
      </c>
      <c r="L4" s="8">
        <f>IFERROR(VLOOKUP($A4, All!$A$1:$AB$700,12,0),Math!J$2)</f>
        <v>27.3</v>
      </c>
      <c r="M4" s="8">
        <f>IFERROR(VLOOKUP($A4, All!$A$1:$AB$700,13,0),Math!K$2)</f>
        <v>9.3000000000000007</v>
      </c>
      <c r="N4" s="8">
        <f>IFERROR(VLOOKUP($A4, All!$A$1:$AB$700,14,0),Math!L$2)</f>
        <v>17</v>
      </c>
      <c r="O4" s="8">
        <f>IFERROR(VLOOKUP($A4, All!$A$1:$AB$700,15,0),Math!M$2)</f>
        <v>4.3</v>
      </c>
      <c r="P4" s="8">
        <f>IFERROR(VLOOKUP($A4, All!$A$1:$AB$700,16,0),Math!N$2)</f>
        <v>6.8</v>
      </c>
      <c r="Q4" s="31">
        <f>IFERROR(VLOOKUP($A4, All!$A$1:$AB$700,17,0),0)</f>
        <v>0.59419721173768625</v>
      </c>
      <c r="R4" s="31">
        <f>IFERROR(VLOOKUP($A4, All!$A$1:$AB$700,18,0),0)</f>
        <v>-0.47005266122574413</v>
      </c>
      <c r="S4" s="31">
        <f>IFERROR(VLOOKUP($A4, All!$A$1:$AB$700,19,0),0)</f>
        <v>3.0098996315410629</v>
      </c>
      <c r="T4" s="31">
        <f>IFERROR(VLOOKUP($A4, All!$A$1:$AB$700,20,0),0)</f>
        <v>2.0418355589660844</v>
      </c>
      <c r="U4" s="31">
        <f>IFERROR(VLOOKUP($A4, All!$A$1:$AB$700,21,0),0)</f>
        <v>0.48903799295340727</v>
      </c>
      <c r="V4" s="31">
        <f>IFERROR(VLOOKUP($A4, All!$A$1:$AB$700,22,0),0)</f>
        <v>3.0597418389078039</v>
      </c>
      <c r="W4" s="31">
        <f>IFERROR(VLOOKUP($A4, All!$A$1:$AB$700,23,0),0)</f>
        <v>1.6009878951966008</v>
      </c>
      <c r="X4" s="31">
        <f>IFERROR(VLOOKUP($A4, All!$A$1:$AB$700,24,0),0)</f>
        <v>-0.51338030787873123</v>
      </c>
      <c r="Y4" s="31">
        <f>IFERROR(VLOOKUP($A4, All!$A$1:$AB$700,25,0),0)</f>
        <v>2.1269953895790823</v>
      </c>
    </row>
    <row r="5" spans="1:25">
      <c r="A5" s="7" t="s">
        <v>31</v>
      </c>
      <c r="B5" s="8">
        <f>IFERROR(VLOOKUP($A5, All!$A$1:$AB$699,2,0),300)</f>
        <v>135</v>
      </c>
      <c r="C5" s="8">
        <f>IFERROR(VLOOKUP($A5, All!$A$1:$AB$699,3,0),70)</f>
        <v>4</v>
      </c>
      <c r="D5" s="8">
        <f>IFERROR(VLOOKUP($A5, All!$A$1:$AB$699,4,0),Math!B$2)</f>
        <v>0.4</v>
      </c>
      <c r="E5" s="8">
        <f>IFERROR(VLOOKUP($A5, All!$A$1:$AB$700,5,0),Math!C$2)</f>
        <v>0.87</v>
      </c>
      <c r="F5" s="8">
        <f>IFERROR(VLOOKUP($A5, All!$A$1:$AB$700,6,0),Math!D$2)</f>
        <v>1.5</v>
      </c>
      <c r="G5" s="8">
        <f>IFERROR(VLOOKUP($A5, All!$A$1:$AB$700,7,0),Math!E$2)</f>
        <v>6.5</v>
      </c>
      <c r="H5" s="8">
        <f>IFERROR(VLOOKUP($A5, All!$A$1:$AB$700,8,0),Math!F$2)</f>
        <v>1</v>
      </c>
      <c r="I5" s="8">
        <f>IFERROR(VLOOKUP($A5, All!$A$1:$AB$700,9,0),Math!G$2)</f>
        <v>0.8</v>
      </c>
      <c r="J5" s="8">
        <f>IFERROR(VLOOKUP($A5, All!$A$1:$AB$700,10,0),Math!H$2)</f>
        <v>0.8</v>
      </c>
      <c r="K5" s="8">
        <f>IFERROR(VLOOKUP($A5, All!$A$1:$AB$700,11,0),Math!I$2)</f>
        <v>1.8</v>
      </c>
      <c r="L5" s="8">
        <f>IFERROR(VLOOKUP($A5, All!$A$1:$AB$700,12,0),Math!J$2)</f>
        <v>10.3</v>
      </c>
      <c r="M5" s="8">
        <f>IFERROR(VLOOKUP($A5, All!$A$1:$AB$700,13,0),Math!K$2)</f>
        <v>3.8</v>
      </c>
      <c r="N5" s="8">
        <f>IFERROR(VLOOKUP($A5, All!$A$1:$AB$700,14,0),Math!L$2)</f>
        <v>9.5</v>
      </c>
      <c r="O5" s="8">
        <f>IFERROR(VLOOKUP($A5, All!$A$1:$AB$700,15,0),Math!M$2)</f>
        <v>1.3</v>
      </c>
      <c r="P5" s="8">
        <f>IFERROR(VLOOKUP($A5, All!$A$1:$AB$700,16,0),Math!N$2)</f>
        <v>1.5</v>
      </c>
      <c r="Q5" s="31">
        <f>IFERROR(VLOOKUP($A5, All!$A$1:$AB$700,17,0),0)</f>
        <v>-0.75625099675705876</v>
      </c>
      <c r="R5" s="31">
        <f>IFERROR(VLOOKUP($A5, All!$A$1:$AB$700,18,0),0)</f>
        <v>0.52083568918425271</v>
      </c>
      <c r="S5" s="31">
        <f>IFERROR(VLOOKUP($A5, All!$A$1:$AB$700,19,0),0)</f>
        <v>4.3994262967177525E-2</v>
      </c>
      <c r="T5" s="31">
        <f>IFERROR(VLOOKUP($A5, All!$A$1:$AB$700,20,0),0)</f>
        <v>0.32773586205030075</v>
      </c>
      <c r="U5" s="31">
        <f>IFERROR(VLOOKUP($A5, All!$A$1:$AB$700,21,0),0)</f>
        <v>-0.8410744085517794</v>
      </c>
      <c r="V5" s="31">
        <f>IFERROR(VLOOKUP($A5, All!$A$1:$AB$700,22,0),0)</f>
        <v>-0.308163322245531</v>
      </c>
      <c r="W5" s="31">
        <f>IFERROR(VLOOKUP($A5, All!$A$1:$AB$700,23,0),0)</f>
        <v>0.15670472406750705</v>
      </c>
      <c r="X5" s="31">
        <f>IFERROR(VLOOKUP($A5, All!$A$1:$AB$700,24,0),0)</f>
        <v>0.10144640814370273</v>
      </c>
      <c r="Y5" s="31">
        <f>IFERROR(VLOOKUP($A5, All!$A$1:$AB$700,25,0),0)</f>
        <v>-0.63554732742331765</v>
      </c>
    </row>
    <row r="6" spans="1:25">
      <c r="A6" s="7" t="s">
        <v>32</v>
      </c>
      <c r="B6" s="8">
        <f>IFERROR(VLOOKUP($A6, All!$A$1:$AB$699,2,0),300)</f>
        <v>47</v>
      </c>
      <c r="C6" s="8">
        <f>IFERROR(VLOOKUP($A6, All!$A$1:$AB$699,3,0),70)</f>
        <v>4</v>
      </c>
      <c r="D6" s="8">
        <f>IFERROR(VLOOKUP($A6, All!$A$1:$AB$699,4,0),Math!B$2)</f>
        <v>0.69</v>
      </c>
      <c r="E6" s="8">
        <f>IFERROR(VLOOKUP($A6, All!$A$1:$AB$700,5,0),Math!C$2)</f>
        <v>0.82</v>
      </c>
      <c r="F6" s="8">
        <f>IFERROR(VLOOKUP($A6, All!$A$1:$AB$700,6,0),Math!D$2)</f>
        <v>0</v>
      </c>
      <c r="G6" s="8">
        <f>IFERROR(VLOOKUP($A6, All!$A$1:$AB$700,7,0),Math!E$2)</f>
        <v>6.8</v>
      </c>
      <c r="H6" s="8">
        <f>IFERROR(VLOOKUP($A6, All!$A$1:$AB$700,8,0),Math!F$2)</f>
        <v>0.8</v>
      </c>
      <c r="I6" s="8">
        <f>IFERROR(VLOOKUP($A6, All!$A$1:$AB$700,9,0),Math!G$2)</f>
        <v>1</v>
      </c>
      <c r="J6" s="8">
        <f>IFERROR(VLOOKUP($A6, All!$A$1:$AB$700,10,0),Math!H$2)</f>
        <v>2.2999999999999998</v>
      </c>
      <c r="K6" s="8">
        <f>IFERROR(VLOOKUP($A6, All!$A$1:$AB$700,11,0),Math!I$2)</f>
        <v>1</v>
      </c>
      <c r="L6" s="8">
        <f>IFERROR(VLOOKUP($A6, All!$A$1:$AB$700,12,0),Math!J$2)</f>
        <v>11.3</v>
      </c>
      <c r="M6" s="8">
        <f>IFERROR(VLOOKUP($A6, All!$A$1:$AB$700,13,0),Math!K$2)</f>
        <v>4.5</v>
      </c>
      <c r="N6" s="8">
        <f>IFERROR(VLOOKUP($A6, All!$A$1:$AB$700,14,0),Math!L$2)</f>
        <v>6.5</v>
      </c>
      <c r="O6" s="8">
        <f>IFERROR(VLOOKUP($A6, All!$A$1:$AB$700,15,0),Math!M$2)</f>
        <v>2.2999999999999998</v>
      </c>
      <c r="P6" s="8">
        <f>IFERROR(VLOOKUP($A6, All!$A$1:$AB$700,16,0),Math!N$2)</f>
        <v>2.8</v>
      </c>
      <c r="Q6" s="31">
        <f>IFERROR(VLOOKUP($A6, All!$A$1:$AB$700,17,0),0)</f>
        <v>1.8546155396661139</v>
      </c>
      <c r="R6" s="31">
        <f>IFERROR(VLOOKUP($A6, All!$A$1:$AB$700,18,0),0)</f>
        <v>0.3144006161821698</v>
      </c>
      <c r="S6" s="31">
        <f>IFERROR(VLOOKUP($A6, All!$A$1:$AB$700,19,0),0)</f>
        <v>-1.438958421319765</v>
      </c>
      <c r="T6" s="31">
        <f>IFERROR(VLOOKUP($A6, All!$A$1:$AB$700,20,0),0)</f>
        <v>0.43058184386524767</v>
      </c>
      <c r="U6" s="31">
        <f>IFERROR(VLOOKUP($A6, All!$A$1:$AB$700,21,0),0)</f>
        <v>-0.9297485686521253</v>
      </c>
      <c r="V6" s="31">
        <f>IFERROR(VLOOKUP($A6, All!$A$1:$AB$700,22,0),0)</f>
        <v>2.8627193869802441E-2</v>
      </c>
      <c r="W6" s="31">
        <f>IFERROR(VLOOKUP($A6, All!$A$1:$AB$700,23,0),0)</f>
        <v>2.3231294807611476</v>
      </c>
      <c r="X6" s="31">
        <f>IFERROR(VLOOKUP($A6, All!$A$1:$AB$700,24,0),0)</f>
        <v>0.80410551216934167</v>
      </c>
      <c r="Y6" s="31">
        <f>IFERROR(VLOOKUP($A6, All!$A$1:$AB$700,25,0),0)</f>
        <v>-0.47304481465847054</v>
      </c>
    </row>
    <row r="7" spans="1:25">
      <c r="A7" s="7" t="s">
        <v>36</v>
      </c>
      <c r="B7" s="8">
        <f>IFERROR(VLOOKUP($A7, All!$A$1:$AB$699,2,0),300)</f>
        <v>29</v>
      </c>
      <c r="C7" s="8">
        <f>IFERROR(VLOOKUP($A7, All!$A$1:$AB$699,3,0),70)</f>
        <v>4</v>
      </c>
      <c r="D7" s="8">
        <f>IFERROR(VLOOKUP($A7, All!$A$1:$AB$699,4,0),Math!B$2)</f>
        <v>0.43</v>
      </c>
      <c r="E7" s="8">
        <f>IFERROR(VLOOKUP($A7, All!$A$1:$AB$700,5,0),Math!C$2)</f>
        <v>0.74</v>
      </c>
      <c r="F7" s="8">
        <f>IFERROR(VLOOKUP($A7, All!$A$1:$AB$700,6,0),Math!D$2)</f>
        <v>2.5</v>
      </c>
      <c r="G7" s="8">
        <f>IFERROR(VLOOKUP($A7, All!$A$1:$AB$700,7,0),Math!E$2)</f>
        <v>7.8</v>
      </c>
      <c r="H7" s="8">
        <f>IFERROR(VLOOKUP($A7, All!$A$1:$AB$700,8,0),Math!F$2)</f>
        <v>3.3</v>
      </c>
      <c r="I7" s="8">
        <f>IFERROR(VLOOKUP($A7, All!$A$1:$AB$700,9,0),Math!G$2)</f>
        <v>0.3</v>
      </c>
      <c r="J7" s="8">
        <f>IFERROR(VLOOKUP($A7, All!$A$1:$AB$700,10,0),Math!H$2)</f>
        <v>2.5</v>
      </c>
      <c r="K7" s="8">
        <f>IFERROR(VLOOKUP($A7, All!$A$1:$AB$700,11,0),Math!I$2)</f>
        <v>2.2999999999999998</v>
      </c>
      <c r="L7" s="8">
        <f>IFERROR(VLOOKUP($A7, All!$A$1:$AB$700,12,0),Math!J$2)</f>
        <v>22.3</v>
      </c>
      <c r="M7" s="8">
        <f>IFERROR(VLOOKUP($A7, All!$A$1:$AB$700,13,0),Math!K$2)</f>
        <v>7.5</v>
      </c>
      <c r="N7" s="8">
        <f>IFERROR(VLOOKUP($A7, All!$A$1:$AB$700,14,0),Math!L$2)</f>
        <v>17.5</v>
      </c>
      <c r="O7" s="8">
        <f>IFERROR(VLOOKUP($A7, All!$A$1:$AB$700,15,0),Math!M$2)</f>
        <v>4.8</v>
      </c>
      <c r="P7" s="8">
        <f>IFERROR(VLOOKUP($A7, All!$A$1:$AB$700,16,0),Math!N$2)</f>
        <v>6.5</v>
      </c>
      <c r="Q7" s="31">
        <f>IFERROR(VLOOKUP($A7, All!$A$1:$AB$700,17,0),0)</f>
        <v>-0.48616135505811009</v>
      </c>
      <c r="R7" s="31">
        <f>IFERROR(VLOOKUP($A7, All!$A$1:$AB$700,18,0),0)</f>
        <v>-1.5895500621162281E-2</v>
      </c>
      <c r="S7" s="31">
        <f>IFERROR(VLOOKUP($A7, All!$A$1:$AB$700,19,0),0)</f>
        <v>1.0326293858251392</v>
      </c>
      <c r="T7" s="31">
        <f>IFERROR(VLOOKUP($A7, All!$A$1:$AB$700,20,0),0)</f>
        <v>0.77340178324840447</v>
      </c>
      <c r="U7" s="31">
        <f>IFERROR(VLOOKUP($A7, All!$A$1:$AB$700,21,0),0)</f>
        <v>0.17867843260219696</v>
      </c>
      <c r="V7" s="31">
        <f>IFERROR(VLOOKUP($A7, All!$A$1:$AB$700,22,0),0)</f>
        <v>-1.1501396125338648</v>
      </c>
      <c r="W7" s="31">
        <f>IFERROR(VLOOKUP($A7, All!$A$1:$AB$700,23,0),0)</f>
        <v>2.6119861149869665</v>
      </c>
      <c r="X7" s="31">
        <f>IFERROR(VLOOKUP($A7, All!$A$1:$AB$700,24,0),0)</f>
        <v>-0.3377155318723214</v>
      </c>
      <c r="Y7" s="31">
        <f>IFERROR(VLOOKUP($A7, All!$A$1:$AB$700,25,0),0)</f>
        <v>1.3144828257548471</v>
      </c>
    </row>
    <row r="8" spans="1:25">
      <c r="A8" s="7" t="s">
        <v>398</v>
      </c>
      <c r="B8" s="8">
        <f>IFERROR(VLOOKUP($A8, All!$A$1:$AB$699,2,0),300)</f>
        <v>39</v>
      </c>
      <c r="C8" s="8">
        <f>IFERROR(VLOOKUP($A8, All!$A$1:$AB$699,3,0),70)</f>
        <v>4</v>
      </c>
      <c r="D8" s="8">
        <f>IFERROR(VLOOKUP($A8, All!$A$1:$AB$699,4,0),Math!B$2)</f>
        <v>0.48</v>
      </c>
      <c r="E8" s="8">
        <f>IFERROR(VLOOKUP($A8, All!$A$1:$AB$700,5,0),Math!C$2)</f>
        <v>0.94</v>
      </c>
      <c r="F8" s="8">
        <f>IFERROR(VLOOKUP($A8, All!$A$1:$AB$700,6,0),Math!D$2)</f>
        <v>2.8</v>
      </c>
      <c r="G8" s="8">
        <f>IFERROR(VLOOKUP($A8, All!$A$1:$AB$700,7,0),Math!E$2)</f>
        <v>6.5</v>
      </c>
      <c r="H8" s="8">
        <f>IFERROR(VLOOKUP($A8, All!$A$1:$AB$700,8,0),Math!F$2)</f>
        <v>0.8</v>
      </c>
      <c r="I8" s="8">
        <f>IFERROR(VLOOKUP($A8, All!$A$1:$AB$700,9,0),Math!G$2)</f>
        <v>1.3</v>
      </c>
      <c r="J8" s="8">
        <f>IFERROR(VLOOKUP($A8, All!$A$1:$AB$700,10,0),Math!H$2)</f>
        <v>0.8</v>
      </c>
      <c r="K8" s="8">
        <f>IFERROR(VLOOKUP($A8, All!$A$1:$AB$700,11,0),Math!I$2)</f>
        <v>1.5</v>
      </c>
      <c r="L8" s="8">
        <f>IFERROR(VLOOKUP($A8, All!$A$1:$AB$700,12,0),Math!J$2)</f>
        <v>16.5</v>
      </c>
      <c r="M8" s="8">
        <f>IFERROR(VLOOKUP($A8, All!$A$1:$AB$700,13,0),Math!K$2)</f>
        <v>5.3</v>
      </c>
      <c r="N8" s="8">
        <f>IFERROR(VLOOKUP($A8, All!$A$1:$AB$700,14,0),Math!L$2)</f>
        <v>11</v>
      </c>
      <c r="O8" s="8">
        <f>IFERROR(VLOOKUP($A8, All!$A$1:$AB$700,15,0),Math!M$2)</f>
        <v>3.3</v>
      </c>
      <c r="P8" s="8">
        <f>IFERROR(VLOOKUP($A8, All!$A$1:$AB$700,16,0),Math!N$2)</f>
        <v>3.5</v>
      </c>
      <c r="Q8" s="31">
        <f>IFERROR(VLOOKUP($A8, All!$A$1:$AB$700,17,0),0)</f>
        <v>-3.601195222652856E-2</v>
      </c>
      <c r="R8" s="31">
        <f>IFERROR(VLOOKUP($A8, All!$A$1:$AB$700,18,0),0)</f>
        <v>0.80984479138716825</v>
      </c>
      <c r="S8" s="31">
        <f>IFERROR(VLOOKUP($A8, All!$A$1:$AB$700,19,0),0)</f>
        <v>1.3292199226825274</v>
      </c>
      <c r="T8" s="31">
        <f>IFERROR(VLOOKUP($A8, All!$A$1:$AB$700,20,0),0)</f>
        <v>0.32773586205030075</v>
      </c>
      <c r="U8" s="31">
        <f>IFERROR(VLOOKUP($A8, All!$A$1:$AB$700,21,0),0)</f>
        <v>-0.9297485686521253</v>
      </c>
      <c r="V8" s="31">
        <f>IFERROR(VLOOKUP($A8, All!$A$1:$AB$700,22,0),0)</f>
        <v>0.53381296804280276</v>
      </c>
      <c r="W8" s="31">
        <f>IFERROR(VLOOKUP($A8, All!$A$1:$AB$700,23,0),0)</f>
        <v>0.15670472406750705</v>
      </c>
      <c r="X8" s="31">
        <f>IFERROR(VLOOKUP($A8, All!$A$1:$AB$700,24,0),0)</f>
        <v>0.36494357215331735</v>
      </c>
      <c r="Y8" s="31">
        <f>IFERROR(VLOOKUP($A8, All!$A$1:$AB$700,25,0),0)</f>
        <v>0.37196825171873399</v>
      </c>
    </row>
    <row r="9" spans="1:25">
      <c r="A9" s="7" t="s">
        <v>316</v>
      </c>
      <c r="B9" s="8">
        <f>IFERROR(VLOOKUP($A9, All!$A$1:$AB$699,2,0),300)</f>
        <v>133</v>
      </c>
      <c r="C9" s="8">
        <f>IFERROR(VLOOKUP($A9, All!$A$1:$AB$699,3,0),70)</f>
        <v>4</v>
      </c>
      <c r="D9" s="8">
        <f>IFERROR(VLOOKUP($A9, All!$A$1:$AB$699,4,0),Math!B$2)</f>
        <v>0.45</v>
      </c>
      <c r="E9" s="8">
        <f>IFERROR(VLOOKUP($A9, All!$A$1:$AB$700,5,0),Math!C$2)</f>
        <v>0.55000000000000004</v>
      </c>
      <c r="F9" s="8">
        <f>IFERROR(VLOOKUP($A9, All!$A$1:$AB$700,6,0),Math!D$2)</f>
        <v>1.8</v>
      </c>
      <c r="G9" s="8">
        <f>IFERROR(VLOOKUP($A9, All!$A$1:$AB$700,7,0),Math!E$2)</f>
        <v>4.3</v>
      </c>
      <c r="H9" s="8">
        <f>IFERROR(VLOOKUP($A9, All!$A$1:$AB$700,8,0),Math!F$2)</f>
        <v>4</v>
      </c>
      <c r="I9" s="8">
        <f>IFERROR(VLOOKUP($A9, All!$A$1:$AB$700,9,0),Math!G$2)</f>
        <v>1.3</v>
      </c>
      <c r="J9" s="8">
        <f>IFERROR(VLOOKUP($A9, All!$A$1:$AB$700,10,0),Math!H$2)</f>
        <v>0</v>
      </c>
      <c r="K9" s="8">
        <f>IFERROR(VLOOKUP($A9, All!$A$1:$AB$700,11,0),Math!I$2)</f>
        <v>4.3</v>
      </c>
      <c r="L9" s="8">
        <f>IFERROR(VLOOKUP($A9, All!$A$1:$AB$700,12,0),Math!J$2)</f>
        <v>18.5</v>
      </c>
      <c r="M9" s="8">
        <f>IFERROR(VLOOKUP($A9, All!$A$1:$AB$700,13,0),Math!K$2)</f>
        <v>7.5</v>
      </c>
      <c r="N9" s="8">
        <f>IFERROR(VLOOKUP($A9, All!$A$1:$AB$700,14,0),Math!L$2)</f>
        <v>16.5</v>
      </c>
      <c r="O9" s="8">
        <f>IFERROR(VLOOKUP($A9, All!$A$1:$AB$700,15,0),Math!M$2)</f>
        <v>1.8</v>
      </c>
      <c r="P9" s="8">
        <f>IFERROR(VLOOKUP($A9, All!$A$1:$AB$700,16,0),Math!N$2)</f>
        <v>3.3</v>
      </c>
      <c r="Q9" s="31">
        <f>IFERROR(VLOOKUP($A9, All!$A$1:$AB$700,17,0),0)</f>
        <v>-0.30610159392547726</v>
      </c>
      <c r="R9" s="31">
        <f>IFERROR(VLOOKUP($A9, All!$A$1:$AB$700,18,0),0)</f>
        <v>-0.80034877802907622</v>
      </c>
      <c r="S9" s="31">
        <f>IFERROR(VLOOKUP($A9, All!$A$1:$AB$700,19,0),0)</f>
        <v>0.34058479982456608</v>
      </c>
      <c r="T9" s="31">
        <f>IFERROR(VLOOKUP($A9, All!$A$1:$AB$700,20,0),0)</f>
        <v>-0.42646800459264417</v>
      </c>
      <c r="U9" s="31">
        <f>IFERROR(VLOOKUP($A9, All!$A$1:$AB$700,21,0),0)</f>
        <v>0.48903799295340727</v>
      </c>
      <c r="V9" s="31">
        <f>IFERROR(VLOOKUP($A9, All!$A$1:$AB$700,22,0),0)</f>
        <v>0.53381296804280276</v>
      </c>
      <c r="W9" s="31">
        <f>IFERROR(VLOOKUP($A9, All!$A$1:$AB$700,23,0),0)</f>
        <v>-0.998721812835768</v>
      </c>
      <c r="X9" s="31">
        <f>IFERROR(VLOOKUP($A9, All!$A$1:$AB$700,24,0),0)</f>
        <v>-2.0943632919364186</v>
      </c>
      <c r="Y9" s="31">
        <f>IFERROR(VLOOKUP($A9, All!$A$1:$AB$700,25,0),0)</f>
        <v>0.69697327724842806</v>
      </c>
    </row>
    <row r="10" spans="1:25">
      <c r="A10" s="7" t="s">
        <v>57</v>
      </c>
      <c r="B10" s="8">
        <f>IFERROR(VLOOKUP($A10, All!$A$1:$AB$699,2,0),300)</f>
        <v>32</v>
      </c>
      <c r="C10" s="8">
        <f>IFERROR(VLOOKUP($A10, All!$A$1:$AB$699,3,0),70)</f>
        <v>4</v>
      </c>
      <c r="D10" s="8">
        <f>IFERROR(VLOOKUP($A10, All!$A$1:$AB$699,4,0),Math!B$2)</f>
        <v>0.54</v>
      </c>
      <c r="E10" s="8">
        <f>IFERROR(VLOOKUP($A10, All!$A$1:$AB$700,5,0),Math!C$2)</f>
        <v>0.73</v>
      </c>
      <c r="F10" s="8">
        <f>IFERROR(VLOOKUP($A10, All!$A$1:$AB$700,6,0),Math!D$2)</f>
        <v>0</v>
      </c>
      <c r="G10" s="8">
        <f>IFERROR(VLOOKUP($A10, All!$A$1:$AB$700,7,0),Math!E$2)</f>
        <v>10.8</v>
      </c>
      <c r="H10" s="8">
        <f>IFERROR(VLOOKUP($A10, All!$A$1:$AB$700,8,0),Math!F$2)</f>
        <v>4.8</v>
      </c>
      <c r="I10" s="8">
        <f>IFERROR(VLOOKUP($A10, All!$A$1:$AB$700,9,0),Math!G$2)</f>
        <v>1.3</v>
      </c>
      <c r="J10" s="8">
        <f>IFERROR(VLOOKUP($A10, All!$A$1:$AB$700,10,0),Math!H$2)</f>
        <v>1.8</v>
      </c>
      <c r="K10" s="8">
        <f>IFERROR(VLOOKUP($A10, All!$A$1:$AB$700,11,0),Math!I$2)</f>
        <v>3.3</v>
      </c>
      <c r="L10" s="8">
        <f>IFERROR(VLOOKUP($A10, All!$A$1:$AB$700,12,0),Math!J$2)</f>
        <v>15.8</v>
      </c>
      <c r="M10" s="8">
        <f>IFERROR(VLOOKUP($A10, All!$A$1:$AB$700,13,0),Math!K$2)</f>
        <v>4.5</v>
      </c>
      <c r="N10" s="8">
        <f>IFERROR(VLOOKUP($A10, All!$A$1:$AB$700,14,0),Math!L$2)</f>
        <v>8.3000000000000007</v>
      </c>
      <c r="O10" s="8">
        <f>IFERROR(VLOOKUP($A10, All!$A$1:$AB$700,15,0),Math!M$2)</f>
        <v>6.8</v>
      </c>
      <c r="P10" s="8">
        <f>IFERROR(VLOOKUP($A10, All!$A$1:$AB$700,16,0),Math!N$2)</f>
        <v>9.3000000000000007</v>
      </c>
      <c r="Q10" s="31">
        <f>IFERROR(VLOOKUP($A10, All!$A$1:$AB$700,17,0),0)</f>
        <v>0.50416733117136991</v>
      </c>
      <c r="R10" s="31">
        <f>IFERROR(VLOOKUP($A10, All!$A$1:$AB$700,18,0),0)</f>
        <v>-5.7182515221578856E-2</v>
      </c>
      <c r="S10" s="31">
        <f>IFERROR(VLOOKUP($A10, All!$A$1:$AB$700,19,0),0)</f>
        <v>-1.438958421319765</v>
      </c>
      <c r="T10" s="31">
        <f>IFERROR(VLOOKUP($A10, All!$A$1:$AB$700,20,0),0)</f>
        <v>1.801861601397875</v>
      </c>
      <c r="U10" s="31">
        <f>IFERROR(VLOOKUP($A10, All!$A$1:$AB$700,21,0),0)</f>
        <v>0.84373463335479026</v>
      </c>
      <c r="V10" s="31">
        <f>IFERROR(VLOOKUP($A10, All!$A$1:$AB$700,22,0),0)</f>
        <v>0.53381296804280276</v>
      </c>
      <c r="W10" s="31">
        <f>IFERROR(VLOOKUP($A10, All!$A$1:$AB$700,23,0),0)</f>
        <v>1.6009878951966008</v>
      </c>
      <c r="X10" s="31">
        <f>IFERROR(VLOOKUP($A10, All!$A$1:$AB$700,24,0),0)</f>
        <v>-1.21603941190437</v>
      </c>
      <c r="Y10" s="31">
        <f>IFERROR(VLOOKUP($A10, All!$A$1:$AB$700,25,0),0)</f>
        <v>0.25821649278334119</v>
      </c>
    </row>
    <row r="11" spans="1:25">
      <c r="A11" s="7" t="s">
        <v>319</v>
      </c>
      <c r="B11" s="8">
        <f>IFERROR(VLOOKUP($A11, All!$A$1:$AB$699,2,0),300)</f>
        <v>34</v>
      </c>
      <c r="C11" s="8">
        <f>IFERROR(VLOOKUP($A11, All!$A$1:$AB$699,3,0),70)</f>
        <v>5</v>
      </c>
      <c r="D11" s="8">
        <f>IFERROR(VLOOKUP($A11, All!$A$1:$AB$699,4,0),Math!B$2)</f>
        <v>0.47</v>
      </c>
      <c r="E11" s="8">
        <f>IFERROR(VLOOKUP($A11, All!$A$1:$AB$700,5,0),Math!C$2)</f>
        <v>0.91</v>
      </c>
      <c r="F11" s="8">
        <f>IFERROR(VLOOKUP($A11, All!$A$1:$AB$700,6,0),Math!D$2)</f>
        <v>1.6</v>
      </c>
      <c r="G11" s="8">
        <f>IFERROR(VLOOKUP($A11, All!$A$1:$AB$700,7,0),Math!E$2)</f>
        <v>6.4</v>
      </c>
      <c r="H11" s="8">
        <f>IFERROR(VLOOKUP($A11, All!$A$1:$AB$700,8,0),Math!F$2)</f>
        <v>1.4</v>
      </c>
      <c r="I11" s="8">
        <f>IFERROR(VLOOKUP($A11, All!$A$1:$AB$700,9,0),Math!G$2)</f>
        <v>1.6</v>
      </c>
      <c r="J11" s="8">
        <f>IFERROR(VLOOKUP($A11, All!$A$1:$AB$700,10,0),Math!H$2)</f>
        <v>1</v>
      </c>
      <c r="K11" s="8">
        <f>IFERROR(VLOOKUP($A11, All!$A$1:$AB$700,11,0),Math!I$2)</f>
        <v>1.4</v>
      </c>
      <c r="L11" s="8">
        <f>IFERROR(VLOOKUP($A11, All!$A$1:$AB$700,12,0),Math!J$2)</f>
        <v>18.600000000000001</v>
      </c>
      <c r="M11" s="8">
        <f>IFERROR(VLOOKUP($A11, All!$A$1:$AB$700,13,0),Math!K$2)</f>
        <v>6.4</v>
      </c>
      <c r="N11" s="8">
        <f>IFERROR(VLOOKUP($A11, All!$A$1:$AB$700,14,0),Math!L$2)</f>
        <v>13.6</v>
      </c>
      <c r="O11" s="8">
        <f>IFERROR(VLOOKUP($A11, All!$A$1:$AB$700,15,0),Math!M$2)</f>
        <v>4.2</v>
      </c>
      <c r="P11" s="8">
        <f>IFERROR(VLOOKUP($A11, All!$A$1:$AB$700,16,0),Math!N$2)</f>
        <v>4.5999999999999996</v>
      </c>
      <c r="Q11" s="31">
        <f>IFERROR(VLOOKUP($A11, All!$A$1:$AB$700,17,0),0)</f>
        <v>-0.12604183279284498</v>
      </c>
      <c r="R11" s="31">
        <f>IFERROR(VLOOKUP($A11, All!$A$1:$AB$700,18,0),0)</f>
        <v>0.68598374758591896</v>
      </c>
      <c r="S11" s="31">
        <f>IFERROR(VLOOKUP($A11, All!$A$1:$AB$700,19,0),0)</f>
        <v>0.14285777525297377</v>
      </c>
      <c r="T11" s="31">
        <f>IFERROR(VLOOKUP($A11, All!$A$1:$AB$700,20,0),0)</f>
        <v>0.29345386811198515</v>
      </c>
      <c r="U11" s="31">
        <f>IFERROR(VLOOKUP($A11, All!$A$1:$AB$700,21,0),0)</f>
        <v>-0.66372608835108793</v>
      </c>
      <c r="V11" s="31">
        <f>IFERROR(VLOOKUP($A11, All!$A$1:$AB$700,22,0),0)</f>
        <v>1.0389987422158031</v>
      </c>
      <c r="W11" s="31">
        <f>IFERROR(VLOOKUP($A11, All!$A$1:$AB$700,23,0),0)</f>
        <v>0.44556135829332577</v>
      </c>
      <c r="X11" s="31">
        <f>IFERROR(VLOOKUP($A11, All!$A$1:$AB$700,24,0),0)</f>
        <v>0.45277596015652227</v>
      </c>
      <c r="Y11" s="31">
        <f>IFERROR(VLOOKUP($A11, All!$A$1:$AB$700,25,0),0)</f>
        <v>0.713223528524913</v>
      </c>
    </row>
    <row r="12" spans="1:25">
      <c r="A12" s="7" t="s">
        <v>67</v>
      </c>
      <c r="B12" s="8">
        <f>IFERROR(VLOOKUP($A12, All!$A$1:$AB$699,2,0),300)</f>
        <v>25</v>
      </c>
      <c r="C12" s="8">
        <f>IFERROR(VLOOKUP($A12, All!$A$1:$AB$699,3,0),70)</f>
        <v>4</v>
      </c>
      <c r="D12" s="8">
        <f>IFERROR(VLOOKUP($A12, All!$A$1:$AB$699,4,0),Math!B$2)</f>
        <v>0.52</v>
      </c>
      <c r="E12" s="8">
        <f>IFERROR(VLOOKUP($A12, All!$A$1:$AB$700,5,0),Math!C$2)</f>
        <v>0.89</v>
      </c>
      <c r="F12" s="8">
        <f>IFERROR(VLOOKUP($A12, All!$A$1:$AB$700,6,0),Math!D$2)</f>
        <v>1.3</v>
      </c>
      <c r="G12" s="8">
        <f>IFERROR(VLOOKUP($A12, All!$A$1:$AB$700,7,0),Math!E$2)</f>
        <v>6.5</v>
      </c>
      <c r="H12" s="8">
        <f>IFERROR(VLOOKUP($A12, All!$A$1:$AB$700,8,0),Math!F$2)</f>
        <v>1.5</v>
      </c>
      <c r="I12" s="8">
        <f>IFERROR(VLOOKUP($A12, All!$A$1:$AB$700,9,0),Math!G$2)</f>
        <v>1.3</v>
      </c>
      <c r="J12" s="8">
        <f>IFERROR(VLOOKUP($A12, All!$A$1:$AB$700,10,0),Math!H$2)</f>
        <v>2.8</v>
      </c>
      <c r="K12" s="8">
        <f>IFERROR(VLOOKUP($A12, All!$A$1:$AB$700,11,0),Math!I$2)</f>
        <v>1.5</v>
      </c>
      <c r="L12" s="8">
        <f>IFERROR(VLOOKUP($A12, All!$A$1:$AB$700,12,0),Math!J$2)</f>
        <v>11.3</v>
      </c>
      <c r="M12" s="8">
        <f>IFERROR(VLOOKUP($A12, All!$A$1:$AB$700,13,0),Math!K$2)</f>
        <v>3.8</v>
      </c>
      <c r="N12" s="8">
        <f>IFERROR(VLOOKUP($A12, All!$A$1:$AB$700,14,0),Math!L$2)</f>
        <v>7.3</v>
      </c>
      <c r="O12" s="8">
        <f>IFERROR(VLOOKUP($A12, All!$A$1:$AB$700,15,0),Math!M$2)</f>
        <v>2.5</v>
      </c>
      <c r="P12" s="8">
        <f>IFERROR(VLOOKUP($A12, All!$A$1:$AB$700,16,0),Math!N$2)</f>
        <v>2.8</v>
      </c>
      <c r="Q12" s="31">
        <f>IFERROR(VLOOKUP($A12, All!$A$1:$AB$700,17,0),0)</f>
        <v>0.32410757003873708</v>
      </c>
      <c r="R12" s="31">
        <f>IFERROR(VLOOKUP($A12, All!$A$1:$AB$700,18,0),0)</f>
        <v>0.60340971838508584</v>
      </c>
      <c r="S12" s="31">
        <f>IFERROR(VLOOKUP($A12, All!$A$1:$AB$700,19,0),0)</f>
        <v>-0.15373276160441476</v>
      </c>
      <c r="T12" s="31">
        <f>IFERROR(VLOOKUP($A12, All!$A$1:$AB$700,20,0),0)</f>
        <v>0.32773586205030075</v>
      </c>
      <c r="U12" s="31">
        <f>IFERROR(VLOOKUP($A12, All!$A$1:$AB$700,21,0),0)</f>
        <v>-0.61938900830091503</v>
      </c>
      <c r="V12" s="31">
        <f>IFERROR(VLOOKUP($A12, All!$A$1:$AB$700,22,0),0)</f>
        <v>0.53381296804280276</v>
      </c>
      <c r="W12" s="31">
        <f>IFERROR(VLOOKUP($A12, All!$A$1:$AB$700,23,0),0)</f>
        <v>3.0452710663256948</v>
      </c>
      <c r="X12" s="31">
        <f>IFERROR(VLOOKUP($A12, All!$A$1:$AB$700,24,0),0)</f>
        <v>0.36494357215331735</v>
      </c>
      <c r="Y12" s="31">
        <f>IFERROR(VLOOKUP($A12, All!$A$1:$AB$700,25,0),0)</f>
        <v>-0.47304481465847054</v>
      </c>
    </row>
    <row r="13" spans="1:25">
      <c r="A13" s="7" t="s">
        <v>289</v>
      </c>
      <c r="B13" s="8">
        <f>IFERROR(VLOOKUP($A13, All!$A$1:$AB$699,2,0),300)</f>
        <v>71</v>
      </c>
      <c r="C13" s="8">
        <f>IFERROR(VLOOKUP($A13, All!$A$1:$AB$699,3,0),70)</f>
        <v>5</v>
      </c>
      <c r="D13" s="8">
        <f>IFERROR(VLOOKUP($A13, All!$A$1:$AB$699,4,0),Math!B$2)</f>
        <v>0.44</v>
      </c>
      <c r="E13" s="8">
        <f>IFERROR(VLOOKUP($A13, All!$A$1:$AB$700,5,0),Math!C$2)</f>
        <v>0.69</v>
      </c>
      <c r="F13" s="8">
        <f>IFERROR(VLOOKUP($A13, All!$A$1:$AB$700,6,0),Math!D$2)</f>
        <v>1.6</v>
      </c>
      <c r="G13" s="8">
        <f>IFERROR(VLOOKUP($A13, All!$A$1:$AB$700,7,0),Math!E$2)</f>
        <v>7</v>
      </c>
      <c r="H13" s="8">
        <f>IFERROR(VLOOKUP($A13, All!$A$1:$AB$700,8,0),Math!F$2)</f>
        <v>3.2</v>
      </c>
      <c r="I13" s="8">
        <f>IFERROR(VLOOKUP($A13, All!$A$1:$AB$700,9,0),Math!G$2)</f>
        <v>0.8</v>
      </c>
      <c r="J13" s="8">
        <f>IFERROR(VLOOKUP($A13, All!$A$1:$AB$700,10,0),Math!H$2)</f>
        <v>1</v>
      </c>
      <c r="K13" s="8">
        <f>IFERROR(VLOOKUP($A13, All!$A$1:$AB$700,11,0),Math!I$2)</f>
        <v>2</v>
      </c>
      <c r="L13" s="8">
        <f>IFERROR(VLOOKUP($A13, All!$A$1:$AB$700,12,0),Math!J$2)</f>
        <v>21.6</v>
      </c>
      <c r="M13" s="8">
        <f>IFERROR(VLOOKUP($A13, All!$A$1:$AB$700,13,0),Math!K$2)</f>
        <v>7.8</v>
      </c>
      <c r="N13" s="8">
        <f>IFERROR(VLOOKUP($A13, All!$A$1:$AB$700,14,0),Math!L$2)</f>
        <v>17.600000000000001</v>
      </c>
      <c r="O13" s="8">
        <f>IFERROR(VLOOKUP($A13, All!$A$1:$AB$700,15,0),Math!M$2)</f>
        <v>4.4000000000000004</v>
      </c>
      <c r="P13" s="8">
        <f>IFERROR(VLOOKUP($A13, All!$A$1:$AB$700,16,0),Math!N$2)</f>
        <v>6.4</v>
      </c>
      <c r="Q13" s="31">
        <f>IFERROR(VLOOKUP($A13, All!$A$1:$AB$700,17,0),0)</f>
        <v>-0.3961314744917937</v>
      </c>
      <c r="R13" s="31">
        <f>IFERROR(VLOOKUP($A13, All!$A$1:$AB$700,18,0),0)</f>
        <v>-0.22233057362324513</v>
      </c>
      <c r="S13" s="31">
        <f>IFERROR(VLOOKUP($A13, All!$A$1:$AB$700,19,0),0)</f>
        <v>0.14285777525297377</v>
      </c>
      <c r="T13" s="31">
        <f>IFERROR(VLOOKUP($A13, All!$A$1:$AB$700,20,0),0)</f>
        <v>0.4991458317418791</v>
      </c>
      <c r="U13" s="31">
        <f>IFERROR(VLOOKUP($A13, All!$A$1:$AB$700,21,0),0)</f>
        <v>0.13434135255202423</v>
      </c>
      <c r="V13" s="31">
        <f>IFERROR(VLOOKUP($A13, All!$A$1:$AB$700,22,0),0)</f>
        <v>-0.308163322245531</v>
      </c>
      <c r="W13" s="31">
        <f>IFERROR(VLOOKUP($A13, All!$A$1:$AB$700,23,0),0)</f>
        <v>0.44556135829332577</v>
      </c>
      <c r="X13" s="31">
        <f>IFERROR(VLOOKUP($A13, All!$A$1:$AB$700,24,0),0)</f>
        <v>-7.4218367862706955E-2</v>
      </c>
      <c r="Y13" s="31">
        <f>IFERROR(VLOOKUP($A13, All!$A$1:$AB$700,25,0),0)</f>
        <v>1.2007310668194542</v>
      </c>
    </row>
    <row r="14" spans="1:25">
      <c r="A14" s="7" t="s">
        <v>79</v>
      </c>
      <c r="B14" s="8">
        <f>IFERROR(VLOOKUP($A14, All!$A$1:$AB$699,2,0),300)</f>
        <v>111</v>
      </c>
      <c r="C14" s="8">
        <f>IFERROR(VLOOKUP($A14, All!$A$1:$AB$699,3,0),70)</f>
        <v>4</v>
      </c>
      <c r="D14" s="8">
        <f>IFERROR(VLOOKUP($A14, All!$A$1:$AB$699,4,0),Math!B$2)</f>
        <v>0.41</v>
      </c>
      <c r="E14" s="8">
        <f>IFERROR(VLOOKUP($A14, All!$A$1:$AB$700,5,0),Math!C$2)</f>
        <v>0.92</v>
      </c>
      <c r="F14" s="8">
        <f>IFERROR(VLOOKUP($A14, All!$A$1:$AB$700,6,0),Math!D$2)</f>
        <v>2.2999999999999998</v>
      </c>
      <c r="G14" s="8">
        <f>IFERROR(VLOOKUP($A14, All!$A$1:$AB$700,7,0),Math!E$2)</f>
        <v>3.5</v>
      </c>
      <c r="H14" s="8">
        <f>IFERROR(VLOOKUP($A14, All!$A$1:$AB$700,8,0),Math!F$2)</f>
        <v>1.5</v>
      </c>
      <c r="I14" s="8">
        <f>IFERROR(VLOOKUP($A14, All!$A$1:$AB$700,9,0),Math!G$2)</f>
        <v>1.5</v>
      </c>
      <c r="J14" s="8">
        <f>IFERROR(VLOOKUP($A14, All!$A$1:$AB$700,10,0),Math!H$2)</f>
        <v>0</v>
      </c>
      <c r="K14" s="8">
        <f>IFERROR(VLOOKUP($A14, All!$A$1:$AB$700,11,0),Math!I$2)</f>
        <v>2.2999999999999998</v>
      </c>
      <c r="L14" s="8">
        <f>IFERROR(VLOOKUP($A14, All!$A$1:$AB$700,12,0),Math!J$2)</f>
        <v>13.5</v>
      </c>
      <c r="M14" s="8">
        <f>IFERROR(VLOOKUP($A14, All!$A$1:$AB$700,13,0),Math!K$2)</f>
        <v>4.5</v>
      </c>
      <c r="N14" s="8">
        <f>IFERROR(VLOOKUP($A14, All!$A$1:$AB$700,14,0),Math!L$2)</f>
        <v>11</v>
      </c>
      <c r="O14" s="8">
        <f>IFERROR(VLOOKUP($A14, All!$A$1:$AB$700,15,0),Math!M$2)</f>
        <v>2.2999999999999998</v>
      </c>
      <c r="P14" s="8">
        <f>IFERROR(VLOOKUP($A14, All!$A$1:$AB$700,16,0),Math!N$2)</f>
        <v>2.5</v>
      </c>
      <c r="Q14" s="31">
        <f>IFERROR(VLOOKUP($A14, All!$A$1:$AB$700,17,0),0)</f>
        <v>-0.66622111619074287</v>
      </c>
      <c r="R14" s="31">
        <f>IFERROR(VLOOKUP($A14, All!$A$1:$AB$700,18,0),0)</f>
        <v>0.72727076218633557</v>
      </c>
      <c r="S14" s="31">
        <f>IFERROR(VLOOKUP($A14, All!$A$1:$AB$700,19,0),0)</f>
        <v>0.83490236125354667</v>
      </c>
      <c r="T14" s="31">
        <f>IFERROR(VLOOKUP($A14, All!$A$1:$AB$700,20,0),0)</f>
        <v>-0.70072395609916949</v>
      </c>
      <c r="U14" s="31">
        <f>IFERROR(VLOOKUP($A14, All!$A$1:$AB$700,21,0),0)</f>
        <v>-0.61938900830091503</v>
      </c>
      <c r="V14" s="31">
        <f>IFERROR(VLOOKUP($A14, All!$A$1:$AB$700,22,0),0)</f>
        <v>0.87060348415813626</v>
      </c>
      <c r="W14" s="31">
        <f>IFERROR(VLOOKUP($A14, All!$A$1:$AB$700,23,0),0)</f>
        <v>-0.998721812835768</v>
      </c>
      <c r="X14" s="31">
        <f>IFERROR(VLOOKUP($A14, All!$A$1:$AB$700,24,0),0)</f>
        <v>-0.3377155318723214</v>
      </c>
      <c r="Y14" s="31">
        <f>IFERROR(VLOOKUP($A14, All!$A$1:$AB$700,25,0),0)</f>
        <v>-0.11553928657580717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53.07692307692308</v>
      </c>
      <c r="C17" s="15">
        <f t="shared" si="0"/>
        <v>4.1538461538461542</v>
      </c>
      <c r="D17" s="15">
        <f>(D2+D3+D4+D5+D6+D7+D8+D9+D10+D11+D12+D13+D14)/13</f>
        <v>0.47615384615384621</v>
      </c>
      <c r="E17" s="15">
        <f>(E2+E3+E4+E5+E6+E7+E8+E9+E10+E11+E12+E13+E14)/13</f>
        <v>0.80384615384615377</v>
      </c>
      <c r="F17" s="15">
        <f t="shared" si="0"/>
        <v>1.8230769230769235</v>
      </c>
      <c r="G17" s="15">
        <f t="shared" si="0"/>
        <v>7.2615384615384606</v>
      </c>
      <c r="H17" s="15">
        <f t="shared" si="0"/>
        <v>3.2</v>
      </c>
      <c r="I17" s="15">
        <f t="shared" si="0"/>
        <v>1.2692307692307692</v>
      </c>
      <c r="J17" s="15">
        <f t="shared" si="0"/>
        <v>1.2384615384615385</v>
      </c>
      <c r="K17" s="15">
        <f t="shared" si="0"/>
        <v>2.5769230769230771</v>
      </c>
      <c r="L17" s="15">
        <f t="shared" si="0"/>
        <v>18.407692307692308</v>
      </c>
      <c r="M17" s="15">
        <f>AVERAGE(M2:M14)</f>
        <v>6.1461538461538456</v>
      </c>
      <c r="N17" s="15">
        <f t="shared" si="0"/>
        <v>13.338461538461539</v>
      </c>
      <c r="O17" s="16">
        <f>M17/N17</f>
        <v>0.46078431372549011</v>
      </c>
      <c r="P17" s="16">
        <f>AVERAGE(O2:O14)</f>
        <v>4.3538461538461535</v>
      </c>
      <c r="Q17" s="16">
        <f>AVERAGE(P2:P14)</f>
        <v>5.384615384615385</v>
      </c>
      <c r="R17" s="15">
        <f>P17/Q17</f>
        <v>0.8085714285714285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0.46078431372549011</v>
      </c>
      <c r="C20" s="15">
        <f>M20/N20</f>
        <v>0.8085714285714285</v>
      </c>
      <c r="D20" s="15">
        <f t="shared" ref="D20:N20" si="1">SUM(F2:F14)</f>
        <v>23.700000000000006</v>
      </c>
      <c r="E20" s="15">
        <f t="shared" si="1"/>
        <v>94.399999999999991</v>
      </c>
      <c r="F20" s="15">
        <f t="shared" si="1"/>
        <v>41.6</v>
      </c>
      <c r="G20" s="15">
        <f t="shared" si="1"/>
        <v>16.5</v>
      </c>
      <c r="H20" s="15">
        <f t="shared" si="1"/>
        <v>16.100000000000001</v>
      </c>
      <c r="I20" s="15">
        <f t="shared" si="1"/>
        <v>33.5</v>
      </c>
      <c r="J20" s="15">
        <f t="shared" si="1"/>
        <v>239.3</v>
      </c>
      <c r="K20" s="15">
        <f t="shared" si="1"/>
        <v>79.899999999999991</v>
      </c>
      <c r="L20" s="15">
        <f t="shared" si="1"/>
        <v>173.4</v>
      </c>
      <c r="M20" s="15">
        <f t="shared" si="1"/>
        <v>56.599999999999994</v>
      </c>
      <c r="N20" s="15">
        <f t="shared" si="1"/>
        <v>70</v>
      </c>
    </row>
    <row r="32" spans="1:18">
      <c r="L32" s="53"/>
    </row>
    <row r="33" spans="12:12">
      <c r="L33" s="53"/>
    </row>
    <row r="34" spans="12:12">
      <c r="L34" s="53"/>
    </row>
    <row r="35" spans="12:12">
      <c r="L35" s="53"/>
    </row>
    <row r="36" spans="12:12">
      <c r="L36" s="53"/>
    </row>
    <row r="37" spans="12:12">
      <c r="L37" s="53"/>
    </row>
    <row r="38" spans="12:12">
      <c r="L38" s="53"/>
    </row>
    <row r="39" spans="12:12">
      <c r="L39" s="53"/>
    </row>
    <row r="40" spans="12:12">
      <c r="L40" s="53"/>
    </row>
    <row r="41" spans="12:12">
      <c r="L41" s="53"/>
    </row>
    <row r="42" spans="12:12">
      <c r="L42" s="53"/>
    </row>
    <row r="43" spans="12:12">
      <c r="L43" s="53"/>
    </row>
  </sheetData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C1-A41B-9F4A-83F0-31ACA444970E}">
  <sheetPr codeName="Sheet4"/>
  <dimension ref="A1:Y20"/>
  <sheetViews>
    <sheetView workbookViewId="0">
      <selection activeCell="F33" sqref="F33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199</v>
      </c>
      <c r="B2" s="8">
        <f>IFERROR(VLOOKUP($A2, All!$A$1:$AB$699,2,0),300)</f>
        <v>156</v>
      </c>
      <c r="C2" s="8">
        <f>IFERROR(VLOOKUP($A2, All!$A$1:$AB$699,3,0),70)</f>
        <v>2</v>
      </c>
      <c r="D2" s="8">
        <f>IFERROR(VLOOKUP($A2, All!$A$1:$AB$699,4,0),Math!B$2)</f>
        <v>0.31</v>
      </c>
      <c r="E2" s="8">
        <f>IFERROR(VLOOKUP($A2, All!$A$1:$AB$700,5,0),Math!C$2)</f>
        <v>0.67</v>
      </c>
      <c r="F2" s="8">
        <f>IFERROR(VLOOKUP($A2, All!$A$1:$AB$700,6,0),Math!D$2)</f>
        <v>0.5</v>
      </c>
      <c r="G2" s="8">
        <f>IFERROR(VLOOKUP($A2, All!$A$1:$AB$700,7,0),Math!E$2)</f>
        <v>4</v>
      </c>
      <c r="H2" s="8">
        <f>IFERROR(VLOOKUP($A2, All!$A$1:$AB$700,8,0),Math!F$2)</f>
        <v>7</v>
      </c>
      <c r="I2" s="8">
        <f>IFERROR(VLOOKUP($A2, All!$A$1:$AB$700,9,0),Math!G$2)</f>
        <v>1</v>
      </c>
      <c r="J2" s="8">
        <f>IFERROR(VLOOKUP($A2, All!$A$1:$AB$700,10,0),Math!H$2)</f>
        <v>1</v>
      </c>
      <c r="K2" s="8">
        <f>IFERROR(VLOOKUP($A2, All!$A$1:$AB$700,11,0),Math!I$2)</f>
        <v>2.5</v>
      </c>
      <c r="L2" s="8">
        <f>IFERROR(VLOOKUP($A2, All!$A$1:$AB$700,12,0),Math!J$2)</f>
        <v>10.5</v>
      </c>
      <c r="M2" s="8">
        <f>IFERROR(VLOOKUP($A2, All!$A$1:$AB$700,13,0),Math!K$2)</f>
        <v>4</v>
      </c>
      <c r="N2" s="8">
        <f>IFERROR(VLOOKUP($A2, All!$A$1:$AB$700,14,0),Math!L$2)</f>
        <v>13</v>
      </c>
      <c r="O2" s="8">
        <f>IFERROR(VLOOKUP($A2, All!$A$1:$AB$700,15,0),Math!M$2)</f>
        <v>2</v>
      </c>
      <c r="P2" s="8">
        <f>IFERROR(VLOOKUP($A2, All!$A$1:$AB$700,16,0),Math!N$2)</f>
        <v>3</v>
      </c>
      <c r="Q2" s="31">
        <f>IFERROR(VLOOKUP($A2, All!$A$1:$AB$700,17,0),0)</f>
        <v>-1.5665199218539059</v>
      </c>
      <c r="R2" s="31">
        <f>IFERROR(VLOOKUP($A2, All!$A$1:$AB$700,18,0),0)</f>
        <v>-0.30490460282407783</v>
      </c>
      <c r="S2" s="31">
        <f>IFERROR(VLOOKUP($A2, All!$A$1:$AB$700,19,0),0)</f>
        <v>-0.94464085989078417</v>
      </c>
      <c r="T2" s="31">
        <f>IFERROR(VLOOKUP($A2, All!$A$1:$AB$700,20,0),0)</f>
        <v>-0.52931398640759109</v>
      </c>
      <c r="U2" s="31">
        <f>IFERROR(VLOOKUP($A2, All!$A$1:$AB$700,21,0),0)</f>
        <v>1.8191503944585941</v>
      </c>
      <c r="V2" s="31">
        <f>IFERROR(VLOOKUP($A2, All!$A$1:$AB$700,22,0),0)</f>
        <v>2.8627193869802441E-2</v>
      </c>
      <c r="W2" s="31">
        <f>IFERROR(VLOOKUP($A2, All!$A$1:$AB$700,23,0),0)</f>
        <v>0.44556135829332577</v>
      </c>
      <c r="X2" s="31">
        <f>IFERROR(VLOOKUP($A2, All!$A$1:$AB$700,24,0),0)</f>
        <v>-0.51338030787873123</v>
      </c>
      <c r="Y2" s="31">
        <f>IFERROR(VLOOKUP($A2, All!$A$1:$AB$700,25,0),0)</f>
        <v>-0.60304682487034833</v>
      </c>
    </row>
    <row r="3" spans="1:25">
      <c r="A3" s="7" t="s">
        <v>23</v>
      </c>
      <c r="B3" s="8">
        <f>IFERROR(VLOOKUP($A3, All!$A$1:$AB$699,2,0),300)</f>
        <v>128</v>
      </c>
      <c r="C3" s="8">
        <f>IFERROR(VLOOKUP($A3, All!$A$1:$AB$699,3,0),70)</f>
        <v>5</v>
      </c>
      <c r="D3" s="8">
        <f>IFERROR(VLOOKUP($A3, All!$A$1:$AB$699,4,0),Math!B$2)</f>
        <v>0.61</v>
      </c>
      <c r="E3" s="8">
        <f>IFERROR(VLOOKUP($A3, All!$A$1:$AB$700,5,0),Math!C$2)</f>
        <v>0.63</v>
      </c>
      <c r="F3" s="8">
        <f>IFERROR(VLOOKUP($A3, All!$A$1:$AB$700,6,0),Math!D$2)</f>
        <v>0</v>
      </c>
      <c r="G3" s="8">
        <f>IFERROR(VLOOKUP($A3, All!$A$1:$AB$700,7,0),Math!E$2)</f>
        <v>10.8</v>
      </c>
      <c r="H3" s="8">
        <f>IFERROR(VLOOKUP($A3, All!$A$1:$AB$700,8,0),Math!F$2)</f>
        <v>1.2</v>
      </c>
      <c r="I3" s="8">
        <f>IFERROR(VLOOKUP($A3, All!$A$1:$AB$700,9,0),Math!G$2)</f>
        <v>1</v>
      </c>
      <c r="J3" s="8">
        <f>IFERROR(VLOOKUP($A3, All!$A$1:$AB$700,10,0),Math!H$2)</f>
        <v>1</v>
      </c>
      <c r="K3" s="8">
        <f>IFERROR(VLOOKUP($A3, All!$A$1:$AB$700,11,0),Math!I$2)</f>
        <v>3.4</v>
      </c>
      <c r="L3" s="8">
        <f>IFERROR(VLOOKUP($A3, All!$A$1:$AB$700,12,0),Math!J$2)</f>
        <v>9.8000000000000007</v>
      </c>
      <c r="M3" s="8">
        <f>IFERROR(VLOOKUP($A3, All!$A$1:$AB$700,13,0),Math!K$2)</f>
        <v>3.4</v>
      </c>
      <c r="N3" s="8">
        <f>IFERROR(VLOOKUP($A3, All!$A$1:$AB$700,14,0),Math!L$2)</f>
        <v>5.6</v>
      </c>
      <c r="O3" s="8">
        <f>IFERROR(VLOOKUP($A3, All!$A$1:$AB$700,15,0),Math!M$2)</f>
        <v>3</v>
      </c>
      <c r="P3" s="8">
        <f>IFERROR(VLOOKUP($A3, All!$A$1:$AB$700,16,0),Math!N$2)</f>
        <v>4.8</v>
      </c>
      <c r="Q3" s="31">
        <f>IFERROR(VLOOKUP($A3, All!$A$1:$AB$700,17,0),0)</f>
        <v>1.1343764951355837</v>
      </c>
      <c r="R3" s="31">
        <f>IFERROR(VLOOKUP($A3, All!$A$1:$AB$700,18,0),0)</f>
        <v>-0.47005266122574413</v>
      </c>
      <c r="S3" s="31">
        <f>IFERROR(VLOOKUP($A3, All!$A$1:$AB$700,19,0),0)</f>
        <v>-1.438958421319765</v>
      </c>
      <c r="T3" s="31">
        <f>IFERROR(VLOOKUP($A3, All!$A$1:$AB$700,20,0),0)</f>
        <v>1.801861601397875</v>
      </c>
      <c r="U3" s="31">
        <f>IFERROR(VLOOKUP($A3, All!$A$1:$AB$700,21,0),0)</f>
        <v>-0.75240024845143372</v>
      </c>
      <c r="V3" s="31">
        <f>IFERROR(VLOOKUP($A3, All!$A$1:$AB$700,22,0),0)</f>
        <v>2.8627193869802441E-2</v>
      </c>
      <c r="W3" s="31">
        <f>IFERROR(VLOOKUP($A3, All!$A$1:$AB$700,23,0),0)</f>
        <v>0.44556135829332577</v>
      </c>
      <c r="X3" s="31">
        <f>IFERROR(VLOOKUP($A3, All!$A$1:$AB$700,24,0),0)</f>
        <v>-1.3038717999075748</v>
      </c>
      <c r="Y3" s="31">
        <f>IFERROR(VLOOKUP($A3, All!$A$1:$AB$700,25,0),0)</f>
        <v>-0.71679858380574113</v>
      </c>
    </row>
    <row r="4" spans="1:25">
      <c r="A4" s="7" t="s">
        <v>200</v>
      </c>
      <c r="B4" s="8">
        <f>IFERROR(VLOOKUP($A4, All!$A$1:$AB$699,2,0),300)</f>
        <v>22</v>
      </c>
      <c r="C4" s="8">
        <f>IFERROR(VLOOKUP($A4, All!$A$1:$AB$699,3,0),70)</f>
        <v>3</v>
      </c>
      <c r="D4" s="8">
        <f>IFERROR(VLOOKUP($A4, All!$A$1:$AB$699,4,0),Math!B$2)</f>
        <v>0.49</v>
      </c>
      <c r="E4" s="8">
        <f>IFERROR(VLOOKUP($A4, All!$A$1:$AB$700,5,0),Math!C$2)</f>
        <v>0.81</v>
      </c>
      <c r="F4" s="8">
        <f>IFERROR(VLOOKUP($A4, All!$A$1:$AB$700,6,0),Math!D$2)</f>
        <v>1</v>
      </c>
      <c r="G4" s="8">
        <f>IFERROR(VLOOKUP($A4, All!$A$1:$AB$700,7,0),Math!E$2)</f>
        <v>8</v>
      </c>
      <c r="H4" s="8">
        <f>IFERROR(VLOOKUP($A4, All!$A$1:$AB$700,8,0),Math!F$2)</f>
        <v>2.2999999999999998</v>
      </c>
      <c r="I4" s="8">
        <f>IFERROR(VLOOKUP($A4, All!$A$1:$AB$700,9,0),Math!G$2)</f>
        <v>0.7</v>
      </c>
      <c r="J4" s="8">
        <f>IFERROR(VLOOKUP($A4, All!$A$1:$AB$700,10,0),Math!H$2)</f>
        <v>2.7</v>
      </c>
      <c r="K4" s="8">
        <f>IFERROR(VLOOKUP($A4, All!$A$1:$AB$700,11,0),Math!I$2)</f>
        <v>2.7</v>
      </c>
      <c r="L4" s="8">
        <f>IFERROR(VLOOKUP($A4, All!$A$1:$AB$700,12,0),Math!J$2)</f>
        <v>21.3</v>
      </c>
      <c r="M4" s="8">
        <f>IFERROR(VLOOKUP($A4, All!$A$1:$AB$700,13,0),Math!K$2)</f>
        <v>8</v>
      </c>
      <c r="N4" s="8">
        <f>IFERROR(VLOOKUP($A4, All!$A$1:$AB$700,14,0),Math!L$2)</f>
        <v>16.3</v>
      </c>
      <c r="O4" s="8">
        <f>IFERROR(VLOOKUP($A4, All!$A$1:$AB$700,15,0),Math!M$2)</f>
        <v>4.3</v>
      </c>
      <c r="P4" s="8">
        <f>IFERROR(VLOOKUP($A4, All!$A$1:$AB$700,16,0),Math!N$2)</f>
        <v>5.3</v>
      </c>
      <c r="Q4" s="31">
        <f>IFERROR(VLOOKUP($A4, All!$A$1:$AB$700,17,0),0)</f>
        <v>5.4017928339787843E-2</v>
      </c>
      <c r="R4" s="31">
        <f>IFERROR(VLOOKUP($A4, All!$A$1:$AB$700,18,0),0)</f>
        <v>0.27311360158175374</v>
      </c>
      <c r="S4" s="31">
        <f>IFERROR(VLOOKUP($A4, All!$A$1:$AB$700,19,0),0)</f>
        <v>-0.4503232984618033</v>
      </c>
      <c r="T4" s="31">
        <f>IFERROR(VLOOKUP($A4, All!$A$1:$AB$700,20,0),0)</f>
        <v>0.8419657711250359</v>
      </c>
      <c r="U4" s="31">
        <f>IFERROR(VLOOKUP($A4, All!$A$1:$AB$700,21,0),0)</f>
        <v>-0.26469236789953193</v>
      </c>
      <c r="V4" s="31">
        <f>IFERROR(VLOOKUP($A4, All!$A$1:$AB$700,22,0),0)</f>
        <v>-0.47655858030319792</v>
      </c>
      <c r="W4" s="31">
        <f>IFERROR(VLOOKUP($A4, All!$A$1:$AB$700,23,0),0)</f>
        <v>2.900842749212786</v>
      </c>
      <c r="X4" s="31">
        <f>IFERROR(VLOOKUP($A4, All!$A$1:$AB$700,24,0),0)</f>
        <v>-0.68904508388514107</v>
      </c>
      <c r="Y4" s="31">
        <f>IFERROR(VLOOKUP($A4, All!$A$1:$AB$700,25,0),0)</f>
        <v>1.1519803129899999</v>
      </c>
    </row>
    <row r="5" spans="1:25">
      <c r="A5" s="7" t="s">
        <v>33</v>
      </c>
      <c r="B5" s="8">
        <f>IFERROR(VLOOKUP($A5, All!$A$1:$AB$699,2,0),300)</f>
        <v>185</v>
      </c>
      <c r="C5" s="8">
        <f>IFERROR(VLOOKUP($A5, All!$A$1:$AB$699,3,0),70)</f>
        <v>5</v>
      </c>
      <c r="D5" s="8">
        <f>IFERROR(VLOOKUP($A5, All!$A$1:$AB$699,4,0),Math!B$2)</f>
        <v>0.32</v>
      </c>
      <c r="E5" s="8">
        <f>IFERROR(VLOOKUP($A5, All!$A$1:$AB$700,5,0),Math!C$2)</f>
        <v>0.86</v>
      </c>
      <c r="F5" s="8">
        <f>IFERROR(VLOOKUP($A5, All!$A$1:$AB$700,6,0),Math!D$2)</f>
        <v>1.6</v>
      </c>
      <c r="G5" s="8">
        <f>IFERROR(VLOOKUP($A5, All!$A$1:$AB$700,7,0),Math!E$2)</f>
        <v>2</v>
      </c>
      <c r="H5" s="8">
        <f>IFERROR(VLOOKUP($A5, All!$A$1:$AB$700,8,0),Math!F$2)</f>
        <v>4.4000000000000004</v>
      </c>
      <c r="I5" s="8">
        <f>IFERROR(VLOOKUP($A5, All!$A$1:$AB$700,9,0),Math!G$2)</f>
        <v>0.8</v>
      </c>
      <c r="J5" s="8">
        <f>IFERROR(VLOOKUP($A5, All!$A$1:$AB$700,10,0),Math!H$2)</f>
        <v>0.2</v>
      </c>
      <c r="K5" s="8">
        <f>IFERROR(VLOOKUP($A5, All!$A$1:$AB$700,11,0),Math!I$2)</f>
        <v>2.6</v>
      </c>
      <c r="L5" s="8">
        <f>IFERROR(VLOOKUP($A5, All!$A$1:$AB$700,12,0),Math!J$2)</f>
        <v>12</v>
      </c>
      <c r="M5" s="8">
        <f>IFERROR(VLOOKUP($A5, All!$A$1:$AB$700,13,0),Math!K$2)</f>
        <v>4</v>
      </c>
      <c r="N5" s="8">
        <f>IFERROR(VLOOKUP($A5, All!$A$1:$AB$700,14,0),Math!L$2)</f>
        <v>12.4</v>
      </c>
      <c r="O5" s="8">
        <f>IFERROR(VLOOKUP($A5, All!$A$1:$AB$700,15,0),Math!M$2)</f>
        <v>2.4</v>
      </c>
      <c r="P5" s="8">
        <f>IFERROR(VLOOKUP($A5, All!$A$1:$AB$700,16,0),Math!N$2)</f>
        <v>2.8</v>
      </c>
      <c r="Q5" s="31">
        <f>IFERROR(VLOOKUP($A5, All!$A$1:$AB$700,17,0),0)</f>
        <v>-1.4764900412875894</v>
      </c>
      <c r="R5" s="31">
        <f>IFERROR(VLOOKUP($A5, All!$A$1:$AB$700,18,0),0)</f>
        <v>0.4795486745838361</v>
      </c>
      <c r="S5" s="31">
        <f>IFERROR(VLOOKUP($A5, All!$A$1:$AB$700,19,0),0)</f>
        <v>0.14285777525297377</v>
      </c>
      <c r="T5" s="31">
        <f>IFERROR(VLOOKUP($A5, All!$A$1:$AB$700,20,0),0)</f>
        <v>-1.2149538651739047</v>
      </c>
      <c r="U5" s="31">
        <f>IFERROR(VLOOKUP($A5, All!$A$1:$AB$700,21,0),0)</f>
        <v>0.66638631315409902</v>
      </c>
      <c r="V5" s="31">
        <f>IFERROR(VLOOKUP($A5, All!$A$1:$AB$700,22,0),0)</f>
        <v>-0.308163322245531</v>
      </c>
      <c r="W5" s="31">
        <f>IFERROR(VLOOKUP($A5, All!$A$1:$AB$700,23,0),0)</f>
        <v>-0.70986517860994924</v>
      </c>
      <c r="X5" s="31">
        <f>IFERROR(VLOOKUP($A5, All!$A$1:$AB$700,24,0),0)</f>
        <v>-0.60121269588193615</v>
      </c>
      <c r="Y5" s="31">
        <f>IFERROR(VLOOKUP($A5, All!$A$1:$AB$700,25,0),0)</f>
        <v>-0.35929305572307774</v>
      </c>
    </row>
    <row r="6" spans="1:25">
      <c r="A6" s="7" t="s">
        <v>38</v>
      </c>
      <c r="B6" s="8">
        <f>IFERROR(VLOOKUP($A6, All!$A$1:$AB$699,2,0),300)</f>
        <v>94</v>
      </c>
      <c r="C6" s="8">
        <f>IFERROR(VLOOKUP($A6, All!$A$1:$AB$699,3,0),70)</f>
        <v>4</v>
      </c>
      <c r="D6" s="8">
        <f>IFERROR(VLOOKUP($A6, All!$A$1:$AB$699,4,0),Math!B$2)</f>
        <v>0.45</v>
      </c>
      <c r="E6" s="8">
        <f>IFERROR(VLOOKUP($A6, All!$A$1:$AB$700,5,0),Math!C$2)</f>
        <v>0.72</v>
      </c>
      <c r="F6" s="8">
        <f>IFERROR(VLOOKUP($A6, All!$A$1:$AB$700,6,0),Math!D$2)</f>
        <v>0.5</v>
      </c>
      <c r="G6" s="8">
        <f>IFERROR(VLOOKUP($A6, All!$A$1:$AB$700,7,0),Math!E$2)</f>
        <v>7.8</v>
      </c>
      <c r="H6" s="8">
        <f>IFERROR(VLOOKUP($A6, All!$A$1:$AB$700,8,0),Math!F$2)</f>
        <v>4.8</v>
      </c>
      <c r="I6" s="8">
        <f>IFERROR(VLOOKUP($A6, All!$A$1:$AB$700,9,0),Math!G$2)</f>
        <v>1.5</v>
      </c>
      <c r="J6" s="8">
        <f>IFERROR(VLOOKUP($A6, All!$A$1:$AB$700,10,0),Math!H$2)</f>
        <v>0</v>
      </c>
      <c r="K6" s="8">
        <f>IFERROR(VLOOKUP($A6, All!$A$1:$AB$700,11,0),Math!I$2)</f>
        <v>1.5</v>
      </c>
      <c r="L6" s="8">
        <f>IFERROR(VLOOKUP($A6, All!$A$1:$AB$700,12,0),Math!J$2)</f>
        <v>10.3</v>
      </c>
      <c r="M6" s="8">
        <f>IFERROR(VLOOKUP($A6, All!$A$1:$AB$700,13,0),Math!K$2)</f>
        <v>4</v>
      </c>
      <c r="N6" s="8">
        <f>IFERROR(VLOOKUP($A6, All!$A$1:$AB$700,14,0),Math!L$2)</f>
        <v>8.8000000000000007</v>
      </c>
      <c r="O6" s="8">
        <f>IFERROR(VLOOKUP($A6, All!$A$1:$AB$700,15,0),Math!M$2)</f>
        <v>1.8</v>
      </c>
      <c r="P6" s="8">
        <f>IFERROR(VLOOKUP($A6, All!$A$1:$AB$700,16,0),Math!N$2)</f>
        <v>2.5</v>
      </c>
      <c r="Q6" s="31">
        <f>IFERROR(VLOOKUP($A6, All!$A$1:$AB$700,17,0),0)</f>
        <v>-0.30610159392547726</v>
      </c>
      <c r="R6" s="31">
        <f>IFERROR(VLOOKUP($A6, All!$A$1:$AB$700,18,0),0)</f>
        <v>-9.846952982199543E-2</v>
      </c>
      <c r="S6" s="31">
        <f>IFERROR(VLOOKUP($A6, All!$A$1:$AB$700,19,0),0)</f>
        <v>-0.94464085989078417</v>
      </c>
      <c r="T6" s="31">
        <f>IFERROR(VLOOKUP($A6, All!$A$1:$AB$700,20,0),0)</f>
        <v>0.77340178324840447</v>
      </c>
      <c r="U6" s="31">
        <f>IFERROR(VLOOKUP($A6, All!$A$1:$AB$700,21,0),0)</f>
        <v>0.84373463335479026</v>
      </c>
      <c r="V6" s="31">
        <f>IFERROR(VLOOKUP($A6, All!$A$1:$AB$700,22,0),0)</f>
        <v>0.87060348415813626</v>
      </c>
      <c r="W6" s="31">
        <f>IFERROR(VLOOKUP($A6, All!$A$1:$AB$700,23,0),0)</f>
        <v>-0.998721812835768</v>
      </c>
      <c r="X6" s="31">
        <f>IFERROR(VLOOKUP($A6, All!$A$1:$AB$700,24,0),0)</f>
        <v>0.36494357215331735</v>
      </c>
      <c r="Y6" s="31">
        <f>IFERROR(VLOOKUP($A6, All!$A$1:$AB$700,25,0),0)</f>
        <v>-0.63554732742331765</v>
      </c>
    </row>
    <row r="7" spans="1:25">
      <c r="A7" s="7" t="s">
        <v>43</v>
      </c>
      <c r="B7" s="8">
        <f>IFERROR(VLOOKUP($A7, All!$A$1:$AB$699,2,0),300)</f>
        <v>18</v>
      </c>
      <c r="C7" s="8">
        <f>IFERROR(VLOOKUP($A7, All!$A$1:$AB$699,3,0),70)</f>
        <v>5</v>
      </c>
      <c r="D7" s="8">
        <f>IFERROR(VLOOKUP($A7, All!$A$1:$AB$699,4,0),Math!B$2)</f>
        <v>0.44</v>
      </c>
      <c r="E7" s="8">
        <f>IFERROR(VLOOKUP($A7, All!$A$1:$AB$700,5,0),Math!C$2)</f>
        <v>0.86</v>
      </c>
      <c r="F7" s="8">
        <f>IFERROR(VLOOKUP($A7, All!$A$1:$AB$700,6,0),Math!D$2)</f>
        <v>3.4</v>
      </c>
      <c r="G7" s="8">
        <f>IFERROR(VLOOKUP($A7, All!$A$1:$AB$700,7,0),Math!E$2)</f>
        <v>5.2</v>
      </c>
      <c r="H7" s="8">
        <f>IFERROR(VLOOKUP($A7, All!$A$1:$AB$700,8,0),Math!F$2)</f>
        <v>7</v>
      </c>
      <c r="I7" s="8">
        <f>IFERROR(VLOOKUP($A7, All!$A$1:$AB$700,9,0),Math!G$2)</f>
        <v>1.2</v>
      </c>
      <c r="J7" s="8">
        <f>IFERROR(VLOOKUP($A7, All!$A$1:$AB$700,10,0),Math!H$2)</f>
        <v>0.4</v>
      </c>
      <c r="K7" s="8">
        <f>IFERROR(VLOOKUP($A7, All!$A$1:$AB$700,11,0),Math!I$2)</f>
        <v>2.8</v>
      </c>
      <c r="L7" s="8">
        <f>IFERROR(VLOOKUP($A7, All!$A$1:$AB$700,12,0),Math!J$2)</f>
        <v>21.6</v>
      </c>
      <c r="M7" s="8">
        <f>IFERROR(VLOOKUP($A7, All!$A$1:$AB$700,13,0),Math!K$2)</f>
        <v>6.6</v>
      </c>
      <c r="N7" s="8">
        <f>IFERROR(VLOOKUP($A7, All!$A$1:$AB$700,14,0),Math!L$2)</f>
        <v>15</v>
      </c>
      <c r="O7" s="8">
        <f>IFERROR(VLOOKUP($A7, All!$A$1:$AB$700,15,0),Math!M$2)</f>
        <v>5</v>
      </c>
      <c r="P7" s="8">
        <f>IFERROR(VLOOKUP($A7, All!$A$1:$AB$700,16,0),Math!N$2)</f>
        <v>5.8</v>
      </c>
      <c r="Q7" s="31">
        <f>IFERROR(VLOOKUP($A7, All!$A$1:$AB$700,17,0),0)</f>
        <v>-0.3961314744917937</v>
      </c>
      <c r="R7" s="31">
        <f>IFERROR(VLOOKUP($A7, All!$A$1:$AB$700,18,0),0)</f>
        <v>0.4795486745838361</v>
      </c>
      <c r="S7" s="31">
        <f>IFERROR(VLOOKUP($A7, All!$A$1:$AB$700,19,0),0)</f>
        <v>1.9224009963973046</v>
      </c>
      <c r="T7" s="31">
        <f>IFERROR(VLOOKUP($A7, All!$A$1:$AB$700,20,0),0)</f>
        <v>-0.11793005914780298</v>
      </c>
      <c r="U7" s="31">
        <f>IFERROR(VLOOKUP($A7, All!$A$1:$AB$700,21,0),0)</f>
        <v>1.8191503944585941</v>
      </c>
      <c r="V7" s="31">
        <f>IFERROR(VLOOKUP($A7, All!$A$1:$AB$700,22,0),0)</f>
        <v>0.3654177099851359</v>
      </c>
      <c r="W7" s="31">
        <f>IFERROR(VLOOKUP($A7, All!$A$1:$AB$700,23,0),0)</f>
        <v>-0.42100854438413049</v>
      </c>
      <c r="X7" s="31">
        <f>IFERROR(VLOOKUP($A7, All!$A$1:$AB$700,24,0),0)</f>
        <v>-0.77687747188834566</v>
      </c>
      <c r="Y7" s="31">
        <f>IFERROR(VLOOKUP($A7, All!$A$1:$AB$700,25,0),0)</f>
        <v>1.2007310668194542</v>
      </c>
    </row>
    <row r="8" spans="1:25">
      <c r="A8" s="7" t="s">
        <v>64</v>
      </c>
      <c r="B8" s="8">
        <f>IFERROR(VLOOKUP($A8, All!$A$1:$AB$699,2,0),300)</f>
        <v>81</v>
      </c>
      <c r="C8" s="8">
        <f>IFERROR(VLOOKUP($A8, All!$A$1:$AB$699,3,0),70)</f>
        <v>4</v>
      </c>
      <c r="D8" s="8">
        <f>IFERROR(VLOOKUP($A8, All!$A$1:$AB$699,4,0),Math!B$2)</f>
        <v>0.37</v>
      </c>
      <c r="E8" s="8">
        <f>IFERROR(VLOOKUP($A8, All!$A$1:$AB$700,5,0),Math!C$2)</f>
        <v>1</v>
      </c>
      <c r="F8" s="8">
        <f>IFERROR(VLOOKUP($A8, All!$A$1:$AB$700,6,0),Math!D$2)</f>
        <v>2.5</v>
      </c>
      <c r="G8" s="8">
        <f>IFERROR(VLOOKUP($A8, All!$A$1:$AB$700,7,0),Math!E$2)</f>
        <v>3.8</v>
      </c>
      <c r="H8" s="8">
        <f>IFERROR(VLOOKUP($A8, All!$A$1:$AB$700,8,0),Math!F$2)</f>
        <v>5.3</v>
      </c>
      <c r="I8" s="8">
        <f>IFERROR(VLOOKUP($A8, All!$A$1:$AB$700,9,0),Math!G$2)</f>
        <v>0.8</v>
      </c>
      <c r="J8" s="8">
        <f>IFERROR(VLOOKUP($A8, All!$A$1:$AB$700,10,0),Math!H$2)</f>
        <v>0.5</v>
      </c>
      <c r="K8" s="8">
        <f>IFERROR(VLOOKUP($A8, All!$A$1:$AB$700,11,0),Math!I$2)</f>
        <v>0.5</v>
      </c>
      <c r="L8" s="8">
        <f>IFERROR(VLOOKUP($A8, All!$A$1:$AB$700,12,0),Math!J$2)</f>
        <v>11.3</v>
      </c>
      <c r="M8" s="8">
        <f>IFERROR(VLOOKUP($A8, All!$A$1:$AB$700,13,0),Math!K$2)</f>
        <v>4</v>
      </c>
      <c r="N8" s="8">
        <f>IFERROR(VLOOKUP($A8, All!$A$1:$AB$700,14,0),Math!L$2)</f>
        <v>10.8</v>
      </c>
      <c r="O8" s="8">
        <f>IFERROR(VLOOKUP($A8, All!$A$1:$AB$700,15,0),Math!M$2)</f>
        <v>0.8</v>
      </c>
      <c r="P8" s="8">
        <f>IFERROR(VLOOKUP($A8, All!$A$1:$AB$700,16,0),Math!N$2)</f>
        <v>0.8</v>
      </c>
      <c r="Q8" s="31">
        <f>IFERROR(VLOOKUP($A8, All!$A$1:$AB$700,17,0),0)</f>
        <v>-1.0263406384560081</v>
      </c>
      <c r="R8" s="31">
        <f>IFERROR(VLOOKUP($A8, All!$A$1:$AB$700,18,0),0)</f>
        <v>1.0575668789896677</v>
      </c>
      <c r="S8" s="31">
        <f>IFERROR(VLOOKUP($A8, All!$A$1:$AB$700,19,0),0)</f>
        <v>1.0326293858251392</v>
      </c>
      <c r="T8" s="31">
        <f>IFERROR(VLOOKUP($A8, All!$A$1:$AB$700,20,0),0)</f>
        <v>-0.59787797428422251</v>
      </c>
      <c r="U8" s="31">
        <f>IFERROR(VLOOKUP($A8, All!$A$1:$AB$700,21,0),0)</f>
        <v>1.0654200336056547</v>
      </c>
      <c r="V8" s="31">
        <f>IFERROR(VLOOKUP($A8, All!$A$1:$AB$700,22,0),0)</f>
        <v>-0.308163322245531</v>
      </c>
      <c r="W8" s="31">
        <f>IFERROR(VLOOKUP($A8, All!$A$1:$AB$700,23,0),0)</f>
        <v>-0.27658022727122117</v>
      </c>
      <c r="X8" s="31">
        <f>IFERROR(VLOOKUP($A8, All!$A$1:$AB$700,24,0),0)</f>
        <v>1.2432674521853659</v>
      </c>
      <c r="Y8" s="31">
        <f>IFERROR(VLOOKUP($A8, All!$A$1:$AB$700,25,0),0)</f>
        <v>-0.47304481465847054</v>
      </c>
    </row>
    <row r="9" spans="1:25">
      <c r="A9" s="7" t="s">
        <v>536</v>
      </c>
      <c r="B9" s="8">
        <f>IFERROR(VLOOKUP($A9, All!$A$1:$AB$699,2,0),300)</f>
        <v>105</v>
      </c>
      <c r="C9" s="8">
        <f>IFERROR(VLOOKUP($A9, All!$A$1:$AB$699,3,0),70)</f>
        <v>4</v>
      </c>
      <c r="D9" s="8">
        <f>IFERROR(VLOOKUP($A9, All!$A$1:$AB$699,4,0),Math!B$2)</f>
        <v>0.25</v>
      </c>
      <c r="E9" s="8">
        <f>IFERROR(VLOOKUP($A9, All!$A$1:$AB$700,5,0),Math!C$2)</f>
        <v>0.75</v>
      </c>
      <c r="F9" s="8">
        <f>IFERROR(VLOOKUP($A9, All!$A$1:$AB$700,6,0),Math!D$2)</f>
        <v>1</v>
      </c>
      <c r="G9" s="8">
        <f>IFERROR(VLOOKUP($A9, All!$A$1:$AB$700,7,0),Math!E$2)</f>
        <v>1.8</v>
      </c>
      <c r="H9" s="8">
        <f>IFERROR(VLOOKUP($A9, All!$A$1:$AB$700,8,0),Math!F$2)</f>
        <v>1.5</v>
      </c>
      <c r="I9" s="8">
        <f>IFERROR(VLOOKUP($A9, All!$A$1:$AB$700,9,0),Math!G$2)</f>
        <v>3</v>
      </c>
      <c r="J9" s="8">
        <f>IFERROR(VLOOKUP($A9, All!$A$1:$AB$700,10,0),Math!H$2)</f>
        <v>1.5</v>
      </c>
      <c r="K9" s="8">
        <f>IFERROR(VLOOKUP($A9, All!$A$1:$AB$700,11,0),Math!I$2)</f>
        <v>2.8</v>
      </c>
      <c r="L9" s="8">
        <f>IFERROR(VLOOKUP($A9, All!$A$1:$AB$700,12,0),Math!J$2)</f>
        <v>5</v>
      </c>
      <c r="M9" s="8">
        <f>IFERROR(VLOOKUP($A9, All!$A$1:$AB$700,13,0),Math!K$2)</f>
        <v>1.3</v>
      </c>
      <c r="N9" s="8">
        <f>IFERROR(VLOOKUP($A9, All!$A$1:$AB$700,14,0),Math!L$2)</f>
        <v>5.3</v>
      </c>
      <c r="O9" s="8">
        <f>IFERROR(VLOOKUP($A9, All!$A$1:$AB$700,15,0),Math!M$2)</f>
        <v>1.5</v>
      </c>
      <c r="P9" s="8">
        <f>IFERROR(VLOOKUP($A9, All!$A$1:$AB$700,16,0),Math!N$2)</f>
        <v>2</v>
      </c>
      <c r="Q9" s="31">
        <f>IFERROR(VLOOKUP($A9, All!$A$1:$AB$700,17,0),0)</f>
        <v>-2.1066992052518039</v>
      </c>
      <c r="R9" s="31">
        <f>IFERROR(VLOOKUP($A9, All!$A$1:$AB$700,18,0),0)</f>
        <v>2.539151397925429E-2</v>
      </c>
      <c r="S9" s="31">
        <f>IFERROR(VLOOKUP($A9, All!$A$1:$AB$700,19,0),0)</f>
        <v>-0.4503232984618033</v>
      </c>
      <c r="T9" s="31">
        <f>IFERROR(VLOOKUP($A9, All!$A$1:$AB$700,20,0),0)</f>
        <v>-1.283517853050536</v>
      </c>
      <c r="U9" s="31">
        <f>IFERROR(VLOOKUP($A9, All!$A$1:$AB$700,21,0),0)</f>
        <v>-0.61938900830091503</v>
      </c>
      <c r="V9" s="31">
        <f>IFERROR(VLOOKUP($A9, All!$A$1:$AB$700,22,0),0)</f>
        <v>3.3965323550231377</v>
      </c>
      <c r="W9" s="31">
        <f>IFERROR(VLOOKUP($A9, All!$A$1:$AB$700,23,0),0)</f>
        <v>1.1677029438578725</v>
      </c>
      <c r="X9" s="31">
        <f>IFERROR(VLOOKUP($A9, All!$A$1:$AB$700,24,0),0)</f>
        <v>-0.77687747188834566</v>
      </c>
      <c r="Y9" s="31">
        <f>IFERROR(VLOOKUP($A9, All!$A$1:$AB$700,25,0),0)</f>
        <v>-1.4968106450770071</v>
      </c>
    </row>
    <row r="10" spans="1:25">
      <c r="A10" s="7" t="s">
        <v>78</v>
      </c>
      <c r="B10" s="8">
        <f>IFERROR(VLOOKUP($A10, All!$A$1:$AB$699,2,0),300)</f>
        <v>55</v>
      </c>
      <c r="C10" s="8">
        <f>IFERROR(VLOOKUP($A10, All!$A$1:$AB$699,3,0),70)</f>
        <v>4</v>
      </c>
      <c r="D10" s="8">
        <f>IFERROR(VLOOKUP($A10, All!$A$1:$AB$699,4,0),Math!B$2)</f>
        <v>0.66</v>
      </c>
      <c r="E10" s="8">
        <f>IFERROR(VLOOKUP($A10, All!$A$1:$AB$700,5,0),Math!C$2)</f>
        <v>0.87</v>
      </c>
      <c r="F10" s="8">
        <f>IFERROR(VLOOKUP($A10, All!$A$1:$AB$700,6,0),Math!D$2)</f>
        <v>0.8</v>
      </c>
      <c r="G10" s="8">
        <f>IFERROR(VLOOKUP($A10, All!$A$1:$AB$700,7,0),Math!E$2)</f>
        <v>4</v>
      </c>
      <c r="H10" s="8">
        <f>IFERROR(VLOOKUP($A10, All!$A$1:$AB$700,8,0),Math!F$2)</f>
        <v>4.3</v>
      </c>
      <c r="I10" s="8">
        <f>IFERROR(VLOOKUP($A10, All!$A$1:$AB$700,9,0),Math!G$2)</f>
        <v>1.8</v>
      </c>
      <c r="J10" s="8">
        <f>IFERROR(VLOOKUP($A10, All!$A$1:$AB$700,10,0),Math!H$2)</f>
        <v>0</v>
      </c>
      <c r="K10" s="8">
        <f>IFERROR(VLOOKUP($A10, All!$A$1:$AB$700,11,0),Math!I$2)</f>
        <v>0.5</v>
      </c>
      <c r="L10" s="8">
        <f>IFERROR(VLOOKUP($A10, All!$A$1:$AB$700,12,0),Math!J$2)</f>
        <v>11.3</v>
      </c>
      <c r="M10" s="8">
        <f>IFERROR(VLOOKUP($A10, All!$A$1:$AB$700,13,0),Math!K$2)</f>
        <v>4.3</v>
      </c>
      <c r="N10" s="8">
        <f>IFERROR(VLOOKUP($A10, All!$A$1:$AB$700,14,0),Math!L$2)</f>
        <v>6.5</v>
      </c>
      <c r="O10" s="8">
        <f>IFERROR(VLOOKUP($A10, All!$A$1:$AB$700,15,0),Math!M$2)</f>
        <v>2</v>
      </c>
      <c r="P10" s="8">
        <f>IFERROR(VLOOKUP($A10, All!$A$1:$AB$700,16,0),Math!N$2)</f>
        <v>2.2999999999999998</v>
      </c>
      <c r="Q10" s="31">
        <f>IFERROR(VLOOKUP($A10, All!$A$1:$AB$700,17,0),0)</f>
        <v>1.5845258979671657</v>
      </c>
      <c r="R10" s="31">
        <f>IFERROR(VLOOKUP($A10, All!$A$1:$AB$700,18,0),0)</f>
        <v>0.52083568918425271</v>
      </c>
      <c r="S10" s="31">
        <f>IFERROR(VLOOKUP($A10, All!$A$1:$AB$700,19,0),0)</f>
        <v>-0.6480503230333956</v>
      </c>
      <c r="T10" s="31">
        <f>IFERROR(VLOOKUP($A10, All!$A$1:$AB$700,20,0),0)</f>
        <v>-0.52931398640759109</v>
      </c>
      <c r="U10" s="31">
        <f>IFERROR(VLOOKUP($A10, All!$A$1:$AB$700,21,0),0)</f>
        <v>0.6220492331039259</v>
      </c>
      <c r="V10" s="31">
        <f>IFERROR(VLOOKUP($A10, All!$A$1:$AB$700,22,0),0)</f>
        <v>1.3757892583311366</v>
      </c>
      <c r="W10" s="31">
        <f>IFERROR(VLOOKUP($A10, All!$A$1:$AB$700,23,0),0)</f>
        <v>-0.998721812835768</v>
      </c>
      <c r="X10" s="31">
        <f>IFERROR(VLOOKUP($A10, All!$A$1:$AB$700,24,0),0)</f>
        <v>1.2432674521853659</v>
      </c>
      <c r="Y10" s="31">
        <f>IFERROR(VLOOKUP($A10, All!$A$1:$AB$700,25,0),0)</f>
        <v>-0.47304481465847054</v>
      </c>
    </row>
    <row r="11" spans="1:25">
      <c r="A11" s="7" t="s">
        <v>308</v>
      </c>
      <c r="B11" s="8">
        <f>IFERROR(VLOOKUP($A11, All!$A$1:$AB$699,2,0),300)</f>
        <v>7</v>
      </c>
      <c r="C11" s="8">
        <f>IFERROR(VLOOKUP($A11, All!$A$1:$AB$699,3,0),70)</f>
        <v>4</v>
      </c>
      <c r="D11" s="8">
        <f>IFERROR(VLOOKUP($A11, All!$A$1:$AB$699,4,0),Math!B$2)</f>
        <v>0.43</v>
      </c>
      <c r="E11" s="8">
        <f>IFERROR(VLOOKUP($A11, All!$A$1:$AB$700,5,0),Math!C$2)</f>
        <v>0.95</v>
      </c>
      <c r="F11" s="8">
        <f>IFERROR(VLOOKUP($A11, All!$A$1:$AB$700,6,0),Math!D$2)</f>
        <v>2</v>
      </c>
      <c r="G11" s="8">
        <f>IFERROR(VLOOKUP($A11, All!$A$1:$AB$700,7,0),Math!E$2)</f>
        <v>5.3</v>
      </c>
      <c r="H11" s="8">
        <f>IFERROR(VLOOKUP($A11, All!$A$1:$AB$700,8,0),Math!F$2)</f>
        <v>11.3</v>
      </c>
      <c r="I11" s="8">
        <f>IFERROR(VLOOKUP($A11, All!$A$1:$AB$700,9,0),Math!G$2)</f>
        <v>1.5</v>
      </c>
      <c r="J11" s="8">
        <f>IFERROR(VLOOKUP($A11, All!$A$1:$AB$700,10,0),Math!H$2)</f>
        <v>0.5</v>
      </c>
      <c r="K11" s="8">
        <f>IFERROR(VLOOKUP($A11, All!$A$1:$AB$700,11,0),Math!I$2)</f>
        <v>1.8</v>
      </c>
      <c r="L11" s="8">
        <f>IFERROR(VLOOKUP($A11, All!$A$1:$AB$700,12,0),Math!J$2)</f>
        <v>22</v>
      </c>
      <c r="M11" s="8">
        <f>IFERROR(VLOOKUP($A11, All!$A$1:$AB$700,13,0),Math!K$2)</f>
        <v>7.3</v>
      </c>
      <c r="N11" s="8">
        <f>IFERROR(VLOOKUP($A11, All!$A$1:$AB$700,14,0),Math!L$2)</f>
        <v>16.8</v>
      </c>
      <c r="O11" s="8">
        <f>IFERROR(VLOOKUP($A11, All!$A$1:$AB$700,15,0),Math!M$2)</f>
        <v>5.5</v>
      </c>
      <c r="P11" s="8">
        <f>IFERROR(VLOOKUP($A11, All!$A$1:$AB$700,16,0),Math!N$2)</f>
        <v>5.8</v>
      </c>
      <c r="Q11" s="31">
        <f>IFERROR(VLOOKUP($A11, All!$A$1:$AB$700,17,0),0)</f>
        <v>-0.48616135505811009</v>
      </c>
      <c r="R11" s="31">
        <f>IFERROR(VLOOKUP($A11, All!$A$1:$AB$700,18,0),0)</f>
        <v>0.85113180598758476</v>
      </c>
      <c r="S11" s="31">
        <f>IFERROR(VLOOKUP($A11, All!$A$1:$AB$700,19,0),0)</f>
        <v>0.53831182439615832</v>
      </c>
      <c r="T11" s="31">
        <f>IFERROR(VLOOKUP($A11, All!$A$1:$AB$700,20,0),0)</f>
        <v>-8.3648065209487421E-2</v>
      </c>
      <c r="U11" s="31">
        <f>IFERROR(VLOOKUP($A11, All!$A$1:$AB$700,21,0),0)</f>
        <v>3.7256448366160289</v>
      </c>
      <c r="V11" s="31">
        <f>IFERROR(VLOOKUP($A11, All!$A$1:$AB$700,22,0),0)</f>
        <v>0.87060348415813626</v>
      </c>
      <c r="W11" s="31">
        <f>IFERROR(VLOOKUP($A11, All!$A$1:$AB$700,23,0),0)</f>
        <v>-0.27658022727122117</v>
      </c>
      <c r="X11" s="31">
        <f>IFERROR(VLOOKUP($A11, All!$A$1:$AB$700,24,0),0)</f>
        <v>0.10144640814370273</v>
      </c>
      <c r="Y11" s="31">
        <f>IFERROR(VLOOKUP($A11, All!$A$1:$AB$700,25,0),0)</f>
        <v>1.2657320719253928</v>
      </c>
    </row>
    <row r="12" spans="1:25">
      <c r="A12" s="7" t="s">
        <v>86</v>
      </c>
      <c r="B12" s="8">
        <f>IFERROR(VLOOKUP($A12, All!$A$1:$AB$699,2,0),300)</f>
        <v>160</v>
      </c>
      <c r="C12" s="8">
        <f>IFERROR(VLOOKUP($A12, All!$A$1:$AB$699,3,0),70)</f>
        <v>5</v>
      </c>
      <c r="D12" s="8">
        <f>IFERROR(VLOOKUP($A12, All!$A$1:$AB$699,4,0),Math!B$2)</f>
        <v>0.31</v>
      </c>
      <c r="E12" s="8">
        <f>IFERROR(VLOOKUP($A12, All!$A$1:$AB$700,5,0),Math!C$2)</f>
        <v>1</v>
      </c>
      <c r="F12" s="8">
        <f>IFERROR(VLOOKUP($A12, All!$A$1:$AB$700,6,0),Math!D$2)</f>
        <v>0.8</v>
      </c>
      <c r="G12" s="8">
        <f>IFERROR(VLOOKUP($A12, All!$A$1:$AB$700,7,0),Math!E$2)</f>
        <v>2</v>
      </c>
      <c r="H12" s="8">
        <f>IFERROR(VLOOKUP($A12, All!$A$1:$AB$700,8,0),Math!F$2)</f>
        <v>4.4000000000000004</v>
      </c>
      <c r="I12" s="8">
        <f>IFERROR(VLOOKUP($A12, All!$A$1:$AB$700,9,0),Math!G$2)</f>
        <v>1.2</v>
      </c>
      <c r="J12" s="8">
        <f>IFERROR(VLOOKUP($A12, All!$A$1:$AB$700,10,0),Math!H$2)</f>
        <v>0.4</v>
      </c>
      <c r="K12" s="8">
        <f>IFERROR(VLOOKUP($A12, All!$A$1:$AB$700,11,0),Math!I$2)</f>
        <v>0.8</v>
      </c>
      <c r="L12" s="8">
        <f>IFERROR(VLOOKUP($A12, All!$A$1:$AB$700,12,0),Math!J$2)</f>
        <v>5.8</v>
      </c>
      <c r="M12" s="8">
        <f>IFERROR(VLOOKUP($A12, All!$A$1:$AB$700,13,0),Math!K$2)</f>
        <v>1.8</v>
      </c>
      <c r="N12" s="8">
        <f>IFERROR(VLOOKUP($A12, All!$A$1:$AB$700,14,0),Math!L$2)</f>
        <v>5.8</v>
      </c>
      <c r="O12" s="8">
        <f>IFERROR(VLOOKUP($A12, All!$A$1:$AB$700,15,0),Math!M$2)</f>
        <v>1.4</v>
      </c>
      <c r="P12" s="8">
        <f>IFERROR(VLOOKUP($A12, All!$A$1:$AB$700,16,0),Math!N$2)</f>
        <v>1.4</v>
      </c>
      <c r="Q12" s="31">
        <f>IFERROR(VLOOKUP($A12, All!$A$1:$AB$700,17,0),0)</f>
        <v>-1.5665199218539059</v>
      </c>
      <c r="R12" s="31">
        <f>IFERROR(VLOOKUP($A12, All!$A$1:$AB$700,18,0),0)</f>
        <v>1.0575668789896677</v>
      </c>
      <c r="S12" s="31">
        <f>IFERROR(VLOOKUP($A12, All!$A$1:$AB$700,19,0),0)</f>
        <v>-0.6480503230333956</v>
      </c>
      <c r="T12" s="31">
        <f>IFERROR(VLOOKUP($A12, All!$A$1:$AB$700,20,0),0)</f>
        <v>-1.2149538651739047</v>
      </c>
      <c r="U12" s="31">
        <f>IFERROR(VLOOKUP($A12, All!$A$1:$AB$700,21,0),0)</f>
        <v>0.66638631315409902</v>
      </c>
      <c r="V12" s="31">
        <f>IFERROR(VLOOKUP($A12, All!$A$1:$AB$700,22,0),0)</f>
        <v>0.3654177099851359</v>
      </c>
      <c r="W12" s="31">
        <f>IFERROR(VLOOKUP($A12, All!$A$1:$AB$700,23,0),0)</f>
        <v>-0.42100854438413049</v>
      </c>
      <c r="X12" s="31">
        <f>IFERROR(VLOOKUP($A12, All!$A$1:$AB$700,24,0),0)</f>
        <v>0.97977028817575129</v>
      </c>
      <c r="Y12" s="31">
        <f>IFERROR(VLOOKUP($A12, All!$A$1:$AB$700,25,0),0)</f>
        <v>-1.3668086348651294</v>
      </c>
    </row>
    <row r="13" spans="1:25">
      <c r="A13" s="7" t="s">
        <v>396</v>
      </c>
      <c r="B13" s="8">
        <f>IFERROR(VLOOKUP($A13, All!$A$1:$AB$699,2,0),300)</f>
        <v>38</v>
      </c>
      <c r="C13" s="8">
        <f>IFERROR(VLOOKUP($A13, All!$A$1:$AB$699,3,0),70)</f>
        <v>4</v>
      </c>
      <c r="D13" s="8">
        <f>IFERROR(VLOOKUP($A13, All!$A$1:$AB$699,4,0),Math!B$2)</f>
        <v>0.49</v>
      </c>
      <c r="E13" s="8">
        <f>IFERROR(VLOOKUP($A13, All!$A$1:$AB$700,5,0),Math!C$2)</f>
        <v>1</v>
      </c>
      <c r="F13" s="8">
        <f>IFERROR(VLOOKUP($A13, All!$A$1:$AB$700,6,0),Math!D$2)</f>
        <v>2.8</v>
      </c>
      <c r="G13" s="8">
        <f>IFERROR(VLOOKUP($A13, All!$A$1:$AB$700,7,0),Math!E$2)</f>
        <v>2.5</v>
      </c>
      <c r="H13" s="8">
        <f>IFERROR(VLOOKUP($A13, All!$A$1:$AB$700,8,0),Math!F$2)</f>
        <v>3.3</v>
      </c>
      <c r="I13" s="8">
        <f>IFERROR(VLOOKUP($A13, All!$A$1:$AB$700,9,0),Math!G$2)</f>
        <v>1.8</v>
      </c>
      <c r="J13" s="8">
        <f>IFERROR(VLOOKUP($A13, All!$A$1:$AB$700,10,0),Math!H$2)</f>
        <v>0.3</v>
      </c>
      <c r="K13" s="8">
        <f>IFERROR(VLOOKUP($A13, All!$A$1:$AB$700,11,0),Math!I$2)</f>
        <v>2.2999999999999998</v>
      </c>
      <c r="L13" s="8">
        <f>IFERROR(VLOOKUP($A13, All!$A$1:$AB$700,12,0),Math!J$2)</f>
        <v>21</v>
      </c>
      <c r="M13" s="8">
        <f>IFERROR(VLOOKUP($A13, All!$A$1:$AB$700,13,0),Math!K$2)</f>
        <v>8.5</v>
      </c>
      <c r="N13" s="8">
        <f>IFERROR(VLOOKUP($A13, All!$A$1:$AB$700,14,0),Math!L$2)</f>
        <v>17.5</v>
      </c>
      <c r="O13" s="8">
        <f>IFERROR(VLOOKUP($A13, All!$A$1:$AB$700,15,0),Math!M$2)</f>
        <v>1.3</v>
      </c>
      <c r="P13" s="8">
        <f>IFERROR(VLOOKUP($A13, All!$A$1:$AB$700,16,0),Math!N$2)</f>
        <v>1.3</v>
      </c>
      <c r="Q13" s="31">
        <f>IFERROR(VLOOKUP($A13, All!$A$1:$AB$700,17,0),0)</f>
        <v>5.4017928339787843E-2</v>
      </c>
      <c r="R13" s="31">
        <f>IFERROR(VLOOKUP($A13, All!$A$1:$AB$700,18,0),0)</f>
        <v>1.0575668789896677</v>
      </c>
      <c r="S13" s="31">
        <f>IFERROR(VLOOKUP($A13, All!$A$1:$AB$700,19,0),0)</f>
        <v>1.3292199226825274</v>
      </c>
      <c r="T13" s="31">
        <f>IFERROR(VLOOKUP($A13, All!$A$1:$AB$700,20,0),0)</f>
        <v>-1.0435438954823262</v>
      </c>
      <c r="U13" s="31">
        <f>IFERROR(VLOOKUP($A13, All!$A$1:$AB$700,21,0),0)</f>
        <v>0.17867843260219696</v>
      </c>
      <c r="V13" s="31">
        <f>IFERROR(VLOOKUP($A13, All!$A$1:$AB$700,22,0),0)</f>
        <v>1.3757892583311366</v>
      </c>
      <c r="W13" s="31">
        <f>IFERROR(VLOOKUP($A13, All!$A$1:$AB$700,23,0),0)</f>
        <v>-0.56543686149703987</v>
      </c>
      <c r="X13" s="31">
        <f>IFERROR(VLOOKUP($A13, All!$A$1:$AB$700,24,0),0)</f>
        <v>-0.3377155318723214</v>
      </c>
      <c r="Y13" s="31">
        <f>IFERROR(VLOOKUP($A13, All!$A$1:$AB$700,25,0),0)</f>
        <v>1.1032295591605457</v>
      </c>
    </row>
    <row r="14" spans="1:25">
      <c r="A14" s="7" t="s">
        <v>459</v>
      </c>
      <c r="B14" s="8">
        <f>IFERROR(VLOOKUP($A14, All!$A$1:$AB$699,2,0),300)</f>
        <v>93</v>
      </c>
      <c r="C14" s="8">
        <f>IFERROR(VLOOKUP($A14, All!$A$1:$AB$699,3,0),70)</f>
        <v>4</v>
      </c>
      <c r="D14" s="8">
        <f>IFERROR(VLOOKUP($A14, All!$A$1:$AB$699,4,0),Math!B$2)</f>
        <v>0.53</v>
      </c>
      <c r="E14" s="8">
        <f>IFERROR(VLOOKUP($A14, All!$A$1:$AB$700,5,0),Math!C$2)</f>
        <v>1</v>
      </c>
      <c r="F14" s="8">
        <f>IFERROR(VLOOKUP($A14, All!$A$1:$AB$700,6,0),Math!D$2)</f>
        <v>0.3</v>
      </c>
      <c r="G14" s="8">
        <f>IFERROR(VLOOKUP($A14, All!$A$1:$AB$700,7,0),Math!E$2)</f>
        <v>5</v>
      </c>
      <c r="H14" s="8">
        <f>IFERROR(VLOOKUP($A14, All!$A$1:$AB$700,8,0),Math!F$2)</f>
        <v>1</v>
      </c>
      <c r="I14" s="8">
        <f>IFERROR(VLOOKUP($A14, All!$A$1:$AB$700,9,0),Math!G$2)</f>
        <v>0.8</v>
      </c>
      <c r="J14" s="8">
        <f>IFERROR(VLOOKUP($A14, All!$A$1:$AB$700,10,0),Math!H$2)</f>
        <v>1.5</v>
      </c>
      <c r="K14" s="8">
        <f>IFERROR(VLOOKUP($A14, All!$A$1:$AB$700,11,0),Math!I$2)</f>
        <v>0.5</v>
      </c>
      <c r="L14" s="8">
        <f>IFERROR(VLOOKUP($A14, All!$A$1:$AB$700,12,0),Math!J$2)</f>
        <v>10.5</v>
      </c>
      <c r="M14" s="8">
        <f>IFERROR(VLOOKUP($A14, All!$A$1:$AB$700,13,0),Math!K$2)</f>
        <v>4.8</v>
      </c>
      <c r="N14" s="8">
        <f>IFERROR(VLOOKUP($A14, All!$A$1:$AB$700,14,0),Math!L$2)</f>
        <v>9</v>
      </c>
      <c r="O14" s="8">
        <f>IFERROR(VLOOKUP($A14, All!$A$1:$AB$700,15,0),Math!M$2)</f>
        <v>0.8</v>
      </c>
      <c r="P14" s="8">
        <f>IFERROR(VLOOKUP($A14, All!$A$1:$AB$700,16,0),Math!N$2)</f>
        <v>0.8</v>
      </c>
      <c r="Q14" s="31">
        <f>IFERROR(VLOOKUP($A14, All!$A$1:$AB$700,17,0),0)</f>
        <v>0.41413745060505347</v>
      </c>
      <c r="R14" s="31">
        <f>IFERROR(VLOOKUP($A14, All!$A$1:$AB$700,18,0),0)</f>
        <v>1.0575668789896677</v>
      </c>
      <c r="S14" s="31">
        <f>IFERROR(VLOOKUP($A14, All!$A$1:$AB$700,19,0),0)</f>
        <v>-1.1423678844623764</v>
      </c>
      <c r="T14" s="31">
        <f>IFERROR(VLOOKUP($A14, All!$A$1:$AB$700,20,0),0)</f>
        <v>-0.1864940470244344</v>
      </c>
      <c r="U14" s="31">
        <f>IFERROR(VLOOKUP($A14, All!$A$1:$AB$700,21,0),0)</f>
        <v>-0.8410744085517794</v>
      </c>
      <c r="V14" s="31">
        <f>IFERROR(VLOOKUP($A14, All!$A$1:$AB$700,22,0),0)</f>
        <v>-0.308163322245531</v>
      </c>
      <c r="W14" s="31">
        <f>IFERROR(VLOOKUP($A14, All!$A$1:$AB$700,23,0),0)</f>
        <v>1.1677029438578725</v>
      </c>
      <c r="X14" s="31">
        <f>IFERROR(VLOOKUP($A14, All!$A$1:$AB$700,24,0),0)</f>
        <v>1.2432674521853659</v>
      </c>
      <c r="Y14" s="31">
        <f>IFERROR(VLOOKUP($A14, All!$A$1:$AB$700,25,0),0)</f>
        <v>-0.60304682487034833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87.84615384615384</v>
      </c>
      <c r="C17" s="15">
        <f t="shared" si="0"/>
        <v>4.0769230769230766</v>
      </c>
      <c r="D17" s="15">
        <f t="shared" si="0"/>
        <v>0.43538461538461537</v>
      </c>
      <c r="E17" s="15">
        <f t="shared" si="0"/>
        <v>0.85538461538461541</v>
      </c>
      <c r="F17" s="15">
        <f t="shared" si="0"/>
        <v>1.3230769230769233</v>
      </c>
      <c r="G17" s="15">
        <f t="shared" si="0"/>
        <v>4.7846153846153845</v>
      </c>
      <c r="H17" s="15">
        <f t="shared" si="0"/>
        <v>4.4461538461538455</v>
      </c>
      <c r="I17" s="15">
        <f t="shared" si="0"/>
        <v>1.3153846153846156</v>
      </c>
      <c r="J17" s="15">
        <f t="shared" si="0"/>
        <v>0.76923076923076938</v>
      </c>
      <c r="K17" s="15">
        <f t="shared" si="0"/>
        <v>1.9000000000000001</v>
      </c>
      <c r="L17" s="15">
        <f t="shared" si="0"/>
        <v>13.261538461538462</v>
      </c>
      <c r="M17" s="15">
        <f t="shared" si="0"/>
        <v>4.7692307692307683</v>
      </c>
      <c r="N17" s="15">
        <f t="shared" si="0"/>
        <v>10.984615384615385</v>
      </c>
      <c r="O17" s="16">
        <f>M17/N17</f>
        <v>0.43417366946778702</v>
      </c>
      <c r="P17" s="16">
        <f>AVERAGE(O2:O14)</f>
        <v>2.4461538461538463</v>
      </c>
      <c r="Q17" s="16">
        <f>AVERAGE(P2:P14)</f>
        <v>2.9692307692307689</v>
      </c>
      <c r="R17" s="15">
        <f>P17/Q17</f>
        <v>0.82383419689119186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0.43417366946778696</v>
      </c>
      <c r="C20" s="15">
        <f>M20/N20</f>
        <v>0.82383419689119186</v>
      </c>
      <c r="D20" s="15">
        <f t="shared" ref="D20:N20" si="1">SUM(F2:F14)</f>
        <v>17.200000000000003</v>
      </c>
      <c r="E20" s="15">
        <f t="shared" si="1"/>
        <v>62.199999999999996</v>
      </c>
      <c r="F20" s="15">
        <f t="shared" si="1"/>
        <v>57.79999999999999</v>
      </c>
      <c r="G20" s="15">
        <f t="shared" si="1"/>
        <v>17.100000000000001</v>
      </c>
      <c r="H20" s="15">
        <f t="shared" si="1"/>
        <v>10.000000000000002</v>
      </c>
      <c r="I20" s="15">
        <f t="shared" si="1"/>
        <v>24.700000000000003</v>
      </c>
      <c r="J20" s="15">
        <f t="shared" si="1"/>
        <v>172.4</v>
      </c>
      <c r="K20" s="15">
        <f t="shared" si="1"/>
        <v>61.999999999999986</v>
      </c>
      <c r="L20" s="15">
        <f t="shared" si="1"/>
        <v>142.80000000000001</v>
      </c>
      <c r="M20" s="15">
        <f t="shared" si="1"/>
        <v>31.8</v>
      </c>
      <c r="N20" s="15">
        <f t="shared" si="1"/>
        <v>38.599999999999994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4D21-C66A-DC46-B229-20CE29D3F780}">
  <sheetPr codeName="Sheet5"/>
  <dimension ref="A1:Y20"/>
  <sheetViews>
    <sheetView workbookViewId="0">
      <selection activeCell="F43" sqref="F43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307</v>
      </c>
      <c r="B2" s="8">
        <f>IFERROR(VLOOKUP($A2, All!$A$1:$AB$699,2,0),300)</f>
        <v>11</v>
      </c>
      <c r="C2" s="8">
        <f>IFERROR(VLOOKUP($A2, All!$A$1:$AB$699,3,0),70)</f>
        <v>3</v>
      </c>
      <c r="D2" s="8">
        <f>IFERROR(VLOOKUP($A2, All!$A$1:$AB$699,4,0),Math!B$2)</f>
        <v>0.51</v>
      </c>
      <c r="E2" s="8">
        <f>IFERROR(VLOOKUP($A2, All!$A$1:$AB$700,5,0),Math!C$2)</f>
        <v>0.82</v>
      </c>
      <c r="F2" s="8">
        <f>IFERROR(VLOOKUP($A2, All!$A$1:$AB$700,6,0),Math!D$2)</f>
        <v>1.3</v>
      </c>
      <c r="G2" s="8">
        <f>IFERROR(VLOOKUP($A2, All!$A$1:$AB$700,7,0),Math!E$2)</f>
        <v>10.3</v>
      </c>
      <c r="H2" s="8">
        <f>IFERROR(VLOOKUP($A2, All!$A$1:$AB$700,8,0),Math!F$2)</f>
        <v>3.3</v>
      </c>
      <c r="I2" s="8">
        <f>IFERROR(VLOOKUP($A2, All!$A$1:$AB$700,9,0),Math!G$2)</f>
        <v>1.3</v>
      </c>
      <c r="J2" s="8">
        <f>IFERROR(VLOOKUP($A2, All!$A$1:$AB$700,10,0),Math!H$2)</f>
        <v>1.7</v>
      </c>
      <c r="K2" s="8">
        <f>IFERROR(VLOOKUP($A2, All!$A$1:$AB$700,11,0),Math!I$2)</f>
        <v>2.7</v>
      </c>
      <c r="L2" s="8">
        <f>IFERROR(VLOOKUP($A2, All!$A$1:$AB$700,12,0),Math!J$2)</f>
        <v>23.3</v>
      </c>
      <c r="M2" s="8">
        <f>IFERROR(VLOOKUP($A2, All!$A$1:$AB$700,13,0),Math!K$2)</f>
        <v>8</v>
      </c>
      <c r="N2" s="8">
        <f>IFERROR(VLOOKUP($A2, All!$A$1:$AB$700,14,0),Math!L$2)</f>
        <v>15.7</v>
      </c>
      <c r="O2" s="8">
        <f>IFERROR(VLOOKUP($A2, All!$A$1:$AB$700,15,0),Math!M$2)</f>
        <v>6</v>
      </c>
      <c r="P2" s="8">
        <f>IFERROR(VLOOKUP($A2, All!$A$1:$AB$700,16,0),Math!N$2)</f>
        <v>7.3</v>
      </c>
      <c r="Q2" s="31">
        <f>IFERROR(VLOOKUP($A2, All!$A$1:$AB$700,17,0),0)</f>
        <v>0.23407768947242066</v>
      </c>
      <c r="R2" s="31">
        <f>IFERROR(VLOOKUP($A2, All!$A$1:$AB$700,18,0),0)</f>
        <v>0.3144006161821698</v>
      </c>
      <c r="S2" s="31">
        <f>IFERROR(VLOOKUP($A2, All!$A$1:$AB$700,19,0),0)</f>
        <v>-0.15373276160441476</v>
      </c>
      <c r="T2" s="31">
        <f>IFERROR(VLOOKUP($A2, All!$A$1:$AB$700,20,0),0)</f>
        <v>1.6304516317062967</v>
      </c>
      <c r="U2" s="31">
        <f>IFERROR(VLOOKUP($A2, All!$A$1:$AB$700,21,0),0)</f>
        <v>0.17867843260219696</v>
      </c>
      <c r="V2" s="31">
        <f>IFERROR(VLOOKUP($A2, All!$A$1:$AB$700,22,0),0)</f>
        <v>0.53381296804280276</v>
      </c>
      <c r="W2" s="31">
        <f>IFERROR(VLOOKUP($A2, All!$A$1:$AB$700,23,0),0)</f>
        <v>1.4565595780836913</v>
      </c>
      <c r="X2" s="31">
        <f>IFERROR(VLOOKUP($A2, All!$A$1:$AB$700,24,0),0)</f>
        <v>-0.68904508388514107</v>
      </c>
      <c r="Y2" s="31">
        <f>IFERROR(VLOOKUP($A2, All!$A$1:$AB$700,25,0),0)</f>
        <v>1.476985338519694</v>
      </c>
    </row>
    <row r="3" spans="1:25">
      <c r="A3" s="7" t="s">
        <v>24</v>
      </c>
      <c r="B3" s="8">
        <f>IFERROR(VLOOKUP($A3, All!$A$1:$AB$699,2,0),300)</f>
        <v>15</v>
      </c>
      <c r="C3" s="8">
        <f>IFERROR(VLOOKUP($A3, All!$A$1:$AB$699,3,0),70)</f>
        <v>5</v>
      </c>
      <c r="D3" s="8">
        <f>IFERROR(VLOOKUP($A3, All!$A$1:$AB$699,4,0),Math!B$2)</f>
        <v>0.6</v>
      </c>
      <c r="E3" s="8">
        <f>IFERROR(VLOOKUP($A3, All!$A$1:$AB$700,5,0),Math!C$2)</f>
        <v>0.61</v>
      </c>
      <c r="F3" s="8">
        <f>IFERROR(VLOOKUP($A3, All!$A$1:$AB$700,6,0),Math!D$2)</f>
        <v>0</v>
      </c>
      <c r="G3" s="8">
        <f>IFERROR(VLOOKUP($A3, All!$A$1:$AB$700,7,0),Math!E$2)</f>
        <v>17.399999999999999</v>
      </c>
      <c r="H3" s="8">
        <f>IFERROR(VLOOKUP($A3, All!$A$1:$AB$700,8,0),Math!F$2)</f>
        <v>1.8</v>
      </c>
      <c r="I3" s="8">
        <f>IFERROR(VLOOKUP($A3, All!$A$1:$AB$700,9,0),Math!G$2)</f>
        <v>1.4</v>
      </c>
      <c r="J3" s="8">
        <f>IFERROR(VLOOKUP($A3, All!$A$1:$AB$700,10,0),Math!H$2)</f>
        <v>2</v>
      </c>
      <c r="K3" s="8">
        <f>IFERROR(VLOOKUP($A3, All!$A$1:$AB$700,11,0),Math!I$2)</f>
        <v>3.8</v>
      </c>
      <c r="L3" s="8">
        <f>IFERROR(VLOOKUP($A3, All!$A$1:$AB$700,12,0),Math!J$2)</f>
        <v>21</v>
      </c>
      <c r="M3" s="8">
        <f>IFERROR(VLOOKUP($A3, All!$A$1:$AB$700,13,0),Math!K$2)</f>
        <v>8.6</v>
      </c>
      <c r="N3" s="8">
        <f>IFERROR(VLOOKUP($A3, All!$A$1:$AB$700,14,0),Math!L$2)</f>
        <v>14.4</v>
      </c>
      <c r="O3" s="8">
        <f>IFERROR(VLOOKUP($A3, All!$A$1:$AB$700,15,0),Math!M$2)</f>
        <v>3.8</v>
      </c>
      <c r="P3" s="8">
        <f>IFERROR(VLOOKUP($A3, All!$A$1:$AB$700,16,0),Math!N$2)</f>
        <v>6.2</v>
      </c>
      <c r="Q3" s="31">
        <f>IFERROR(VLOOKUP($A3, All!$A$1:$AB$700,17,0),0)</f>
        <v>1.0443466145692673</v>
      </c>
      <c r="R3" s="31">
        <f>IFERROR(VLOOKUP($A3, All!$A$1:$AB$700,18,0),0)</f>
        <v>-0.55262669042657719</v>
      </c>
      <c r="S3" s="31">
        <f>IFERROR(VLOOKUP($A3, All!$A$1:$AB$700,19,0),0)</f>
        <v>-1.438958421319765</v>
      </c>
      <c r="T3" s="31">
        <f>IFERROR(VLOOKUP($A3, All!$A$1:$AB$700,20,0),0)</f>
        <v>4.0644732013267086</v>
      </c>
      <c r="U3" s="31">
        <f>IFERROR(VLOOKUP($A3, All!$A$1:$AB$700,21,0),0)</f>
        <v>-0.48637776815039629</v>
      </c>
      <c r="V3" s="31">
        <f>IFERROR(VLOOKUP($A3, All!$A$1:$AB$700,22,0),0)</f>
        <v>0.7022082261004694</v>
      </c>
      <c r="W3" s="31">
        <f>IFERROR(VLOOKUP($A3, All!$A$1:$AB$700,23,0),0)</f>
        <v>1.8898445294224195</v>
      </c>
      <c r="X3" s="31">
        <f>IFERROR(VLOOKUP($A3, All!$A$1:$AB$700,24,0),0)</f>
        <v>-1.6552013519203943</v>
      </c>
      <c r="Y3" s="31">
        <f>IFERROR(VLOOKUP($A3, All!$A$1:$AB$700,25,0),0)</f>
        <v>1.1032295591605457</v>
      </c>
    </row>
    <row r="4" spans="1:25">
      <c r="A4" s="7" t="s">
        <v>318</v>
      </c>
      <c r="B4" s="8">
        <f>IFERROR(VLOOKUP($A4, All!$A$1:$AB$699,2,0),300)</f>
        <v>127</v>
      </c>
      <c r="C4" s="8">
        <f>IFERROR(VLOOKUP($A4, All!$A$1:$AB$699,3,0),70)</f>
        <v>5</v>
      </c>
      <c r="D4" s="8">
        <f>IFERROR(VLOOKUP($A4, All!$A$1:$AB$699,4,0),Math!B$2)</f>
        <v>0.39</v>
      </c>
      <c r="E4" s="8">
        <f>IFERROR(VLOOKUP($A4, All!$A$1:$AB$700,5,0),Math!C$2)</f>
        <v>0.72</v>
      </c>
      <c r="F4" s="8">
        <f>IFERROR(VLOOKUP($A4, All!$A$1:$AB$700,6,0),Math!D$2)</f>
        <v>1.6</v>
      </c>
      <c r="G4" s="8">
        <f>IFERROR(VLOOKUP($A4, All!$A$1:$AB$700,7,0),Math!E$2)</f>
        <v>3.6</v>
      </c>
      <c r="H4" s="8">
        <f>IFERROR(VLOOKUP($A4, All!$A$1:$AB$700,8,0),Math!F$2)</f>
        <v>6.8</v>
      </c>
      <c r="I4" s="8">
        <f>IFERROR(VLOOKUP($A4, All!$A$1:$AB$700,9,0),Math!G$2)</f>
        <v>0.8</v>
      </c>
      <c r="J4" s="8">
        <f>IFERROR(VLOOKUP($A4, All!$A$1:$AB$700,10,0),Math!H$2)</f>
        <v>0.2</v>
      </c>
      <c r="K4" s="8">
        <f>IFERROR(VLOOKUP($A4, All!$A$1:$AB$700,11,0),Math!I$2)</f>
        <v>3.8</v>
      </c>
      <c r="L4" s="8">
        <f>IFERROR(VLOOKUP($A4, All!$A$1:$AB$700,12,0),Math!J$2)</f>
        <v>16.2</v>
      </c>
      <c r="M4" s="8">
        <f>IFERROR(VLOOKUP($A4, All!$A$1:$AB$700,13,0),Math!K$2)</f>
        <v>5.2</v>
      </c>
      <c r="N4" s="8">
        <f>IFERROR(VLOOKUP($A4, All!$A$1:$AB$700,14,0),Math!L$2)</f>
        <v>13.4</v>
      </c>
      <c r="O4" s="8">
        <f>IFERROR(VLOOKUP($A4, All!$A$1:$AB$700,15,0),Math!M$2)</f>
        <v>4.2</v>
      </c>
      <c r="P4" s="8">
        <f>IFERROR(VLOOKUP($A4, All!$A$1:$AB$700,16,0),Math!N$2)</f>
        <v>5.8</v>
      </c>
      <c r="Q4" s="31">
        <f>IFERROR(VLOOKUP($A4, All!$A$1:$AB$700,17,0),0)</f>
        <v>-0.8462808773233752</v>
      </c>
      <c r="R4" s="31">
        <f>IFERROR(VLOOKUP($A4, All!$A$1:$AB$700,18,0),0)</f>
        <v>-9.846952982199543E-2</v>
      </c>
      <c r="S4" s="31">
        <f>IFERROR(VLOOKUP($A4, All!$A$1:$AB$700,19,0),0)</f>
        <v>0.14285777525297377</v>
      </c>
      <c r="T4" s="31">
        <f>IFERROR(VLOOKUP($A4, All!$A$1:$AB$700,20,0),0)</f>
        <v>-0.66644196216085383</v>
      </c>
      <c r="U4" s="31">
        <f>IFERROR(VLOOKUP($A4, All!$A$1:$AB$700,21,0),0)</f>
        <v>1.730476234358248</v>
      </c>
      <c r="V4" s="31">
        <f>IFERROR(VLOOKUP($A4, All!$A$1:$AB$700,22,0),0)</f>
        <v>-0.308163322245531</v>
      </c>
      <c r="W4" s="31">
        <f>IFERROR(VLOOKUP($A4, All!$A$1:$AB$700,23,0),0)</f>
        <v>-0.70986517860994924</v>
      </c>
      <c r="X4" s="31">
        <f>IFERROR(VLOOKUP($A4, All!$A$1:$AB$700,24,0),0)</f>
        <v>-1.6552013519203943</v>
      </c>
      <c r="Y4" s="31">
        <f>IFERROR(VLOOKUP($A4, All!$A$1:$AB$700,25,0),0)</f>
        <v>0.32321749788927973</v>
      </c>
    </row>
    <row r="5" spans="1:25">
      <c r="A5" s="7" t="s">
        <v>302</v>
      </c>
      <c r="B5" s="8">
        <f>IFERROR(VLOOKUP($A5, All!$A$1:$AB$699,2,0),300)</f>
        <v>300</v>
      </c>
      <c r="C5" s="8">
        <f>IFERROR(VLOOKUP($A5, All!$A$1:$AB$699,3,0),70)</f>
        <v>70</v>
      </c>
      <c r="D5" s="8">
        <f>IFERROR(VLOOKUP($A5, All!$A$1:$AB$699,4,0),Math!B$2)</f>
        <v>0.48400000000000021</v>
      </c>
      <c r="E5" s="8">
        <f>IFERROR(VLOOKUP($A5, All!$A$1:$AB$700,5,0),Math!C$2)</f>
        <v>0.74385000000000046</v>
      </c>
      <c r="F5" s="8">
        <f>IFERROR(VLOOKUP($A5, All!$A$1:$AB$700,6,0),Math!D$2)</f>
        <v>1.4555000000000018</v>
      </c>
      <c r="G5" s="8">
        <f>IFERROR(VLOOKUP($A5, All!$A$1:$AB$700,7,0),Math!E$2)</f>
        <v>5.5439999999999916</v>
      </c>
      <c r="H5" s="8">
        <f>IFERROR(VLOOKUP($A5, All!$A$1:$AB$700,8,0),Math!F$2)</f>
        <v>2.8969999999999994</v>
      </c>
      <c r="I5" s="8">
        <f>IFERROR(VLOOKUP($A5, All!$A$1:$AB$700,9,0),Math!G$2)</f>
        <v>0.98300000000000054</v>
      </c>
      <c r="J5" s="8">
        <f>IFERROR(VLOOKUP($A5, All!$A$1:$AB$700,10,0),Math!H$2)</f>
        <v>0.69149999999999978</v>
      </c>
      <c r="K5" s="8">
        <f>IFERROR(VLOOKUP($A5, All!$A$1:$AB$700,11,0),Math!I$2)</f>
        <v>1.9155000000000013</v>
      </c>
      <c r="L5" s="8">
        <f>IFERROR(VLOOKUP($A5, All!$A$1:$AB$700,12,0),Math!J$2)</f>
        <v>14.211000000000006</v>
      </c>
      <c r="M5" s="8">
        <f>IFERROR(VLOOKUP($A5, All!$A$1:$AB$700,13,0),Math!K$2)</f>
        <v>5.135999999999993</v>
      </c>
      <c r="N5" s="8">
        <f>IFERROR(VLOOKUP($A5, All!$A$1:$AB$700,14,0),Math!L$2)</f>
        <v>10.853499999999997</v>
      </c>
      <c r="O5" s="8">
        <f>IFERROR(VLOOKUP($A5, All!$A$1:$AB$700,15,0),Math!M$2)</f>
        <v>2.5245000000000015</v>
      </c>
      <c r="P5" s="8">
        <f>IFERROR(VLOOKUP($A5, All!$A$1:$AB$700,16,0),Math!N$2)</f>
        <v>3.215999999999998</v>
      </c>
      <c r="Q5" s="31">
        <f>IFERROR(VLOOKUP($A5, All!$A$1:$AB$700,17,0),0)</f>
        <v>0</v>
      </c>
      <c r="R5" s="31">
        <f>IFERROR(VLOOKUP($A5, All!$A$1:$AB$700,18,0),0)</f>
        <v>0</v>
      </c>
      <c r="S5" s="31">
        <f>IFERROR(VLOOKUP($A5, All!$A$1:$AB$700,19,0),0)</f>
        <v>0</v>
      </c>
      <c r="T5" s="31">
        <f>IFERROR(VLOOKUP($A5, All!$A$1:$AB$700,20,0),0)</f>
        <v>0</v>
      </c>
      <c r="U5" s="31">
        <f>IFERROR(VLOOKUP($A5, All!$A$1:$AB$700,21,0),0)</f>
        <v>0</v>
      </c>
      <c r="V5" s="31">
        <f>IFERROR(VLOOKUP($A5, All!$A$1:$AB$700,22,0),0)</f>
        <v>0</v>
      </c>
      <c r="W5" s="31">
        <f>IFERROR(VLOOKUP($A5, All!$A$1:$AB$700,23,0),0)</f>
        <v>0</v>
      </c>
      <c r="X5" s="31">
        <f>IFERROR(VLOOKUP($A5, All!$A$1:$AB$700,24,0),0)</f>
        <v>0</v>
      </c>
      <c r="Y5" s="31">
        <f>IFERROR(VLOOKUP($A5, All!$A$1:$AB$700,25,0),0)</f>
        <v>0</v>
      </c>
    </row>
    <row r="6" spans="1:25">
      <c r="A6" s="7" t="s">
        <v>61</v>
      </c>
      <c r="B6" s="8">
        <f>IFERROR(VLOOKUP($A6, All!$A$1:$AB$699,2,0),300)</f>
        <v>138</v>
      </c>
      <c r="C6" s="8">
        <f>IFERROR(VLOOKUP($A6, All!$A$1:$AB$699,3,0),70)</f>
        <v>5</v>
      </c>
      <c r="D6" s="8">
        <f>IFERROR(VLOOKUP($A6, All!$A$1:$AB$699,4,0),Math!B$2)</f>
        <v>0.44</v>
      </c>
      <c r="E6" s="8">
        <f>IFERROR(VLOOKUP($A6, All!$A$1:$AB$700,5,0),Math!C$2)</f>
        <v>0.6</v>
      </c>
      <c r="F6" s="8">
        <f>IFERROR(VLOOKUP($A6, All!$A$1:$AB$700,6,0),Math!D$2)</f>
        <v>0.2</v>
      </c>
      <c r="G6" s="8">
        <f>IFERROR(VLOOKUP($A6, All!$A$1:$AB$700,7,0),Math!E$2)</f>
        <v>11.2</v>
      </c>
      <c r="H6" s="8">
        <f>IFERROR(VLOOKUP($A6, All!$A$1:$AB$700,8,0),Math!F$2)</f>
        <v>5</v>
      </c>
      <c r="I6" s="8">
        <f>IFERROR(VLOOKUP($A6, All!$A$1:$AB$700,9,0),Math!G$2)</f>
        <v>0.8</v>
      </c>
      <c r="J6" s="8">
        <f>IFERROR(VLOOKUP($A6, All!$A$1:$AB$700,10,0),Math!H$2)</f>
        <v>0.2</v>
      </c>
      <c r="K6" s="8">
        <f>IFERROR(VLOOKUP($A6, All!$A$1:$AB$700,11,0),Math!I$2)</f>
        <v>4.5999999999999996</v>
      </c>
      <c r="L6" s="8">
        <f>IFERROR(VLOOKUP($A6, All!$A$1:$AB$700,12,0),Math!J$2)</f>
        <v>15.6</v>
      </c>
      <c r="M6" s="8">
        <f>IFERROR(VLOOKUP($A6, All!$A$1:$AB$700,13,0),Math!K$2)</f>
        <v>6.2</v>
      </c>
      <c r="N6" s="8">
        <f>IFERROR(VLOOKUP($A6, All!$A$1:$AB$700,14,0),Math!L$2)</f>
        <v>14</v>
      </c>
      <c r="O6" s="8">
        <f>IFERROR(VLOOKUP($A6, All!$A$1:$AB$700,15,0),Math!M$2)</f>
        <v>3</v>
      </c>
      <c r="P6" s="8">
        <f>IFERROR(VLOOKUP($A6, All!$A$1:$AB$700,16,0),Math!N$2)</f>
        <v>5</v>
      </c>
      <c r="Q6" s="31">
        <f>IFERROR(VLOOKUP($A6, All!$A$1:$AB$700,17,0),0)</f>
        <v>-0.3961314744917937</v>
      </c>
      <c r="R6" s="31">
        <f>IFERROR(VLOOKUP($A6, All!$A$1:$AB$700,18,0),0)</f>
        <v>-0.59391370502699381</v>
      </c>
      <c r="S6" s="31">
        <f>IFERROR(VLOOKUP($A6, All!$A$1:$AB$700,19,0),0)</f>
        <v>-1.2412313967481727</v>
      </c>
      <c r="T6" s="31">
        <f>IFERROR(VLOOKUP($A6, All!$A$1:$AB$700,20,0),0)</f>
        <v>1.9389895771511372</v>
      </c>
      <c r="U6" s="31">
        <f>IFERROR(VLOOKUP($A6, All!$A$1:$AB$700,21,0),0)</f>
        <v>0.93240879345513616</v>
      </c>
      <c r="V6" s="31">
        <f>IFERROR(VLOOKUP($A6, All!$A$1:$AB$700,22,0),0)</f>
        <v>-0.308163322245531</v>
      </c>
      <c r="W6" s="31">
        <f>IFERROR(VLOOKUP($A6, All!$A$1:$AB$700,23,0),0)</f>
        <v>-0.70986517860994924</v>
      </c>
      <c r="X6" s="31">
        <f>IFERROR(VLOOKUP($A6, All!$A$1:$AB$700,24,0),0)</f>
        <v>-2.357860455946033</v>
      </c>
      <c r="Y6" s="31">
        <f>IFERROR(VLOOKUP($A6, All!$A$1:$AB$700,25,0),0)</f>
        <v>0.22571599023037159</v>
      </c>
    </row>
    <row r="7" spans="1:25">
      <c r="A7" s="7" t="s">
        <v>65</v>
      </c>
      <c r="B7" s="8">
        <f>IFERROR(VLOOKUP($A7, All!$A$1:$AB$699,2,0),300)</f>
        <v>79</v>
      </c>
      <c r="C7" s="8">
        <f>IFERROR(VLOOKUP($A7, All!$A$1:$AB$699,3,0),70)</f>
        <v>5</v>
      </c>
      <c r="D7" s="8">
        <f>IFERROR(VLOOKUP($A7, All!$A$1:$AB$699,4,0),Math!B$2)</f>
        <v>0.73</v>
      </c>
      <c r="E7" s="8">
        <f>IFERROR(VLOOKUP($A7, All!$A$1:$AB$700,5,0),Math!C$2)</f>
        <v>0.67</v>
      </c>
      <c r="F7" s="8">
        <f>IFERROR(VLOOKUP($A7, All!$A$1:$AB$700,6,0),Math!D$2)</f>
        <v>0</v>
      </c>
      <c r="G7" s="8">
        <f>IFERROR(VLOOKUP($A7, All!$A$1:$AB$700,7,0),Math!E$2)</f>
        <v>5.8</v>
      </c>
      <c r="H7" s="8">
        <f>IFERROR(VLOOKUP($A7, All!$A$1:$AB$700,8,0),Math!F$2)</f>
        <v>2.2000000000000002</v>
      </c>
      <c r="I7" s="8">
        <f>IFERROR(VLOOKUP($A7, All!$A$1:$AB$700,9,0),Math!G$2)</f>
        <v>0.8</v>
      </c>
      <c r="J7" s="8">
        <f>IFERROR(VLOOKUP($A7, All!$A$1:$AB$700,10,0),Math!H$2)</f>
        <v>0.6</v>
      </c>
      <c r="K7" s="8">
        <f>IFERROR(VLOOKUP($A7, All!$A$1:$AB$700,11,0),Math!I$2)</f>
        <v>2.6</v>
      </c>
      <c r="L7" s="8">
        <f>IFERROR(VLOOKUP($A7, All!$A$1:$AB$700,12,0),Math!J$2)</f>
        <v>18.399999999999999</v>
      </c>
      <c r="M7" s="8">
        <f>IFERROR(VLOOKUP($A7, All!$A$1:$AB$700,13,0),Math!K$2)</f>
        <v>7.4</v>
      </c>
      <c r="N7" s="8">
        <f>IFERROR(VLOOKUP($A7, All!$A$1:$AB$700,14,0),Math!L$2)</f>
        <v>10.199999999999999</v>
      </c>
      <c r="O7" s="8">
        <f>IFERROR(VLOOKUP($A7, All!$A$1:$AB$700,15,0),Math!M$2)</f>
        <v>3.6</v>
      </c>
      <c r="P7" s="8">
        <f>IFERROR(VLOOKUP($A7, All!$A$1:$AB$700,16,0),Math!N$2)</f>
        <v>5.4</v>
      </c>
      <c r="Q7" s="31">
        <f>IFERROR(VLOOKUP($A7, All!$A$1:$AB$700,17,0),0)</f>
        <v>2.2147350619313797</v>
      </c>
      <c r="R7" s="31">
        <f>IFERROR(VLOOKUP($A7, All!$A$1:$AB$700,18,0),0)</f>
        <v>-0.30490460282407783</v>
      </c>
      <c r="S7" s="31">
        <f>IFERROR(VLOOKUP($A7, All!$A$1:$AB$700,19,0),0)</f>
        <v>-1.438958421319765</v>
      </c>
      <c r="T7" s="31">
        <f>IFERROR(VLOOKUP($A7, All!$A$1:$AB$700,20,0),0)</f>
        <v>8.7761904482090938E-2</v>
      </c>
      <c r="U7" s="31">
        <f>IFERROR(VLOOKUP($A7, All!$A$1:$AB$700,21,0),0)</f>
        <v>-0.30902944794970466</v>
      </c>
      <c r="V7" s="31">
        <f>IFERROR(VLOOKUP($A7, All!$A$1:$AB$700,22,0),0)</f>
        <v>-0.308163322245531</v>
      </c>
      <c r="W7" s="31">
        <f>IFERROR(VLOOKUP($A7, All!$A$1:$AB$700,23,0),0)</f>
        <v>-0.13215191015831179</v>
      </c>
      <c r="X7" s="31">
        <f>IFERROR(VLOOKUP($A7, All!$A$1:$AB$700,24,0),0)</f>
        <v>-0.60121269588193615</v>
      </c>
      <c r="Y7" s="31">
        <f>IFERROR(VLOOKUP($A7, All!$A$1:$AB$700,25,0),0)</f>
        <v>0.68072302597194312</v>
      </c>
    </row>
    <row r="8" spans="1:25">
      <c r="A8" s="7" t="s">
        <v>320</v>
      </c>
      <c r="B8" s="8">
        <f>IFERROR(VLOOKUP($A8, All!$A$1:$AB$699,2,0),300)</f>
        <v>90</v>
      </c>
      <c r="C8" s="8">
        <f>IFERROR(VLOOKUP($A8, All!$A$1:$AB$699,3,0),70)</f>
        <v>5</v>
      </c>
      <c r="D8" s="8">
        <f>IFERROR(VLOOKUP($A8, All!$A$1:$AB$699,4,0),Math!B$2)</f>
        <v>0.54</v>
      </c>
      <c r="E8" s="8">
        <f>IFERROR(VLOOKUP($A8, All!$A$1:$AB$700,5,0),Math!C$2)</f>
        <v>0.76</v>
      </c>
      <c r="F8" s="8">
        <f>IFERROR(VLOOKUP($A8, All!$A$1:$AB$700,6,0),Math!D$2)</f>
        <v>0</v>
      </c>
      <c r="G8" s="8">
        <f>IFERROR(VLOOKUP($A8, All!$A$1:$AB$700,7,0),Math!E$2)</f>
        <v>9</v>
      </c>
      <c r="H8" s="8">
        <f>IFERROR(VLOOKUP($A8, All!$A$1:$AB$700,8,0),Math!F$2)</f>
        <v>0.4</v>
      </c>
      <c r="I8" s="8">
        <f>IFERROR(VLOOKUP($A8, All!$A$1:$AB$700,9,0),Math!G$2)</f>
        <v>0.6</v>
      </c>
      <c r="J8" s="8">
        <f>IFERROR(VLOOKUP($A8, All!$A$1:$AB$700,10,0),Math!H$2)</f>
        <v>1.4</v>
      </c>
      <c r="K8" s="8">
        <f>IFERROR(VLOOKUP($A8, All!$A$1:$AB$700,11,0),Math!I$2)</f>
        <v>1.4</v>
      </c>
      <c r="L8" s="8">
        <f>IFERROR(VLOOKUP($A8, All!$A$1:$AB$700,12,0),Math!J$2)</f>
        <v>13.2</v>
      </c>
      <c r="M8" s="8">
        <f>IFERROR(VLOOKUP($A8, All!$A$1:$AB$700,13,0),Math!K$2)</f>
        <v>5</v>
      </c>
      <c r="N8" s="8">
        <f>IFERROR(VLOOKUP($A8, All!$A$1:$AB$700,14,0),Math!L$2)</f>
        <v>9.1999999999999993</v>
      </c>
      <c r="O8" s="8">
        <f>IFERROR(VLOOKUP($A8, All!$A$1:$AB$700,15,0),Math!M$2)</f>
        <v>3.2</v>
      </c>
      <c r="P8" s="8">
        <f>IFERROR(VLOOKUP($A8, All!$A$1:$AB$700,16,0),Math!N$2)</f>
        <v>4.2</v>
      </c>
      <c r="Q8" s="31">
        <f>IFERROR(VLOOKUP($A8, All!$A$1:$AB$700,17,0),0)</f>
        <v>0.50416733117136991</v>
      </c>
      <c r="R8" s="31">
        <f>IFERROR(VLOOKUP($A8, All!$A$1:$AB$700,18,0),0)</f>
        <v>6.6678528579670854E-2</v>
      </c>
      <c r="S8" s="31">
        <f>IFERROR(VLOOKUP($A8, All!$A$1:$AB$700,19,0),0)</f>
        <v>-1.438958421319765</v>
      </c>
      <c r="T8" s="31">
        <f>IFERROR(VLOOKUP($A8, All!$A$1:$AB$700,20,0),0)</f>
        <v>1.1847857105081925</v>
      </c>
      <c r="U8" s="31">
        <f>IFERROR(VLOOKUP($A8, All!$A$1:$AB$700,21,0),0)</f>
        <v>-1.1070968888528168</v>
      </c>
      <c r="V8" s="31">
        <f>IFERROR(VLOOKUP($A8, All!$A$1:$AB$700,22,0),0)</f>
        <v>-0.64495383836086462</v>
      </c>
      <c r="W8" s="31">
        <f>IFERROR(VLOOKUP($A8, All!$A$1:$AB$700,23,0),0)</f>
        <v>1.0232746267449631</v>
      </c>
      <c r="X8" s="31">
        <f>IFERROR(VLOOKUP($A8, All!$A$1:$AB$700,24,0),0)</f>
        <v>0.45277596015652227</v>
      </c>
      <c r="Y8" s="31">
        <f>IFERROR(VLOOKUP($A8, All!$A$1:$AB$700,25,0),0)</f>
        <v>-0.16429004040526141</v>
      </c>
    </row>
    <row r="9" spans="1:25">
      <c r="A9" s="7" t="s">
        <v>321</v>
      </c>
      <c r="B9" s="8">
        <f>IFERROR(VLOOKUP($A9, All!$A$1:$AB$699,2,0),300)</f>
        <v>300</v>
      </c>
      <c r="C9" s="8">
        <f>IFERROR(VLOOKUP($A9, All!$A$1:$AB$699,3,0),70)</f>
        <v>70</v>
      </c>
      <c r="D9" s="8">
        <f>IFERROR(VLOOKUP($A9, All!$A$1:$AB$699,4,0),Math!B$2)</f>
        <v>0.48400000000000021</v>
      </c>
      <c r="E9" s="8">
        <f>IFERROR(VLOOKUP($A9, All!$A$1:$AB$700,5,0),Math!C$2)</f>
        <v>0.74385000000000046</v>
      </c>
      <c r="F9" s="8">
        <f>IFERROR(VLOOKUP($A9, All!$A$1:$AB$700,6,0),Math!D$2)</f>
        <v>1.4555000000000018</v>
      </c>
      <c r="G9" s="8">
        <f>IFERROR(VLOOKUP($A9, All!$A$1:$AB$700,7,0),Math!E$2)</f>
        <v>5.5439999999999916</v>
      </c>
      <c r="H9" s="8">
        <f>IFERROR(VLOOKUP($A9, All!$A$1:$AB$700,8,0),Math!F$2)</f>
        <v>2.8969999999999994</v>
      </c>
      <c r="I9" s="8">
        <f>IFERROR(VLOOKUP($A9, All!$A$1:$AB$700,9,0),Math!G$2)</f>
        <v>0.98300000000000054</v>
      </c>
      <c r="J9" s="8">
        <f>IFERROR(VLOOKUP($A9, All!$A$1:$AB$700,10,0),Math!H$2)</f>
        <v>0.69149999999999978</v>
      </c>
      <c r="K9" s="8">
        <f>IFERROR(VLOOKUP($A9, All!$A$1:$AB$700,11,0),Math!I$2)</f>
        <v>1.9155000000000013</v>
      </c>
      <c r="L9" s="8">
        <f>IFERROR(VLOOKUP($A9, All!$A$1:$AB$700,12,0),Math!J$2)</f>
        <v>14.211000000000006</v>
      </c>
      <c r="M9" s="8">
        <f>IFERROR(VLOOKUP($A9, All!$A$1:$AB$700,13,0),Math!K$2)</f>
        <v>5.135999999999993</v>
      </c>
      <c r="N9" s="8">
        <f>IFERROR(VLOOKUP($A9, All!$A$1:$AB$700,14,0),Math!L$2)</f>
        <v>10.853499999999997</v>
      </c>
      <c r="O9" s="8">
        <f>IFERROR(VLOOKUP($A9, All!$A$1:$AB$700,15,0),Math!M$2)</f>
        <v>2.5245000000000015</v>
      </c>
      <c r="P9" s="8">
        <f>IFERROR(VLOOKUP($A9, All!$A$1:$AB$700,16,0),Math!N$2)</f>
        <v>3.215999999999998</v>
      </c>
      <c r="Q9" s="31">
        <f>IFERROR(VLOOKUP($A9, All!$A$1:$AB$700,17,0),0)</f>
        <v>0</v>
      </c>
      <c r="R9" s="31">
        <f>IFERROR(VLOOKUP($A9, All!$A$1:$AB$700,18,0),0)</f>
        <v>0</v>
      </c>
      <c r="S9" s="31">
        <f>IFERROR(VLOOKUP($A9, All!$A$1:$AB$700,19,0),0)</f>
        <v>0</v>
      </c>
      <c r="T9" s="31">
        <f>IFERROR(VLOOKUP($A9, All!$A$1:$AB$700,20,0),0)</f>
        <v>0</v>
      </c>
      <c r="U9" s="31">
        <f>IFERROR(VLOOKUP($A9, All!$A$1:$AB$700,21,0),0)</f>
        <v>0</v>
      </c>
      <c r="V9" s="31">
        <f>IFERROR(VLOOKUP($A9, All!$A$1:$AB$700,22,0),0)</f>
        <v>0</v>
      </c>
      <c r="W9" s="31">
        <f>IFERROR(VLOOKUP($A9, All!$A$1:$AB$700,23,0),0)</f>
        <v>0</v>
      </c>
      <c r="X9" s="31">
        <f>IFERROR(VLOOKUP($A9, All!$A$1:$AB$700,24,0),0)</f>
        <v>0</v>
      </c>
      <c r="Y9" s="31">
        <f>IFERROR(VLOOKUP($A9, All!$A$1:$AB$700,25,0),0)</f>
        <v>0</v>
      </c>
    </row>
    <row r="10" spans="1:25">
      <c r="A10" s="7" t="s">
        <v>322</v>
      </c>
      <c r="B10" s="8">
        <f>IFERROR(VLOOKUP($A10, All!$A$1:$AB$699,2,0),300)</f>
        <v>143</v>
      </c>
      <c r="C10" s="8">
        <f>IFERROR(VLOOKUP($A10, All!$A$1:$AB$699,3,0),70)</f>
        <v>4</v>
      </c>
      <c r="D10" s="8">
        <f>IFERROR(VLOOKUP($A10, All!$A$1:$AB$699,4,0),Math!B$2)</f>
        <v>0.48</v>
      </c>
      <c r="E10" s="8">
        <f>IFERROR(VLOOKUP($A10, All!$A$1:$AB$700,5,0),Math!C$2)</f>
        <v>0.6</v>
      </c>
      <c r="F10" s="8">
        <f>IFERROR(VLOOKUP($A10, All!$A$1:$AB$700,6,0),Math!D$2)</f>
        <v>1.3</v>
      </c>
      <c r="G10" s="8">
        <f>IFERROR(VLOOKUP($A10, All!$A$1:$AB$700,7,0),Math!E$2)</f>
        <v>7.8</v>
      </c>
      <c r="H10" s="8">
        <f>IFERROR(VLOOKUP($A10, All!$A$1:$AB$700,8,0),Math!F$2)</f>
        <v>1.5</v>
      </c>
      <c r="I10" s="8">
        <f>IFERROR(VLOOKUP($A10, All!$A$1:$AB$700,9,0),Math!G$2)</f>
        <v>0.3</v>
      </c>
      <c r="J10" s="8">
        <f>IFERROR(VLOOKUP($A10, All!$A$1:$AB$700,10,0),Math!H$2)</f>
        <v>0.8</v>
      </c>
      <c r="K10" s="8">
        <f>IFERROR(VLOOKUP($A10, All!$A$1:$AB$700,11,0),Math!I$2)</f>
        <v>1.3</v>
      </c>
      <c r="L10" s="8">
        <f>IFERROR(VLOOKUP($A10, All!$A$1:$AB$700,12,0),Math!J$2)</f>
        <v>11.3</v>
      </c>
      <c r="M10" s="8">
        <f>IFERROR(VLOOKUP($A10, All!$A$1:$AB$700,13,0),Math!K$2)</f>
        <v>4.3</v>
      </c>
      <c r="N10" s="8">
        <f>IFERROR(VLOOKUP($A10, All!$A$1:$AB$700,14,0),Math!L$2)</f>
        <v>9</v>
      </c>
      <c r="O10" s="8">
        <f>IFERROR(VLOOKUP($A10, All!$A$1:$AB$700,15,0),Math!M$2)</f>
        <v>1.5</v>
      </c>
      <c r="P10" s="8">
        <f>IFERROR(VLOOKUP($A10, All!$A$1:$AB$700,16,0),Math!N$2)</f>
        <v>2.5</v>
      </c>
      <c r="Q10" s="31">
        <f>IFERROR(VLOOKUP($A10, All!$A$1:$AB$700,17,0),0)</f>
        <v>-3.601195222652856E-2</v>
      </c>
      <c r="R10" s="31">
        <f>IFERROR(VLOOKUP($A10, All!$A$1:$AB$700,18,0),0)</f>
        <v>-0.59391370502699381</v>
      </c>
      <c r="S10" s="31">
        <f>IFERROR(VLOOKUP($A10, All!$A$1:$AB$700,19,0),0)</f>
        <v>-0.15373276160441476</v>
      </c>
      <c r="T10" s="31">
        <f>IFERROR(VLOOKUP($A10, All!$A$1:$AB$700,20,0),0)</f>
        <v>0.77340178324840447</v>
      </c>
      <c r="U10" s="31">
        <f>IFERROR(VLOOKUP($A10, All!$A$1:$AB$700,21,0),0)</f>
        <v>-0.61938900830091503</v>
      </c>
      <c r="V10" s="31">
        <f>IFERROR(VLOOKUP($A10, All!$A$1:$AB$700,22,0),0)</f>
        <v>-1.1501396125338648</v>
      </c>
      <c r="W10" s="31">
        <f>IFERROR(VLOOKUP($A10, All!$A$1:$AB$700,23,0),0)</f>
        <v>0.15670472406750705</v>
      </c>
      <c r="X10" s="31">
        <f>IFERROR(VLOOKUP($A10, All!$A$1:$AB$700,24,0),0)</f>
        <v>0.54060834815972703</v>
      </c>
      <c r="Y10" s="31">
        <f>IFERROR(VLOOKUP($A10, All!$A$1:$AB$700,25,0),0)</f>
        <v>-0.47304481465847054</v>
      </c>
    </row>
    <row r="11" spans="1:25">
      <c r="A11" s="7" t="s">
        <v>74</v>
      </c>
      <c r="B11" s="8">
        <f>IFERROR(VLOOKUP($A11, All!$A$1:$AB$699,2,0),300)</f>
        <v>115</v>
      </c>
      <c r="C11" s="8">
        <f>IFERROR(VLOOKUP($A11, All!$A$1:$AB$699,3,0),70)</f>
        <v>4</v>
      </c>
      <c r="D11" s="8">
        <f>IFERROR(VLOOKUP($A11, All!$A$1:$AB$699,4,0),Math!B$2)</f>
        <v>0.56999999999999995</v>
      </c>
      <c r="E11" s="8">
        <f>IFERROR(VLOOKUP($A11, All!$A$1:$AB$700,5,0),Math!C$2)</f>
        <v>0.54</v>
      </c>
      <c r="F11" s="8">
        <f>IFERROR(VLOOKUP($A11, All!$A$1:$AB$700,6,0),Math!D$2)</f>
        <v>0</v>
      </c>
      <c r="G11" s="8">
        <f>IFERROR(VLOOKUP($A11, All!$A$1:$AB$700,7,0),Math!E$2)</f>
        <v>10.3</v>
      </c>
      <c r="H11" s="8">
        <f>IFERROR(VLOOKUP($A11, All!$A$1:$AB$700,8,0),Math!F$2)</f>
        <v>1.3</v>
      </c>
      <c r="I11" s="8">
        <f>IFERROR(VLOOKUP($A11, All!$A$1:$AB$700,9,0),Math!G$2)</f>
        <v>0.5</v>
      </c>
      <c r="J11" s="8">
        <f>IFERROR(VLOOKUP($A11, All!$A$1:$AB$700,10,0),Math!H$2)</f>
        <v>1.8</v>
      </c>
      <c r="K11" s="8">
        <f>IFERROR(VLOOKUP($A11, All!$A$1:$AB$700,11,0),Math!I$2)</f>
        <v>1.5</v>
      </c>
      <c r="L11" s="8">
        <f>IFERROR(VLOOKUP($A11, All!$A$1:$AB$700,12,0),Math!J$2)</f>
        <v>8</v>
      </c>
      <c r="M11" s="8">
        <f>IFERROR(VLOOKUP($A11, All!$A$1:$AB$700,13,0),Math!K$2)</f>
        <v>3.3</v>
      </c>
      <c r="N11" s="8">
        <f>IFERROR(VLOOKUP($A11, All!$A$1:$AB$700,14,0),Math!L$2)</f>
        <v>5.8</v>
      </c>
      <c r="O11" s="8">
        <f>IFERROR(VLOOKUP($A11, All!$A$1:$AB$700,15,0),Math!M$2)</f>
        <v>1.5</v>
      </c>
      <c r="P11" s="8">
        <f>IFERROR(VLOOKUP($A11, All!$A$1:$AB$700,16,0),Math!N$2)</f>
        <v>2.8</v>
      </c>
      <c r="Q11" s="31">
        <f>IFERROR(VLOOKUP($A11, All!$A$1:$AB$700,17,0),0)</f>
        <v>0.77425697287031803</v>
      </c>
      <c r="R11" s="31">
        <f>IFERROR(VLOOKUP($A11, All!$A$1:$AB$700,18,0),0)</f>
        <v>-0.84163579262949273</v>
      </c>
      <c r="S11" s="31">
        <f>IFERROR(VLOOKUP($A11, All!$A$1:$AB$700,19,0),0)</f>
        <v>-1.438958421319765</v>
      </c>
      <c r="T11" s="31">
        <f>IFERROR(VLOOKUP($A11, All!$A$1:$AB$700,20,0),0)</f>
        <v>1.6304516317062967</v>
      </c>
      <c r="U11" s="31">
        <f>IFERROR(VLOOKUP($A11, All!$A$1:$AB$700,21,0),0)</f>
        <v>-0.70806316840126071</v>
      </c>
      <c r="V11" s="31">
        <f>IFERROR(VLOOKUP($A11, All!$A$1:$AB$700,22,0),0)</f>
        <v>-0.81334909641853137</v>
      </c>
      <c r="W11" s="31">
        <f>IFERROR(VLOOKUP($A11, All!$A$1:$AB$700,23,0),0)</f>
        <v>1.6009878951966008</v>
      </c>
      <c r="X11" s="31">
        <f>IFERROR(VLOOKUP($A11, All!$A$1:$AB$700,24,0),0)</f>
        <v>0.36494357215331735</v>
      </c>
      <c r="Y11" s="31">
        <f>IFERROR(VLOOKUP($A11, All!$A$1:$AB$700,25,0),0)</f>
        <v>-1.009303106782466</v>
      </c>
    </row>
    <row r="12" spans="1:25">
      <c r="A12" s="7" t="s">
        <v>91</v>
      </c>
      <c r="B12" s="8">
        <f>IFERROR(VLOOKUP($A12, All!$A$1:$AB$699,2,0),300)</f>
        <v>155</v>
      </c>
      <c r="C12" s="8">
        <f>IFERROR(VLOOKUP($A12, All!$A$1:$AB$699,3,0),70)</f>
        <v>5</v>
      </c>
      <c r="D12" s="8">
        <f>IFERROR(VLOOKUP($A12, All!$A$1:$AB$699,4,0),Math!B$2)</f>
        <v>0.48</v>
      </c>
      <c r="E12" s="8">
        <f>IFERROR(VLOOKUP($A12, All!$A$1:$AB$700,5,0),Math!C$2)</f>
        <v>0.41</v>
      </c>
      <c r="F12" s="8">
        <f>IFERROR(VLOOKUP($A12, All!$A$1:$AB$700,6,0),Math!D$2)</f>
        <v>1.6</v>
      </c>
      <c r="G12" s="8">
        <f>IFERROR(VLOOKUP($A12, All!$A$1:$AB$700,7,0),Math!E$2)</f>
        <v>6.4</v>
      </c>
      <c r="H12" s="8">
        <f>IFERROR(VLOOKUP($A12, All!$A$1:$AB$700,8,0),Math!F$2)</f>
        <v>3</v>
      </c>
      <c r="I12" s="8">
        <f>IFERROR(VLOOKUP($A12, All!$A$1:$AB$700,9,0),Math!G$2)</f>
        <v>1.6</v>
      </c>
      <c r="J12" s="8">
        <f>IFERROR(VLOOKUP($A12, All!$A$1:$AB$700,10,0),Math!H$2)</f>
        <v>0.2</v>
      </c>
      <c r="K12" s="8">
        <f>IFERROR(VLOOKUP($A12, All!$A$1:$AB$700,11,0),Math!I$2)</f>
        <v>3.4</v>
      </c>
      <c r="L12" s="8">
        <f>IFERROR(VLOOKUP($A12, All!$A$1:$AB$700,12,0),Math!J$2)</f>
        <v>18.2</v>
      </c>
      <c r="M12" s="8">
        <f>IFERROR(VLOOKUP($A12, All!$A$1:$AB$700,13,0),Math!K$2)</f>
        <v>7.2</v>
      </c>
      <c r="N12" s="8">
        <f>IFERROR(VLOOKUP($A12, All!$A$1:$AB$700,14,0),Math!L$2)</f>
        <v>15</v>
      </c>
      <c r="O12" s="8">
        <f>IFERROR(VLOOKUP($A12, All!$A$1:$AB$700,15,0),Math!M$2)</f>
        <v>2.2000000000000002</v>
      </c>
      <c r="P12" s="8">
        <f>IFERROR(VLOOKUP($A12, All!$A$1:$AB$700,16,0),Math!N$2)</f>
        <v>5.4</v>
      </c>
      <c r="Q12" s="31">
        <f>IFERROR(VLOOKUP($A12, All!$A$1:$AB$700,17,0),0)</f>
        <v>-3.601195222652856E-2</v>
      </c>
      <c r="R12" s="31">
        <f>IFERROR(VLOOKUP($A12, All!$A$1:$AB$700,18,0),0)</f>
        <v>-1.3783669824349081</v>
      </c>
      <c r="S12" s="31">
        <f>IFERROR(VLOOKUP($A12, All!$A$1:$AB$700,19,0),0)</f>
        <v>0.14285777525297377</v>
      </c>
      <c r="T12" s="31">
        <f>IFERROR(VLOOKUP($A12, All!$A$1:$AB$700,20,0),0)</f>
        <v>0.29345386811198515</v>
      </c>
      <c r="U12" s="31">
        <f>IFERROR(VLOOKUP($A12, All!$A$1:$AB$700,21,0),0)</f>
        <v>4.5667192451678364E-2</v>
      </c>
      <c r="V12" s="31">
        <f>IFERROR(VLOOKUP($A12, All!$A$1:$AB$700,22,0),0)</f>
        <v>1.0389987422158031</v>
      </c>
      <c r="W12" s="31">
        <f>IFERROR(VLOOKUP($A12, All!$A$1:$AB$700,23,0),0)</f>
        <v>-0.70986517860994924</v>
      </c>
      <c r="X12" s="31">
        <f>IFERROR(VLOOKUP($A12, All!$A$1:$AB$700,24,0),0)</f>
        <v>-1.3038717999075748</v>
      </c>
      <c r="Y12" s="31">
        <f>IFERROR(VLOOKUP($A12, All!$A$1:$AB$700,25,0),0)</f>
        <v>0.64822252341897391</v>
      </c>
    </row>
    <row r="13" spans="1:25">
      <c r="A13" s="7" t="s">
        <v>304</v>
      </c>
      <c r="B13" s="8">
        <f>IFERROR(VLOOKUP($A13, All!$A$1:$AB$699,2,0),300)</f>
        <v>83</v>
      </c>
      <c r="C13" s="8">
        <f>IFERROR(VLOOKUP($A13, All!$A$1:$AB$699,3,0),70)</f>
        <v>5</v>
      </c>
      <c r="D13" s="8">
        <f>IFERROR(VLOOKUP($A13, All!$A$1:$AB$699,4,0),Math!B$2)</f>
        <v>0.5</v>
      </c>
      <c r="E13" s="8">
        <f>IFERROR(VLOOKUP($A13, All!$A$1:$AB$700,5,0),Math!C$2)</f>
        <v>0.82</v>
      </c>
      <c r="F13" s="8">
        <f>IFERROR(VLOOKUP($A13, All!$A$1:$AB$700,6,0),Math!D$2)</f>
        <v>2</v>
      </c>
      <c r="G13" s="8">
        <f>IFERROR(VLOOKUP($A13, All!$A$1:$AB$700,7,0),Math!E$2)</f>
        <v>4.4000000000000004</v>
      </c>
      <c r="H13" s="8">
        <f>IFERROR(VLOOKUP($A13, All!$A$1:$AB$700,8,0),Math!F$2)</f>
        <v>2.4</v>
      </c>
      <c r="I13" s="8">
        <f>IFERROR(VLOOKUP($A13, All!$A$1:$AB$700,9,0),Math!G$2)</f>
        <v>0.4</v>
      </c>
      <c r="J13" s="8">
        <f>IFERROR(VLOOKUP($A13, All!$A$1:$AB$700,10,0),Math!H$2)</f>
        <v>1</v>
      </c>
      <c r="K13" s="8">
        <f>IFERROR(VLOOKUP($A13, All!$A$1:$AB$700,11,0),Math!I$2)</f>
        <v>2.8</v>
      </c>
      <c r="L13" s="8">
        <f>IFERROR(VLOOKUP($A13, All!$A$1:$AB$700,12,0),Math!J$2)</f>
        <v>14.6</v>
      </c>
      <c r="M13" s="8">
        <f>IFERROR(VLOOKUP($A13, All!$A$1:$AB$700,13,0),Math!K$2)</f>
        <v>5.4</v>
      </c>
      <c r="N13" s="8">
        <f>IFERROR(VLOOKUP($A13, All!$A$1:$AB$700,14,0),Math!L$2)</f>
        <v>10.8</v>
      </c>
      <c r="O13" s="8">
        <f>IFERROR(VLOOKUP($A13, All!$A$1:$AB$700,15,0),Math!M$2)</f>
        <v>1.8</v>
      </c>
      <c r="P13" s="8">
        <f>IFERROR(VLOOKUP($A13, All!$A$1:$AB$700,16,0),Math!N$2)</f>
        <v>2.2000000000000002</v>
      </c>
      <c r="Q13" s="31">
        <f>IFERROR(VLOOKUP($A13, All!$A$1:$AB$700,17,0),0)</f>
        <v>0.14404780890610425</v>
      </c>
      <c r="R13" s="31">
        <f>IFERROR(VLOOKUP($A13, All!$A$1:$AB$700,18,0),0)</f>
        <v>0.3144006161821698</v>
      </c>
      <c r="S13" s="31">
        <f>IFERROR(VLOOKUP($A13, All!$A$1:$AB$700,19,0),0)</f>
        <v>0.53831182439615832</v>
      </c>
      <c r="T13" s="31">
        <f>IFERROR(VLOOKUP($A13, All!$A$1:$AB$700,20,0),0)</f>
        <v>-0.39218601065432829</v>
      </c>
      <c r="U13" s="31">
        <f>IFERROR(VLOOKUP($A13, All!$A$1:$AB$700,21,0),0)</f>
        <v>-0.22035528784935901</v>
      </c>
      <c r="V13" s="31">
        <f>IFERROR(VLOOKUP($A13, All!$A$1:$AB$700,22,0),0)</f>
        <v>-0.98174435447619812</v>
      </c>
      <c r="W13" s="31">
        <f>IFERROR(VLOOKUP($A13, All!$A$1:$AB$700,23,0),0)</f>
        <v>0.44556135829332577</v>
      </c>
      <c r="X13" s="31">
        <f>IFERROR(VLOOKUP($A13, All!$A$1:$AB$700,24,0),0)</f>
        <v>-0.77687747188834566</v>
      </c>
      <c r="Y13" s="31">
        <f>IFERROR(VLOOKUP($A13, All!$A$1:$AB$700,25,0),0)</f>
        <v>6.3213477465524526E-2</v>
      </c>
    </row>
    <row r="14" spans="1:25">
      <c r="A14" s="7" t="s">
        <v>428</v>
      </c>
      <c r="B14" s="8">
        <f>IFERROR(VLOOKUP($A14, All!$A$1:$AB$699,2,0),300)</f>
        <v>64</v>
      </c>
      <c r="C14" s="8">
        <f>IFERROR(VLOOKUP($A14, All!$A$1:$AB$699,3,0),70)</f>
        <v>5</v>
      </c>
      <c r="D14" s="8">
        <f>IFERROR(VLOOKUP($A14, All!$A$1:$AB$699,4,0),Math!B$2)</f>
        <v>0.55000000000000004</v>
      </c>
      <c r="E14" s="8">
        <f>IFERROR(VLOOKUP($A14, All!$A$1:$AB$700,5,0),Math!C$2)</f>
        <v>0.62</v>
      </c>
      <c r="F14" s="8">
        <f>IFERROR(VLOOKUP($A14, All!$A$1:$AB$700,6,0),Math!D$2)</f>
        <v>2.6</v>
      </c>
      <c r="G14" s="8">
        <f>IFERROR(VLOOKUP($A14, All!$A$1:$AB$700,7,0),Math!E$2)</f>
        <v>7</v>
      </c>
      <c r="H14" s="8">
        <f>IFERROR(VLOOKUP($A14, All!$A$1:$AB$700,8,0),Math!F$2)</f>
        <v>1</v>
      </c>
      <c r="I14" s="8">
        <f>IFERROR(VLOOKUP($A14, All!$A$1:$AB$700,9,0),Math!G$2)</f>
        <v>1</v>
      </c>
      <c r="J14" s="8">
        <f>IFERROR(VLOOKUP($A14, All!$A$1:$AB$700,10,0),Math!H$2)</f>
        <v>0.6</v>
      </c>
      <c r="K14" s="8">
        <f>IFERROR(VLOOKUP($A14, All!$A$1:$AB$700,11,0),Math!I$2)</f>
        <v>2.4</v>
      </c>
      <c r="L14" s="8">
        <f>IFERROR(VLOOKUP($A14, All!$A$1:$AB$700,12,0),Math!J$2)</f>
        <v>15.8</v>
      </c>
      <c r="M14" s="8">
        <f>IFERROR(VLOOKUP($A14, All!$A$1:$AB$700,13,0),Math!K$2)</f>
        <v>5.8</v>
      </c>
      <c r="N14" s="8">
        <f>IFERROR(VLOOKUP($A14, All!$A$1:$AB$700,14,0),Math!L$2)</f>
        <v>10.6</v>
      </c>
      <c r="O14" s="8">
        <f>IFERROR(VLOOKUP($A14, All!$A$1:$AB$700,15,0),Math!M$2)</f>
        <v>1.6</v>
      </c>
      <c r="P14" s="8">
        <f>IFERROR(VLOOKUP($A14, All!$A$1:$AB$700,16,0),Math!N$2)</f>
        <v>2.6</v>
      </c>
      <c r="Q14" s="31">
        <f>IFERROR(VLOOKUP($A14, All!$A$1:$AB$700,17,0),0)</f>
        <v>0.59419721173768625</v>
      </c>
      <c r="R14" s="31">
        <f>IFERROR(VLOOKUP($A14, All!$A$1:$AB$700,18,0),0)</f>
        <v>-0.51133967582616069</v>
      </c>
      <c r="S14" s="31">
        <f>IFERROR(VLOOKUP($A14, All!$A$1:$AB$700,19,0),0)</f>
        <v>1.1314928981109353</v>
      </c>
      <c r="T14" s="31">
        <f>IFERROR(VLOOKUP($A14, All!$A$1:$AB$700,20,0),0)</f>
        <v>0.4991458317418791</v>
      </c>
      <c r="U14" s="31">
        <f>IFERROR(VLOOKUP($A14, All!$A$1:$AB$700,21,0),0)</f>
        <v>-0.8410744085517794</v>
      </c>
      <c r="V14" s="31">
        <f>IFERROR(VLOOKUP($A14, All!$A$1:$AB$700,22,0),0)</f>
        <v>2.8627193869802441E-2</v>
      </c>
      <c r="W14" s="31">
        <f>IFERROR(VLOOKUP($A14, All!$A$1:$AB$700,23,0),0)</f>
        <v>-0.13215191015831179</v>
      </c>
      <c r="X14" s="31">
        <f>IFERROR(VLOOKUP($A14, All!$A$1:$AB$700,24,0),0)</f>
        <v>-0.42554791987552631</v>
      </c>
      <c r="Y14" s="31">
        <f>IFERROR(VLOOKUP($A14, All!$A$1:$AB$700,25,0),0)</f>
        <v>0.25821649278334119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124.61538461538461</v>
      </c>
      <c r="C17" s="15">
        <f t="shared" si="0"/>
        <v>14.692307692307692</v>
      </c>
      <c r="D17" s="15">
        <f t="shared" si="0"/>
        <v>0.51984615384615396</v>
      </c>
      <c r="E17" s="15">
        <f t="shared" si="0"/>
        <v>0.66597692307692313</v>
      </c>
      <c r="F17" s="15">
        <f t="shared" si="0"/>
        <v>1.0393076923076925</v>
      </c>
      <c r="G17" s="15">
        <f t="shared" si="0"/>
        <v>8.0221538461538451</v>
      </c>
      <c r="H17" s="15">
        <f t="shared" si="0"/>
        <v>2.6533846153846148</v>
      </c>
      <c r="I17" s="15">
        <f t="shared" si="0"/>
        <v>0.88200000000000012</v>
      </c>
      <c r="J17" s="15">
        <f t="shared" si="0"/>
        <v>0.91407692307692301</v>
      </c>
      <c r="K17" s="15">
        <f t="shared" si="0"/>
        <v>2.6254615384615385</v>
      </c>
      <c r="L17" s="15">
        <f t="shared" si="0"/>
        <v>15.694000000000001</v>
      </c>
      <c r="M17" s="15">
        <f t="shared" si="0"/>
        <v>5.8978461538461522</v>
      </c>
      <c r="N17" s="15">
        <f t="shared" si="0"/>
        <v>11.523615384615384</v>
      </c>
      <c r="O17" s="16">
        <f>M17/N17</f>
        <v>0.51180518934362196</v>
      </c>
      <c r="P17" s="16">
        <f>AVERAGE(O2:O14)</f>
        <v>2.8806923076923079</v>
      </c>
      <c r="Q17" s="16">
        <f>AVERAGE(P2:P14)</f>
        <v>4.2947692307692309</v>
      </c>
      <c r="R17" s="15">
        <f>P17/Q17</f>
        <v>0.67074437598509817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0.51180518934362207</v>
      </c>
      <c r="C20" s="15">
        <f>M20/N20</f>
        <v>0.67074437598509828</v>
      </c>
      <c r="D20" s="15">
        <f t="shared" ref="D20:N20" si="1">SUM(F2:F14)</f>
        <v>13.511000000000003</v>
      </c>
      <c r="E20" s="15">
        <f t="shared" si="1"/>
        <v>104.288</v>
      </c>
      <c r="F20" s="15">
        <f t="shared" si="1"/>
        <v>34.493999999999993</v>
      </c>
      <c r="G20" s="15">
        <f t="shared" si="1"/>
        <v>11.466000000000001</v>
      </c>
      <c r="H20" s="15">
        <f t="shared" si="1"/>
        <v>11.882999999999999</v>
      </c>
      <c r="I20" s="15">
        <f t="shared" si="1"/>
        <v>34.131</v>
      </c>
      <c r="J20" s="15">
        <f t="shared" si="1"/>
        <v>204.02200000000002</v>
      </c>
      <c r="K20" s="15">
        <f t="shared" si="1"/>
        <v>76.671999999999983</v>
      </c>
      <c r="L20" s="15">
        <f t="shared" si="1"/>
        <v>149.80699999999999</v>
      </c>
      <c r="M20" s="15">
        <f t="shared" si="1"/>
        <v>37.449000000000005</v>
      </c>
      <c r="N20" s="15">
        <f t="shared" si="1"/>
        <v>55.832000000000001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D13-ADC9-B240-B3A4-9F3FB9F46E4C}">
  <sheetPr codeName="Sheet6"/>
  <dimension ref="A1:Y20"/>
  <sheetViews>
    <sheetView workbookViewId="0">
      <selection activeCell="G39" sqref="G39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21</v>
      </c>
      <c r="B2" s="8">
        <f>IFERROR(VLOOKUP($A2, All!$A$1:$AB$699,2,0),300)</f>
        <v>21</v>
      </c>
      <c r="C2" s="8">
        <f>IFERROR(VLOOKUP($A2, All!$A$1:$AB$699,3,0),70)</f>
        <v>4</v>
      </c>
      <c r="D2" s="8">
        <f>IFERROR(VLOOKUP($A2, All!$A$1:$AB$699,4,0),Math!B$2)</f>
        <v>0.49</v>
      </c>
      <c r="E2" s="8">
        <f>IFERROR(VLOOKUP($A2, All!$A$1:$AB$700,5,0),Math!C$2)</f>
        <v>0.83</v>
      </c>
      <c r="F2" s="8">
        <f>IFERROR(VLOOKUP($A2, All!$A$1:$AB$700,6,0),Math!D$2)</f>
        <v>1.3</v>
      </c>
      <c r="G2" s="8">
        <f>IFERROR(VLOOKUP($A2, All!$A$1:$AB$700,7,0),Math!E$2)</f>
        <v>6.3</v>
      </c>
      <c r="H2" s="8">
        <f>IFERROR(VLOOKUP($A2, All!$A$1:$AB$700,8,0),Math!F$2)</f>
        <v>9.5</v>
      </c>
      <c r="I2" s="8">
        <f>IFERROR(VLOOKUP($A2, All!$A$1:$AB$700,9,0),Math!G$2)</f>
        <v>0.8</v>
      </c>
      <c r="J2" s="8">
        <f>IFERROR(VLOOKUP($A2, All!$A$1:$AB$700,10,0),Math!H$2)</f>
        <v>0.5</v>
      </c>
      <c r="K2" s="8">
        <f>IFERROR(VLOOKUP($A2, All!$A$1:$AB$700,11,0),Math!I$2)</f>
        <v>4</v>
      </c>
      <c r="L2" s="8">
        <f>IFERROR(VLOOKUP($A2, All!$A$1:$AB$700,12,0),Math!J$2)</f>
        <v>23.3</v>
      </c>
      <c r="M2" s="8">
        <f>IFERROR(VLOOKUP($A2, All!$A$1:$AB$700,13,0),Math!K$2)</f>
        <v>8.5</v>
      </c>
      <c r="N2" s="8">
        <f>IFERROR(VLOOKUP($A2, All!$A$1:$AB$700,14,0),Math!L$2)</f>
        <v>17.5</v>
      </c>
      <c r="O2" s="8">
        <f>IFERROR(VLOOKUP($A2, All!$A$1:$AB$700,15,0),Math!M$2)</f>
        <v>5</v>
      </c>
      <c r="P2" s="8">
        <f>IFERROR(VLOOKUP($A2, All!$A$1:$AB$700,16,0),Math!N$2)</f>
        <v>6</v>
      </c>
      <c r="Q2" s="31">
        <f>IFERROR(VLOOKUP($A2, All!$A$1:$AB$700,17,0),0)</f>
        <v>5.4017928339787843E-2</v>
      </c>
      <c r="R2" s="31">
        <f>IFERROR(VLOOKUP($A2, All!$A$1:$AB$700,18,0),0)</f>
        <v>0.35568763078258642</v>
      </c>
      <c r="S2" s="31">
        <f>IFERROR(VLOOKUP($A2, All!$A$1:$AB$700,19,0),0)</f>
        <v>-0.15373276160441476</v>
      </c>
      <c r="T2" s="31">
        <f>IFERROR(VLOOKUP($A2, All!$A$1:$AB$700,20,0),0)</f>
        <v>0.25917187417366933</v>
      </c>
      <c r="U2" s="31">
        <f>IFERROR(VLOOKUP($A2, All!$A$1:$AB$700,21,0),0)</f>
        <v>2.9275773957129161</v>
      </c>
      <c r="V2" s="31">
        <f>IFERROR(VLOOKUP($A2, All!$A$1:$AB$700,22,0),0)</f>
        <v>-0.308163322245531</v>
      </c>
      <c r="W2" s="31">
        <f>IFERROR(VLOOKUP($A2, All!$A$1:$AB$700,23,0),0)</f>
        <v>-0.27658022727122117</v>
      </c>
      <c r="X2" s="31">
        <f>IFERROR(VLOOKUP($A2, All!$A$1:$AB$700,24,0),0)</f>
        <v>-1.8308661279268039</v>
      </c>
      <c r="Y2" s="31">
        <f>IFERROR(VLOOKUP($A2, All!$A$1:$AB$700,25,0),0)</f>
        <v>1.476985338519694</v>
      </c>
    </row>
    <row r="3" spans="1:25">
      <c r="A3" s="7" t="s">
        <v>35</v>
      </c>
      <c r="B3" s="8">
        <f>IFERROR(VLOOKUP($A3, All!$A$1:$AB$699,2,0),300)</f>
        <v>14</v>
      </c>
      <c r="C3" s="8">
        <f>IFERROR(VLOOKUP($A3, All!$A$1:$AB$699,3,0),70)</f>
        <v>4</v>
      </c>
      <c r="D3" s="8">
        <f>IFERROR(VLOOKUP($A3, All!$A$1:$AB$699,4,0),Math!B$2)</f>
        <v>0.46</v>
      </c>
      <c r="E3" s="8">
        <f>IFERROR(VLOOKUP($A3, All!$A$1:$AB$700,5,0),Math!C$2)</f>
        <v>0.75</v>
      </c>
      <c r="F3" s="8">
        <f>IFERROR(VLOOKUP($A3, All!$A$1:$AB$700,6,0),Math!D$2)</f>
        <v>2.5</v>
      </c>
      <c r="G3" s="8">
        <f>IFERROR(VLOOKUP($A3, All!$A$1:$AB$700,7,0),Math!E$2)</f>
        <v>8.8000000000000007</v>
      </c>
      <c r="H3" s="8">
        <f>IFERROR(VLOOKUP($A3, All!$A$1:$AB$700,8,0),Math!F$2)</f>
        <v>6.8</v>
      </c>
      <c r="I3" s="8">
        <f>IFERROR(VLOOKUP($A3, All!$A$1:$AB$700,9,0),Math!G$2)</f>
        <v>2.2999999999999998</v>
      </c>
      <c r="J3" s="8">
        <f>IFERROR(VLOOKUP($A3, All!$A$1:$AB$700,10,0),Math!H$2)</f>
        <v>0</v>
      </c>
      <c r="K3" s="8">
        <f>IFERROR(VLOOKUP($A3, All!$A$1:$AB$700,11,0),Math!I$2)</f>
        <v>4.3</v>
      </c>
      <c r="L3" s="8">
        <f>IFERROR(VLOOKUP($A3, All!$A$1:$AB$700,12,0),Math!J$2)</f>
        <v>25</v>
      </c>
      <c r="M3" s="8">
        <f>IFERROR(VLOOKUP($A3, All!$A$1:$AB$700,13,0),Math!K$2)</f>
        <v>8.3000000000000007</v>
      </c>
      <c r="N3" s="8">
        <f>IFERROR(VLOOKUP($A3, All!$A$1:$AB$700,14,0),Math!L$2)</f>
        <v>18</v>
      </c>
      <c r="O3" s="8">
        <f>IFERROR(VLOOKUP($A3, All!$A$1:$AB$700,15,0),Math!M$2)</f>
        <v>6</v>
      </c>
      <c r="P3" s="8">
        <f>IFERROR(VLOOKUP($A3, All!$A$1:$AB$700,16,0),Math!N$2)</f>
        <v>8</v>
      </c>
      <c r="Q3" s="31">
        <f>IFERROR(VLOOKUP($A3, All!$A$1:$AB$700,17,0),0)</f>
        <v>-0.21607171335916087</v>
      </c>
      <c r="R3" s="31">
        <f>IFERROR(VLOOKUP($A3, All!$A$1:$AB$700,18,0),0)</f>
        <v>2.539151397925429E-2</v>
      </c>
      <c r="S3" s="31">
        <f>IFERROR(VLOOKUP($A3, All!$A$1:$AB$700,19,0),0)</f>
        <v>1.0326293858251392</v>
      </c>
      <c r="T3" s="31">
        <f>IFERROR(VLOOKUP($A3, All!$A$1:$AB$700,20,0),0)</f>
        <v>1.1162217226315614</v>
      </c>
      <c r="U3" s="31">
        <f>IFERROR(VLOOKUP($A3, All!$A$1:$AB$700,21,0),0)</f>
        <v>1.730476234358248</v>
      </c>
      <c r="V3" s="31">
        <f>IFERROR(VLOOKUP($A3, All!$A$1:$AB$700,22,0),0)</f>
        <v>2.2177655486194703</v>
      </c>
      <c r="W3" s="31">
        <f>IFERROR(VLOOKUP($A3, All!$A$1:$AB$700,23,0),0)</f>
        <v>-0.998721812835768</v>
      </c>
      <c r="X3" s="31">
        <f>IFERROR(VLOOKUP($A3, All!$A$1:$AB$700,24,0),0)</f>
        <v>-2.0943632919364186</v>
      </c>
      <c r="Y3" s="31">
        <f>IFERROR(VLOOKUP($A3, All!$A$1:$AB$700,25,0),0)</f>
        <v>1.7532396102199339</v>
      </c>
    </row>
    <row r="4" spans="1:25">
      <c r="A4" s="7" t="s">
        <v>40</v>
      </c>
      <c r="B4" s="8">
        <f>IFERROR(VLOOKUP($A4, All!$A$1:$AB$699,2,0),300)</f>
        <v>48</v>
      </c>
      <c r="C4" s="8">
        <f>IFERROR(VLOOKUP($A4, All!$A$1:$AB$699,3,0),70)</f>
        <v>4</v>
      </c>
      <c r="D4" s="8">
        <f>IFERROR(VLOOKUP($A4, All!$A$1:$AB$699,4,0),Math!B$2)</f>
        <v>0.55000000000000004</v>
      </c>
      <c r="E4" s="8">
        <f>IFERROR(VLOOKUP($A4, All!$A$1:$AB$700,5,0),Math!C$2)</f>
        <v>0.44</v>
      </c>
      <c r="F4" s="8">
        <f>IFERROR(VLOOKUP($A4, All!$A$1:$AB$700,6,0),Math!D$2)</f>
        <v>0</v>
      </c>
      <c r="G4" s="8">
        <f>IFERROR(VLOOKUP($A4, All!$A$1:$AB$700,7,0),Math!E$2)</f>
        <v>5.3</v>
      </c>
      <c r="H4" s="8">
        <f>IFERROR(VLOOKUP($A4, All!$A$1:$AB$700,8,0),Math!F$2)</f>
        <v>8</v>
      </c>
      <c r="I4" s="8">
        <f>IFERROR(VLOOKUP($A4, All!$A$1:$AB$700,9,0),Math!G$2)</f>
        <v>2.8</v>
      </c>
      <c r="J4" s="8">
        <f>IFERROR(VLOOKUP($A4, All!$A$1:$AB$700,10,0),Math!H$2)</f>
        <v>0.8</v>
      </c>
      <c r="K4" s="8">
        <f>IFERROR(VLOOKUP($A4, All!$A$1:$AB$700,11,0),Math!I$2)</f>
        <v>4.8</v>
      </c>
      <c r="L4" s="8">
        <f>IFERROR(VLOOKUP($A4, All!$A$1:$AB$700,12,0),Math!J$2)</f>
        <v>16.5</v>
      </c>
      <c r="M4" s="8">
        <f>IFERROR(VLOOKUP($A4, All!$A$1:$AB$700,13,0),Math!K$2)</f>
        <v>7.3</v>
      </c>
      <c r="N4" s="8">
        <f>IFERROR(VLOOKUP($A4, All!$A$1:$AB$700,14,0),Math!L$2)</f>
        <v>13.3</v>
      </c>
      <c r="O4" s="8">
        <f>IFERROR(VLOOKUP($A4, All!$A$1:$AB$700,15,0),Math!M$2)</f>
        <v>2</v>
      </c>
      <c r="P4" s="8">
        <f>IFERROR(VLOOKUP($A4, All!$A$1:$AB$700,16,0),Math!N$2)</f>
        <v>4.5</v>
      </c>
      <c r="Q4" s="31">
        <f>IFERROR(VLOOKUP($A4, All!$A$1:$AB$700,17,0),0)</f>
        <v>0.59419721173768625</v>
      </c>
      <c r="R4" s="31">
        <f>IFERROR(VLOOKUP($A4, All!$A$1:$AB$700,18,0),0)</f>
        <v>-1.2545059386336583</v>
      </c>
      <c r="S4" s="31">
        <f>IFERROR(VLOOKUP($A4, All!$A$1:$AB$700,19,0),0)</f>
        <v>-1.438958421319765</v>
      </c>
      <c r="T4" s="31">
        <f>IFERROR(VLOOKUP($A4, All!$A$1:$AB$700,20,0),0)</f>
        <v>-8.3648065209487421E-2</v>
      </c>
      <c r="U4" s="31">
        <f>IFERROR(VLOOKUP($A4, All!$A$1:$AB$700,21,0),0)</f>
        <v>2.262521194960323</v>
      </c>
      <c r="V4" s="31">
        <f>IFERROR(VLOOKUP($A4, All!$A$1:$AB$700,22,0),0)</f>
        <v>3.0597418389078039</v>
      </c>
      <c r="W4" s="31">
        <f>IFERROR(VLOOKUP($A4, All!$A$1:$AB$700,23,0),0)</f>
        <v>0.15670472406750705</v>
      </c>
      <c r="X4" s="31">
        <f>IFERROR(VLOOKUP($A4, All!$A$1:$AB$700,24,0),0)</f>
        <v>-2.5335252319524426</v>
      </c>
      <c r="Y4" s="31">
        <f>IFERROR(VLOOKUP($A4, All!$A$1:$AB$700,25,0),0)</f>
        <v>0.37196825171873399</v>
      </c>
    </row>
    <row r="5" spans="1:25">
      <c r="A5" s="7" t="s">
        <v>41</v>
      </c>
      <c r="B5" s="8">
        <f>IFERROR(VLOOKUP($A5, All!$A$1:$AB$699,2,0),300)</f>
        <v>44</v>
      </c>
      <c r="C5" s="8">
        <f>IFERROR(VLOOKUP($A5, All!$A$1:$AB$699,3,0),70)</f>
        <v>4</v>
      </c>
      <c r="D5" s="8">
        <f>IFERROR(VLOOKUP($A5, All!$A$1:$AB$699,4,0),Math!B$2)</f>
        <v>0.49</v>
      </c>
      <c r="E5" s="8">
        <f>IFERROR(VLOOKUP($A5, All!$A$1:$AB$700,5,0),Math!C$2)</f>
        <v>0.8</v>
      </c>
      <c r="F5" s="8">
        <f>IFERROR(VLOOKUP($A5, All!$A$1:$AB$700,6,0),Math!D$2)</f>
        <v>2</v>
      </c>
      <c r="G5" s="8">
        <f>IFERROR(VLOOKUP($A5, All!$A$1:$AB$700,7,0),Math!E$2)</f>
        <v>9</v>
      </c>
      <c r="H5" s="8">
        <f>IFERROR(VLOOKUP($A5, All!$A$1:$AB$700,8,0),Math!F$2)</f>
        <v>3</v>
      </c>
      <c r="I5" s="8">
        <f>IFERROR(VLOOKUP($A5, All!$A$1:$AB$700,9,0),Math!G$2)</f>
        <v>1.5</v>
      </c>
      <c r="J5" s="8">
        <f>IFERROR(VLOOKUP($A5, All!$A$1:$AB$700,10,0),Math!H$2)</f>
        <v>0</v>
      </c>
      <c r="K5" s="8">
        <f>IFERROR(VLOOKUP($A5, All!$A$1:$AB$700,11,0),Math!I$2)</f>
        <v>2.8</v>
      </c>
      <c r="L5" s="8">
        <f>IFERROR(VLOOKUP($A5, All!$A$1:$AB$700,12,0),Math!J$2)</f>
        <v>18.8</v>
      </c>
      <c r="M5" s="8">
        <f>IFERROR(VLOOKUP($A5, All!$A$1:$AB$700,13,0),Math!K$2)</f>
        <v>7</v>
      </c>
      <c r="N5" s="8">
        <f>IFERROR(VLOOKUP($A5, All!$A$1:$AB$700,14,0),Math!L$2)</f>
        <v>14.3</v>
      </c>
      <c r="O5" s="8">
        <f>IFERROR(VLOOKUP($A5, All!$A$1:$AB$700,15,0),Math!M$2)</f>
        <v>2.8</v>
      </c>
      <c r="P5" s="8">
        <f>IFERROR(VLOOKUP($A5, All!$A$1:$AB$700,16,0),Math!N$2)</f>
        <v>3.5</v>
      </c>
      <c r="Q5" s="31">
        <f>IFERROR(VLOOKUP($A5, All!$A$1:$AB$700,17,0),0)</f>
        <v>5.4017928339787843E-2</v>
      </c>
      <c r="R5" s="31">
        <f>IFERROR(VLOOKUP($A5, All!$A$1:$AB$700,18,0),0)</f>
        <v>0.23182658698133715</v>
      </c>
      <c r="S5" s="31">
        <f>IFERROR(VLOOKUP($A5, All!$A$1:$AB$700,19,0),0)</f>
        <v>0.53831182439615832</v>
      </c>
      <c r="T5" s="31">
        <f>IFERROR(VLOOKUP($A5, All!$A$1:$AB$700,20,0),0)</f>
        <v>1.1847857105081925</v>
      </c>
      <c r="U5" s="31">
        <f>IFERROR(VLOOKUP($A5, All!$A$1:$AB$700,21,0),0)</f>
        <v>4.5667192451678364E-2</v>
      </c>
      <c r="V5" s="31">
        <f>IFERROR(VLOOKUP($A5, All!$A$1:$AB$700,22,0),0)</f>
        <v>0.87060348415813626</v>
      </c>
      <c r="W5" s="31">
        <f>IFERROR(VLOOKUP($A5, All!$A$1:$AB$700,23,0),0)</f>
        <v>-0.998721812835768</v>
      </c>
      <c r="X5" s="31">
        <f>IFERROR(VLOOKUP($A5, All!$A$1:$AB$700,24,0),0)</f>
        <v>-0.77687747188834566</v>
      </c>
      <c r="Y5" s="31">
        <f>IFERROR(VLOOKUP($A5, All!$A$1:$AB$700,25,0),0)</f>
        <v>0.74572403107788232</v>
      </c>
    </row>
    <row r="6" spans="1:25">
      <c r="A6" s="7" t="s">
        <v>42</v>
      </c>
      <c r="B6" s="8">
        <f>IFERROR(VLOOKUP($A6, All!$A$1:$AB$699,2,0),300)</f>
        <v>52</v>
      </c>
      <c r="C6" s="8">
        <f>IFERROR(VLOOKUP($A6, All!$A$1:$AB$699,3,0),70)</f>
        <v>4</v>
      </c>
      <c r="D6" s="8">
        <f>IFERROR(VLOOKUP($A6, All!$A$1:$AB$699,4,0),Math!B$2)</f>
        <v>0.65</v>
      </c>
      <c r="E6" s="8">
        <f>IFERROR(VLOOKUP($A6, All!$A$1:$AB$700,5,0),Math!C$2)</f>
        <v>0.47</v>
      </c>
      <c r="F6" s="8">
        <f>IFERROR(VLOOKUP($A6, All!$A$1:$AB$700,6,0),Math!D$2)</f>
        <v>0</v>
      </c>
      <c r="G6" s="8">
        <f>IFERROR(VLOOKUP($A6, All!$A$1:$AB$700,7,0),Math!E$2)</f>
        <v>9.3000000000000007</v>
      </c>
      <c r="H6" s="8">
        <f>IFERROR(VLOOKUP($A6, All!$A$1:$AB$700,8,0),Math!F$2)</f>
        <v>1.5</v>
      </c>
      <c r="I6" s="8">
        <f>IFERROR(VLOOKUP($A6, All!$A$1:$AB$700,9,0),Math!G$2)</f>
        <v>1</v>
      </c>
      <c r="J6" s="8">
        <f>IFERROR(VLOOKUP($A6, All!$A$1:$AB$700,10,0),Math!H$2)</f>
        <v>2.2999999999999998</v>
      </c>
      <c r="K6" s="8">
        <f>IFERROR(VLOOKUP($A6, All!$A$1:$AB$700,11,0),Math!I$2)</f>
        <v>2</v>
      </c>
      <c r="L6" s="8">
        <f>IFERROR(VLOOKUP($A6, All!$A$1:$AB$700,12,0),Math!J$2)</f>
        <v>16</v>
      </c>
      <c r="M6" s="8">
        <f>IFERROR(VLOOKUP($A6, All!$A$1:$AB$700,13,0),Math!K$2)</f>
        <v>7</v>
      </c>
      <c r="N6" s="8">
        <f>IFERROR(VLOOKUP($A6, All!$A$1:$AB$700,14,0),Math!L$2)</f>
        <v>10.8</v>
      </c>
      <c r="O6" s="8">
        <f>IFERROR(VLOOKUP($A6, All!$A$1:$AB$700,15,0),Math!M$2)</f>
        <v>2</v>
      </c>
      <c r="P6" s="8">
        <f>IFERROR(VLOOKUP($A6, All!$A$1:$AB$700,16,0),Math!N$2)</f>
        <v>4.3</v>
      </c>
      <c r="Q6" s="31">
        <f>IFERROR(VLOOKUP($A6, All!$A$1:$AB$700,17,0),0)</f>
        <v>1.4944960174008493</v>
      </c>
      <c r="R6" s="31">
        <f>IFERROR(VLOOKUP($A6, All!$A$1:$AB$700,18,0),0)</f>
        <v>-1.1306448948324088</v>
      </c>
      <c r="S6" s="31">
        <f>IFERROR(VLOOKUP($A6, All!$A$1:$AB$700,19,0),0)</f>
        <v>-1.438958421319765</v>
      </c>
      <c r="T6" s="31">
        <f>IFERROR(VLOOKUP($A6, All!$A$1:$AB$700,20,0),0)</f>
        <v>1.2876316923231399</v>
      </c>
      <c r="U6" s="31">
        <f>IFERROR(VLOOKUP($A6, All!$A$1:$AB$700,21,0),0)</f>
        <v>-0.61938900830091503</v>
      </c>
      <c r="V6" s="31">
        <f>IFERROR(VLOOKUP($A6, All!$A$1:$AB$700,22,0),0)</f>
        <v>2.8627193869802441E-2</v>
      </c>
      <c r="W6" s="31">
        <f>IFERROR(VLOOKUP($A6, All!$A$1:$AB$700,23,0),0)</f>
        <v>2.3231294807611476</v>
      </c>
      <c r="X6" s="31">
        <f>IFERROR(VLOOKUP($A6, All!$A$1:$AB$700,24,0),0)</f>
        <v>-7.4218367862706955E-2</v>
      </c>
      <c r="Y6" s="31">
        <f>IFERROR(VLOOKUP($A6, All!$A$1:$AB$700,25,0),0)</f>
        <v>0.29071699533631046</v>
      </c>
    </row>
    <row r="7" spans="1:25">
      <c r="A7" s="7" t="s">
        <v>44</v>
      </c>
      <c r="B7" s="8">
        <f>IFERROR(VLOOKUP($A7, All!$A$1:$AB$699,2,0),300)</f>
        <v>42</v>
      </c>
      <c r="C7" s="8">
        <f>IFERROR(VLOOKUP($A7, All!$A$1:$AB$699,3,0),70)</f>
        <v>4</v>
      </c>
      <c r="D7" s="8">
        <f>IFERROR(VLOOKUP($A7, All!$A$1:$AB$699,4,0),Math!B$2)</f>
        <v>0.49</v>
      </c>
      <c r="E7" s="8">
        <f>IFERROR(VLOOKUP($A7, All!$A$1:$AB$700,5,0),Math!C$2)</f>
        <v>0.83</v>
      </c>
      <c r="F7" s="8">
        <f>IFERROR(VLOOKUP($A7, All!$A$1:$AB$700,6,0),Math!D$2)</f>
        <v>3.3</v>
      </c>
      <c r="G7" s="8">
        <f>IFERROR(VLOOKUP($A7, All!$A$1:$AB$700,7,0),Math!E$2)</f>
        <v>6.5</v>
      </c>
      <c r="H7" s="8">
        <f>IFERROR(VLOOKUP($A7, All!$A$1:$AB$700,8,0),Math!F$2)</f>
        <v>2.8</v>
      </c>
      <c r="I7" s="8">
        <f>IFERROR(VLOOKUP($A7, All!$A$1:$AB$700,9,0),Math!G$2)</f>
        <v>0.8</v>
      </c>
      <c r="J7" s="8">
        <f>IFERROR(VLOOKUP($A7, All!$A$1:$AB$700,10,0),Math!H$2)</f>
        <v>0.3</v>
      </c>
      <c r="K7" s="8">
        <f>IFERROR(VLOOKUP($A7, All!$A$1:$AB$700,11,0),Math!I$2)</f>
        <v>2.2999999999999998</v>
      </c>
      <c r="L7" s="8">
        <f>IFERROR(VLOOKUP($A7, All!$A$1:$AB$700,12,0),Math!J$2)</f>
        <v>20.8</v>
      </c>
      <c r="M7" s="8">
        <f>IFERROR(VLOOKUP($A7, All!$A$1:$AB$700,13,0),Math!K$2)</f>
        <v>7.5</v>
      </c>
      <c r="N7" s="8">
        <f>IFERROR(VLOOKUP($A7, All!$A$1:$AB$700,14,0),Math!L$2)</f>
        <v>15.3</v>
      </c>
      <c r="O7" s="8">
        <f>IFERROR(VLOOKUP($A7, All!$A$1:$AB$700,15,0),Math!M$2)</f>
        <v>2.5</v>
      </c>
      <c r="P7" s="8">
        <f>IFERROR(VLOOKUP($A7, All!$A$1:$AB$700,16,0),Math!N$2)</f>
        <v>3</v>
      </c>
      <c r="Q7" s="31">
        <f>IFERROR(VLOOKUP($A7, All!$A$1:$AB$700,17,0),0)</f>
        <v>5.4017928339787843E-2</v>
      </c>
      <c r="R7" s="31">
        <f>IFERROR(VLOOKUP($A7, All!$A$1:$AB$700,18,0),0)</f>
        <v>0.35568763078258642</v>
      </c>
      <c r="S7" s="31">
        <f>IFERROR(VLOOKUP($A7, All!$A$1:$AB$700,19,0),0)</f>
        <v>1.8235374841115084</v>
      </c>
      <c r="T7" s="31">
        <f>IFERROR(VLOOKUP($A7, All!$A$1:$AB$700,20,0),0)</f>
        <v>0.32773586205030075</v>
      </c>
      <c r="U7" s="31">
        <f>IFERROR(VLOOKUP($A7, All!$A$1:$AB$700,21,0),0)</f>
        <v>-4.3006967648667495E-2</v>
      </c>
      <c r="V7" s="31">
        <f>IFERROR(VLOOKUP($A7, All!$A$1:$AB$700,22,0),0)</f>
        <v>-0.308163322245531</v>
      </c>
      <c r="W7" s="31">
        <f>IFERROR(VLOOKUP($A7, All!$A$1:$AB$700,23,0),0)</f>
        <v>-0.56543686149703987</v>
      </c>
      <c r="X7" s="31">
        <f>IFERROR(VLOOKUP($A7, All!$A$1:$AB$700,24,0),0)</f>
        <v>-0.3377155318723214</v>
      </c>
      <c r="Y7" s="31">
        <f>IFERROR(VLOOKUP($A7, All!$A$1:$AB$700,25,0),0)</f>
        <v>1.0707290566075764</v>
      </c>
    </row>
    <row r="8" spans="1:25">
      <c r="A8" s="7" t="s">
        <v>49</v>
      </c>
      <c r="B8" s="8">
        <f>IFERROR(VLOOKUP($A8, All!$A$1:$AB$699,2,0),300)</f>
        <v>85</v>
      </c>
      <c r="C8" s="8">
        <f>IFERROR(VLOOKUP($A8, All!$A$1:$AB$699,3,0),70)</f>
        <v>5</v>
      </c>
      <c r="D8" s="8">
        <f>IFERROR(VLOOKUP($A8, All!$A$1:$AB$699,4,0),Math!B$2)</f>
        <v>0.39</v>
      </c>
      <c r="E8" s="8">
        <f>IFERROR(VLOOKUP($A8, All!$A$1:$AB$700,5,0),Math!C$2)</f>
        <v>0.79</v>
      </c>
      <c r="F8" s="8">
        <f>IFERROR(VLOOKUP($A8, All!$A$1:$AB$700,6,0),Math!D$2)</f>
        <v>1.4</v>
      </c>
      <c r="G8" s="8">
        <f>IFERROR(VLOOKUP($A8, All!$A$1:$AB$700,7,0),Math!E$2)</f>
        <v>9.8000000000000007</v>
      </c>
      <c r="H8" s="8">
        <f>IFERROR(VLOOKUP($A8, All!$A$1:$AB$700,8,0),Math!F$2)</f>
        <v>2.2000000000000002</v>
      </c>
      <c r="I8" s="8">
        <f>IFERROR(VLOOKUP($A8, All!$A$1:$AB$700,9,0),Math!G$2)</f>
        <v>1</v>
      </c>
      <c r="J8" s="8">
        <f>IFERROR(VLOOKUP($A8, All!$A$1:$AB$700,10,0),Math!H$2)</f>
        <v>0.4</v>
      </c>
      <c r="K8" s="8">
        <f>IFERROR(VLOOKUP($A8, All!$A$1:$AB$700,11,0),Math!I$2)</f>
        <v>2</v>
      </c>
      <c r="L8" s="8">
        <f>IFERROR(VLOOKUP($A8, All!$A$1:$AB$700,12,0),Math!J$2)</f>
        <v>17.399999999999999</v>
      </c>
      <c r="M8" s="8">
        <f>IFERROR(VLOOKUP($A8, All!$A$1:$AB$700,13,0),Math!K$2)</f>
        <v>5.8</v>
      </c>
      <c r="N8" s="8">
        <f>IFERROR(VLOOKUP($A8, All!$A$1:$AB$700,14,0),Math!L$2)</f>
        <v>15</v>
      </c>
      <c r="O8" s="8">
        <f>IFERROR(VLOOKUP($A8, All!$A$1:$AB$700,15,0),Math!M$2)</f>
        <v>4.4000000000000004</v>
      </c>
      <c r="P8" s="8">
        <f>IFERROR(VLOOKUP($A8, All!$A$1:$AB$700,16,0),Math!N$2)</f>
        <v>5.6</v>
      </c>
      <c r="Q8" s="31">
        <f>IFERROR(VLOOKUP($A8, All!$A$1:$AB$700,17,0),0)</f>
        <v>-0.8462808773233752</v>
      </c>
      <c r="R8" s="31">
        <f>IFERROR(VLOOKUP($A8, All!$A$1:$AB$700,18,0),0)</f>
        <v>0.19053957238092056</v>
      </c>
      <c r="S8" s="31">
        <f>IFERROR(VLOOKUP($A8, All!$A$1:$AB$700,19,0),0)</f>
        <v>-5.4869249318618731E-2</v>
      </c>
      <c r="T8" s="31">
        <f>IFERROR(VLOOKUP($A8, All!$A$1:$AB$700,20,0),0)</f>
        <v>1.4590416620147182</v>
      </c>
      <c r="U8" s="31">
        <f>IFERROR(VLOOKUP($A8, All!$A$1:$AB$700,21,0),0)</f>
        <v>-0.30902944794970466</v>
      </c>
      <c r="V8" s="31">
        <f>IFERROR(VLOOKUP($A8, All!$A$1:$AB$700,22,0),0)</f>
        <v>2.8627193869802441E-2</v>
      </c>
      <c r="W8" s="31">
        <f>IFERROR(VLOOKUP($A8, All!$A$1:$AB$700,23,0),0)</f>
        <v>-0.42100854438413049</v>
      </c>
      <c r="X8" s="31">
        <f>IFERROR(VLOOKUP($A8, All!$A$1:$AB$700,24,0),0)</f>
        <v>-7.4218367862706955E-2</v>
      </c>
      <c r="Y8" s="31">
        <f>IFERROR(VLOOKUP($A8, All!$A$1:$AB$700,25,0),0)</f>
        <v>0.51822051320709606</v>
      </c>
    </row>
    <row r="9" spans="1:25">
      <c r="A9" s="7" t="s">
        <v>68</v>
      </c>
      <c r="B9" s="8">
        <f>IFERROR(VLOOKUP($A9, All!$A$1:$AB$699,2,0),300)</f>
        <v>63</v>
      </c>
      <c r="C9" s="8">
        <f>IFERROR(VLOOKUP($A9, All!$A$1:$AB$699,3,0),70)</f>
        <v>4</v>
      </c>
      <c r="D9" s="8">
        <f>IFERROR(VLOOKUP($A9, All!$A$1:$AB$699,4,0),Math!B$2)</f>
        <v>0.48</v>
      </c>
      <c r="E9" s="8">
        <f>IFERROR(VLOOKUP($A9, All!$A$1:$AB$700,5,0),Math!C$2)</f>
        <v>0.85</v>
      </c>
      <c r="F9" s="8">
        <f>IFERROR(VLOOKUP($A9, All!$A$1:$AB$700,6,0),Math!D$2)</f>
        <v>1.8</v>
      </c>
      <c r="G9" s="8">
        <f>IFERROR(VLOOKUP($A9, All!$A$1:$AB$700,7,0),Math!E$2)</f>
        <v>7.3</v>
      </c>
      <c r="H9" s="8">
        <f>IFERROR(VLOOKUP($A9, All!$A$1:$AB$700,8,0),Math!F$2)</f>
        <v>3.5</v>
      </c>
      <c r="I9" s="8">
        <f>IFERROR(VLOOKUP($A9, All!$A$1:$AB$700,9,0),Math!G$2)</f>
        <v>0.5</v>
      </c>
      <c r="J9" s="8">
        <f>IFERROR(VLOOKUP($A9, All!$A$1:$AB$700,10,0),Math!H$2)</f>
        <v>0.3</v>
      </c>
      <c r="K9" s="8">
        <f>IFERROR(VLOOKUP($A9, All!$A$1:$AB$700,11,0),Math!I$2)</f>
        <v>2.5</v>
      </c>
      <c r="L9" s="8">
        <f>IFERROR(VLOOKUP($A9, All!$A$1:$AB$700,12,0),Math!J$2)</f>
        <v>17.5</v>
      </c>
      <c r="M9" s="8">
        <f>IFERROR(VLOOKUP($A9, All!$A$1:$AB$700,13,0),Math!K$2)</f>
        <v>6.5</v>
      </c>
      <c r="N9" s="8">
        <f>IFERROR(VLOOKUP($A9, All!$A$1:$AB$700,14,0),Math!L$2)</f>
        <v>13.5</v>
      </c>
      <c r="O9" s="8">
        <f>IFERROR(VLOOKUP($A9, All!$A$1:$AB$700,15,0),Math!M$2)</f>
        <v>2.8</v>
      </c>
      <c r="P9" s="8">
        <f>IFERROR(VLOOKUP($A9, All!$A$1:$AB$700,16,0),Math!N$2)</f>
        <v>3.3</v>
      </c>
      <c r="Q9" s="31">
        <f>IFERROR(VLOOKUP($A9, All!$A$1:$AB$700,17,0),0)</f>
        <v>-3.601195222652856E-2</v>
      </c>
      <c r="R9" s="31">
        <f>IFERROR(VLOOKUP($A9, All!$A$1:$AB$700,18,0),0)</f>
        <v>0.43826165998341954</v>
      </c>
      <c r="S9" s="31">
        <f>IFERROR(VLOOKUP($A9, All!$A$1:$AB$700,19,0),0)</f>
        <v>0.34058479982456608</v>
      </c>
      <c r="T9" s="31">
        <f>IFERROR(VLOOKUP($A9, All!$A$1:$AB$700,20,0),0)</f>
        <v>0.60199181355682607</v>
      </c>
      <c r="U9" s="31">
        <f>IFERROR(VLOOKUP($A9, All!$A$1:$AB$700,21,0),0)</f>
        <v>0.2673525927025428</v>
      </c>
      <c r="V9" s="31">
        <f>IFERROR(VLOOKUP($A9, All!$A$1:$AB$700,22,0),0)</f>
        <v>-0.81334909641853137</v>
      </c>
      <c r="W9" s="31">
        <f>IFERROR(VLOOKUP($A9, All!$A$1:$AB$700,23,0),0)</f>
        <v>-0.56543686149703987</v>
      </c>
      <c r="X9" s="31">
        <f>IFERROR(VLOOKUP($A9, All!$A$1:$AB$700,24,0),0)</f>
        <v>-0.51338030787873123</v>
      </c>
      <c r="Y9" s="31">
        <f>IFERROR(VLOOKUP($A9, All!$A$1:$AB$700,25,0),0)</f>
        <v>0.534470764483581</v>
      </c>
    </row>
    <row r="10" spans="1:25">
      <c r="A10" s="7" t="s">
        <v>317</v>
      </c>
      <c r="B10" s="8">
        <f>IFERROR(VLOOKUP($A10, All!$A$1:$AB$699,2,0),300)</f>
        <v>60</v>
      </c>
      <c r="C10" s="8">
        <f>IFERROR(VLOOKUP($A10, All!$A$1:$AB$699,3,0),70)</f>
        <v>5</v>
      </c>
      <c r="D10" s="8">
        <f>IFERROR(VLOOKUP($A10, All!$A$1:$AB$699,4,0),Math!B$2)</f>
        <v>0.64</v>
      </c>
      <c r="E10" s="8">
        <f>IFERROR(VLOOKUP($A10, All!$A$1:$AB$700,5,0),Math!C$2)</f>
        <v>0.78</v>
      </c>
      <c r="F10" s="8">
        <f>IFERROR(VLOOKUP($A10, All!$A$1:$AB$700,6,0),Math!D$2)</f>
        <v>0</v>
      </c>
      <c r="G10" s="8">
        <f>IFERROR(VLOOKUP($A10, All!$A$1:$AB$700,7,0),Math!E$2)</f>
        <v>12.2</v>
      </c>
      <c r="H10" s="8">
        <f>IFERROR(VLOOKUP($A10, All!$A$1:$AB$700,8,0),Math!F$2)</f>
        <v>0.8</v>
      </c>
      <c r="I10" s="8">
        <f>IFERROR(VLOOKUP($A10, All!$A$1:$AB$700,9,0),Math!G$2)</f>
        <v>0.6</v>
      </c>
      <c r="J10" s="8">
        <f>IFERROR(VLOOKUP($A10, All!$A$1:$AB$700,10,0),Math!H$2)</f>
        <v>1.2</v>
      </c>
      <c r="K10" s="8">
        <f>IFERROR(VLOOKUP($A10, All!$A$1:$AB$700,11,0),Math!I$2)</f>
        <v>2.6</v>
      </c>
      <c r="L10" s="8">
        <f>IFERROR(VLOOKUP($A10, All!$A$1:$AB$700,12,0),Math!J$2)</f>
        <v>12.8</v>
      </c>
      <c r="M10" s="8">
        <f>IFERROR(VLOOKUP($A10, All!$A$1:$AB$700,13,0),Math!K$2)</f>
        <v>5</v>
      </c>
      <c r="N10" s="8">
        <f>IFERROR(VLOOKUP($A10, All!$A$1:$AB$700,14,0),Math!L$2)</f>
        <v>7.8</v>
      </c>
      <c r="O10" s="8">
        <f>IFERROR(VLOOKUP($A10, All!$A$1:$AB$700,15,0),Math!M$2)</f>
        <v>2.8</v>
      </c>
      <c r="P10" s="8">
        <f>IFERROR(VLOOKUP($A10, All!$A$1:$AB$700,16,0),Math!N$2)</f>
        <v>3.6</v>
      </c>
      <c r="Q10" s="31">
        <f>IFERROR(VLOOKUP($A10, All!$A$1:$AB$700,17,0),0)</f>
        <v>1.4044661368345328</v>
      </c>
      <c r="R10" s="31">
        <f>IFERROR(VLOOKUP($A10, All!$A$1:$AB$700,18,0),0)</f>
        <v>0.149252557780504</v>
      </c>
      <c r="S10" s="31">
        <f>IFERROR(VLOOKUP($A10, All!$A$1:$AB$700,19,0),0)</f>
        <v>-1.438958421319765</v>
      </c>
      <c r="T10" s="31">
        <f>IFERROR(VLOOKUP($A10, All!$A$1:$AB$700,20,0),0)</f>
        <v>2.281809516534294</v>
      </c>
      <c r="U10" s="31">
        <f>IFERROR(VLOOKUP($A10, All!$A$1:$AB$700,21,0),0)</f>
        <v>-0.9297485686521253</v>
      </c>
      <c r="V10" s="31">
        <f>IFERROR(VLOOKUP($A10, All!$A$1:$AB$700,22,0),0)</f>
        <v>-0.64495383836086462</v>
      </c>
      <c r="W10" s="31">
        <f>IFERROR(VLOOKUP($A10, All!$A$1:$AB$700,23,0),0)</f>
        <v>0.73441799251914441</v>
      </c>
      <c r="X10" s="31">
        <f>IFERROR(VLOOKUP($A10, All!$A$1:$AB$700,24,0),0)</f>
        <v>-0.60121269588193615</v>
      </c>
      <c r="Y10" s="31">
        <f>IFERROR(VLOOKUP($A10, All!$A$1:$AB$700,25,0),0)</f>
        <v>-0.2292910455112</v>
      </c>
    </row>
    <row r="11" spans="1:25">
      <c r="A11" s="19" t="s">
        <v>82</v>
      </c>
      <c r="B11" s="8">
        <f>IFERROR(VLOOKUP($A11, All!$A$1:$AB$699,2,0),300)</f>
        <v>26</v>
      </c>
      <c r="C11" s="8">
        <f>IFERROR(VLOOKUP($A11, All!$A$1:$AB$699,3,0),70)</f>
        <v>3</v>
      </c>
      <c r="D11" s="8">
        <f>IFERROR(VLOOKUP($A11, All!$A$1:$AB$699,4,0),Math!B$2)</f>
        <v>0.55000000000000004</v>
      </c>
      <c r="E11" s="8">
        <f>IFERROR(VLOOKUP($A11, All!$A$1:$AB$700,5,0),Math!C$2)</f>
        <v>0.85</v>
      </c>
      <c r="F11" s="8">
        <f>IFERROR(VLOOKUP($A11, All!$A$1:$AB$700,6,0),Math!D$2)</f>
        <v>0.3</v>
      </c>
      <c r="G11" s="8">
        <f>IFERROR(VLOOKUP($A11, All!$A$1:$AB$700,7,0),Math!E$2)</f>
        <v>8.3000000000000007</v>
      </c>
      <c r="H11" s="8">
        <f>IFERROR(VLOOKUP($A11, All!$A$1:$AB$700,8,0),Math!F$2)</f>
        <v>6</v>
      </c>
      <c r="I11" s="8">
        <f>IFERROR(VLOOKUP($A11, All!$A$1:$AB$700,9,0),Math!G$2)</f>
        <v>2</v>
      </c>
      <c r="J11" s="8">
        <f>IFERROR(VLOOKUP($A11, All!$A$1:$AB$700,10,0),Math!H$2)</f>
        <v>0.7</v>
      </c>
      <c r="K11" s="8">
        <f>IFERROR(VLOOKUP($A11, All!$A$1:$AB$700,11,0),Math!I$2)</f>
        <v>3</v>
      </c>
      <c r="L11" s="8">
        <f>IFERROR(VLOOKUP($A11, All!$A$1:$AB$700,12,0),Math!J$2)</f>
        <v>14.7</v>
      </c>
      <c r="M11" s="8">
        <f>IFERROR(VLOOKUP($A11, All!$A$1:$AB$700,13,0),Math!K$2)</f>
        <v>6</v>
      </c>
      <c r="N11" s="8">
        <f>IFERROR(VLOOKUP($A11, All!$A$1:$AB$700,14,0),Math!L$2)</f>
        <v>11</v>
      </c>
      <c r="O11" s="8">
        <f>IFERROR(VLOOKUP($A11, All!$A$1:$AB$700,15,0),Math!M$2)</f>
        <v>2.2999999999999998</v>
      </c>
      <c r="P11" s="8">
        <f>IFERROR(VLOOKUP($A11, All!$A$1:$AB$700,16,0),Math!N$2)</f>
        <v>2.7</v>
      </c>
      <c r="Q11" s="31">
        <f>IFERROR(VLOOKUP($A11, All!$A$1:$AB$700,17,0),0)</f>
        <v>0.59419721173768625</v>
      </c>
      <c r="R11" s="31">
        <f>IFERROR(VLOOKUP($A11, All!$A$1:$AB$700,18,0),0)</f>
        <v>0.43826165998341954</v>
      </c>
      <c r="S11" s="31">
        <f>IFERROR(VLOOKUP($A11, All!$A$1:$AB$700,19,0),0)</f>
        <v>-1.1423678844623764</v>
      </c>
      <c r="T11" s="31">
        <f>IFERROR(VLOOKUP($A11, All!$A$1:$AB$700,20,0),0)</f>
        <v>0.9448117529399831</v>
      </c>
      <c r="U11" s="31">
        <f>IFERROR(VLOOKUP($A11, All!$A$1:$AB$700,21,0),0)</f>
        <v>1.3757795939568651</v>
      </c>
      <c r="V11" s="31">
        <f>IFERROR(VLOOKUP($A11, All!$A$1:$AB$700,22,0),0)</f>
        <v>1.7125797744464701</v>
      </c>
      <c r="W11" s="31">
        <f>IFERROR(VLOOKUP($A11, All!$A$1:$AB$700,23,0),0)</f>
        <v>1.2276406954597549E-2</v>
      </c>
      <c r="X11" s="31">
        <f>IFERROR(VLOOKUP($A11, All!$A$1:$AB$700,24,0),0)</f>
        <v>-0.9525422478947555</v>
      </c>
      <c r="Y11" s="31">
        <f>IFERROR(VLOOKUP($A11, All!$A$1:$AB$700,25,0),0)</f>
        <v>7.9463728742009174E-2</v>
      </c>
    </row>
    <row r="12" spans="1:25">
      <c r="A12" s="7" t="s">
        <v>99</v>
      </c>
      <c r="B12" s="8">
        <f>IFERROR(VLOOKUP($A12, All!$A$1:$AB$699,2,0),300)</f>
        <v>23</v>
      </c>
      <c r="C12" s="8">
        <f>IFERROR(VLOOKUP($A12, All!$A$1:$AB$699,3,0),70)</f>
        <v>4</v>
      </c>
      <c r="D12" s="8">
        <f>IFERROR(VLOOKUP($A12, All!$A$1:$AB$699,4,0),Math!B$2)</f>
        <v>0.59</v>
      </c>
      <c r="E12" s="8">
        <f>IFERROR(VLOOKUP($A12, All!$A$1:$AB$700,5,0),Math!C$2)</f>
        <v>0.56000000000000005</v>
      </c>
      <c r="F12" s="8">
        <f>IFERROR(VLOOKUP($A12, All!$A$1:$AB$700,6,0),Math!D$2)</f>
        <v>0.3</v>
      </c>
      <c r="G12" s="8">
        <f>IFERROR(VLOOKUP($A12, All!$A$1:$AB$700,7,0),Math!E$2)</f>
        <v>11.8</v>
      </c>
      <c r="H12" s="8">
        <f>IFERROR(VLOOKUP($A12, All!$A$1:$AB$700,8,0),Math!F$2)</f>
        <v>1.8</v>
      </c>
      <c r="I12" s="8">
        <f>IFERROR(VLOOKUP($A12, All!$A$1:$AB$700,9,0),Math!G$2)</f>
        <v>0</v>
      </c>
      <c r="J12" s="8">
        <f>IFERROR(VLOOKUP($A12, All!$A$1:$AB$700,10,0),Math!H$2)</f>
        <v>2.2999999999999998</v>
      </c>
      <c r="K12" s="8">
        <f>IFERROR(VLOOKUP($A12, All!$A$1:$AB$700,11,0),Math!I$2)</f>
        <v>0.5</v>
      </c>
      <c r="L12" s="8">
        <f>IFERROR(VLOOKUP($A12, All!$A$1:$AB$700,12,0),Math!J$2)</f>
        <v>20.3</v>
      </c>
      <c r="M12" s="8">
        <f>IFERROR(VLOOKUP($A12, All!$A$1:$AB$700,13,0),Math!K$2)</f>
        <v>9.5</v>
      </c>
      <c r="N12" s="8">
        <f>IFERROR(VLOOKUP($A12, All!$A$1:$AB$700,14,0),Math!L$2)</f>
        <v>16</v>
      </c>
      <c r="O12" s="8">
        <f>IFERROR(VLOOKUP($A12, All!$A$1:$AB$700,15,0),Math!M$2)</f>
        <v>1</v>
      </c>
      <c r="P12" s="8">
        <f>IFERROR(VLOOKUP($A12, All!$A$1:$AB$700,16,0),Math!N$2)</f>
        <v>1.8</v>
      </c>
      <c r="Q12" s="31">
        <f>IFERROR(VLOOKUP($A12, All!$A$1:$AB$700,17,0),0)</f>
        <v>0.95431673400295092</v>
      </c>
      <c r="R12" s="31">
        <f>IFERROR(VLOOKUP($A12, All!$A$1:$AB$700,18,0),0)</f>
        <v>-0.75906176342865961</v>
      </c>
      <c r="S12" s="31">
        <f>IFERROR(VLOOKUP($A12, All!$A$1:$AB$700,19,0),0)</f>
        <v>-1.1423678844623764</v>
      </c>
      <c r="T12" s="31">
        <f>IFERROR(VLOOKUP($A12, All!$A$1:$AB$700,20,0),0)</f>
        <v>2.1446815407810318</v>
      </c>
      <c r="U12" s="31">
        <f>IFERROR(VLOOKUP($A12, All!$A$1:$AB$700,21,0),0)</f>
        <v>-0.48637776815039629</v>
      </c>
      <c r="V12" s="31">
        <f>IFERROR(VLOOKUP($A12, All!$A$1:$AB$700,22,0),0)</f>
        <v>-1.6553253867068651</v>
      </c>
      <c r="W12" s="31">
        <f>IFERROR(VLOOKUP($A12, All!$A$1:$AB$700,23,0),0)</f>
        <v>2.3231294807611476</v>
      </c>
      <c r="X12" s="31">
        <f>IFERROR(VLOOKUP($A12, All!$A$1:$AB$700,24,0),0)</f>
        <v>1.2432674521853659</v>
      </c>
      <c r="Y12" s="31">
        <f>IFERROR(VLOOKUP($A12, All!$A$1:$AB$700,25,0),0)</f>
        <v>0.98947780022515286</v>
      </c>
    </row>
    <row r="13" spans="1:25">
      <c r="A13" s="7" t="s">
        <v>84</v>
      </c>
      <c r="B13" s="8">
        <f>IFERROR(VLOOKUP($A13, All!$A$1:$AB$699,2,0),300)</f>
        <v>124</v>
      </c>
      <c r="C13" s="8">
        <f>IFERROR(VLOOKUP($A13, All!$A$1:$AB$699,3,0),70)</f>
        <v>4</v>
      </c>
      <c r="D13" s="8">
        <f>IFERROR(VLOOKUP($A13, All!$A$1:$AB$699,4,0),Math!B$2)</f>
        <v>0.51</v>
      </c>
      <c r="E13" s="8">
        <f>IFERROR(VLOOKUP($A13, All!$A$1:$AB$700,5,0),Math!C$2)</f>
        <v>0</v>
      </c>
      <c r="F13" s="8">
        <f>IFERROR(VLOOKUP($A13, All!$A$1:$AB$700,6,0),Math!D$2)</f>
        <v>3.3</v>
      </c>
      <c r="G13" s="8">
        <f>IFERROR(VLOOKUP($A13, All!$A$1:$AB$700,7,0),Math!E$2)</f>
        <v>3</v>
      </c>
      <c r="H13" s="8">
        <f>IFERROR(VLOOKUP($A13, All!$A$1:$AB$700,8,0),Math!F$2)</f>
        <v>1.3</v>
      </c>
      <c r="I13" s="8">
        <f>IFERROR(VLOOKUP($A13, All!$A$1:$AB$700,9,0),Math!G$2)</f>
        <v>0.5</v>
      </c>
      <c r="J13" s="8">
        <f>IFERROR(VLOOKUP($A13, All!$A$1:$AB$700,10,0),Math!H$2)</f>
        <v>0.3</v>
      </c>
      <c r="K13" s="8">
        <f>IFERROR(VLOOKUP($A13, All!$A$1:$AB$700,11,0),Math!I$2)</f>
        <v>2.2999999999999998</v>
      </c>
      <c r="L13" s="8">
        <f>IFERROR(VLOOKUP($A13, All!$A$1:$AB$700,12,0),Math!J$2)</f>
        <v>13.3</v>
      </c>
      <c r="M13" s="8">
        <f>IFERROR(VLOOKUP($A13, All!$A$1:$AB$700,13,0),Math!K$2)</f>
        <v>5</v>
      </c>
      <c r="N13" s="8">
        <f>IFERROR(VLOOKUP($A13, All!$A$1:$AB$700,14,0),Math!L$2)</f>
        <v>9.8000000000000007</v>
      </c>
      <c r="O13" s="8">
        <f>IFERROR(VLOOKUP($A13, All!$A$1:$AB$700,15,0),Math!M$2)</f>
        <v>0</v>
      </c>
      <c r="P13" s="8">
        <f>IFERROR(VLOOKUP($A13, All!$A$1:$AB$700,16,0),Math!N$2)</f>
        <v>0.3</v>
      </c>
      <c r="Q13" s="31">
        <f>IFERROR(VLOOKUP($A13, All!$A$1:$AB$700,17,0),0)</f>
        <v>0.23407768947242066</v>
      </c>
      <c r="R13" s="31">
        <f>IFERROR(VLOOKUP($A13, All!$A$1:$AB$700,18,0),0)</f>
        <v>-3.0711345810519859</v>
      </c>
      <c r="S13" s="31">
        <f>IFERROR(VLOOKUP($A13, All!$A$1:$AB$700,19,0),0)</f>
        <v>1.8235374841115084</v>
      </c>
      <c r="T13" s="31">
        <f>IFERROR(VLOOKUP($A13, All!$A$1:$AB$700,20,0),0)</f>
        <v>-0.87213392579074789</v>
      </c>
      <c r="U13" s="31">
        <f>IFERROR(VLOOKUP($A13, All!$A$1:$AB$700,21,0),0)</f>
        <v>-0.70806316840126071</v>
      </c>
      <c r="V13" s="31">
        <f>IFERROR(VLOOKUP($A13, All!$A$1:$AB$700,22,0),0)</f>
        <v>-0.81334909641853137</v>
      </c>
      <c r="W13" s="31">
        <f>IFERROR(VLOOKUP($A13, All!$A$1:$AB$700,23,0),0)</f>
        <v>-0.56543686149703987</v>
      </c>
      <c r="X13" s="31">
        <f>IFERROR(VLOOKUP($A13, All!$A$1:$AB$700,24,0),0)</f>
        <v>-0.3377155318723214</v>
      </c>
      <c r="Y13" s="31">
        <f>IFERROR(VLOOKUP($A13, All!$A$1:$AB$700,25,0),0)</f>
        <v>-0.14803978912877647</v>
      </c>
    </row>
    <row r="14" spans="1:25">
      <c r="A14" s="20" t="s">
        <v>112</v>
      </c>
      <c r="B14" s="8">
        <f>IFERROR(VLOOKUP($A14, All!$A$1:$AB$699,2,0),300)</f>
        <v>103</v>
      </c>
      <c r="C14" s="8">
        <f>IFERROR(VLOOKUP($A14, All!$A$1:$AB$699,3,0),70)</f>
        <v>4</v>
      </c>
      <c r="D14" s="8">
        <f>IFERROR(VLOOKUP($A14, All!$A$1:$AB$699,4,0),Math!B$2)</f>
        <v>0.7</v>
      </c>
      <c r="E14" s="8">
        <f>IFERROR(VLOOKUP($A14, All!$A$1:$AB$700,5,0),Math!C$2)</f>
        <v>0.23</v>
      </c>
      <c r="F14" s="8">
        <f>IFERROR(VLOOKUP($A14, All!$A$1:$AB$700,6,0),Math!D$2)</f>
        <v>0</v>
      </c>
      <c r="G14" s="8">
        <f>IFERROR(VLOOKUP($A14, All!$A$1:$AB$700,7,0),Math!E$2)</f>
        <v>7</v>
      </c>
      <c r="H14" s="8">
        <f>IFERROR(VLOOKUP($A14, All!$A$1:$AB$700,8,0),Math!F$2)</f>
        <v>1.5</v>
      </c>
      <c r="I14" s="8">
        <f>IFERROR(VLOOKUP($A14, All!$A$1:$AB$700,9,0),Math!G$2)</f>
        <v>0.8</v>
      </c>
      <c r="J14" s="8">
        <f>IFERROR(VLOOKUP($A14, All!$A$1:$AB$700,10,0),Math!H$2)</f>
        <v>2.2999999999999998</v>
      </c>
      <c r="K14" s="8">
        <f>IFERROR(VLOOKUP($A14, All!$A$1:$AB$700,11,0),Math!I$2)</f>
        <v>1</v>
      </c>
      <c r="L14" s="8">
        <f>IFERROR(VLOOKUP($A14, All!$A$1:$AB$700,12,0),Math!J$2)</f>
        <v>5.8</v>
      </c>
      <c r="M14" s="8">
        <f>IFERROR(VLOOKUP($A14, All!$A$1:$AB$700,13,0),Math!K$2)</f>
        <v>2.8</v>
      </c>
      <c r="N14" s="8">
        <f>IFERROR(VLOOKUP($A14, All!$A$1:$AB$700,14,0),Math!L$2)</f>
        <v>4</v>
      </c>
      <c r="O14" s="8">
        <f>IFERROR(VLOOKUP($A14, All!$A$1:$AB$700,15,0),Math!M$2)</f>
        <v>0.3</v>
      </c>
      <c r="P14" s="8">
        <f>IFERROR(VLOOKUP($A14, All!$A$1:$AB$700,16,0),Math!N$2)</f>
        <v>1.3</v>
      </c>
      <c r="Q14" s="31">
        <f>IFERROR(VLOOKUP($A14, All!$A$1:$AB$700,17,0),0)</f>
        <v>1.9446454202324304</v>
      </c>
      <c r="R14" s="31">
        <f>IFERROR(VLOOKUP($A14, All!$A$1:$AB$700,18,0),0)</f>
        <v>-2.1215332452424054</v>
      </c>
      <c r="S14" s="31">
        <f>IFERROR(VLOOKUP($A14, All!$A$1:$AB$700,19,0),0)</f>
        <v>-1.438958421319765</v>
      </c>
      <c r="T14" s="31">
        <f>IFERROR(VLOOKUP($A14, All!$A$1:$AB$700,20,0),0)</f>
        <v>0.4991458317418791</v>
      </c>
      <c r="U14" s="31">
        <f>IFERROR(VLOOKUP($A14, All!$A$1:$AB$700,21,0),0)</f>
        <v>-0.61938900830091503</v>
      </c>
      <c r="V14" s="31">
        <f>IFERROR(VLOOKUP($A14, All!$A$1:$AB$700,22,0),0)</f>
        <v>-0.308163322245531</v>
      </c>
      <c r="W14" s="31">
        <f>IFERROR(VLOOKUP($A14, All!$A$1:$AB$700,23,0),0)</f>
        <v>2.3231294807611476</v>
      </c>
      <c r="X14" s="31">
        <f>IFERROR(VLOOKUP($A14, All!$A$1:$AB$700,24,0),0)</f>
        <v>0.80410551216934167</v>
      </c>
      <c r="Y14" s="31">
        <f>IFERROR(VLOOKUP($A14, All!$A$1:$AB$700,25,0),0)</f>
        <v>-1.3668086348651294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54.230769230769234</v>
      </c>
      <c r="C17" s="15">
        <f t="shared" si="0"/>
        <v>4.0769230769230766</v>
      </c>
      <c r="D17" s="15">
        <f t="shared" si="0"/>
        <v>0.53769230769230769</v>
      </c>
      <c r="E17" s="15">
        <f t="shared" si="0"/>
        <v>0.62923076923076926</v>
      </c>
      <c r="F17" s="15">
        <f t="shared" si="0"/>
        <v>1.2461538461538464</v>
      </c>
      <c r="G17" s="15">
        <f t="shared" si="0"/>
        <v>8.046153846153846</v>
      </c>
      <c r="H17" s="15">
        <f t="shared" si="0"/>
        <v>3.7461538461538457</v>
      </c>
      <c r="I17" s="15">
        <f t="shared" si="0"/>
        <v>1.1230769230769231</v>
      </c>
      <c r="J17" s="15">
        <f t="shared" si="0"/>
        <v>0.87692307692307714</v>
      </c>
      <c r="K17" s="15">
        <f t="shared" si="0"/>
        <v>2.6230769230769231</v>
      </c>
      <c r="L17" s="15">
        <f t="shared" si="0"/>
        <v>17.092307692307692</v>
      </c>
      <c r="M17" s="15">
        <f t="shared" si="0"/>
        <v>6.6307692307692312</v>
      </c>
      <c r="N17" s="15">
        <f t="shared" si="0"/>
        <v>12.792307692307693</v>
      </c>
      <c r="O17" s="16">
        <f>M17/N17</f>
        <v>0.51834034876728807</v>
      </c>
      <c r="P17" s="16">
        <f>AVERAGE(O2:O14)</f>
        <v>2.6076923076923078</v>
      </c>
      <c r="Q17" s="16">
        <f>AVERAGE(P2:P14)</f>
        <v>3.684615384615384</v>
      </c>
      <c r="R17" s="15">
        <f>P17/Q17</f>
        <v>0.70772442588726525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0.51834034876728796</v>
      </c>
      <c r="C20" s="15">
        <f>M20/N20</f>
        <v>0.70772442588726525</v>
      </c>
      <c r="D20" s="15">
        <f t="shared" ref="D20:N20" si="1">SUM(F2:F14)</f>
        <v>16.200000000000003</v>
      </c>
      <c r="E20" s="15">
        <f t="shared" si="1"/>
        <v>104.6</v>
      </c>
      <c r="F20" s="15">
        <f t="shared" si="1"/>
        <v>48.699999999999996</v>
      </c>
      <c r="G20" s="15">
        <f t="shared" si="1"/>
        <v>14.6</v>
      </c>
      <c r="H20" s="15">
        <f t="shared" si="1"/>
        <v>11.400000000000002</v>
      </c>
      <c r="I20" s="15">
        <f t="shared" si="1"/>
        <v>34.1</v>
      </c>
      <c r="J20" s="15">
        <f t="shared" si="1"/>
        <v>222.20000000000002</v>
      </c>
      <c r="K20" s="15">
        <f t="shared" si="1"/>
        <v>86.2</v>
      </c>
      <c r="L20" s="15">
        <f t="shared" si="1"/>
        <v>166.3</v>
      </c>
      <c r="M20" s="15">
        <f t="shared" si="1"/>
        <v>33.9</v>
      </c>
      <c r="N20" s="15">
        <f t="shared" si="1"/>
        <v>47.899999999999991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9D47-09E0-244C-9FA7-030E23311120}">
  <sheetPr codeName="Sheet7"/>
  <dimension ref="A1:Y20"/>
  <sheetViews>
    <sheetView workbookViewId="0">
      <selection activeCell="G38" sqref="G38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202</v>
      </c>
      <c r="B2" s="8">
        <f>IFERROR(VLOOKUP($A2, All!$A$1:$AB$699,2,0),300)</f>
        <v>5</v>
      </c>
      <c r="C2" s="8">
        <f>IFERROR(VLOOKUP($A2, All!$A$1:$AB$699,3,0),70)</f>
        <v>4</v>
      </c>
      <c r="D2" s="8">
        <f>IFERROR(VLOOKUP($A2, All!$A$1:$AB$699,4,0),Math!B$2)</f>
        <v>0.52</v>
      </c>
      <c r="E2" s="8">
        <f>IFERROR(VLOOKUP($A2, All!$A$1:$AB$700,5,0),Math!C$2)</f>
        <v>0.84</v>
      </c>
      <c r="F2" s="8">
        <f>IFERROR(VLOOKUP($A2, All!$A$1:$AB$700,6,0),Math!D$2)</f>
        <v>1.8</v>
      </c>
      <c r="G2" s="8">
        <f>IFERROR(VLOOKUP($A2, All!$A$1:$AB$700,7,0),Math!E$2)</f>
        <v>6.5</v>
      </c>
      <c r="H2" s="8">
        <f>IFERROR(VLOOKUP($A2, All!$A$1:$AB$700,8,0),Math!F$2)</f>
        <v>7.5</v>
      </c>
      <c r="I2" s="8">
        <f>IFERROR(VLOOKUP($A2, All!$A$1:$AB$700,9,0),Math!G$2)</f>
        <v>1.8</v>
      </c>
      <c r="J2" s="8">
        <f>IFERROR(VLOOKUP($A2, All!$A$1:$AB$700,10,0),Math!H$2)</f>
        <v>1.3</v>
      </c>
      <c r="K2" s="8">
        <f>IFERROR(VLOOKUP($A2, All!$A$1:$AB$700,11,0),Math!I$2)</f>
        <v>3</v>
      </c>
      <c r="L2" s="8">
        <f>IFERROR(VLOOKUP($A2, All!$A$1:$AB$700,12,0),Math!J$2)</f>
        <v>27</v>
      </c>
      <c r="M2" s="8">
        <f>IFERROR(VLOOKUP($A2, All!$A$1:$AB$700,13,0),Math!K$2)</f>
        <v>10</v>
      </c>
      <c r="N2" s="8">
        <f>IFERROR(VLOOKUP($A2, All!$A$1:$AB$700,14,0),Math!L$2)</f>
        <v>19.3</v>
      </c>
      <c r="O2" s="8">
        <f>IFERROR(VLOOKUP($A2, All!$A$1:$AB$700,15,0),Math!M$2)</f>
        <v>5.3</v>
      </c>
      <c r="P2" s="8">
        <f>IFERROR(VLOOKUP($A2, All!$A$1:$AB$700,16,0),Math!N$2)</f>
        <v>6.3</v>
      </c>
      <c r="Q2" s="31">
        <f>IFERROR(VLOOKUP($A2, All!$A$1:$AB$700,17,0),0)</f>
        <v>0.32410757003873708</v>
      </c>
      <c r="R2" s="31">
        <f>IFERROR(VLOOKUP($A2, All!$A$1:$AB$700,18,0),0)</f>
        <v>0.39697464538300298</v>
      </c>
      <c r="S2" s="31">
        <f>IFERROR(VLOOKUP($A2, All!$A$1:$AB$700,19,0),0)</f>
        <v>0.34058479982456608</v>
      </c>
      <c r="T2" s="31">
        <f>IFERROR(VLOOKUP($A2, All!$A$1:$AB$700,20,0),0)</f>
        <v>0.32773586205030075</v>
      </c>
      <c r="U2" s="31">
        <f>IFERROR(VLOOKUP($A2, All!$A$1:$AB$700,21,0),0)</f>
        <v>2.0408357947094586</v>
      </c>
      <c r="V2" s="31">
        <f>IFERROR(VLOOKUP($A2, All!$A$1:$AB$700,22,0),0)</f>
        <v>1.3757892583311366</v>
      </c>
      <c r="W2" s="31">
        <f>IFERROR(VLOOKUP($A2, All!$A$1:$AB$700,23,0),0)</f>
        <v>0.8788463096320539</v>
      </c>
      <c r="X2" s="31">
        <f>IFERROR(VLOOKUP($A2, All!$A$1:$AB$700,24,0),0)</f>
        <v>-0.9525422478947555</v>
      </c>
      <c r="Y2" s="31">
        <f>IFERROR(VLOOKUP($A2, All!$A$1:$AB$700,25,0),0)</f>
        <v>2.0782446357496278</v>
      </c>
    </row>
    <row r="3" spans="1:25">
      <c r="A3" s="7" t="s">
        <v>17</v>
      </c>
      <c r="B3" s="8">
        <f>IFERROR(VLOOKUP($A3, All!$A$1:$AB$699,2,0),300)</f>
        <v>8</v>
      </c>
      <c r="C3" s="8">
        <f>IFERROR(VLOOKUP($A3, All!$A$1:$AB$699,3,0),70)</f>
        <v>5</v>
      </c>
      <c r="D3" s="8">
        <f>IFERROR(VLOOKUP($A3, All!$A$1:$AB$699,4,0),Math!B$2)</f>
        <v>0.44</v>
      </c>
      <c r="E3" s="8">
        <f>IFERROR(VLOOKUP($A3, All!$A$1:$AB$700,5,0),Math!C$2)</f>
        <v>0.88</v>
      </c>
      <c r="F3" s="8">
        <f>IFERROR(VLOOKUP($A3, All!$A$1:$AB$700,6,0),Math!D$2)</f>
        <v>2.8</v>
      </c>
      <c r="G3" s="8">
        <f>IFERROR(VLOOKUP($A3, All!$A$1:$AB$700,7,0),Math!E$2)</f>
        <v>5.6</v>
      </c>
      <c r="H3" s="8">
        <f>IFERROR(VLOOKUP($A3, All!$A$1:$AB$700,8,0),Math!F$2)</f>
        <v>7.6</v>
      </c>
      <c r="I3" s="8">
        <f>IFERROR(VLOOKUP($A3, All!$A$1:$AB$700,9,0),Math!G$2)</f>
        <v>1.4</v>
      </c>
      <c r="J3" s="8">
        <f>IFERROR(VLOOKUP($A3, All!$A$1:$AB$700,10,0),Math!H$2)</f>
        <v>0.6</v>
      </c>
      <c r="K3" s="8">
        <f>IFERROR(VLOOKUP($A3, All!$A$1:$AB$700,11,0),Math!I$2)</f>
        <v>2</v>
      </c>
      <c r="L3" s="8">
        <f>IFERROR(VLOOKUP($A3, All!$A$1:$AB$700,12,0),Math!J$2)</f>
        <v>29.2</v>
      </c>
      <c r="M3" s="8">
        <f>IFERROR(VLOOKUP($A3, All!$A$1:$AB$700,13,0),Math!K$2)</f>
        <v>9.6</v>
      </c>
      <c r="N3" s="8">
        <f>IFERROR(VLOOKUP($A3, All!$A$1:$AB$700,14,0),Math!L$2)</f>
        <v>21.6</v>
      </c>
      <c r="O3" s="8">
        <f>IFERROR(VLOOKUP($A3, All!$A$1:$AB$700,15,0),Math!M$2)</f>
        <v>7.2</v>
      </c>
      <c r="P3" s="8">
        <f>IFERROR(VLOOKUP($A3, All!$A$1:$AB$700,16,0),Math!N$2)</f>
        <v>8.1999999999999993</v>
      </c>
      <c r="Q3" s="31">
        <f>IFERROR(VLOOKUP($A3, All!$A$1:$AB$700,17,0),0)</f>
        <v>-0.3961314744917937</v>
      </c>
      <c r="R3" s="31">
        <f>IFERROR(VLOOKUP($A3, All!$A$1:$AB$700,18,0),0)</f>
        <v>0.56212270378466922</v>
      </c>
      <c r="S3" s="31">
        <f>IFERROR(VLOOKUP($A3, All!$A$1:$AB$700,19,0),0)</f>
        <v>1.3292199226825274</v>
      </c>
      <c r="T3" s="31">
        <f>IFERROR(VLOOKUP($A3, All!$A$1:$AB$700,20,0),0)</f>
        <v>1.9197916605459536E-2</v>
      </c>
      <c r="U3" s="31">
        <f>IFERROR(VLOOKUP($A3, All!$A$1:$AB$700,21,0),0)</f>
        <v>2.085172874759631</v>
      </c>
      <c r="V3" s="31">
        <f>IFERROR(VLOOKUP($A3, All!$A$1:$AB$700,22,0),0)</f>
        <v>0.7022082261004694</v>
      </c>
      <c r="W3" s="31">
        <f>IFERROR(VLOOKUP($A3, All!$A$1:$AB$700,23,0),0)</f>
        <v>-0.13215191015831179</v>
      </c>
      <c r="X3" s="31">
        <f>IFERROR(VLOOKUP($A3, All!$A$1:$AB$700,24,0),0)</f>
        <v>-7.4218367862706955E-2</v>
      </c>
      <c r="Y3" s="31">
        <f>IFERROR(VLOOKUP($A3, All!$A$1:$AB$700,25,0),0)</f>
        <v>2.4357501638322914</v>
      </c>
    </row>
    <row r="4" spans="1:25">
      <c r="A4" s="7" t="s">
        <v>29</v>
      </c>
      <c r="B4" s="8">
        <f>IFERROR(VLOOKUP($A4, All!$A$1:$AB$699,2,0),300)</f>
        <v>110</v>
      </c>
      <c r="C4" s="8">
        <f>IFERROR(VLOOKUP($A4, All!$A$1:$AB$699,3,0),70)</f>
        <v>5</v>
      </c>
      <c r="D4" s="8">
        <f>IFERROR(VLOOKUP($A4, All!$A$1:$AB$699,4,0),Math!B$2)</f>
        <v>0.43</v>
      </c>
      <c r="E4" s="8">
        <f>IFERROR(VLOOKUP($A4, All!$A$1:$AB$700,5,0),Math!C$2)</f>
        <v>0.75</v>
      </c>
      <c r="F4" s="8">
        <f>IFERROR(VLOOKUP($A4, All!$A$1:$AB$700,6,0),Math!D$2)</f>
        <v>2</v>
      </c>
      <c r="G4" s="8">
        <f>IFERROR(VLOOKUP($A4, All!$A$1:$AB$700,7,0),Math!E$2)</f>
        <v>4.5999999999999996</v>
      </c>
      <c r="H4" s="8">
        <f>IFERROR(VLOOKUP($A4, All!$A$1:$AB$700,8,0),Math!F$2)</f>
        <v>3.6</v>
      </c>
      <c r="I4" s="8">
        <f>IFERROR(VLOOKUP($A4, All!$A$1:$AB$700,9,0),Math!G$2)</f>
        <v>1.2</v>
      </c>
      <c r="J4" s="8">
        <f>IFERROR(VLOOKUP($A4, All!$A$1:$AB$700,10,0),Math!H$2)</f>
        <v>0</v>
      </c>
      <c r="K4" s="8">
        <f>IFERROR(VLOOKUP($A4, All!$A$1:$AB$700,11,0),Math!I$2)</f>
        <v>3.2</v>
      </c>
      <c r="L4" s="8">
        <f>IFERROR(VLOOKUP($A4, All!$A$1:$AB$700,12,0),Math!J$2)</f>
        <v>14.8</v>
      </c>
      <c r="M4" s="8">
        <f>IFERROR(VLOOKUP($A4, All!$A$1:$AB$700,13,0),Math!K$2)</f>
        <v>4.5999999999999996</v>
      </c>
      <c r="N4" s="8">
        <f>IFERROR(VLOOKUP($A4, All!$A$1:$AB$700,14,0),Math!L$2)</f>
        <v>10.6</v>
      </c>
      <c r="O4" s="8">
        <f>IFERROR(VLOOKUP($A4, All!$A$1:$AB$700,15,0),Math!M$2)</f>
        <v>3.6</v>
      </c>
      <c r="P4" s="8">
        <f>IFERROR(VLOOKUP($A4, All!$A$1:$AB$700,16,0),Math!N$2)</f>
        <v>4.8</v>
      </c>
      <c r="Q4" s="31">
        <f>IFERROR(VLOOKUP($A4, All!$A$1:$AB$700,17,0),0)</f>
        <v>-0.48616135505811009</v>
      </c>
      <c r="R4" s="31">
        <f>IFERROR(VLOOKUP($A4, All!$A$1:$AB$700,18,0),0)</f>
        <v>2.539151397925429E-2</v>
      </c>
      <c r="S4" s="31">
        <f>IFERROR(VLOOKUP($A4, All!$A$1:$AB$700,19,0),0)</f>
        <v>0.53831182439615832</v>
      </c>
      <c r="T4" s="31">
        <f>IFERROR(VLOOKUP($A4, All!$A$1:$AB$700,20,0),0)</f>
        <v>-0.32362202277769719</v>
      </c>
      <c r="U4" s="31">
        <f>IFERROR(VLOOKUP($A4, All!$A$1:$AB$700,21,0),0)</f>
        <v>0.31168967275271575</v>
      </c>
      <c r="V4" s="31">
        <f>IFERROR(VLOOKUP($A4, All!$A$1:$AB$700,22,0),0)</f>
        <v>0.3654177099851359</v>
      </c>
      <c r="W4" s="31">
        <f>IFERROR(VLOOKUP($A4, All!$A$1:$AB$700,23,0),0)</f>
        <v>-0.998721812835768</v>
      </c>
      <c r="X4" s="31">
        <f>IFERROR(VLOOKUP($A4, All!$A$1:$AB$700,24,0),0)</f>
        <v>-1.1282070239011655</v>
      </c>
      <c r="Y4" s="31">
        <f>IFERROR(VLOOKUP($A4, All!$A$1:$AB$700,25,0),0)</f>
        <v>9.5713980018494113E-2</v>
      </c>
    </row>
    <row r="5" spans="1:25">
      <c r="A5" s="7" t="s">
        <v>30</v>
      </c>
      <c r="B5" s="8">
        <f>IFERROR(VLOOKUP($A5, All!$A$1:$AB$699,2,0),300)</f>
        <v>24</v>
      </c>
      <c r="C5" s="8">
        <f>IFERROR(VLOOKUP($A5, All!$A$1:$AB$699,3,0),70)</f>
        <v>4</v>
      </c>
      <c r="D5" s="8">
        <f>IFERROR(VLOOKUP($A5, All!$A$1:$AB$699,4,0),Math!B$2)</f>
        <v>0.56000000000000005</v>
      </c>
      <c r="E5" s="8">
        <f>IFERROR(VLOOKUP($A5, All!$A$1:$AB$700,5,0),Math!C$2)</f>
        <v>0.66</v>
      </c>
      <c r="F5" s="8">
        <f>IFERROR(VLOOKUP($A5, All!$A$1:$AB$700,6,0),Math!D$2)</f>
        <v>1.8</v>
      </c>
      <c r="G5" s="8">
        <f>IFERROR(VLOOKUP($A5, All!$A$1:$AB$700,7,0),Math!E$2)</f>
        <v>9.3000000000000007</v>
      </c>
      <c r="H5" s="8">
        <f>IFERROR(VLOOKUP($A5, All!$A$1:$AB$700,8,0),Math!F$2)</f>
        <v>1.8</v>
      </c>
      <c r="I5" s="8">
        <f>IFERROR(VLOOKUP($A5, All!$A$1:$AB$700,9,0),Math!G$2)</f>
        <v>1</v>
      </c>
      <c r="J5" s="8">
        <f>IFERROR(VLOOKUP($A5, All!$A$1:$AB$700,10,0),Math!H$2)</f>
        <v>1.8</v>
      </c>
      <c r="K5" s="8">
        <f>IFERROR(VLOOKUP($A5, All!$A$1:$AB$700,11,0),Math!I$2)</f>
        <v>1.3</v>
      </c>
      <c r="L5" s="8">
        <f>IFERROR(VLOOKUP($A5, All!$A$1:$AB$700,12,0),Math!J$2)</f>
        <v>18.3</v>
      </c>
      <c r="M5" s="8">
        <f>IFERROR(VLOOKUP($A5, All!$A$1:$AB$700,13,0),Math!K$2)</f>
        <v>7</v>
      </c>
      <c r="N5" s="8">
        <f>IFERROR(VLOOKUP($A5, All!$A$1:$AB$700,14,0),Math!L$2)</f>
        <v>12.5</v>
      </c>
      <c r="O5" s="8">
        <f>IFERROR(VLOOKUP($A5, All!$A$1:$AB$700,15,0),Math!M$2)</f>
        <v>2.5</v>
      </c>
      <c r="P5" s="8">
        <f>IFERROR(VLOOKUP($A5, All!$A$1:$AB$700,16,0),Math!N$2)</f>
        <v>3.8</v>
      </c>
      <c r="Q5" s="31">
        <f>IFERROR(VLOOKUP($A5, All!$A$1:$AB$700,17,0),0)</f>
        <v>0.68422709230400269</v>
      </c>
      <c r="R5" s="31">
        <f>IFERROR(VLOOKUP($A5, All!$A$1:$AB$700,18,0),0)</f>
        <v>-0.34619161742449439</v>
      </c>
      <c r="S5" s="31">
        <f>IFERROR(VLOOKUP($A5, All!$A$1:$AB$700,19,0),0)</f>
        <v>0.34058479982456608</v>
      </c>
      <c r="T5" s="31">
        <f>IFERROR(VLOOKUP($A5, All!$A$1:$AB$700,20,0),0)</f>
        <v>1.2876316923231399</v>
      </c>
      <c r="U5" s="31">
        <f>IFERROR(VLOOKUP($A5, All!$A$1:$AB$700,21,0),0)</f>
        <v>-0.48637776815039629</v>
      </c>
      <c r="V5" s="31">
        <f>IFERROR(VLOOKUP($A5, All!$A$1:$AB$700,22,0),0)</f>
        <v>2.8627193869802441E-2</v>
      </c>
      <c r="W5" s="31">
        <f>IFERROR(VLOOKUP($A5, All!$A$1:$AB$700,23,0),0)</f>
        <v>1.6009878951966008</v>
      </c>
      <c r="X5" s="31">
        <f>IFERROR(VLOOKUP($A5, All!$A$1:$AB$700,24,0),0)</f>
        <v>0.54060834815972703</v>
      </c>
      <c r="Y5" s="31">
        <f>IFERROR(VLOOKUP($A5, All!$A$1:$AB$700,25,0),0)</f>
        <v>0.66447277469545873</v>
      </c>
    </row>
    <row r="6" spans="1:25">
      <c r="A6" s="7" t="s">
        <v>45</v>
      </c>
      <c r="B6" s="8">
        <f>IFERROR(VLOOKUP($A6, All!$A$1:$AB$699,2,0),300)</f>
        <v>69</v>
      </c>
      <c r="C6" s="8">
        <f>IFERROR(VLOOKUP($A6, All!$A$1:$AB$699,3,0),70)</f>
        <v>5</v>
      </c>
      <c r="D6" s="8">
        <f>IFERROR(VLOOKUP($A6, All!$A$1:$AB$699,4,0),Math!B$2)</f>
        <v>0.44</v>
      </c>
      <c r="E6" s="8">
        <f>IFERROR(VLOOKUP($A6, All!$A$1:$AB$700,5,0),Math!C$2)</f>
        <v>1</v>
      </c>
      <c r="F6" s="8">
        <f>IFERROR(VLOOKUP($A6, All!$A$1:$AB$700,6,0),Math!D$2)</f>
        <v>2.6</v>
      </c>
      <c r="G6" s="8">
        <f>IFERROR(VLOOKUP($A6, All!$A$1:$AB$700,7,0),Math!E$2)</f>
        <v>4.8</v>
      </c>
      <c r="H6" s="8">
        <f>IFERROR(VLOOKUP($A6, All!$A$1:$AB$700,8,0),Math!F$2)</f>
        <v>1.6</v>
      </c>
      <c r="I6" s="8">
        <f>IFERROR(VLOOKUP($A6, All!$A$1:$AB$700,9,0),Math!G$2)</f>
        <v>0.4</v>
      </c>
      <c r="J6" s="8">
        <f>IFERROR(VLOOKUP($A6, All!$A$1:$AB$700,10,0),Math!H$2)</f>
        <v>0.2</v>
      </c>
      <c r="K6" s="8">
        <f>IFERROR(VLOOKUP($A6, All!$A$1:$AB$700,11,0),Math!I$2)</f>
        <v>1.4</v>
      </c>
      <c r="L6" s="8">
        <f>IFERROR(VLOOKUP($A6, All!$A$1:$AB$700,12,0),Math!J$2)</f>
        <v>18.399999999999999</v>
      </c>
      <c r="M6" s="8">
        <f>IFERROR(VLOOKUP($A6, All!$A$1:$AB$700,13,0),Math!K$2)</f>
        <v>5.8</v>
      </c>
      <c r="N6" s="8">
        <f>IFERROR(VLOOKUP($A6, All!$A$1:$AB$700,14,0),Math!L$2)</f>
        <v>13.2</v>
      </c>
      <c r="O6" s="8">
        <f>IFERROR(VLOOKUP($A6, All!$A$1:$AB$700,15,0),Math!M$2)</f>
        <v>4.2</v>
      </c>
      <c r="P6" s="8">
        <f>IFERROR(VLOOKUP($A6, All!$A$1:$AB$700,16,0),Math!N$2)</f>
        <v>4.2</v>
      </c>
      <c r="Q6" s="31">
        <f>IFERROR(VLOOKUP($A6, All!$A$1:$AB$700,17,0),0)</f>
        <v>-0.3961314744917937</v>
      </c>
      <c r="R6" s="31">
        <f>IFERROR(VLOOKUP($A6, All!$A$1:$AB$700,18,0),0)</f>
        <v>1.0575668789896677</v>
      </c>
      <c r="S6" s="31">
        <f>IFERROR(VLOOKUP($A6, All!$A$1:$AB$700,19,0),0)</f>
        <v>1.1314928981109353</v>
      </c>
      <c r="T6" s="31">
        <f>IFERROR(VLOOKUP($A6, All!$A$1:$AB$700,20,0),0)</f>
        <v>-0.25505803490106582</v>
      </c>
      <c r="U6" s="31">
        <f>IFERROR(VLOOKUP($A6, All!$A$1:$AB$700,21,0),0)</f>
        <v>-0.57505192825074203</v>
      </c>
      <c r="V6" s="31">
        <f>IFERROR(VLOOKUP($A6, All!$A$1:$AB$700,22,0),0)</f>
        <v>-0.98174435447619812</v>
      </c>
      <c r="W6" s="31">
        <f>IFERROR(VLOOKUP($A6, All!$A$1:$AB$700,23,0),0)</f>
        <v>-0.70986517860994924</v>
      </c>
      <c r="X6" s="31">
        <f>IFERROR(VLOOKUP($A6, All!$A$1:$AB$700,24,0),0)</f>
        <v>0.45277596015652227</v>
      </c>
      <c r="Y6" s="31">
        <f>IFERROR(VLOOKUP($A6, All!$A$1:$AB$700,25,0),0)</f>
        <v>0.68072302597194312</v>
      </c>
    </row>
    <row r="7" spans="1:25">
      <c r="A7" s="7" t="s">
        <v>48</v>
      </c>
      <c r="B7" s="8">
        <f>IFERROR(VLOOKUP($A7, All!$A$1:$AB$699,2,0),300)</f>
        <v>300</v>
      </c>
      <c r="C7" s="8">
        <f>IFERROR(VLOOKUP($A7, All!$A$1:$AB$699,3,0),70)</f>
        <v>70</v>
      </c>
      <c r="D7" s="8">
        <f>IFERROR(VLOOKUP($A7, All!$A$1:$AB$699,4,0),Math!B$2)</f>
        <v>0.48400000000000021</v>
      </c>
      <c r="E7" s="8">
        <f>IFERROR(VLOOKUP($A7, All!$A$1:$AB$700,5,0),Math!C$2)</f>
        <v>0.74385000000000046</v>
      </c>
      <c r="F7" s="8">
        <f>IFERROR(VLOOKUP($A7, All!$A$1:$AB$700,6,0),Math!D$2)</f>
        <v>1.4555000000000018</v>
      </c>
      <c r="G7" s="8">
        <f>IFERROR(VLOOKUP($A7, All!$A$1:$AB$700,7,0),Math!E$2)</f>
        <v>5.5439999999999916</v>
      </c>
      <c r="H7" s="8">
        <f>IFERROR(VLOOKUP($A7, All!$A$1:$AB$700,8,0),Math!F$2)</f>
        <v>2.8969999999999994</v>
      </c>
      <c r="I7" s="8">
        <f>IFERROR(VLOOKUP($A7, All!$A$1:$AB$700,9,0),Math!G$2)</f>
        <v>0.98300000000000054</v>
      </c>
      <c r="J7" s="8">
        <f>IFERROR(VLOOKUP($A7, All!$A$1:$AB$700,10,0),Math!H$2)</f>
        <v>0.69149999999999978</v>
      </c>
      <c r="K7" s="8">
        <f>IFERROR(VLOOKUP($A7, All!$A$1:$AB$700,11,0),Math!I$2)</f>
        <v>1.9155000000000013</v>
      </c>
      <c r="L7" s="8">
        <f>IFERROR(VLOOKUP($A7, All!$A$1:$AB$700,12,0),Math!J$2)</f>
        <v>14.211000000000006</v>
      </c>
      <c r="M7" s="8">
        <f>IFERROR(VLOOKUP($A7, All!$A$1:$AB$700,13,0),Math!K$2)</f>
        <v>5.135999999999993</v>
      </c>
      <c r="N7" s="8">
        <f>IFERROR(VLOOKUP($A7, All!$A$1:$AB$700,14,0),Math!L$2)</f>
        <v>10.853499999999997</v>
      </c>
      <c r="O7" s="8">
        <f>IFERROR(VLOOKUP($A7, All!$A$1:$AB$700,15,0),Math!M$2)</f>
        <v>2.5245000000000015</v>
      </c>
      <c r="P7" s="8">
        <f>IFERROR(VLOOKUP($A7, All!$A$1:$AB$700,16,0),Math!N$2)</f>
        <v>3.215999999999998</v>
      </c>
      <c r="Q7" s="31">
        <f>IFERROR(VLOOKUP($A7, All!$A$1:$AB$700,17,0),0)</f>
        <v>0</v>
      </c>
      <c r="R7" s="31">
        <f>IFERROR(VLOOKUP($A7, All!$A$1:$AB$700,18,0),0)</f>
        <v>0</v>
      </c>
      <c r="S7" s="31">
        <f>IFERROR(VLOOKUP($A7, All!$A$1:$AB$700,19,0),0)</f>
        <v>0</v>
      </c>
      <c r="T7" s="31">
        <f>IFERROR(VLOOKUP($A7, All!$A$1:$AB$700,20,0),0)</f>
        <v>0</v>
      </c>
      <c r="U7" s="31">
        <f>IFERROR(VLOOKUP($A7, All!$A$1:$AB$700,21,0),0)</f>
        <v>0</v>
      </c>
      <c r="V7" s="31">
        <f>IFERROR(VLOOKUP($A7, All!$A$1:$AB$700,22,0),0)</f>
        <v>0</v>
      </c>
      <c r="W7" s="31">
        <f>IFERROR(VLOOKUP($A7, All!$A$1:$AB$700,23,0),0)</f>
        <v>0</v>
      </c>
      <c r="X7" s="31">
        <f>IFERROR(VLOOKUP($A7, All!$A$1:$AB$700,24,0),0)</f>
        <v>0</v>
      </c>
      <c r="Y7" s="31">
        <f>IFERROR(VLOOKUP($A7, All!$A$1:$AB$700,25,0),0)</f>
        <v>0</v>
      </c>
    </row>
    <row r="8" spans="1:25">
      <c r="A8" s="7" t="s">
        <v>56</v>
      </c>
      <c r="B8" s="8">
        <f>IFERROR(VLOOKUP($A8, All!$A$1:$AB$699,2,0),300)</f>
        <v>97</v>
      </c>
      <c r="C8" s="8">
        <f>IFERROR(VLOOKUP($A8, All!$A$1:$AB$699,3,0),70)</f>
        <v>4</v>
      </c>
      <c r="D8" s="8">
        <f>IFERROR(VLOOKUP($A8, All!$A$1:$AB$699,4,0),Math!B$2)</f>
        <v>0.45</v>
      </c>
      <c r="E8" s="8">
        <f>IFERROR(VLOOKUP($A8, All!$A$1:$AB$700,5,0),Math!C$2)</f>
        <v>0.89</v>
      </c>
      <c r="F8" s="8">
        <f>IFERROR(VLOOKUP($A8, All!$A$1:$AB$700,6,0),Math!D$2)</f>
        <v>0.8</v>
      </c>
      <c r="G8" s="8">
        <f>IFERROR(VLOOKUP($A8, All!$A$1:$AB$700,7,0),Math!E$2)</f>
        <v>9</v>
      </c>
      <c r="H8" s="8">
        <f>IFERROR(VLOOKUP($A8, All!$A$1:$AB$700,8,0),Math!F$2)</f>
        <v>1.8</v>
      </c>
      <c r="I8" s="8">
        <f>IFERROR(VLOOKUP($A8, All!$A$1:$AB$700,9,0),Math!G$2)</f>
        <v>0.5</v>
      </c>
      <c r="J8" s="8">
        <f>IFERROR(VLOOKUP($A8, All!$A$1:$AB$700,10,0),Math!H$2)</f>
        <v>0.8</v>
      </c>
      <c r="K8" s="8">
        <f>IFERROR(VLOOKUP($A8, All!$A$1:$AB$700,11,0),Math!I$2)</f>
        <v>1.8</v>
      </c>
      <c r="L8" s="8">
        <f>IFERROR(VLOOKUP($A8, All!$A$1:$AB$700,12,0),Math!J$2)</f>
        <v>11.8</v>
      </c>
      <c r="M8" s="8">
        <f>IFERROR(VLOOKUP($A8, All!$A$1:$AB$700,13,0),Math!K$2)</f>
        <v>4.3</v>
      </c>
      <c r="N8" s="8">
        <f>IFERROR(VLOOKUP($A8, All!$A$1:$AB$700,14,0),Math!L$2)</f>
        <v>9.5</v>
      </c>
      <c r="O8" s="8">
        <f>IFERROR(VLOOKUP($A8, All!$A$1:$AB$700,15,0),Math!M$2)</f>
        <v>2.5</v>
      </c>
      <c r="P8" s="8">
        <f>IFERROR(VLOOKUP($A8, All!$A$1:$AB$700,16,0),Math!N$2)</f>
        <v>2.8</v>
      </c>
      <c r="Q8" s="31">
        <f>IFERROR(VLOOKUP($A8, All!$A$1:$AB$700,17,0),0)</f>
        <v>-0.30610159392547726</v>
      </c>
      <c r="R8" s="31">
        <f>IFERROR(VLOOKUP($A8, All!$A$1:$AB$700,18,0),0)</f>
        <v>0.60340971838508584</v>
      </c>
      <c r="S8" s="31">
        <f>IFERROR(VLOOKUP($A8, All!$A$1:$AB$700,19,0),0)</f>
        <v>-0.6480503230333956</v>
      </c>
      <c r="T8" s="31">
        <f>IFERROR(VLOOKUP($A8, All!$A$1:$AB$700,20,0),0)</f>
        <v>1.1847857105081925</v>
      </c>
      <c r="U8" s="31">
        <f>IFERROR(VLOOKUP($A8, All!$A$1:$AB$700,21,0),0)</f>
        <v>-0.48637776815039629</v>
      </c>
      <c r="V8" s="31">
        <f>IFERROR(VLOOKUP($A8, All!$A$1:$AB$700,22,0),0)</f>
        <v>-0.81334909641853137</v>
      </c>
      <c r="W8" s="31">
        <f>IFERROR(VLOOKUP($A8, All!$A$1:$AB$700,23,0),0)</f>
        <v>0.15670472406750705</v>
      </c>
      <c r="X8" s="31">
        <f>IFERROR(VLOOKUP($A8, All!$A$1:$AB$700,24,0),0)</f>
        <v>0.10144640814370273</v>
      </c>
      <c r="Y8" s="31">
        <f>IFERROR(VLOOKUP($A8, All!$A$1:$AB$700,25,0),0)</f>
        <v>-0.39179355827604706</v>
      </c>
    </row>
    <row r="9" spans="1:25">
      <c r="A9" s="7" t="s">
        <v>203</v>
      </c>
      <c r="B9" s="8">
        <f>IFERROR(VLOOKUP($A9, All!$A$1:$AB$699,2,0),300)</f>
        <v>72</v>
      </c>
      <c r="C9" s="8">
        <f>IFERROR(VLOOKUP($A9, All!$A$1:$AB$699,3,0),70)</f>
        <v>4</v>
      </c>
      <c r="D9" s="8">
        <f>IFERROR(VLOOKUP($A9, All!$A$1:$AB$699,4,0),Math!B$2)</f>
        <v>0.38</v>
      </c>
      <c r="E9" s="8">
        <f>IFERROR(VLOOKUP($A9, All!$A$1:$AB$700,5,0),Math!C$2)</f>
        <v>0.87</v>
      </c>
      <c r="F9" s="8">
        <f>IFERROR(VLOOKUP($A9, All!$A$1:$AB$700,6,0),Math!D$2)</f>
        <v>1</v>
      </c>
      <c r="G9" s="8">
        <f>IFERROR(VLOOKUP($A9, All!$A$1:$AB$700,7,0),Math!E$2)</f>
        <v>4</v>
      </c>
      <c r="H9" s="8">
        <f>IFERROR(VLOOKUP($A9, All!$A$1:$AB$700,8,0),Math!F$2)</f>
        <v>3</v>
      </c>
      <c r="I9" s="8">
        <f>IFERROR(VLOOKUP($A9, All!$A$1:$AB$700,9,0),Math!G$2)</f>
        <v>1.8</v>
      </c>
      <c r="J9" s="8">
        <f>IFERROR(VLOOKUP($A9, All!$A$1:$AB$700,10,0),Math!H$2)</f>
        <v>1.3</v>
      </c>
      <c r="K9" s="8">
        <f>IFERROR(VLOOKUP($A9, All!$A$1:$AB$700,11,0),Math!I$2)</f>
        <v>2.8</v>
      </c>
      <c r="L9" s="8">
        <f>IFERROR(VLOOKUP($A9, All!$A$1:$AB$700,12,0),Math!J$2)</f>
        <v>13.3</v>
      </c>
      <c r="M9" s="8">
        <f>IFERROR(VLOOKUP($A9, All!$A$1:$AB$700,13,0),Math!K$2)</f>
        <v>4.5</v>
      </c>
      <c r="N9" s="8">
        <f>IFERROR(VLOOKUP($A9, All!$A$1:$AB$700,14,0),Math!L$2)</f>
        <v>12</v>
      </c>
      <c r="O9" s="8">
        <f>IFERROR(VLOOKUP($A9, All!$A$1:$AB$700,15,0),Math!M$2)</f>
        <v>3.3</v>
      </c>
      <c r="P9" s="8">
        <f>IFERROR(VLOOKUP($A9, All!$A$1:$AB$700,16,0),Math!N$2)</f>
        <v>3.8</v>
      </c>
      <c r="Q9" s="31">
        <f>IFERROR(VLOOKUP($A9, All!$A$1:$AB$700,17,0),0)</f>
        <v>-0.93631075788969165</v>
      </c>
      <c r="R9" s="31">
        <f>IFERROR(VLOOKUP($A9, All!$A$1:$AB$700,18,0),0)</f>
        <v>0.52083568918425271</v>
      </c>
      <c r="S9" s="31">
        <f>IFERROR(VLOOKUP($A9, All!$A$1:$AB$700,19,0),0)</f>
        <v>-0.4503232984618033</v>
      </c>
      <c r="T9" s="31">
        <f>IFERROR(VLOOKUP($A9, All!$A$1:$AB$700,20,0),0)</f>
        <v>-0.52931398640759109</v>
      </c>
      <c r="U9" s="31">
        <f>IFERROR(VLOOKUP($A9, All!$A$1:$AB$700,21,0),0)</f>
        <v>4.5667192451678364E-2</v>
      </c>
      <c r="V9" s="31">
        <f>IFERROR(VLOOKUP($A9, All!$A$1:$AB$700,22,0),0)</f>
        <v>1.3757892583311366</v>
      </c>
      <c r="W9" s="31">
        <f>IFERROR(VLOOKUP($A9, All!$A$1:$AB$700,23,0),0)</f>
        <v>0.8788463096320539</v>
      </c>
      <c r="X9" s="31">
        <f>IFERROR(VLOOKUP($A9, All!$A$1:$AB$700,24,0),0)</f>
        <v>-0.77687747188834566</v>
      </c>
      <c r="Y9" s="31">
        <f>IFERROR(VLOOKUP($A9, All!$A$1:$AB$700,25,0),0)</f>
        <v>-0.14803978912877647</v>
      </c>
    </row>
    <row r="10" spans="1:25">
      <c r="A10" s="7" t="s">
        <v>509</v>
      </c>
      <c r="B10" s="8">
        <f>IFERROR(VLOOKUP($A10, All!$A$1:$AB$699,2,0),300)</f>
        <v>91</v>
      </c>
      <c r="C10" s="8">
        <f>IFERROR(VLOOKUP($A10, All!$A$1:$AB$699,3,0),70)</f>
        <v>5</v>
      </c>
      <c r="D10" s="8">
        <f>IFERROR(VLOOKUP($A10, All!$A$1:$AB$699,4,0),Math!B$2)</f>
        <v>0.68</v>
      </c>
      <c r="E10" s="8">
        <f>IFERROR(VLOOKUP($A10, All!$A$1:$AB$700,5,0),Math!C$2)</f>
        <v>0.67</v>
      </c>
      <c r="F10" s="8">
        <f>IFERROR(VLOOKUP($A10, All!$A$1:$AB$700,6,0),Math!D$2)</f>
        <v>0</v>
      </c>
      <c r="G10" s="8">
        <f>IFERROR(VLOOKUP($A10, All!$A$1:$AB$700,7,0),Math!E$2)</f>
        <v>6.8</v>
      </c>
      <c r="H10" s="8">
        <f>IFERROR(VLOOKUP($A10, All!$A$1:$AB$700,8,0),Math!F$2)</f>
        <v>0.6</v>
      </c>
      <c r="I10" s="8">
        <f>IFERROR(VLOOKUP($A10, All!$A$1:$AB$700,9,0),Math!G$2)</f>
        <v>0.6</v>
      </c>
      <c r="J10" s="8">
        <f>IFERROR(VLOOKUP($A10, All!$A$1:$AB$700,10,0),Math!H$2)</f>
        <v>1.6</v>
      </c>
      <c r="K10" s="8">
        <f>IFERROR(VLOOKUP($A10, All!$A$1:$AB$700,11,0),Math!I$2)</f>
        <v>1.6</v>
      </c>
      <c r="L10" s="8">
        <f>IFERROR(VLOOKUP($A10, All!$A$1:$AB$700,12,0),Math!J$2)</f>
        <v>11.6</v>
      </c>
      <c r="M10" s="8">
        <f>IFERROR(VLOOKUP($A10, All!$A$1:$AB$700,13,0),Math!K$2)</f>
        <v>5</v>
      </c>
      <c r="N10" s="8">
        <f>IFERROR(VLOOKUP($A10, All!$A$1:$AB$700,14,0),Math!L$2)</f>
        <v>7.4</v>
      </c>
      <c r="O10" s="8">
        <f>IFERROR(VLOOKUP($A10, All!$A$1:$AB$700,15,0),Math!M$2)</f>
        <v>1.6</v>
      </c>
      <c r="P10" s="8">
        <f>IFERROR(VLOOKUP($A10, All!$A$1:$AB$700,16,0),Math!N$2)</f>
        <v>2.4</v>
      </c>
      <c r="Q10" s="31">
        <f>IFERROR(VLOOKUP($A10, All!$A$1:$AB$700,17,0),0)</f>
        <v>1.7645856590997986</v>
      </c>
      <c r="R10" s="31">
        <f>IFERROR(VLOOKUP($A10, All!$A$1:$AB$700,18,0),0)</f>
        <v>-0.30490460282407783</v>
      </c>
      <c r="S10" s="31">
        <f>IFERROR(VLOOKUP($A10, All!$A$1:$AB$700,19,0),0)</f>
        <v>-1.438958421319765</v>
      </c>
      <c r="T10" s="31">
        <f>IFERROR(VLOOKUP($A10, All!$A$1:$AB$700,20,0),0)</f>
        <v>0.43058184386524767</v>
      </c>
      <c r="U10" s="31">
        <f>IFERROR(VLOOKUP($A10, All!$A$1:$AB$700,21,0),0)</f>
        <v>-1.018422728752471</v>
      </c>
      <c r="V10" s="31">
        <f>IFERROR(VLOOKUP($A10, All!$A$1:$AB$700,22,0),0)</f>
        <v>-0.64495383836086462</v>
      </c>
      <c r="W10" s="31">
        <f>IFERROR(VLOOKUP($A10, All!$A$1:$AB$700,23,0),0)</f>
        <v>1.3121312609707823</v>
      </c>
      <c r="X10" s="31">
        <f>IFERROR(VLOOKUP($A10, All!$A$1:$AB$700,24,0),0)</f>
        <v>0.27711118415011238</v>
      </c>
      <c r="Y10" s="31">
        <f>IFERROR(VLOOKUP($A10, All!$A$1:$AB$700,25,0),0)</f>
        <v>-0.42429406082901661</v>
      </c>
    </row>
    <row r="11" spans="1:25">
      <c r="A11" s="7" t="s">
        <v>587</v>
      </c>
      <c r="B11" s="8">
        <f>IFERROR(VLOOKUP($A11, All!$A$1:$AB$699,2,0),300)</f>
        <v>20</v>
      </c>
      <c r="C11" s="8">
        <f>IFERROR(VLOOKUP($A11, All!$A$1:$AB$699,3,0),70)</f>
        <v>3</v>
      </c>
      <c r="D11" s="8">
        <f>IFERROR(VLOOKUP($A11, All!$A$1:$AB$699,4,0),Math!B$2)</f>
        <v>0.65</v>
      </c>
      <c r="E11" s="8">
        <f>IFERROR(VLOOKUP($A11, All!$A$1:$AB$700,5,0),Math!C$2)</f>
        <v>1</v>
      </c>
      <c r="F11" s="8">
        <f>IFERROR(VLOOKUP($A11, All!$A$1:$AB$700,6,0),Math!D$2)</f>
        <v>4</v>
      </c>
      <c r="G11" s="8">
        <f>IFERROR(VLOOKUP($A11, All!$A$1:$AB$700,7,0),Math!E$2)</f>
        <v>7</v>
      </c>
      <c r="H11" s="8">
        <f>IFERROR(VLOOKUP($A11, All!$A$1:$AB$700,8,0),Math!F$2)</f>
        <v>1.3</v>
      </c>
      <c r="I11" s="8">
        <f>IFERROR(VLOOKUP($A11, All!$A$1:$AB$700,9,0),Math!G$2)</f>
        <v>1</v>
      </c>
      <c r="J11" s="8">
        <f>IFERROR(VLOOKUP($A11, All!$A$1:$AB$700,10,0),Math!H$2)</f>
        <v>0.7</v>
      </c>
      <c r="K11" s="8">
        <f>IFERROR(VLOOKUP($A11, All!$A$1:$AB$700,11,0),Math!I$2)</f>
        <v>1.3</v>
      </c>
      <c r="L11" s="8">
        <f>IFERROR(VLOOKUP($A11, All!$A$1:$AB$700,12,0),Math!J$2)</f>
        <v>16.7</v>
      </c>
      <c r="M11" s="8">
        <f>IFERROR(VLOOKUP($A11, All!$A$1:$AB$700,13,0),Math!K$2)</f>
        <v>6</v>
      </c>
      <c r="N11" s="8">
        <f>IFERROR(VLOOKUP($A11, All!$A$1:$AB$700,14,0),Math!L$2)</f>
        <v>9.3000000000000007</v>
      </c>
      <c r="O11" s="8">
        <f>IFERROR(VLOOKUP($A11, All!$A$1:$AB$700,15,0),Math!M$2)</f>
        <v>0.7</v>
      </c>
      <c r="P11" s="8">
        <f>IFERROR(VLOOKUP($A11, All!$A$1:$AB$700,16,0),Math!N$2)</f>
        <v>0.7</v>
      </c>
      <c r="Q11" s="31">
        <f>IFERROR(VLOOKUP($A11, All!$A$1:$AB$700,17,0),0)</f>
        <v>1.4944960174008493</v>
      </c>
      <c r="R11" s="31">
        <f>IFERROR(VLOOKUP($A11, All!$A$1:$AB$700,18,0),0)</f>
        <v>1.0575668789896677</v>
      </c>
      <c r="S11" s="31">
        <f>IFERROR(VLOOKUP($A11, All!$A$1:$AB$700,19,0),0)</f>
        <v>2.5155820701120817</v>
      </c>
      <c r="T11" s="31">
        <f>IFERROR(VLOOKUP($A11, All!$A$1:$AB$700,20,0),0)</f>
        <v>0.4991458317418791</v>
      </c>
      <c r="U11" s="31">
        <f>IFERROR(VLOOKUP($A11, All!$A$1:$AB$700,21,0),0)</f>
        <v>-0.70806316840126071</v>
      </c>
      <c r="V11" s="31">
        <f>IFERROR(VLOOKUP($A11, All!$A$1:$AB$700,22,0),0)</f>
        <v>2.8627193869802441E-2</v>
      </c>
      <c r="W11" s="31">
        <f>IFERROR(VLOOKUP($A11, All!$A$1:$AB$700,23,0),0)</f>
        <v>1.2276406954597549E-2</v>
      </c>
      <c r="X11" s="31">
        <f>IFERROR(VLOOKUP($A11, All!$A$1:$AB$700,24,0),0)</f>
        <v>0.54060834815972703</v>
      </c>
      <c r="Y11" s="31">
        <f>IFERROR(VLOOKUP($A11, All!$A$1:$AB$700,25,0),0)</f>
        <v>0.40446875427170326</v>
      </c>
    </row>
    <row r="12" spans="1:25">
      <c r="A12" s="7" t="s">
        <v>311</v>
      </c>
      <c r="B12" s="8">
        <f>IFERROR(VLOOKUP($A12, All!$A$1:$AB$699,2,0),300)</f>
        <v>136</v>
      </c>
      <c r="C12" s="8">
        <f>IFERROR(VLOOKUP($A12, All!$A$1:$AB$699,3,0),70)</f>
        <v>4</v>
      </c>
      <c r="D12" s="8">
        <f>IFERROR(VLOOKUP($A12, All!$A$1:$AB$699,4,0),Math!B$2)</f>
        <v>0.67</v>
      </c>
      <c r="E12" s="8">
        <f>IFERROR(VLOOKUP($A12, All!$A$1:$AB$700,5,0),Math!C$2)</f>
        <v>0.6</v>
      </c>
      <c r="F12" s="8">
        <f>IFERROR(VLOOKUP($A12, All!$A$1:$AB$700,6,0),Math!D$2)</f>
        <v>0</v>
      </c>
      <c r="G12" s="8">
        <f>IFERROR(VLOOKUP($A12, All!$A$1:$AB$700,7,0),Math!E$2)</f>
        <v>5</v>
      </c>
      <c r="H12" s="8">
        <f>IFERROR(VLOOKUP($A12, All!$A$1:$AB$700,8,0),Math!F$2)</f>
        <v>2</v>
      </c>
      <c r="I12" s="8">
        <f>IFERROR(VLOOKUP($A12, All!$A$1:$AB$700,9,0),Math!G$2)</f>
        <v>1.3</v>
      </c>
      <c r="J12" s="8">
        <f>IFERROR(VLOOKUP($A12, All!$A$1:$AB$700,10,0),Math!H$2)</f>
        <v>1</v>
      </c>
      <c r="K12" s="8">
        <f>IFERROR(VLOOKUP($A12, All!$A$1:$AB$700,11,0),Math!I$2)</f>
        <v>0.5</v>
      </c>
      <c r="L12" s="8">
        <f>IFERROR(VLOOKUP($A12, All!$A$1:$AB$700,12,0),Math!J$2)</f>
        <v>4.3</v>
      </c>
      <c r="M12" s="8">
        <f>IFERROR(VLOOKUP($A12, All!$A$1:$AB$700,13,0),Math!K$2)</f>
        <v>2</v>
      </c>
      <c r="N12" s="8">
        <f>IFERROR(VLOOKUP($A12, All!$A$1:$AB$700,14,0),Math!L$2)</f>
        <v>3</v>
      </c>
      <c r="O12" s="8">
        <f>IFERROR(VLOOKUP($A12, All!$A$1:$AB$700,15,0),Math!M$2)</f>
        <v>0.3</v>
      </c>
      <c r="P12" s="8">
        <f>IFERROR(VLOOKUP($A12, All!$A$1:$AB$700,16,0),Math!N$2)</f>
        <v>0.5</v>
      </c>
      <c r="Q12" s="31">
        <f>IFERROR(VLOOKUP($A12, All!$A$1:$AB$700,17,0),0)</f>
        <v>1.6745557785334821</v>
      </c>
      <c r="R12" s="31">
        <f>IFERROR(VLOOKUP($A12, All!$A$1:$AB$700,18,0),0)</f>
        <v>-0.59391370502699381</v>
      </c>
      <c r="S12" s="31">
        <f>IFERROR(VLOOKUP($A12, All!$A$1:$AB$700,19,0),0)</f>
        <v>-1.438958421319765</v>
      </c>
      <c r="T12" s="31">
        <f>IFERROR(VLOOKUP($A12, All!$A$1:$AB$700,20,0),0)</f>
        <v>-0.1864940470244344</v>
      </c>
      <c r="U12" s="31">
        <f>IFERROR(VLOOKUP($A12, All!$A$1:$AB$700,21,0),0)</f>
        <v>-0.39770360805005056</v>
      </c>
      <c r="V12" s="31">
        <f>IFERROR(VLOOKUP($A12, All!$A$1:$AB$700,22,0),0)</f>
        <v>0.53381296804280276</v>
      </c>
      <c r="W12" s="31">
        <f>IFERROR(VLOOKUP($A12, All!$A$1:$AB$700,23,0),0)</f>
        <v>0.44556135829332577</v>
      </c>
      <c r="X12" s="31">
        <f>IFERROR(VLOOKUP($A12, All!$A$1:$AB$700,24,0),0)</f>
        <v>1.2432674521853659</v>
      </c>
      <c r="Y12" s="31">
        <f>IFERROR(VLOOKUP($A12, All!$A$1:$AB$700,25,0),0)</f>
        <v>-1.6105624040123998</v>
      </c>
    </row>
    <row r="13" spans="1:25">
      <c r="A13" s="7" t="s">
        <v>583</v>
      </c>
      <c r="B13" s="8">
        <f>IFERROR(VLOOKUP($A13, All!$A$1:$AB$699,2,0),300)</f>
        <v>191</v>
      </c>
      <c r="C13" s="8">
        <f>IFERROR(VLOOKUP($A13, All!$A$1:$AB$699,3,0),70)</f>
        <v>5</v>
      </c>
      <c r="D13" s="8">
        <f>IFERROR(VLOOKUP($A13, All!$A$1:$AB$699,4,0),Math!B$2)</f>
        <v>0.38</v>
      </c>
      <c r="E13" s="8">
        <f>IFERROR(VLOOKUP($A13, All!$A$1:$AB$700,5,0),Math!C$2)</f>
        <v>0.5</v>
      </c>
      <c r="F13" s="8">
        <f>IFERROR(VLOOKUP($A13, All!$A$1:$AB$700,6,0),Math!D$2)</f>
        <v>0</v>
      </c>
      <c r="G13" s="8">
        <f>IFERROR(VLOOKUP($A13, All!$A$1:$AB$700,7,0),Math!E$2)</f>
        <v>2.2000000000000002</v>
      </c>
      <c r="H13" s="8">
        <f>IFERROR(VLOOKUP($A13, All!$A$1:$AB$700,8,0),Math!F$2)</f>
        <v>2.4</v>
      </c>
      <c r="I13" s="8">
        <f>IFERROR(VLOOKUP($A13, All!$A$1:$AB$700,9,0),Math!G$2)</f>
        <v>2.2000000000000002</v>
      </c>
      <c r="J13" s="8">
        <f>IFERROR(VLOOKUP($A13, All!$A$1:$AB$700,10,0),Math!H$2)</f>
        <v>0.4</v>
      </c>
      <c r="K13" s="8">
        <f>IFERROR(VLOOKUP($A13, All!$A$1:$AB$700,11,0),Math!I$2)</f>
        <v>0.4</v>
      </c>
      <c r="L13" s="8">
        <f>IFERROR(VLOOKUP($A13, All!$A$1:$AB$700,12,0),Math!J$2)</f>
        <v>5.8</v>
      </c>
      <c r="M13" s="8">
        <f>IFERROR(VLOOKUP($A13, All!$A$1:$AB$700,13,0),Math!K$2)</f>
        <v>2.6</v>
      </c>
      <c r="N13" s="8">
        <f>IFERROR(VLOOKUP($A13, All!$A$1:$AB$700,14,0),Math!L$2)</f>
        <v>6.8</v>
      </c>
      <c r="O13" s="8">
        <f>IFERROR(VLOOKUP($A13, All!$A$1:$AB$700,15,0),Math!M$2)</f>
        <v>0.6</v>
      </c>
      <c r="P13" s="8">
        <f>IFERROR(VLOOKUP($A13, All!$A$1:$AB$700,16,0),Math!N$2)</f>
        <v>1.2</v>
      </c>
      <c r="Q13" s="31">
        <f>IFERROR(VLOOKUP($A13, All!$A$1:$AB$700,17,0),0)</f>
        <v>-0.93631075788969165</v>
      </c>
      <c r="R13" s="31">
        <f>IFERROR(VLOOKUP($A13, All!$A$1:$AB$700,18,0),0)</f>
        <v>-1.0067838510311591</v>
      </c>
      <c r="S13" s="31">
        <f>IFERROR(VLOOKUP($A13, All!$A$1:$AB$700,19,0),0)</f>
        <v>-1.438958421319765</v>
      </c>
      <c r="T13" s="31">
        <f>IFERROR(VLOOKUP($A13, All!$A$1:$AB$700,20,0),0)</f>
        <v>-1.1463898772972732</v>
      </c>
      <c r="U13" s="31">
        <f>IFERROR(VLOOKUP($A13, All!$A$1:$AB$700,21,0),0)</f>
        <v>-0.22035528784935901</v>
      </c>
      <c r="V13" s="31">
        <f>IFERROR(VLOOKUP($A13, All!$A$1:$AB$700,22,0),0)</f>
        <v>2.0493702905618041</v>
      </c>
      <c r="W13" s="31">
        <f>IFERROR(VLOOKUP($A13, All!$A$1:$AB$700,23,0),0)</f>
        <v>-0.42100854438413049</v>
      </c>
      <c r="X13" s="31">
        <f>IFERROR(VLOOKUP($A13, All!$A$1:$AB$700,24,0),0)</f>
        <v>1.3310998401885707</v>
      </c>
      <c r="Y13" s="31">
        <f>IFERROR(VLOOKUP($A13, All!$A$1:$AB$700,25,0),0)</f>
        <v>-1.3668086348651294</v>
      </c>
    </row>
    <row r="14" spans="1:25">
      <c r="A14" s="7" t="s">
        <v>395</v>
      </c>
      <c r="B14" s="8">
        <f>IFERROR(VLOOKUP($A14, All!$A$1:$AB$699,2,0),300)</f>
        <v>45</v>
      </c>
      <c r="C14" s="8">
        <f>IFERROR(VLOOKUP($A14, All!$A$1:$AB$699,3,0),70)</f>
        <v>4</v>
      </c>
      <c r="D14" s="8">
        <f>IFERROR(VLOOKUP($A14, All!$A$1:$AB$699,4,0),Math!B$2)</f>
        <v>0.53</v>
      </c>
      <c r="E14" s="8">
        <f>IFERROR(VLOOKUP($A14, All!$A$1:$AB$700,5,0),Math!C$2)</f>
        <v>0.75</v>
      </c>
      <c r="F14" s="8">
        <f>IFERROR(VLOOKUP($A14, All!$A$1:$AB$700,6,0),Math!D$2)</f>
        <v>1</v>
      </c>
      <c r="G14" s="8">
        <f>IFERROR(VLOOKUP($A14, All!$A$1:$AB$700,7,0),Math!E$2)</f>
        <v>13.5</v>
      </c>
      <c r="H14" s="8">
        <f>IFERROR(VLOOKUP($A14, All!$A$1:$AB$700,8,0),Math!F$2)</f>
        <v>2</v>
      </c>
      <c r="I14" s="8">
        <f>IFERROR(VLOOKUP($A14, All!$A$1:$AB$700,9,0),Math!G$2)</f>
        <v>0.8</v>
      </c>
      <c r="J14" s="8">
        <f>IFERROR(VLOOKUP($A14, All!$A$1:$AB$700,10,0),Math!H$2)</f>
        <v>0.8</v>
      </c>
      <c r="K14" s="8">
        <f>IFERROR(VLOOKUP($A14, All!$A$1:$AB$700,11,0),Math!I$2)</f>
        <v>1.8</v>
      </c>
      <c r="L14" s="8">
        <f>IFERROR(VLOOKUP($A14, All!$A$1:$AB$700,12,0),Math!J$2)</f>
        <v>15</v>
      </c>
      <c r="M14" s="8">
        <f>IFERROR(VLOOKUP($A14, All!$A$1:$AB$700,13,0),Math!K$2)</f>
        <v>6.3</v>
      </c>
      <c r="N14" s="8">
        <f>IFERROR(VLOOKUP($A14, All!$A$1:$AB$700,14,0),Math!L$2)</f>
        <v>12</v>
      </c>
      <c r="O14" s="8">
        <f>IFERROR(VLOOKUP($A14, All!$A$1:$AB$700,15,0),Math!M$2)</f>
        <v>1.5</v>
      </c>
      <c r="P14" s="8">
        <f>IFERROR(VLOOKUP($A14, All!$A$1:$AB$700,16,0),Math!N$2)</f>
        <v>2</v>
      </c>
      <c r="Q14" s="31">
        <f>IFERROR(VLOOKUP($A14, All!$A$1:$AB$700,17,0),0)</f>
        <v>0.41413745060505347</v>
      </c>
      <c r="R14" s="31">
        <f>IFERROR(VLOOKUP($A14, All!$A$1:$AB$700,18,0),0)</f>
        <v>2.539151397925429E-2</v>
      </c>
      <c r="S14" s="31">
        <f>IFERROR(VLOOKUP($A14, All!$A$1:$AB$700,19,0),0)</f>
        <v>-0.4503232984618033</v>
      </c>
      <c r="T14" s="31">
        <f>IFERROR(VLOOKUP($A14, All!$A$1:$AB$700,20,0),0)</f>
        <v>2.727475437732398</v>
      </c>
      <c r="U14" s="31">
        <f>IFERROR(VLOOKUP($A14, All!$A$1:$AB$700,21,0),0)</f>
        <v>-0.39770360805005056</v>
      </c>
      <c r="V14" s="31">
        <f>IFERROR(VLOOKUP($A14, All!$A$1:$AB$700,22,0),0)</f>
        <v>-0.308163322245531</v>
      </c>
      <c r="W14" s="31">
        <f>IFERROR(VLOOKUP($A14, All!$A$1:$AB$700,23,0),0)</f>
        <v>0.15670472406750705</v>
      </c>
      <c r="X14" s="31">
        <f>IFERROR(VLOOKUP($A14, All!$A$1:$AB$700,24,0),0)</f>
        <v>0.10144640814370273</v>
      </c>
      <c r="Y14" s="31">
        <f>IFERROR(VLOOKUP($A14, All!$A$1:$AB$700,25,0),0)</f>
        <v>0.1282144825714634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89.84615384615384</v>
      </c>
      <c r="C17" s="15">
        <f t="shared" si="0"/>
        <v>9.384615384615385</v>
      </c>
      <c r="D17" s="15">
        <f t="shared" si="0"/>
        <v>0.50876923076923086</v>
      </c>
      <c r="E17" s="15">
        <f t="shared" si="0"/>
        <v>0.78106538461538466</v>
      </c>
      <c r="F17" s="15">
        <f t="shared" si="0"/>
        <v>1.4811923076923081</v>
      </c>
      <c r="G17" s="15">
        <f t="shared" si="0"/>
        <v>6.4495384615384612</v>
      </c>
      <c r="H17" s="15">
        <f t="shared" si="0"/>
        <v>2.9305384615384615</v>
      </c>
      <c r="I17" s="15">
        <f t="shared" si="0"/>
        <v>1.152538461538462</v>
      </c>
      <c r="J17" s="15">
        <f t="shared" si="0"/>
        <v>0.86088461538461536</v>
      </c>
      <c r="K17" s="15">
        <f t="shared" si="0"/>
        <v>1.7704230769230771</v>
      </c>
      <c r="L17" s="15">
        <f t="shared" si="0"/>
        <v>15.416230769230772</v>
      </c>
      <c r="M17" s="15">
        <f t="shared" si="0"/>
        <v>5.6027692307692298</v>
      </c>
      <c r="N17" s="15">
        <f t="shared" si="0"/>
        <v>11.38873076923077</v>
      </c>
      <c r="O17" s="16">
        <f>M17/N17</f>
        <v>0.49195729921953874</v>
      </c>
      <c r="P17" s="16">
        <f>AVERAGE(O2:O14)</f>
        <v>2.7557307692307691</v>
      </c>
      <c r="Q17" s="16">
        <f>AVERAGE(P2:P14)</f>
        <v>3.3781538461538458</v>
      </c>
      <c r="R17" s="15">
        <f>P17/Q17</f>
        <v>0.81575052372711543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0.49195729921953874</v>
      </c>
      <c r="C20" s="15">
        <f>M20/N20</f>
        <v>0.81575052372711543</v>
      </c>
      <c r="D20" s="15">
        <f t="shared" ref="D20:N20" si="1">SUM(F2:F14)</f>
        <v>19.255500000000005</v>
      </c>
      <c r="E20" s="15">
        <f t="shared" si="1"/>
        <v>83.843999999999994</v>
      </c>
      <c r="F20" s="15">
        <f t="shared" si="1"/>
        <v>38.097000000000001</v>
      </c>
      <c r="G20" s="15">
        <f t="shared" si="1"/>
        <v>14.983000000000004</v>
      </c>
      <c r="H20" s="15">
        <f t="shared" si="1"/>
        <v>11.1915</v>
      </c>
      <c r="I20" s="15">
        <f t="shared" si="1"/>
        <v>23.015500000000003</v>
      </c>
      <c r="J20" s="15">
        <f t="shared" si="1"/>
        <v>200.41100000000003</v>
      </c>
      <c r="K20" s="15">
        <f t="shared" si="1"/>
        <v>72.835999999999984</v>
      </c>
      <c r="L20" s="15">
        <f t="shared" si="1"/>
        <v>148.05350000000001</v>
      </c>
      <c r="M20" s="15">
        <f t="shared" si="1"/>
        <v>35.8245</v>
      </c>
      <c r="N20" s="15">
        <f t="shared" si="1"/>
        <v>43.915999999999997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E09D-BF64-6243-AA8E-F47010474C6C}">
  <sheetPr codeName="Sheet8"/>
  <dimension ref="A1:Y20"/>
  <sheetViews>
    <sheetView workbookViewId="0">
      <selection activeCell="I38" sqref="I38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198</v>
      </c>
      <c r="B2" s="8">
        <f>IFERROR(VLOOKUP($A2, All!$A$1:$AB$699,2,0),300)</f>
        <v>2</v>
      </c>
      <c r="C2" s="8">
        <f>IFERROR(VLOOKUP($A2, All!$A$1:$AB$699,3,0),70)</f>
        <v>4</v>
      </c>
      <c r="D2" s="8">
        <f>IFERROR(VLOOKUP($A2, All!$A$1:$AB$699,4,0),Math!B$2)</f>
        <v>0.48</v>
      </c>
      <c r="E2" s="8">
        <f>IFERROR(VLOOKUP($A2, All!$A$1:$AB$700,5,0),Math!C$2)</f>
        <v>0.92</v>
      </c>
      <c r="F2" s="8">
        <f>IFERROR(VLOOKUP($A2, All!$A$1:$AB$700,6,0),Math!D$2)</f>
        <v>4</v>
      </c>
      <c r="G2" s="8">
        <f>IFERROR(VLOOKUP($A2, All!$A$1:$AB$700,7,0),Math!E$2)</f>
        <v>6</v>
      </c>
      <c r="H2" s="8">
        <f>IFERROR(VLOOKUP($A2, All!$A$1:$AB$700,8,0),Math!F$2)</f>
        <v>6.3</v>
      </c>
      <c r="I2" s="8">
        <f>IFERROR(VLOOKUP($A2, All!$A$1:$AB$700,9,0),Math!G$2)</f>
        <v>1.5</v>
      </c>
      <c r="J2" s="8">
        <f>IFERROR(VLOOKUP($A2, All!$A$1:$AB$700,10,0),Math!H$2)</f>
        <v>0.8</v>
      </c>
      <c r="K2" s="8">
        <f>IFERROR(VLOOKUP($A2, All!$A$1:$AB$700,11,0),Math!I$2)</f>
        <v>1.8</v>
      </c>
      <c r="L2" s="8">
        <f>IFERROR(VLOOKUP($A2, All!$A$1:$AB$700,12,0),Math!J$2)</f>
        <v>35.299999999999997</v>
      </c>
      <c r="M2" s="8">
        <f>IFERROR(VLOOKUP($A2, All!$A$1:$AB$700,13,0),Math!K$2)</f>
        <v>11.8</v>
      </c>
      <c r="N2" s="8">
        <f>IFERROR(VLOOKUP($A2, All!$A$1:$AB$700,14,0),Math!L$2)</f>
        <v>24.8</v>
      </c>
      <c r="O2" s="8">
        <f>IFERROR(VLOOKUP($A2, All!$A$1:$AB$700,15,0),Math!M$2)</f>
        <v>7.8</v>
      </c>
      <c r="P2" s="8">
        <f>IFERROR(VLOOKUP($A2, All!$A$1:$AB$700,16,0),Math!N$2)</f>
        <v>8.5</v>
      </c>
      <c r="Q2" s="31">
        <f>IFERROR(VLOOKUP($A2, All!$A$1:$AB$700,17,0),0)</f>
        <v>-3.601195222652856E-2</v>
      </c>
      <c r="R2" s="31">
        <f>IFERROR(VLOOKUP($A2, All!$A$1:$AB$700,18,0),0)</f>
        <v>0.72727076218633557</v>
      </c>
      <c r="S2" s="31">
        <f>IFERROR(VLOOKUP($A2, All!$A$1:$AB$700,19,0),0)</f>
        <v>2.5155820701120817</v>
      </c>
      <c r="T2" s="31">
        <f>IFERROR(VLOOKUP($A2, All!$A$1:$AB$700,20,0),0)</f>
        <v>0.15632589235872235</v>
      </c>
      <c r="U2" s="31">
        <f>IFERROR(VLOOKUP($A2, All!$A$1:$AB$700,21,0),0)</f>
        <v>1.5087908341073837</v>
      </c>
      <c r="V2" s="31">
        <f>IFERROR(VLOOKUP($A2, All!$A$1:$AB$700,22,0),0)</f>
        <v>0.87060348415813626</v>
      </c>
      <c r="W2" s="31">
        <f>IFERROR(VLOOKUP($A2, All!$A$1:$AB$700,23,0),0)</f>
        <v>0.15670472406750705</v>
      </c>
      <c r="X2" s="31">
        <f>IFERROR(VLOOKUP($A2, All!$A$1:$AB$700,24,0),0)</f>
        <v>0.10144640814370273</v>
      </c>
      <c r="Y2" s="31">
        <f>IFERROR(VLOOKUP($A2, All!$A$1:$AB$700,25,0),0)</f>
        <v>3.4270154916978579</v>
      </c>
    </row>
    <row r="3" spans="1:25">
      <c r="A3" s="7" t="s">
        <v>19</v>
      </c>
      <c r="B3" s="8">
        <f>IFERROR(VLOOKUP($A3, All!$A$1:$AB$699,2,0),300)</f>
        <v>13</v>
      </c>
      <c r="C3" s="8">
        <f>IFERROR(VLOOKUP($A3, All!$A$1:$AB$699,3,0),70)</f>
        <v>4</v>
      </c>
      <c r="D3" s="8">
        <f>IFERROR(VLOOKUP($A3, All!$A$1:$AB$699,4,0),Math!B$2)</f>
        <v>0.39</v>
      </c>
      <c r="E3" s="8">
        <f>IFERROR(VLOOKUP($A3, All!$A$1:$AB$700,5,0),Math!C$2)</f>
        <v>0.82</v>
      </c>
      <c r="F3" s="8">
        <f>IFERROR(VLOOKUP($A3, All!$A$1:$AB$700,6,0),Math!D$2)</f>
        <v>3.5</v>
      </c>
      <c r="G3" s="8">
        <f>IFERROR(VLOOKUP($A3, All!$A$1:$AB$700,7,0),Math!E$2)</f>
        <v>5.8</v>
      </c>
      <c r="H3" s="8">
        <f>IFERROR(VLOOKUP($A3, All!$A$1:$AB$700,8,0),Math!F$2)</f>
        <v>7.8</v>
      </c>
      <c r="I3" s="8">
        <f>IFERROR(VLOOKUP($A3, All!$A$1:$AB$700,9,0),Math!G$2)</f>
        <v>1.8</v>
      </c>
      <c r="J3" s="8">
        <f>IFERROR(VLOOKUP($A3, All!$A$1:$AB$700,10,0),Math!H$2)</f>
        <v>0.5</v>
      </c>
      <c r="K3" s="8">
        <f>IFERROR(VLOOKUP($A3, All!$A$1:$AB$700,11,0),Math!I$2)</f>
        <v>3.3</v>
      </c>
      <c r="L3" s="8">
        <f>IFERROR(VLOOKUP($A3, All!$A$1:$AB$700,12,0),Math!J$2)</f>
        <v>26.8</v>
      </c>
      <c r="M3" s="8">
        <f>IFERROR(VLOOKUP($A3, All!$A$1:$AB$700,13,0),Math!K$2)</f>
        <v>9</v>
      </c>
      <c r="N3" s="8">
        <f>IFERROR(VLOOKUP($A3, All!$A$1:$AB$700,14,0),Math!L$2)</f>
        <v>23</v>
      </c>
      <c r="O3" s="8">
        <f>IFERROR(VLOOKUP($A3, All!$A$1:$AB$700,15,0),Math!M$2)</f>
        <v>5.3</v>
      </c>
      <c r="P3" s="8">
        <f>IFERROR(VLOOKUP($A3, All!$A$1:$AB$700,16,0),Math!N$2)</f>
        <v>6.5</v>
      </c>
      <c r="Q3" s="31">
        <f>IFERROR(VLOOKUP($A3, All!$A$1:$AB$700,17,0),0)</f>
        <v>-0.8462808773233752</v>
      </c>
      <c r="R3" s="31">
        <f>IFERROR(VLOOKUP($A3, All!$A$1:$AB$700,18,0),0)</f>
        <v>0.3144006161821698</v>
      </c>
      <c r="S3" s="31">
        <f>IFERROR(VLOOKUP($A3, All!$A$1:$AB$700,19,0),0)</f>
        <v>2.0212645086831009</v>
      </c>
      <c r="T3" s="31">
        <f>IFERROR(VLOOKUP($A3, All!$A$1:$AB$700,20,0),0)</f>
        <v>8.7761904482090938E-2</v>
      </c>
      <c r="U3" s="31">
        <f>IFERROR(VLOOKUP($A3, All!$A$1:$AB$700,21,0),0)</f>
        <v>2.173847034859977</v>
      </c>
      <c r="V3" s="31">
        <f>IFERROR(VLOOKUP($A3, All!$A$1:$AB$700,22,0),0)</f>
        <v>1.3757892583311366</v>
      </c>
      <c r="W3" s="31">
        <f>IFERROR(VLOOKUP($A3, All!$A$1:$AB$700,23,0),0)</f>
        <v>-0.27658022727122117</v>
      </c>
      <c r="X3" s="31">
        <f>IFERROR(VLOOKUP($A3, All!$A$1:$AB$700,24,0),0)</f>
        <v>-1.21603941190437</v>
      </c>
      <c r="Y3" s="31">
        <f>IFERROR(VLOOKUP($A3, All!$A$1:$AB$700,25,0),0)</f>
        <v>2.0457441331966586</v>
      </c>
    </row>
    <row r="4" spans="1:25">
      <c r="A4" s="7" t="s">
        <v>201</v>
      </c>
      <c r="B4" s="8">
        <f>IFERROR(VLOOKUP($A4, All!$A$1:$AB$699,2,0),300)</f>
        <v>33</v>
      </c>
      <c r="C4" s="8">
        <f>IFERROR(VLOOKUP($A4, All!$A$1:$AB$699,3,0),70)</f>
        <v>4</v>
      </c>
      <c r="D4" s="8">
        <f>IFERROR(VLOOKUP($A4, All!$A$1:$AB$699,4,0),Math!B$2)</f>
        <v>0.39</v>
      </c>
      <c r="E4" s="8">
        <f>IFERROR(VLOOKUP($A4, All!$A$1:$AB$700,5,0),Math!C$2)</f>
        <v>0.88</v>
      </c>
      <c r="F4" s="8">
        <f>IFERROR(VLOOKUP($A4, All!$A$1:$AB$700,6,0),Math!D$2)</f>
        <v>3.5</v>
      </c>
      <c r="G4" s="8">
        <f>IFERROR(VLOOKUP($A4, All!$A$1:$AB$700,7,0),Math!E$2)</f>
        <v>4.8</v>
      </c>
      <c r="H4" s="8">
        <f>IFERROR(VLOOKUP($A4, All!$A$1:$AB$700,8,0),Math!F$2)</f>
        <v>3.5</v>
      </c>
      <c r="I4" s="8">
        <f>IFERROR(VLOOKUP($A4, All!$A$1:$AB$700,9,0),Math!G$2)</f>
        <v>1</v>
      </c>
      <c r="J4" s="8">
        <f>IFERROR(VLOOKUP($A4, All!$A$1:$AB$700,10,0),Math!H$2)</f>
        <v>0.5</v>
      </c>
      <c r="K4" s="8">
        <f>IFERROR(VLOOKUP($A4, All!$A$1:$AB$700,11,0),Math!I$2)</f>
        <v>2</v>
      </c>
      <c r="L4" s="8">
        <f>IFERROR(VLOOKUP($A4, All!$A$1:$AB$700,12,0),Math!J$2)</f>
        <v>24.5</v>
      </c>
      <c r="M4" s="8">
        <f>IFERROR(VLOOKUP($A4, All!$A$1:$AB$700,13,0),Math!K$2)</f>
        <v>7.5</v>
      </c>
      <c r="N4" s="8">
        <f>IFERROR(VLOOKUP($A4, All!$A$1:$AB$700,14,0),Math!L$2)</f>
        <v>19</v>
      </c>
      <c r="O4" s="8">
        <f>IFERROR(VLOOKUP($A4, All!$A$1:$AB$700,15,0),Math!M$2)</f>
        <v>6</v>
      </c>
      <c r="P4" s="8">
        <f>IFERROR(VLOOKUP($A4, All!$A$1:$AB$700,16,0),Math!N$2)</f>
        <v>6.8</v>
      </c>
      <c r="Q4" s="31">
        <f>IFERROR(VLOOKUP($A4, All!$A$1:$AB$700,17,0),0)</f>
        <v>-0.8462808773233752</v>
      </c>
      <c r="R4" s="31">
        <f>IFERROR(VLOOKUP($A4, All!$A$1:$AB$700,18,0),0)</f>
        <v>0.56212270378466922</v>
      </c>
      <c r="S4" s="31">
        <f>IFERROR(VLOOKUP($A4, All!$A$1:$AB$700,19,0),0)</f>
        <v>2.0212645086831009</v>
      </c>
      <c r="T4" s="31">
        <f>IFERROR(VLOOKUP($A4, All!$A$1:$AB$700,20,0),0)</f>
        <v>-0.25505803490106582</v>
      </c>
      <c r="U4" s="31">
        <f>IFERROR(VLOOKUP($A4, All!$A$1:$AB$700,21,0),0)</f>
        <v>0.2673525927025428</v>
      </c>
      <c r="V4" s="31">
        <f>IFERROR(VLOOKUP($A4, All!$A$1:$AB$700,22,0),0)</f>
        <v>2.8627193869802441E-2</v>
      </c>
      <c r="W4" s="31">
        <f>IFERROR(VLOOKUP($A4, All!$A$1:$AB$700,23,0),0)</f>
        <v>-0.27658022727122117</v>
      </c>
      <c r="X4" s="31">
        <f>IFERROR(VLOOKUP($A4, All!$A$1:$AB$700,24,0),0)</f>
        <v>-7.4218367862706955E-2</v>
      </c>
      <c r="Y4" s="31">
        <f>IFERROR(VLOOKUP($A4, All!$A$1:$AB$700,25,0),0)</f>
        <v>1.6719883538375104</v>
      </c>
    </row>
    <row r="5" spans="1:25">
      <c r="A5" s="7" t="s">
        <v>306</v>
      </c>
      <c r="B5" s="8">
        <f>IFERROR(VLOOKUP($A5, All!$A$1:$AB$699,2,0),300)</f>
        <v>31</v>
      </c>
      <c r="C5" s="8">
        <f>IFERROR(VLOOKUP($A5, All!$A$1:$AB$699,3,0),70)</f>
        <v>5</v>
      </c>
      <c r="D5" s="8">
        <f>IFERROR(VLOOKUP($A5, All!$A$1:$AB$699,4,0),Math!B$2)</f>
        <v>0.53</v>
      </c>
      <c r="E5" s="8">
        <f>IFERROR(VLOOKUP($A5, All!$A$1:$AB$700,5,0),Math!C$2)</f>
        <v>0.81</v>
      </c>
      <c r="F5" s="8">
        <f>IFERROR(VLOOKUP($A5, All!$A$1:$AB$700,6,0),Math!D$2)</f>
        <v>1.4</v>
      </c>
      <c r="G5" s="8">
        <f>IFERROR(VLOOKUP($A5, All!$A$1:$AB$700,7,0),Math!E$2)</f>
        <v>5</v>
      </c>
      <c r="H5" s="8">
        <f>IFERROR(VLOOKUP($A5, All!$A$1:$AB$700,8,0),Math!F$2)</f>
        <v>3</v>
      </c>
      <c r="I5" s="8">
        <f>IFERROR(VLOOKUP($A5, All!$A$1:$AB$700,9,0),Math!G$2)</f>
        <v>1.8</v>
      </c>
      <c r="J5" s="8">
        <f>IFERROR(VLOOKUP($A5, All!$A$1:$AB$700,10,0),Math!H$2)</f>
        <v>0.2</v>
      </c>
      <c r="K5" s="8">
        <f>IFERROR(VLOOKUP($A5, All!$A$1:$AB$700,11,0),Math!I$2)</f>
        <v>1.6</v>
      </c>
      <c r="L5" s="8">
        <f>IFERROR(VLOOKUP($A5, All!$A$1:$AB$700,12,0),Math!J$2)</f>
        <v>24</v>
      </c>
      <c r="M5" s="8">
        <f>IFERROR(VLOOKUP($A5, All!$A$1:$AB$700,13,0),Math!K$2)</f>
        <v>9.1999999999999993</v>
      </c>
      <c r="N5" s="8">
        <f>IFERROR(VLOOKUP($A5, All!$A$1:$AB$700,14,0),Math!L$2)</f>
        <v>17.399999999999999</v>
      </c>
      <c r="O5" s="8">
        <f>IFERROR(VLOOKUP($A5, All!$A$1:$AB$700,15,0),Math!M$2)</f>
        <v>4.2</v>
      </c>
      <c r="P5" s="8">
        <f>IFERROR(VLOOKUP($A5, All!$A$1:$AB$700,16,0),Math!N$2)</f>
        <v>5.2</v>
      </c>
      <c r="Q5" s="31">
        <f>IFERROR(VLOOKUP($A5, All!$A$1:$AB$700,17,0),0)</f>
        <v>0.41413745060505347</v>
      </c>
      <c r="R5" s="31">
        <f>IFERROR(VLOOKUP($A5, All!$A$1:$AB$700,18,0),0)</f>
        <v>0.27311360158175374</v>
      </c>
      <c r="S5" s="31">
        <f>IFERROR(VLOOKUP($A5, All!$A$1:$AB$700,19,0),0)</f>
        <v>-5.4869249318618731E-2</v>
      </c>
      <c r="T5" s="31">
        <f>IFERROR(VLOOKUP($A5, All!$A$1:$AB$700,20,0),0)</f>
        <v>-0.1864940470244344</v>
      </c>
      <c r="U5" s="31">
        <f>IFERROR(VLOOKUP($A5, All!$A$1:$AB$700,21,0),0)</f>
        <v>4.5667192451678364E-2</v>
      </c>
      <c r="V5" s="31">
        <f>IFERROR(VLOOKUP($A5, All!$A$1:$AB$700,22,0),0)</f>
        <v>1.3757892583311366</v>
      </c>
      <c r="W5" s="31">
        <f>IFERROR(VLOOKUP($A5, All!$A$1:$AB$700,23,0),0)</f>
        <v>-0.70986517860994924</v>
      </c>
      <c r="X5" s="31">
        <f>IFERROR(VLOOKUP($A5, All!$A$1:$AB$700,24,0),0)</f>
        <v>0.27711118415011238</v>
      </c>
      <c r="Y5" s="31">
        <f>IFERROR(VLOOKUP($A5, All!$A$1:$AB$700,25,0),0)</f>
        <v>1.590737097455087</v>
      </c>
    </row>
    <row r="6" spans="1:25">
      <c r="A6" s="7" t="s">
        <v>52</v>
      </c>
      <c r="B6" s="8">
        <f>IFERROR(VLOOKUP($A6, All!$A$1:$AB$699,2,0),300)</f>
        <v>17</v>
      </c>
      <c r="C6" s="8">
        <f>IFERROR(VLOOKUP($A6, All!$A$1:$AB$699,3,0),70)</f>
        <v>4</v>
      </c>
      <c r="D6" s="8">
        <f>IFERROR(VLOOKUP($A6, All!$A$1:$AB$699,4,0),Math!B$2)</f>
        <v>0.51</v>
      </c>
      <c r="E6" s="8">
        <f>IFERROR(VLOOKUP($A6, All!$A$1:$AB$700,5,0),Math!C$2)</f>
        <v>0.86</v>
      </c>
      <c r="F6" s="8">
        <f>IFERROR(VLOOKUP($A6, All!$A$1:$AB$700,6,0),Math!D$2)</f>
        <v>1.8</v>
      </c>
      <c r="G6" s="8">
        <f>IFERROR(VLOOKUP($A6, All!$A$1:$AB$700,7,0),Math!E$2)</f>
        <v>16.8</v>
      </c>
      <c r="H6" s="8">
        <f>IFERROR(VLOOKUP($A6, All!$A$1:$AB$700,8,0),Math!F$2)</f>
        <v>5</v>
      </c>
      <c r="I6" s="8">
        <f>IFERROR(VLOOKUP($A6, All!$A$1:$AB$700,9,0),Math!G$2)</f>
        <v>1</v>
      </c>
      <c r="J6" s="8">
        <f>IFERROR(VLOOKUP($A6, All!$A$1:$AB$700,10,0),Math!H$2)</f>
        <v>0</v>
      </c>
      <c r="K6" s="8">
        <f>IFERROR(VLOOKUP($A6, All!$A$1:$AB$700,11,0),Math!I$2)</f>
        <v>3.3</v>
      </c>
      <c r="L6" s="8">
        <f>IFERROR(VLOOKUP($A6, All!$A$1:$AB$700,12,0),Math!J$2)</f>
        <v>16</v>
      </c>
      <c r="M6" s="8">
        <f>IFERROR(VLOOKUP($A6, All!$A$1:$AB$700,13,0),Math!K$2)</f>
        <v>5</v>
      </c>
      <c r="N6" s="8">
        <f>IFERROR(VLOOKUP($A6, All!$A$1:$AB$700,14,0),Math!L$2)</f>
        <v>9.8000000000000007</v>
      </c>
      <c r="O6" s="8">
        <f>IFERROR(VLOOKUP($A6, All!$A$1:$AB$700,15,0),Math!M$2)</f>
        <v>4.3</v>
      </c>
      <c r="P6" s="8">
        <f>IFERROR(VLOOKUP($A6, All!$A$1:$AB$700,16,0),Math!N$2)</f>
        <v>5</v>
      </c>
      <c r="Q6" s="31">
        <f>IFERROR(VLOOKUP($A6, All!$A$1:$AB$700,17,0),0)</f>
        <v>0.23407768947242066</v>
      </c>
      <c r="R6" s="31">
        <f>IFERROR(VLOOKUP($A6, All!$A$1:$AB$700,18,0),0)</f>
        <v>0.4795486745838361</v>
      </c>
      <c r="S6" s="31">
        <f>IFERROR(VLOOKUP($A6, All!$A$1:$AB$700,19,0),0)</f>
        <v>0.34058479982456608</v>
      </c>
      <c r="T6" s="31">
        <f>IFERROR(VLOOKUP($A6, All!$A$1:$AB$700,20,0),0)</f>
        <v>3.8587812376968156</v>
      </c>
      <c r="U6" s="31">
        <f>IFERROR(VLOOKUP($A6, All!$A$1:$AB$700,21,0),0)</f>
        <v>0.93240879345513616</v>
      </c>
      <c r="V6" s="31">
        <f>IFERROR(VLOOKUP($A6, All!$A$1:$AB$700,22,0),0)</f>
        <v>2.8627193869802441E-2</v>
      </c>
      <c r="W6" s="31">
        <f>IFERROR(VLOOKUP($A6, All!$A$1:$AB$700,23,0),0)</f>
        <v>-0.998721812835768</v>
      </c>
      <c r="X6" s="31">
        <f>IFERROR(VLOOKUP($A6, All!$A$1:$AB$700,24,0),0)</f>
        <v>-1.21603941190437</v>
      </c>
      <c r="Y6" s="31">
        <f>IFERROR(VLOOKUP($A6, All!$A$1:$AB$700,25,0),0)</f>
        <v>0.29071699533631046</v>
      </c>
    </row>
    <row r="7" spans="1:25">
      <c r="A7" s="7" t="s">
        <v>62</v>
      </c>
      <c r="B7" s="8">
        <f>IFERROR(VLOOKUP($A7, All!$A$1:$AB$699,2,0),300)</f>
        <v>152</v>
      </c>
      <c r="C7" s="8">
        <f>IFERROR(VLOOKUP($A7, All!$A$1:$AB$699,3,0),70)</f>
        <v>2</v>
      </c>
      <c r="D7" s="8">
        <f>IFERROR(VLOOKUP($A7, All!$A$1:$AB$699,4,0),Math!B$2)</f>
        <v>0.5</v>
      </c>
      <c r="E7" s="8">
        <f>IFERROR(VLOOKUP($A7, All!$A$1:$AB$700,5,0),Math!C$2)</f>
        <v>0.4</v>
      </c>
      <c r="F7" s="8">
        <f>IFERROR(VLOOKUP($A7, All!$A$1:$AB$700,6,0),Math!D$2)</f>
        <v>1.5</v>
      </c>
      <c r="G7" s="8">
        <f>IFERROR(VLOOKUP($A7, All!$A$1:$AB$700,7,0),Math!E$2)</f>
        <v>5.5</v>
      </c>
      <c r="H7" s="8">
        <f>IFERROR(VLOOKUP($A7, All!$A$1:$AB$700,8,0),Math!F$2)</f>
        <v>1.5</v>
      </c>
      <c r="I7" s="8">
        <f>IFERROR(VLOOKUP($A7, All!$A$1:$AB$700,9,0),Math!G$2)</f>
        <v>1</v>
      </c>
      <c r="J7" s="8">
        <f>IFERROR(VLOOKUP($A7, All!$A$1:$AB$700,10,0),Math!H$2)</f>
        <v>0</v>
      </c>
      <c r="K7" s="8">
        <f>IFERROR(VLOOKUP($A7, All!$A$1:$AB$700,11,0),Math!I$2)</f>
        <v>2</v>
      </c>
      <c r="L7" s="8">
        <f>IFERROR(VLOOKUP($A7, All!$A$1:$AB$700,12,0),Math!J$2)</f>
        <v>17.5</v>
      </c>
      <c r="M7" s="8">
        <f>IFERROR(VLOOKUP($A7, All!$A$1:$AB$700,13,0),Math!K$2)</f>
        <v>7.5</v>
      </c>
      <c r="N7" s="8">
        <f>IFERROR(VLOOKUP($A7, All!$A$1:$AB$700,14,0),Math!L$2)</f>
        <v>15</v>
      </c>
      <c r="O7" s="8">
        <f>IFERROR(VLOOKUP($A7, All!$A$1:$AB$700,15,0),Math!M$2)</f>
        <v>1</v>
      </c>
      <c r="P7" s="8">
        <f>IFERROR(VLOOKUP($A7, All!$A$1:$AB$700,16,0),Math!N$2)</f>
        <v>2.5</v>
      </c>
      <c r="Q7" s="31">
        <f>IFERROR(VLOOKUP($A7, All!$A$1:$AB$700,17,0),0)</f>
        <v>0.14404780890610425</v>
      </c>
      <c r="R7" s="31">
        <f>IFERROR(VLOOKUP($A7, All!$A$1:$AB$700,18,0),0)</f>
        <v>-1.4196539970353244</v>
      </c>
      <c r="S7" s="31">
        <f>IFERROR(VLOOKUP($A7, All!$A$1:$AB$700,19,0),0)</f>
        <v>4.3994262967177525E-2</v>
      </c>
      <c r="T7" s="31">
        <f>IFERROR(VLOOKUP($A7, All!$A$1:$AB$700,20,0),0)</f>
        <v>-1.5084077332856018E-2</v>
      </c>
      <c r="U7" s="31">
        <f>IFERROR(VLOOKUP($A7, All!$A$1:$AB$700,21,0),0)</f>
        <v>-0.61938900830091503</v>
      </c>
      <c r="V7" s="31">
        <f>IFERROR(VLOOKUP($A7, All!$A$1:$AB$700,22,0),0)</f>
        <v>2.8627193869802441E-2</v>
      </c>
      <c r="W7" s="31">
        <f>IFERROR(VLOOKUP($A7, All!$A$1:$AB$700,23,0),0)</f>
        <v>-0.998721812835768</v>
      </c>
      <c r="X7" s="31">
        <f>IFERROR(VLOOKUP($A7, All!$A$1:$AB$700,24,0),0)</f>
        <v>-7.4218367862706955E-2</v>
      </c>
      <c r="Y7" s="31">
        <f>IFERROR(VLOOKUP($A7, All!$A$1:$AB$700,25,0),0)</f>
        <v>0.534470764483581</v>
      </c>
    </row>
    <row r="8" spans="1:25">
      <c r="A8" s="7" t="s">
        <v>303</v>
      </c>
      <c r="B8" s="8">
        <f>IFERROR(VLOOKUP($A8, All!$A$1:$AB$699,2,0),300)</f>
        <v>300</v>
      </c>
      <c r="C8" s="8">
        <f>IFERROR(VLOOKUP($A8, All!$A$1:$AB$699,3,0),70)</f>
        <v>70</v>
      </c>
      <c r="D8" s="8">
        <f>IFERROR(VLOOKUP($A8, All!$A$1:$AB$699,4,0),Math!B$2)</f>
        <v>0.48400000000000021</v>
      </c>
      <c r="E8" s="8">
        <f>IFERROR(VLOOKUP($A8, All!$A$1:$AB$700,5,0),Math!C$2)</f>
        <v>0.74385000000000046</v>
      </c>
      <c r="F8" s="8">
        <f>IFERROR(VLOOKUP($A8, All!$A$1:$AB$700,6,0),Math!D$2)</f>
        <v>1.4555000000000018</v>
      </c>
      <c r="G8" s="8">
        <f>IFERROR(VLOOKUP($A8, All!$A$1:$AB$700,7,0),Math!E$2)</f>
        <v>5.5439999999999916</v>
      </c>
      <c r="H8" s="8">
        <f>IFERROR(VLOOKUP($A8, All!$A$1:$AB$700,8,0),Math!F$2)</f>
        <v>2.8969999999999994</v>
      </c>
      <c r="I8" s="8">
        <f>IFERROR(VLOOKUP($A8, All!$A$1:$AB$700,9,0),Math!G$2)</f>
        <v>0.98300000000000054</v>
      </c>
      <c r="J8" s="8">
        <f>IFERROR(VLOOKUP($A8, All!$A$1:$AB$700,10,0),Math!H$2)</f>
        <v>0.69149999999999978</v>
      </c>
      <c r="K8" s="8">
        <f>IFERROR(VLOOKUP($A8, All!$A$1:$AB$700,11,0),Math!I$2)</f>
        <v>1.9155000000000013</v>
      </c>
      <c r="L8" s="8">
        <f>IFERROR(VLOOKUP($A8, All!$A$1:$AB$700,12,0),Math!J$2)</f>
        <v>14.211000000000006</v>
      </c>
      <c r="M8" s="8">
        <f>IFERROR(VLOOKUP($A8, All!$A$1:$AB$700,13,0),Math!K$2)</f>
        <v>5.135999999999993</v>
      </c>
      <c r="N8" s="8">
        <f>IFERROR(VLOOKUP($A8, All!$A$1:$AB$700,14,0),Math!L$2)</f>
        <v>10.853499999999997</v>
      </c>
      <c r="O8" s="8">
        <f>IFERROR(VLOOKUP($A8, All!$A$1:$AB$700,15,0),Math!M$2)</f>
        <v>2.5245000000000015</v>
      </c>
      <c r="P8" s="8">
        <f>IFERROR(VLOOKUP($A8, All!$A$1:$AB$700,16,0),Math!N$2)</f>
        <v>3.215999999999998</v>
      </c>
      <c r="Q8" s="31">
        <f>IFERROR(VLOOKUP($A8, All!$A$1:$AB$700,17,0),0)</f>
        <v>0</v>
      </c>
      <c r="R8" s="31">
        <f>IFERROR(VLOOKUP($A8, All!$A$1:$AB$700,18,0),0)</f>
        <v>0</v>
      </c>
      <c r="S8" s="31">
        <f>IFERROR(VLOOKUP($A8, All!$A$1:$AB$700,19,0),0)</f>
        <v>0</v>
      </c>
      <c r="T8" s="31">
        <f>IFERROR(VLOOKUP($A8, All!$A$1:$AB$700,20,0),0)</f>
        <v>0</v>
      </c>
      <c r="U8" s="31">
        <f>IFERROR(VLOOKUP($A8, All!$A$1:$AB$700,21,0),0)</f>
        <v>0</v>
      </c>
      <c r="V8" s="31">
        <f>IFERROR(VLOOKUP($A8, All!$A$1:$AB$700,22,0),0)</f>
        <v>0</v>
      </c>
      <c r="W8" s="31">
        <f>IFERROR(VLOOKUP($A8, All!$A$1:$AB$700,23,0),0)</f>
        <v>0</v>
      </c>
      <c r="X8" s="31">
        <f>IFERROR(VLOOKUP($A8, All!$A$1:$AB$700,24,0),0)</f>
        <v>0</v>
      </c>
      <c r="Y8" s="31">
        <f>IFERROR(VLOOKUP($A8, All!$A$1:$AB$700,25,0),0)</f>
        <v>0</v>
      </c>
    </row>
    <row r="9" spans="1:25">
      <c r="A9" s="7" t="s">
        <v>71</v>
      </c>
      <c r="B9" s="8">
        <f>IFERROR(VLOOKUP($A9, All!$A$1:$AB$699,2,0),300)</f>
        <v>57</v>
      </c>
      <c r="C9" s="8">
        <f>IFERROR(VLOOKUP($A9, All!$A$1:$AB$699,3,0),70)</f>
        <v>4</v>
      </c>
      <c r="D9" s="8">
        <f>IFERROR(VLOOKUP($A9, All!$A$1:$AB$699,4,0),Math!B$2)</f>
        <v>0.37</v>
      </c>
      <c r="E9" s="8">
        <f>IFERROR(VLOOKUP($A9, All!$A$1:$AB$700,5,0),Math!C$2)</f>
        <v>0.83</v>
      </c>
      <c r="F9" s="8">
        <f>IFERROR(VLOOKUP($A9, All!$A$1:$AB$700,6,0),Math!D$2)</f>
        <v>0.5</v>
      </c>
      <c r="G9" s="8">
        <f>IFERROR(VLOOKUP($A9, All!$A$1:$AB$700,7,0),Math!E$2)</f>
        <v>6.8</v>
      </c>
      <c r="H9" s="8">
        <f>IFERROR(VLOOKUP($A9, All!$A$1:$AB$700,8,0),Math!F$2)</f>
        <v>8.8000000000000007</v>
      </c>
      <c r="I9" s="8">
        <f>IFERROR(VLOOKUP($A9, All!$A$1:$AB$700,9,0),Math!G$2)</f>
        <v>1.8</v>
      </c>
      <c r="J9" s="8">
        <f>IFERROR(VLOOKUP($A9, All!$A$1:$AB$700,10,0),Math!H$2)</f>
        <v>0</v>
      </c>
      <c r="K9" s="8">
        <f>IFERROR(VLOOKUP($A9, All!$A$1:$AB$700,11,0),Math!I$2)</f>
        <v>3</v>
      </c>
      <c r="L9" s="8">
        <f>IFERROR(VLOOKUP($A9, All!$A$1:$AB$700,12,0),Math!J$2)</f>
        <v>11</v>
      </c>
      <c r="M9" s="8">
        <f>IFERROR(VLOOKUP($A9, All!$A$1:$AB$700,13,0),Math!K$2)</f>
        <v>3.3</v>
      </c>
      <c r="N9" s="8">
        <f>IFERROR(VLOOKUP($A9, All!$A$1:$AB$700,14,0),Math!L$2)</f>
        <v>9</v>
      </c>
      <c r="O9" s="8">
        <f>IFERROR(VLOOKUP($A9, All!$A$1:$AB$700,15,0),Math!M$2)</f>
        <v>4</v>
      </c>
      <c r="P9" s="8">
        <f>IFERROR(VLOOKUP($A9, All!$A$1:$AB$700,16,0),Math!N$2)</f>
        <v>4.8</v>
      </c>
      <c r="Q9" s="31">
        <f>IFERROR(VLOOKUP($A9, All!$A$1:$AB$700,17,0),0)</f>
        <v>-1.0263406384560081</v>
      </c>
      <c r="R9" s="31">
        <f>IFERROR(VLOOKUP($A9, All!$A$1:$AB$700,18,0),0)</f>
        <v>0.35568763078258642</v>
      </c>
      <c r="S9" s="31">
        <f>IFERROR(VLOOKUP($A9, All!$A$1:$AB$700,19,0),0)</f>
        <v>-0.94464085989078417</v>
      </c>
      <c r="T9" s="31">
        <f>IFERROR(VLOOKUP($A9, All!$A$1:$AB$700,20,0),0)</f>
        <v>0.43058184386524767</v>
      </c>
      <c r="U9" s="31">
        <f>IFERROR(VLOOKUP($A9, All!$A$1:$AB$700,21,0),0)</f>
        <v>2.6172178353617062</v>
      </c>
      <c r="V9" s="31">
        <f>IFERROR(VLOOKUP($A9, All!$A$1:$AB$700,22,0),0)</f>
        <v>1.3757892583311366</v>
      </c>
      <c r="W9" s="31">
        <f>IFERROR(VLOOKUP($A9, All!$A$1:$AB$700,23,0),0)</f>
        <v>-0.998721812835768</v>
      </c>
      <c r="X9" s="31">
        <f>IFERROR(VLOOKUP($A9, All!$A$1:$AB$700,24,0),0)</f>
        <v>-0.9525422478947555</v>
      </c>
      <c r="Y9" s="31">
        <f>IFERROR(VLOOKUP($A9, All!$A$1:$AB$700,25,0),0)</f>
        <v>-0.52179556848792474</v>
      </c>
    </row>
    <row r="10" spans="1:25">
      <c r="A10" s="7" t="s">
        <v>72</v>
      </c>
      <c r="B10" s="8">
        <f>IFERROR(VLOOKUP($A10, All!$A$1:$AB$699,2,0),300)</f>
        <v>96</v>
      </c>
      <c r="C10" s="8">
        <f>IFERROR(VLOOKUP($A10, All!$A$1:$AB$699,3,0),70)</f>
        <v>4</v>
      </c>
      <c r="D10" s="8">
        <f>IFERROR(VLOOKUP($A10, All!$A$1:$AB$699,4,0),Math!B$2)</f>
        <v>0.52</v>
      </c>
      <c r="E10" s="8">
        <f>IFERROR(VLOOKUP($A10, All!$A$1:$AB$700,5,0),Math!C$2)</f>
        <v>0.86</v>
      </c>
      <c r="F10" s="8">
        <f>IFERROR(VLOOKUP($A10, All!$A$1:$AB$700,6,0),Math!D$2)</f>
        <v>0.8</v>
      </c>
      <c r="G10" s="8">
        <f>IFERROR(VLOOKUP($A10, All!$A$1:$AB$700,7,0),Math!E$2)</f>
        <v>1.8</v>
      </c>
      <c r="H10" s="8">
        <f>IFERROR(VLOOKUP($A10, All!$A$1:$AB$700,8,0),Math!F$2)</f>
        <v>5.5</v>
      </c>
      <c r="I10" s="8">
        <f>IFERROR(VLOOKUP($A10, All!$A$1:$AB$700,9,0),Math!G$2)</f>
        <v>1</v>
      </c>
      <c r="J10" s="8">
        <f>IFERROR(VLOOKUP($A10, All!$A$1:$AB$700,10,0),Math!H$2)</f>
        <v>0</v>
      </c>
      <c r="K10" s="8">
        <f>IFERROR(VLOOKUP($A10, All!$A$1:$AB$700,11,0),Math!I$2)</f>
        <v>2</v>
      </c>
      <c r="L10" s="8">
        <f>IFERROR(VLOOKUP($A10, All!$A$1:$AB$700,12,0),Math!J$2)</f>
        <v>13.5</v>
      </c>
      <c r="M10" s="8">
        <f>IFERROR(VLOOKUP($A10, All!$A$1:$AB$700,13,0),Math!K$2)</f>
        <v>4.3</v>
      </c>
      <c r="N10" s="8">
        <f>IFERROR(VLOOKUP($A10, All!$A$1:$AB$700,14,0),Math!L$2)</f>
        <v>8.3000000000000007</v>
      </c>
      <c r="O10" s="8">
        <f>IFERROR(VLOOKUP($A10, All!$A$1:$AB$700,15,0),Math!M$2)</f>
        <v>4.3</v>
      </c>
      <c r="P10" s="8">
        <f>IFERROR(VLOOKUP($A10, All!$A$1:$AB$700,16,0),Math!N$2)</f>
        <v>5</v>
      </c>
      <c r="Q10" s="31">
        <f>IFERROR(VLOOKUP($A10, All!$A$1:$AB$700,17,0),0)</f>
        <v>0.32410757003873708</v>
      </c>
      <c r="R10" s="31">
        <f>IFERROR(VLOOKUP($A10, All!$A$1:$AB$700,18,0),0)</f>
        <v>0.4795486745838361</v>
      </c>
      <c r="S10" s="31">
        <f>IFERROR(VLOOKUP($A10, All!$A$1:$AB$700,19,0),0)</f>
        <v>-0.6480503230333956</v>
      </c>
      <c r="T10" s="31">
        <f>IFERROR(VLOOKUP($A10, All!$A$1:$AB$700,20,0),0)</f>
        <v>-1.283517853050536</v>
      </c>
      <c r="U10" s="31">
        <f>IFERROR(VLOOKUP($A10, All!$A$1:$AB$700,21,0),0)</f>
        <v>1.1540941937060005</v>
      </c>
      <c r="V10" s="31">
        <f>IFERROR(VLOOKUP($A10, All!$A$1:$AB$700,22,0),0)</f>
        <v>2.8627193869802441E-2</v>
      </c>
      <c r="W10" s="31">
        <f>IFERROR(VLOOKUP($A10, All!$A$1:$AB$700,23,0),0)</f>
        <v>-0.998721812835768</v>
      </c>
      <c r="X10" s="31">
        <f>IFERROR(VLOOKUP($A10, All!$A$1:$AB$700,24,0),0)</f>
        <v>-7.4218367862706955E-2</v>
      </c>
      <c r="Y10" s="31">
        <f>IFERROR(VLOOKUP($A10, All!$A$1:$AB$700,25,0),0)</f>
        <v>-0.11553928657580717</v>
      </c>
    </row>
    <row r="11" spans="1:25">
      <c r="A11" s="7" t="s">
        <v>81</v>
      </c>
      <c r="B11" s="8">
        <f>IFERROR(VLOOKUP($A11, All!$A$1:$AB$699,2,0),300)</f>
        <v>113</v>
      </c>
      <c r="C11" s="8">
        <f>IFERROR(VLOOKUP($A11, All!$A$1:$AB$699,3,0),70)</f>
        <v>3</v>
      </c>
      <c r="D11" s="8">
        <f>IFERROR(VLOOKUP($A11, All!$A$1:$AB$699,4,0),Math!B$2)</f>
        <v>0.45</v>
      </c>
      <c r="E11" s="8">
        <f>IFERROR(VLOOKUP($A11, All!$A$1:$AB$700,5,0),Math!C$2)</f>
        <v>0.9</v>
      </c>
      <c r="F11" s="8">
        <f>IFERROR(VLOOKUP($A11, All!$A$1:$AB$700,6,0),Math!D$2)</f>
        <v>0.3</v>
      </c>
      <c r="G11" s="8">
        <f>IFERROR(VLOOKUP($A11, All!$A$1:$AB$700,7,0),Math!E$2)</f>
        <v>6.3</v>
      </c>
      <c r="H11" s="8">
        <f>IFERROR(VLOOKUP($A11, All!$A$1:$AB$700,8,0),Math!F$2)</f>
        <v>2.7</v>
      </c>
      <c r="I11" s="8">
        <f>IFERROR(VLOOKUP($A11, All!$A$1:$AB$700,9,0),Math!G$2)</f>
        <v>0.7</v>
      </c>
      <c r="J11" s="8">
        <f>IFERROR(VLOOKUP($A11, All!$A$1:$AB$700,10,0),Math!H$2)</f>
        <v>1</v>
      </c>
      <c r="K11" s="8">
        <f>IFERROR(VLOOKUP($A11, All!$A$1:$AB$700,11,0),Math!I$2)</f>
        <v>2</v>
      </c>
      <c r="L11" s="8">
        <f>IFERROR(VLOOKUP($A11, All!$A$1:$AB$700,12,0),Math!J$2)</f>
        <v>9.6999999999999993</v>
      </c>
      <c r="M11" s="8">
        <f>IFERROR(VLOOKUP($A11, All!$A$1:$AB$700,13,0),Math!K$2)</f>
        <v>3.3</v>
      </c>
      <c r="N11" s="8">
        <f>IFERROR(VLOOKUP($A11, All!$A$1:$AB$700,14,0),Math!L$2)</f>
        <v>7.3</v>
      </c>
      <c r="O11" s="8">
        <f>IFERROR(VLOOKUP($A11, All!$A$1:$AB$700,15,0),Math!M$2)</f>
        <v>2.7</v>
      </c>
      <c r="P11" s="8">
        <f>IFERROR(VLOOKUP($A11, All!$A$1:$AB$700,16,0),Math!N$2)</f>
        <v>3</v>
      </c>
      <c r="Q11" s="31">
        <f>IFERROR(VLOOKUP($A11, All!$A$1:$AB$700,17,0),0)</f>
        <v>-0.30610159392547726</v>
      </c>
      <c r="R11" s="31">
        <f>IFERROR(VLOOKUP($A11, All!$A$1:$AB$700,18,0),0)</f>
        <v>0.64469673298550234</v>
      </c>
      <c r="S11" s="31">
        <f>IFERROR(VLOOKUP($A11, All!$A$1:$AB$700,19,0),0)</f>
        <v>-1.1423678844623764</v>
      </c>
      <c r="T11" s="31">
        <f>IFERROR(VLOOKUP($A11, All!$A$1:$AB$700,20,0),0)</f>
        <v>0.25917187417366933</v>
      </c>
      <c r="U11" s="31">
        <f>IFERROR(VLOOKUP($A11, All!$A$1:$AB$700,21,0),0)</f>
        <v>-8.734404769884023E-2</v>
      </c>
      <c r="V11" s="31">
        <f>IFERROR(VLOOKUP($A11, All!$A$1:$AB$700,22,0),0)</f>
        <v>-0.47655858030319792</v>
      </c>
      <c r="W11" s="31">
        <f>IFERROR(VLOOKUP($A11, All!$A$1:$AB$700,23,0),0)</f>
        <v>0.44556135829332577</v>
      </c>
      <c r="X11" s="31">
        <f>IFERROR(VLOOKUP($A11, All!$A$1:$AB$700,24,0),0)</f>
        <v>-7.4218367862706955E-2</v>
      </c>
      <c r="Y11" s="31">
        <f>IFERROR(VLOOKUP($A11, All!$A$1:$AB$700,25,0),0)</f>
        <v>-0.73304883508222607</v>
      </c>
    </row>
    <row r="12" spans="1:25">
      <c r="A12" s="7" t="s">
        <v>90</v>
      </c>
      <c r="B12" s="8">
        <f>IFERROR(VLOOKUP($A12, All!$A$1:$AB$699,2,0),300)</f>
        <v>80</v>
      </c>
      <c r="C12" s="8">
        <f>IFERROR(VLOOKUP($A12, All!$A$1:$AB$699,3,0),70)</f>
        <v>4</v>
      </c>
      <c r="D12" s="8">
        <f>IFERROR(VLOOKUP($A12, All!$A$1:$AB$699,4,0),Math!B$2)</f>
        <v>0.48</v>
      </c>
      <c r="E12" s="8">
        <f>IFERROR(VLOOKUP($A12, All!$A$1:$AB$700,5,0),Math!C$2)</f>
        <v>0.68</v>
      </c>
      <c r="F12" s="8">
        <f>IFERROR(VLOOKUP($A12, All!$A$1:$AB$700,6,0),Math!D$2)</f>
        <v>2.8</v>
      </c>
      <c r="G12" s="8">
        <f>IFERROR(VLOOKUP($A12, All!$A$1:$AB$700,7,0),Math!E$2)</f>
        <v>4.3</v>
      </c>
      <c r="H12" s="8">
        <f>IFERROR(VLOOKUP($A12, All!$A$1:$AB$700,8,0),Math!F$2)</f>
        <v>4.5</v>
      </c>
      <c r="I12" s="8">
        <f>IFERROR(VLOOKUP($A12, All!$A$1:$AB$700,9,0),Math!G$2)</f>
        <v>0.5</v>
      </c>
      <c r="J12" s="8">
        <f>IFERROR(VLOOKUP($A12, All!$A$1:$AB$700,10,0),Math!H$2)</f>
        <v>0.5</v>
      </c>
      <c r="K12" s="8">
        <f>IFERROR(VLOOKUP($A12, All!$A$1:$AB$700,11,0),Math!I$2)</f>
        <v>2.8</v>
      </c>
      <c r="L12" s="8">
        <f>IFERROR(VLOOKUP($A12, All!$A$1:$AB$700,12,0),Math!J$2)</f>
        <v>19.5</v>
      </c>
      <c r="M12" s="8">
        <f>IFERROR(VLOOKUP($A12, All!$A$1:$AB$700,13,0),Math!K$2)</f>
        <v>5.8</v>
      </c>
      <c r="N12" s="8">
        <f>IFERROR(VLOOKUP($A12, All!$A$1:$AB$700,14,0),Math!L$2)</f>
        <v>12</v>
      </c>
      <c r="O12" s="8">
        <f>IFERROR(VLOOKUP($A12, All!$A$1:$AB$700,15,0),Math!M$2)</f>
        <v>5.3</v>
      </c>
      <c r="P12" s="8">
        <f>IFERROR(VLOOKUP($A12, All!$A$1:$AB$700,16,0),Math!N$2)</f>
        <v>7.8</v>
      </c>
      <c r="Q12" s="31">
        <f>IFERROR(VLOOKUP($A12, All!$A$1:$AB$700,17,0),0)</f>
        <v>-3.601195222652856E-2</v>
      </c>
      <c r="R12" s="31">
        <f>IFERROR(VLOOKUP($A12, All!$A$1:$AB$700,18,0),0)</f>
        <v>-0.26361758822366127</v>
      </c>
      <c r="S12" s="31">
        <f>IFERROR(VLOOKUP($A12, All!$A$1:$AB$700,19,0),0)</f>
        <v>1.3292199226825274</v>
      </c>
      <c r="T12" s="31">
        <f>IFERROR(VLOOKUP($A12, All!$A$1:$AB$700,20,0),0)</f>
        <v>-0.42646800459264417</v>
      </c>
      <c r="U12" s="31">
        <f>IFERROR(VLOOKUP($A12, All!$A$1:$AB$700,21,0),0)</f>
        <v>0.71072339320427169</v>
      </c>
      <c r="V12" s="31">
        <f>IFERROR(VLOOKUP($A12, All!$A$1:$AB$700,22,0),0)</f>
        <v>-0.81334909641853137</v>
      </c>
      <c r="W12" s="31">
        <f>IFERROR(VLOOKUP($A12, All!$A$1:$AB$700,23,0),0)</f>
        <v>-0.27658022727122117</v>
      </c>
      <c r="X12" s="31">
        <f>IFERROR(VLOOKUP($A12, All!$A$1:$AB$700,24,0),0)</f>
        <v>-0.77687747188834566</v>
      </c>
      <c r="Y12" s="31">
        <f>IFERROR(VLOOKUP($A12, All!$A$1:$AB$700,25,0),0)</f>
        <v>0.85947579001327512</v>
      </c>
    </row>
    <row r="13" spans="1:25">
      <c r="A13" s="7" t="s">
        <v>588</v>
      </c>
      <c r="B13" s="8">
        <f>IFERROR(VLOOKUP($A13, All!$A$1:$AB$699,2,0),300)</f>
        <v>300</v>
      </c>
      <c r="C13" s="8">
        <f>IFERROR(VLOOKUP($A13, All!$A$1:$AB$699,3,0),70)</f>
        <v>70</v>
      </c>
      <c r="D13" s="8">
        <f>IFERROR(VLOOKUP($A13, All!$A$1:$AB$699,4,0),Math!B$2)</f>
        <v>0.48400000000000021</v>
      </c>
      <c r="E13" s="8">
        <f>IFERROR(VLOOKUP($A13, All!$A$1:$AB$700,5,0),Math!C$2)</f>
        <v>0.74385000000000046</v>
      </c>
      <c r="F13" s="8">
        <f>IFERROR(VLOOKUP($A13, All!$A$1:$AB$700,6,0),Math!D$2)</f>
        <v>1.4555000000000018</v>
      </c>
      <c r="G13" s="8">
        <f>IFERROR(VLOOKUP($A13, All!$A$1:$AB$700,7,0),Math!E$2)</f>
        <v>5.5439999999999916</v>
      </c>
      <c r="H13" s="8">
        <f>IFERROR(VLOOKUP($A13, All!$A$1:$AB$700,8,0),Math!F$2)</f>
        <v>2.8969999999999994</v>
      </c>
      <c r="I13" s="8">
        <f>IFERROR(VLOOKUP($A13, All!$A$1:$AB$700,9,0),Math!G$2)</f>
        <v>0.98300000000000054</v>
      </c>
      <c r="J13" s="8">
        <f>IFERROR(VLOOKUP($A13, All!$A$1:$AB$700,10,0),Math!H$2)</f>
        <v>0.69149999999999978</v>
      </c>
      <c r="K13" s="8">
        <f>IFERROR(VLOOKUP($A13, All!$A$1:$AB$700,11,0),Math!I$2)</f>
        <v>1.9155000000000013</v>
      </c>
      <c r="L13" s="8">
        <f>IFERROR(VLOOKUP($A13, All!$A$1:$AB$700,12,0),Math!J$2)</f>
        <v>14.211000000000006</v>
      </c>
      <c r="M13" s="8">
        <f>IFERROR(VLOOKUP($A13, All!$A$1:$AB$700,13,0),Math!K$2)</f>
        <v>5.135999999999993</v>
      </c>
      <c r="N13" s="8">
        <f>IFERROR(VLOOKUP($A13, All!$A$1:$AB$700,14,0),Math!L$2)</f>
        <v>10.853499999999997</v>
      </c>
      <c r="O13" s="8">
        <f>IFERROR(VLOOKUP($A13, All!$A$1:$AB$700,15,0),Math!M$2)</f>
        <v>2.5245000000000015</v>
      </c>
      <c r="P13" s="8">
        <f>IFERROR(VLOOKUP($A13, All!$A$1:$AB$700,16,0),Math!N$2)</f>
        <v>3.215999999999998</v>
      </c>
      <c r="Q13" s="31">
        <f>IFERROR(VLOOKUP($A13, All!$A$1:$AB$700,17,0),0)</f>
        <v>0</v>
      </c>
      <c r="R13" s="31">
        <f>IFERROR(VLOOKUP($A13, All!$A$1:$AB$700,18,0),0)</f>
        <v>0</v>
      </c>
      <c r="S13" s="31">
        <f>IFERROR(VLOOKUP($A13, All!$A$1:$AB$700,19,0),0)</f>
        <v>0</v>
      </c>
      <c r="T13" s="31">
        <f>IFERROR(VLOOKUP($A13, All!$A$1:$AB$700,20,0),0)</f>
        <v>0</v>
      </c>
      <c r="U13" s="31">
        <f>IFERROR(VLOOKUP($A13, All!$A$1:$AB$700,21,0),0)</f>
        <v>0</v>
      </c>
      <c r="V13" s="31">
        <f>IFERROR(VLOOKUP($A13, All!$A$1:$AB$700,22,0),0)</f>
        <v>0</v>
      </c>
      <c r="W13" s="31">
        <f>IFERROR(VLOOKUP($A13, All!$A$1:$AB$700,23,0),0)</f>
        <v>0</v>
      </c>
      <c r="X13" s="31">
        <f>IFERROR(VLOOKUP($A13, All!$A$1:$AB$700,24,0),0)</f>
        <v>0</v>
      </c>
      <c r="Y13" s="31">
        <f>IFERROR(VLOOKUP($A13, All!$A$1:$AB$700,25,0),0)</f>
        <v>0</v>
      </c>
    </row>
    <row r="14" spans="1:25">
      <c r="A14" s="7" t="s">
        <v>309</v>
      </c>
      <c r="B14" s="8">
        <f>IFERROR(VLOOKUP($A14, All!$A$1:$AB$699,2,0),300)</f>
        <v>58</v>
      </c>
      <c r="C14" s="8">
        <f>IFERROR(VLOOKUP($A14, All!$A$1:$AB$699,3,0),70)</f>
        <v>4</v>
      </c>
      <c r="D14" s="8">
        <f>IFERROR(VLOOKUP($A14, All!$A$1:$AB$699,4,0),Math!B$2)</f>
        <v>0.56999999999999995</v>
      </c>
      <c r="E14" s="8">
        <f>IFERROR(VLOOKUP($A14, All!$A$1:$AB$700,5,0),Math!C$2)</f>
        <v>0.83</v>
      </c>
      <c r="F14" s="8">
        <f>IFERROR(VLOOKUP($A14, All!$A$1:$AB$700,6,0),Math!D$2)</f>
        <v>4</v>
      </c>
      <c r="G14" s="8">
        <f>IFERROR(VLOOKUP($A14, All!$A$1:$AB$700,7,0),Math!E$2)</f>
        <v>3</v>
      </c>
      <c r="H14" s="8">
        <f>IFERROR(VLOOKUP($A14, All!$A$1:$AB$700,8,0),Math!F$2)</f>
        <v>1.3</v>
      </c>
      <c r="I14" s="8">
        <f>IFERROR(VLOOKUP($A14, All!$A$1:$AB$700,9,0),Math!G$2)</f>
        <v>0.5</v>
      </c>
      <c r="J14" s="8">
        <f>IFERROR(VLOOKUP($A14, All!$A$1:$AB$700,10,0),Math!H$2)</f>
        <v>0.3</v>
      </c>
      <c r="K14" s="8">
        <f>IFERROR(VLOOKUP($A14, All!$A$1:$AB$700,11,0),Math!I$2)</f>
        <v>0.8</v>
      </c>
      <c r="L14" s="8">
        <f>IFERROR(VLOOKUP($A14, All!$A$1:$AB$700,12,0),Math!J$2)</f>
        <v>16</v>
      </c>
      <c r="M14" s="8">
        <f>IFERROR(VLOOKUP($A14, All!$A$1:$AB$700,13,0),Math!K$2)</f>
        <v>5.3</v>
      </c>
      <c r="N14" s="8">
        <f>IFERROR(VLOOKUP($A14, All!$A$1:$AB$700,14,0),Math!L$2)</f>
        <v>9.3000000000000007</v>
      </c>
      <c r="O14" s="8">
        <f>IFERROR(VLOOKUP($A14, All!$A$1:$AB$700,15,0),Math!M$2)</f>
        <v>1.5</v>
      </c>
      <c r="P14" s="8">
        <f>IFERROR(VLOOKUP($A14, All!$A$1:$AB$700,16,0),Math!N$2)</f>
        <v>1.8</v>
      </c>
      <c r="Q14" s="31">
        <f>IFERROR(VLOOKUP($A14, All!$A$1:$AB$700,17,0),0)</f>
        <v>0.77425697287031803</v>
      </c>
      <c r="R14" s="31">
        <f>IFERROR(VLOOKUP($A14, All!$A$1:$AB$700,18,0),0)</f>
        <v>0.35568763078258642</v>
      </c>
      <c r="S14" s="31">
        <f>IFERROR(VLOOKUP($A14, All!$A$1:$AB$700,19,0),0)</f>
        <v>2.5155820701120817</v>
      </c>
      <c r="T14" s="31">
        <f>IFERROR(VLOOKUP($A14, All!$A$1:$AB$700,20,0),0)</f>
        <v>-0.87213392579074789</v>
      </c>
      <c r="U14" s="31">
        <f>IFERROR(VLOOKUP($A14, All!$A$1:$AB$700,21,0),0)</f>
        <v>-0.70806316840126071</v>
      </c>
      <c r="V14" s="31">
        <f>IFERROR(VLOOKUP($A14, All!$A$1:$AB$700,22,0),0)</f>
        <v>-0.81334909641853137</v>
      </c>
      <c r="W14" s="31">
        <f>IFERROR(VLOOKUP($A14, All!$A$1:$AB$700,23,0),0)</f>
        <v>-0.56543686149703987</v>
      </c>
      <c r="X14" s="31">
        <f>IFERROR(VLOOKUP($A14, All!$A$1:$AB$700,24,0),0)</f>
        <v>0.97977028817575129</v>
      </c>
      <c r="Y14" s="31">
        <f>IFERROR(VLOOKUP($A14, All!$A$1:$AB$700,25,0),0)</f>
        <v>0.29071699533631046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96.307692307692307</v>
      </c>
      <c r="C17" s="15">
        <f t="shared" si="0"/>
        <v>14</v>
      </c>
      <c r="D17" s="15">
        <f t="shared" si="0"/>
        <v>0.47369230769230763</v>
      </c>
      <c r="E17" s="15">
        <f t="shared" si="0"/>
        <v>0.79059230769230782</v>
      </c>
      <c r="F17" s="15">
        <f t="shared" si="0"/>
        <v>2.0777692307692313</v>
      </c>
      <c r="G17" s="15">
        <f t="shared" si="0"/>
        <v>5.9375384615384608</v>
      </c>
      <c r="H17" s="15">
        <f t="shared" si="0"/>
        <v>4.2841538461538455</v>
      </c>
      <c r="I17" s="15">
        <f t="shared" si="0"/>
        <v>1.1204615384615386</v>
      </c>
      <c r="J17" s="15">
        <f t="shared" si="0"/>
        <v>0.39869230769230762</v>
      </c>
      <c r="K17" s="15">
        <f t="shared" si="0"/>
        <v>2.1870000000000003</v>
      </c>
      <c r="L17" s="15">
        <f t="shared" si="0"/>
        <v>18.632461538461538</v>
      </c>
      <c r="M17" s="15">
        <f t="shared" si="0"/>
        <v>6.3286153846153832</v>
      </c>
      <c r="N17" s="15">
        <f t="shared" si="0"/>
        <v>13.585153846153847</v>
      </c>
      <c r="O17" s="16">
        <f>M17/N17</f>
        <v>0.46584789957362943</v>
      </c>
      <c r="P17" s="16">
        <f>AVERAGE(O2:O14)</f>
        <v>3.957615384615385</v>
      </c>
      <c r="Q17" s="16">
        <f>AVERAGE(P2:P14)</f>
        <v>4.8716923076923075</v>
      </c>
      <c r="R17" s="15">
        <f>P17/Q17</f>
        <v>0.8123697340996654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0.46584789957362938</v>
      </c>
      <c r="C20" s="15">
        <f>M20/N20</f>
        <v>0.8123697340996654</v>
      </c>
      <c r="D20" s="15">
        <f t="shared" ref="D20:N20" si="1">SUM(F2:F14)</f>
        <v>27.011000000000006</v>
      </c>
      <c r="E20" s="15">
        <f t="shared" si="1"/>
        <v>77.187999999999988</v>
      </c>
      <c r="F20" s="15">
        <f t="shared" si="1"/>
        <v>55.693999999999996</v>
      </c>
      <c r="G20" s="15">
        <f t="shared" si="1"/>
        <v>14.566000000000001</v>
      </c>
      <c r="H20" s="15">
        <f t="shared" si="1"/>
        <v>5.1829999999999989</v>
      </c>
      <c r="I20" s="15">
        <f t="shared" si="1"/>
        <v>28.431000000000004</v>
      </c>
      <c r="J20" s="15">
        <f t="shared" si="1"/>
        <v>242.22200000000001</v>
      </c>
      <c r="K20" s="15">
        <f t="shared" si="1"/>
        <v>82.271999999999977</v>
      </c>
      <c r="L20" s="15">
        <f t="shared" si="1"/>
        <v>176.60700000000003</v>
      </c>
      <c r="M20" s="15">
        <f t="shared" si="1"/>
        <v>51.449000000000005</v>
      </c>
      <c r="N20" s="15">
        <f t="shared" si="1"/>
        <v>63.331999999999994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89EB-CAF6-2F43-80BC-34396832DF62}">
  <sheetPr codeName="Sheet9"/>
  <dimension ref="A1:Y20"/>
  <sheetViews>
    <sheetView workbookViewId="0">
      <selection activeCell="K40" sqref="K40"/>
    </sheetView>
  </sheetViews>
  <sheetFormatPr baseColWidth="10" defaultRowHeight="16"/>
  <cols>
    <col min="1" max="1" width="18.8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107</v>
      </c>
      <c r="P1" s="5" t="s">
        <v>108</v>
      </c>
      <c r="Q1" s="27" t="s">
        <v>125</v>
      </c>
      <c r="R1" s="28" t="s">
        <v>126</v>
      </c>
      <c r="S1" s="29" t="s">
        <v>127</v>
      </c>
      <c r="T1" s="29" t="s">
        <v>128</v>
      </c>
      <c r="U1" s="29" t="s">
        <v>129</v>
      </c>
      <c r="V1" s="29" t="s">
        <v>130</v>
      </c>
      <c r="W1" s="29" t="s">
        <v>131</v>
      </c>
      <c r="X1" s="29" t="s">
        <v>132</v>
      </c>
      <c r="Y1" s="29" t="s">
        <v>133</v>
      </c>
    </row>
    <row r="2" spans="1:25">
      <c r="A2" s="7" t="s">
        <v>14</v>
      </c>
      <c r="B2" s="8">
        <f>IFERROR(VLOOKUP($A2, All!$A$1:$AB$699,2,0),300)</f>
        <v>4</v>
      </c>
      <c r="C2" s="8">
        <f>IFERROR(VLOOKUP($A2, All!$A$1:$AB$699,3,0),70)</f>
        <v>4</v>
      </c>
      <c r="D2" s="8">
        <f>IFERROR(VLOOKUP($A2, All!$A$1:$AB$699,4,0),Math!B$2)</f>
        <v>0.43</v>
      </c>
      <c r="E2" s="8">
        <f>IFERROR(VLOOKUP($A2, All!$A$1:$AB$700,5,0),Math!C$2)</f>
        <v>0.89</v>
      </c>
      <c r="F2" s="8">
        <f>IFERROR(VLOOKUP($A2, All!$A$1:$AB$700,6,0),Math!D$2)</f>
        <v>0.8</v>
      </c>
      <c r="G2" s="8">
        <f>IFERROR(VLOOKUP($A2, All!$A$1:$AB$700,7,0),Math!E$2)</f>
        <v>12.5</v>
      </c>
      <c r="H2" s="8">
        <f>IFERROR(VLOOKUP($A2, All!$A$1:$AB$700,8,0),Math!F$2)</f>
        <v>3</v>
      </c>
      <c r="I2" s="8">
        <f>IFERROR(VLOOKUP($A2, All!$A$1:$AB$700,9,0),Math!G$2)</f>
        <v>1</v>
      </c>
      <c r="J2" s="8">
        <f>IFERROR(VLOOKUP($A2, All!$A$1:$AB$700,10,0),Math!H$2)</f>
        <v>3</v>
      </c>
      <c r="K2" s="8">
        <f>IFERROR(VLOOKUP($A2, All!$A$1:$AB$700,11,0),Math!I$2)</f>
        <v>2.8</v>
      </c>
      <c r="L2" s="8">
        <f>IFERROR(VLOOKUP($A2, All!$A$1:$AB$700,12,0),Math!J$2)</f>
        <v>28.8</v>
      </c>
      <c r="M2" s="8">
        <f>IFERROR(VLOOKUP($A2, All!$A$1:$AB$700,13,0),Math!K$2)</f>
        <v>8</v>
      </c>
      <c r="N2" s="8">
        <f>IFERROR(VLOOKUP($A2, All!$A$1:$AB$700,14,0),Math!L$2)</f>
        <v>18.5</v>
      </c>
      <c r="O2" s="8">
        <f>IFERROR(VLOOKUP($A2, All!$A$1:$AB$700,15,0),Math!M$2)</f>
        <v>12</v>
      </c>
      <c r="P2" s="8">
        <f>IFERROR(VLOOKUP($A2, All!$A$1:$AB$700,16,0),Math!N$2)</f>
        <v>13.5</v>
      </c>
      <c r="Q2" s="31">
        <f>IFERROR(VLOOKUP($A2, All!$A$1:$AB$700,17,0),0)</f>
        <v>-0.48616135505811009</v>
      </c>
      <c r="R2" s="31">
        <f>IFERROR(VLOOKUP($A2, All!$A$1:$AB$700,18,0),0)</f>
        <v>0.60340971838508584</v>
      </c>
      <c r="S2" s="31">
        <f>IFERROR(VLOOKUP($A2, All!$A$1:$AB$700,19,0),0)</f>
        <v>-0.6480503230333956</v>
      </c>
      <c r="T2" s="31">
        <f>IFERROR(VLOOKUP($A2, All!$A$1:$AB$700,20,0),0)</f>
        <v>2.3846554983492414</v>
      </c>
      <c r="U2" s="31">
        <f>IFERROR(VLOOKUP($A2, All!$A$1:$AB$700,21,0),0)</f>
        <v>4.5667192451678364E-2</v>
      </c>
      <c r="V2" s="31">
        <f>IFERROR(VLOOKUP($A2, All!$A$1:$AB$700,22,0),0)</f>
        <v>2.8627193869802441E-2</v>
      </c>
      <c r="W2" s="31">
        <f>IFERROR(VLOOKUP($A2, All!$A$1:$AB$700,23,0),0)</f>
        <v>3.3341277005515138</v>
      </c>
      <c r="X2" s="31">
        <f>IFERROR(VLOOKUP($A2, All!$A$1:$AB$700,24,0),0)</f>
        <v>-0.77687747188834566</v>
      </c>
      <c r="Y2" s="31">
        <f>IFERROR(VLOOKUP($A2, All!$A$1:$AB$700,25,0),0)</f>
        <v>2.3707491587263529</v>
      </c>
    </row>
    <row r="3" spans="1:25">
      <c r="A3" s="7" t="s">
        <v>22</v>
      </c>
      <c r="B3" s="8">
        <f>IFERROR(VLOOKUP($A3, All!$A$1:$AB$699,2,0),300)</f>
        <v>87</v>
      </c>
      <c r="C3" s="8">
        <f>IFERROR(VLOOKUP($A3, All!$A$1:$AB$699,3,0),70)</f>
        <v>4</v>
      </c>
      <c r="D3" s="8">
        <f>IFERROR(VLOOKUP($A3, All!$A$1:$AB$699,4,0),Math!B$2)</f>
        <v>0.37</v>
      </c>
      <c r="E3" s="8">
        <f>IFERROR(VLOOKUP($A3, All!$A$1:$AB$700,5,0),Math!C$2)</f>
        <v>0.85</v>
      </c>
      <c r="F3" s="8">
        <f>IFERROR(VLOOKUP($A3, All!$A$1:$AB$700,6,0),Math!D$2)</f>
        <v>1</v>
      </c>
      <c r="G3" s="8">
        <f>IFERROR(VLOOKUP($A3, All!$A$1:$AB$700,7,0),Math!E$2)</f>
        <v>11.3</v>
      </c>
      <c r="H3" s="8">
        <f>IFERROR(VLOOKUP($A3, All!$A$1:$AB$700,8,0),Math!F$2)</f>
        <v>2.5</v>
      </c>
      <c r="I3" s="8">
        <f>IFERROR(VLOOKUP($A3, All!$A$1:$AB$700,9,0),Math!G$2)</f>
        <v>0.8</v>
      </c>
      <c r="J3" s="8">
        <f>IFERROR(VLOOKUP($A3, All!$A$1:$AB$700,10,0),Math!H$2)</f>
        <v>0.5</v>
      </c>
      <c r="K3" s="8">
        <f>IFERROR(VLOOKUP($A3, All!$A$1:$AB$700,11,0),Math!I$2)</f>
        <v>1</v>
      </c>
      <c r="L3" s="8">
        <f>IFERROR(VLOOKUP($A3, All!$A$1:$AB$700,12,0),Math!J$2)</f>
        <v>15.8</v>
      </c>
      <c r="M3" s="8">
        <f>IFERROR(VLOOKUP($A3, All!$A$1:$AB$700,13,0),Math!K$2)</f>
        <v>6</v>
      </c>
      <c r="N3" s="8">
        <f>IFERROR(VLOOKUP($A3, All!$A$1:$AB$700,14,0),Math!L$2)</f>
        <v>16.3</v>
      </c>
      <c r="O3" s="8">
        <f>IFERROR(VLOOKUP($A3, All!$A$1:$AB$700,15,0),Math!M$2)</f>
        <v>2.8</v>
      </c>
      <c r="P3" s="8">
        <f>IFERROR(VLOOKUP($A3, All!$A$1:$AB$700,16,0),Math!N$2)</f>
        <v>3.3</v>
      </c>
      <c r="Q3" s="31">
        <f>IFERROR(VLOOKUP($A3, All!$A$1:$AB$700,17,0),0)</f>
        <v>-1.0263406384560081</v>
      </c>
      <c r="R3" s="31">
        <f>IFERROR(VLOOKUP($A3, All!$A$1:$AB$700,18,0),0)</f>
        <v>0.43826165998341954</v>
      </c>
      <c r="S3" s="31">
        <f>IFERROR(VLOOKUP($A3, All!$A$1:$AB$700,19,0),0)</f>
        <v>-0.4503232984618033</v>
      </c>
      <c r="T3" s="31">
        <f>IFERROR(VLOOKUP($A3, All!$A$1:$AB$700,20,0),0)</f>
        <v>1.9732715710894533</v>
      </c>
      <c r="U3" s="31">
        <f>IFERROR(VLOOKUP($A3, All!$A$1:$AB$700,21,0),0)</f>
        <v>-0.17601820779918609</v>
      </c>
      <c r="V3" s="31">
        <f>IFERROR(VLOOKUP($A3, All!$A$1:$AB$700,22,0),0)</f>
        <v>-0.308163322245531</v>
      </c>
      <c r="W3" s="31">
        <f>IFERROR(VLOOKUP($A3, All!$A$1:$AB$700,23,0),0)</f>
        <v>-0.27658022727122117</v>
      </c>
      <c r="X3" s="31">
        <f>IFERROR(VLOOKUP($A3, All!$A$1:$AB$700,24,0),0)</f>
        <v>0.80410551216934167</v>
      </c>
      <c r="Y3" s="31">
        <f>IFERROR(VLOOKUP($A3, All!$A$1:$AB$700,25,0),0)</f>
        <v>0.25821649278334119</v>
      </c>
    </row>
    <row r="4" spans="1:25">
      <c r="A4" s="7" t="s">
        <v>26</v>
      </c>
      <c r="B4" s="8">
        <f>IFERROR(VLOOKUP($A4, All!$A$1:$AB$699,2,0),300)</f>
        <v>6</v>
      </c>
      <c r="C4" s="8">
        <f>IFERROR(VLOOKUP($A4, All!$A$1:$AB$699,3,0),70)</f>
        <v>1</v>
      </c>
      <c r="D4" s="8">
        <f>IFERROR(VLOOKUP($A4, All!$A$1:$AB$699,4,0),Math!B$2)</f>
        <v>0.64</v>
      </c>
      <c r="E4" s="8">
        <f>IFERROR(VLOOKUP($A4, All!$A$1:$AB$700,5,0),Math!C$2)</f>
        <v>0</v>
      </c>
      <c r="F4" s="8">
        <f>IFERROR(VLOOKUP($A4, All!$A$1:$AB$700,6,0),Math!D$2)</f>
        <v>0</v>
      </c>
      <c r="G4" s="8">
        <f>IFERROR(VLOOKUP($A4, All!$A$1:$AB$700,7,0),Math!E$2)</f>
        <v>11</v>
      </c>
      <c r="H4" s="8">
        <f>IFERROR(VLOOKUP($A4, All!$A$1:$AB$700,8,0),Math!F$2)</f>
        <v>0</v>
      </c>
      <c r="I4" s="8">
        <f>IFERROR(VLOOKUP($A4, All!$A$1:$AB$700,9,0),Math!G$2)</f>
        <v>1</v>
      </c>
      <c r="J4" s="8">
        <f>IFERROR(VLOOKUP($A4, All!$A$1:$AB$700,10,0),Math!H$2)</f>
        <v>4</v>
      </c>
      <c r="K4" s="8">
        <f>IFERROR(VLOOKUP($A4, All!$A$1:$AB$700,11,0),Math!I$2)</f>
        <v>0</v>
      </c>
      <c r="L4" s="8">
        <f>IFERROR(VLOOKUP($A4, All!$A$1:$AB$700,12,0),Math!J$2)</f>
        <v>18</v>
      </c>
      <c r="M4" s="8">
        <f>IFERROR(VLOOKUP($A4, All!$A$1:$AB$700,13,0),Math!K$2)</f>
        <v>9</v>
      </c>
      <c r="N4" s="8">
        <f>IFERROR(VLOOKUP($A4, All!$A$1:$AB$700,14,0),Math!L$2)</f>
        <v>14</v>
      </c>
      <c r="O4" s="8">
        <f>IFERROR(VLOOKUP($A4, All!$A$1:$AB$700,15,0),Math!M$2)</f>
        <v>0</v>
      </c>
      <c r="P4" s="8">
        <f>IFERROR(VLOOKUP($A4, All!$A$1:$AB$700,16,0),Math!N$2)</f>
        <v>0</v>
      </c>
      <c r="Q4" s="31">
        <f>IFERROR(VLOOKUP($A4, All!$A$1:$AB$700,17,0),0)</f>
        <v>1.4044661368345328</v>
      </c>
      <c r="R4" s="31">
        <f>IFERROR(VLOOKUP($A4, All!$A$1:$AB$700,18,0),0)</f>
        <v>-3.0711345810519859</v>
      </c>
      <c r="S4" s="31">
        <f>IFERROR(VLOOKUP($A4, All!$A$1:$AB$700,19,0),0)</f>
        <v>-1.438958421319765</v>
      </c>
      <c r="T4" s="31">
        <f>IFERROR(VLOOKUP($A4, All!$A$1:$AB$700,20,0),0)</f>
        <v>1.8704255892745061</v>
      </c>
      <c r="U4" s="31">
        <f>IFERROR(VLOOKUP($A4, All!$A$1:$AB$700,21,0),0)</f>
        <v>-1.2844452090535083</v>
      </c>
      <c r="V4" s="31">
        <f>IFERROR(VLOOKUP($A4, All!$A$1:$AB$700,22,0),0)</f>
        <v>2.8627193869802441E-2</v>
      </c>
      <c r="W4" s="31">
        <f>IFERROR(VLOOKUP($A4, All!$A$1:$AB$700,23,0),0)</f>
        <v>4.7784108716806077</v>
      </c>
      <c r="X4" s="31">
        <f>IFERROR(VLOOKUP($A4, All!$A$1:$AB$700,24,0),0)</f>
        <v>1.6824293922013902</v>
      </c>
      <c r="Y4" s="31">
        <f>IFERROR(VLOOKUP($A4, All!$A$1:$AB$700,25,0),0)</f>
        <v>0.61572202086600458</v>
      </c>
    </row>
    <row r="5" spans="1:25">
      <c r="A5" s="7" t="s">
        <v>323</v>
      </c>
      <c r="B5" s="8">
        <f>IFERROR(VLOOKUP($A5, All!$A$1:$AB$699,2,0),300)</f>
        <v>300</v>
      </c>
      <c r="C5" s="8">
        <f>IFERROR(VLOOKUP($A5, All!$A$1:$AB$699,3,0),70)</f>
        <v>70</v>
      </c>
      <c r="D5" s="8">
        <f>IFERROR(VLOOKUP($A5, All!$A$1:$AB$699,4,0),Math!B$2)</f>
        <v>0.48400000000000021</v>
      </c>
      <c r="E5" s="8">
        <f>IFERROR(VLOOKUP($A5, All!$A$1:$AB$700,5,0),Math!C$2)</f>
        <v>0.74385000000000046</v>
      </c>
      <c r="F5" s="8">
        <f>IFERROR(VLOOKUP($A5, All!$A$1:$AB$700,6,0),Math!D$2)</f>
        <v>1.4555000000000018</v>
      </c>
      <c r="G5" s="8">
        <f>IFERROR(VLOOKUP($A5, All!$A$1:$AB$700,7,0),Math!E$2)</f>
        <v>5.5439999999999916</v>
      </c>
      <c r="H5" s="8">
        <f>IFERROR(VLOOKUP($A5, All!$A$1:$AB$700,8,0),Math!F$2)</f>
        <v>2.8969999999999994</v>
      </c>
      <c r="I5" s="8">
        <f>IFERROR(VLOOKUP($A5, All!$A$1:$AB$700,9,0),Math!G$2)</f>
        <v>0.98300000000000054</v>
      </c>
      <c r="J5" s="8">
        <f>IFERROR(VLOOKUP($A5, All!$A$1:$AB$700,10,0),Math!H$2)</f>
        <v>0.69149999999999978</v>
      </c>
      <c r="K5" s="8">
        <f>IFERROR(VLOOKUP($A5, All!$A$1:$AB$700,11,0),Math!I$2)</f>
        <v>1.9155000000000013</v>
      </c>
      <c r="L5" s="8">
        <f>IFERROR(VLOOKUP($A5, All!$A$1:$AB$700,12,0),Math!J$2)</f>
        <v>14.211000000000006</v>
      </c>
      <c r="M5" s="8">
        <f>IFERROR(VLOOKUP($A5, All!$A$1:$AB$700,13,0),Math!K$2)</f>
        <v>5.135999999999993</v>
      </c>
      <c r="N5" s="8">
        <f>IFERROR(VLOOKUP($A5, All!$A$1:$AB$700,14,0),Math!L$2)</f>
        <v>10.853499999999997</v>
      </c>
      <c r="O5" s="8">
        <f>IFERROR(VLOOKUP($A5, All!$A$1:$AB$700,15,0),Math!M$2)</f>
        <v>2.5245000000000015</v>
      </c>
      <c r="P5" s="8">
        <f>IFERROR(VLOOKUP($A5, All!$A$1:$AB$700,16,0),Math!N$2)</f>
        <v>3.215999999999998</v>
      </c>
      <c r="Q5" s="31">
        <f>IFERROR(VLOOKUP($A5, All!$A$1:$AB$700,17,0),0)</f>
        <v>0</v>
      </c>
      <c r="R5" s="31">
        <f>IFERROR(VLOOKUP($A5, All!$A$1:$AB$700,18,0),0)</f>
        <v>0</v>
      </c>
      <c r="S5" s="31">
        <f>IFERROR(VLOOKUP($A5, All!$A$1:$AB$700,19,0),0)</f>
        <v>0</v>
      </c>
      <c r="T5" s="31">
        <f>IFERROR(VLOOKUP($A5, All!$A$1:$AB$700,20,0),0)</f>
        <v>0</v>
      </c>
      <c r="U5" s="31">
        <f>IFERROR(VLOOKUP($A5, All!$A$1:$AB$700,21,0),0)</f>
        <v>0</v>
      </c>
      <c r="V5" s="31">
        <f>IFERROR(VLOOKUP($A5, All!$A$1:$AB$700,22,0),0)</f>
        <v>0</v>
      </c>
      <c r="W5" s="31">
        <f>IFERROR(VLOOKUP($A5, All!$A$1:$AB$700,23,0),0)</f>
        <v>0</v>
      </c>
      <c r="X5" s="31">
        <f>IFERROR(VLOOKUP($A5, All!$A$1:$AB$700,24,0),0)</f>
        <v>0</v>
      </c>
      <c r="Y5" s="31">
        <f>IFERROR(VLOOKUP($A5, All!$A$1:$AB$700,25,0),0)</f>
        <v>0</v>
      </c>
    </row>
    <row r="6" spans="1:25">
      <c r="A6" s="7" t="s">
        <v>47</v>
      </c>
      <c r="B6" s="8">
        <f>IFERROR(VLOOKUP($A6, All!$A$1:$AB$699,2,0),300)</f>
        <v>65</v>
      </c>
      <c r="C6" s="8">
        <f>IFERROR(VLOOKUP($A6, All!$A$1:$AB$699,3,0),70)</f>
        <v>4</v>
      </c>
      <c r="D6" s="8">
        <f>IFERROR(VLOOKUP($A6, All!$A$1:$AB$699,4,0),Math!B$2)</f>
        <v>0.42</v>
      </c>
      <c r="E6" s="8">
        <f>IFERROR(VLOOKUP($A6, All!$A$1:$AB$700,5,0),Math!C$2)</f>
        <v>0.74</v>
      </c>
      <c r="F6" s="8">
        <f>IFERROR(VLOOKUP($A6, All!$A$1:$AB$700,6,0),Math!D$2)</f>
        <v>1.3</v>
      </c>
      <c r="G6" s="8">
        <f>IFERROR(VLOOKUP($A6, All!$A$1:$AB$700,7,0),Math!E$2)</f>
        <v>9</v>
      </c>
      <c r="H6" s="8">
        <f>IFERROR(VLOOKUP($A6, All!$A$1:$AB$700,8,0),Math!F$2)</f>
        <v>3.5</v>
      </c>
      <c r="I6" s="8">
        <f>IFERROR(VLOOKUP($A6, All!$A$1:$AB$700,9,0),Math!G$2)</f>
        <v>0.8</v>
      </c>
      <c r="J6" s="8">
        <f>IFERROR(VLOOKUP($A6, All!$A$1:$AB$700,10,0),Math!H$2)</f>
        <v>1</v>
      </c>
      <c r="K6" s="8">
        <f>IFERROR(VLOOKUP($A6, All!$A$1:$AB$700,11,0),Math!I$2)</f>
        <v>0.8</v>
      </c>
      <c r="L6" s="8">
        <f>IFERROR(VLOOKUP($A6, All!$A$1:$AB$700,12,0),Math!J$2)</f>
        <v>14</v>
      </c>
      <c r="M6" s="8">
        <f>IFERROR(VLOOKUP($A6, All!$A$1:$AB$700,13,0),Math!K$2)</f>
        <v>5</v>
      </c>
      <c r="N6" s="8">
        <f>IFERROR(VLOOKUP($A6, All!$A$1:$AB$700,14,0),Math!L$2)</f>
        <v>11.8</v>
      </c>
      <c r="O6" s="8">
        <f>IFERROR(VLOOKUP($A6, All!$A$1:$AB$700,15,0),Math!M$2)</f>
        <v>2.8</v>
      </c>
      <c r="P6" s="8">
        <f>IFERROR(VLOOKUP($A6, All!$A$1:$AB$700,16,0),Math!N$2)</f>
        <v>3.8</v>
      </c>
      <c r="Q6" s="31">
        <f>IFERROR(VLOOKUP($A6, All!$A$1:$AB$700,17,0),0)</f>
        <v>-0.57619123562442653</v>
      </c>
      <c r="R6" s="31">
        <f>IFERROR(VLOOKUP($A6, All!$A$1:$AB$700,18,0),0)</f>
        <v>-1.5895500621162281E-2</v>
      </c>
      <c r="S6" s="31">
        <f>IFERROR(VLOOKUP($A6, All!$A$1:$AB$700,19,0),0)</f>
        <v>-0.15373276160441476</v>
      </c>
      <c r="T6" s="31">
        <f>IFERROR(VLOOKUP($A6, All!$A$1:$AB$700,20,0),0)</f>
        <v>1.1847857105081925</v>
      </c>
      <c r="U6" s="31">
        <f>IFERROR(VLOOKUP($A6, All!$A$1:$AB$700,21,0),0)</f>
        <v>0.2673525927025428</v>
      </c>
      <c r="V6" s="31">
        <f>IFERROR(VLOOKUP($A6, All!$A$1:$AB$700,22,0),0)</f>
        <v>-0.308163322245531</v>
      </c>
      <c r="W6" s="31">
        <f>IFERROR(VLOOKUP($A6, All!$A$1:$AB$700,23,0),0)</f>
        <v>0.44556135829332577</v>
      </c>
      <c r="X6" s="31">
        <f>IFERROR(VLOOKUP($A6, All!$A$1:$AB$700,24,0),0)</f>
        <v>0.97977028817575129</v>
      </c>
      <c r="Y6" s="31">
        <f>IFERROR(VLOOKUP($A6, All!$A$1:$AB$700,25,0),0)</f>
        <v>-3.428803019338364E-2</v>
      </c>
    </row>
    <row r="7" spans="1:25">
      <c r="A7" s="7" t="s">
        <v>50</v>
      </c>
      <c r="B7" s="8">
        <f>IFERROR(VLOOKUP($A7, All!$A$1:$AB$699,2,0),300)</f>
        <v>98</v>
      </c>
      <c r="C7" s="8">
        <f>IFERROR(VLOOKUP($A7, All!$A$1:$AB$699,3,0),70)</f>
        <v>3</v>
      </c>
      <c r="D7" s="8">
        <f>IFERROR(VLOOKUP($A7, All!$A$1:$AB$699,4,0),Math!B$2)</f>
        <v>0.48</v>
      </c>
      <c r="E7" s="8">
        <f>IFERROR(VLOOKUP($A7, All!$A$1:$AB$700,5,0),Math!C$2)</f>
        <v>0.75</v>
      </c>
      <c r="F7" s="8">
        <f>IFERROR(VLOOKUP($A7, All!$A$1:$AB$700,6,0),Math!D$2)</f>
        <v>0</v>
      </c>
      <c r="G7" s="8">
        <f>IFERROR(VLOOKUP($A7, All!$A$1:$AB$700,7,0),Math!E$2)</f>
        <v>5</v>
      </c>
      <c r="H7" s="8">
        <f>IFERROR(VLOOKUP($A7, All!$A$1:$AB$700,8,0),Math!F$2)</f>
        <v>2.2999999999999998</v>
      </c>
      <c r="I7" s="8">
        <f>IFERROR(VLOOKUP($A7, All!$A$1:$AB$700,9,0),Math!G$2)</f>
        <v>1.3</v>
      </c>
      <c r="J7" s="8">
        <f>IFERROR(VLOOKUP($A7, All!$A$1:$AB$700,10,0),Math!H$2)</f>
        <v>0.7</v>
      </c>
      <c r="K7" s="8">
        <f>IFERROR(VLOOKUP($A7, All!$A$1:$AB$700,11,0),Math!I$2)</f>
        <v>3.3</v>
      </c>
      <c r="L7" s="8">
        <f>IFERROR(VLOOKUP($A7, All!$A$1:$AB$700,12,0),Math!J$2)</f>
        <v>22</v>
      </c>
      <c r="M7" s="8">
        <f>IFERROR(VLOOKUP($A7, All!$A$1:$AB$700,13,0),Math!K$2)</f>
        <v>8</v>
      </c>
      <c r="N7" s="8">
        <f>IFERROR(VLOOKUP($A7, All!$A$1:$AB$700,14,0),Math!L$2)</f>
        <v>16.7</v>
      </c>
      <c r="O7" s="8">
        <f>IFERROR(VLOOKUP($A7, All!$A$1:$AB$700,15,0),Math!M$2)</f>
        <v>6</v>
      </c>
      <c r="P7" s="8">
        <f>IFERROR(VLOOKUP($A7, All!$A$1:$AB$700,16,0),Math!N$2)</f>
        <v>8</v>
      </c>
      <c r="Q7" s="31">
        <f>IFERROR(VLOOKUP($A7, All!$A$1:$AB$700,17,0),0)</f>
        <v>-3.601195222652856E-2</v>
      </c>
      <c r="R7" s="31">
        <f>IFERROR(VLOOKUP($A7, All!$A$1:$AB$700,18,0),0)</f>
        <v>2.539151397925429E-2</v>
      </c>
      <c r="S7" s="31">
        <f>IFERROR(VLOOKUP($A7, All!$A$1:$AB$700,19,0),0)</f>
        <v>-1.438958421319765</v>
      </c>
      <c r="T7" s="31">
        <f>IFERROR(VLOOKUP($A7, All!$A$1:$AB$700,20,0),0)</f>
        <v>-0.1864940470244344</v>
      </c>
      <c r="U7" s="31">
        <f>IFERROR(VLOOKUP($A7, All!$A$1:$AB$700,21,0),0)</f>
        <v>-0.26469236789953193</v>
      </c>
      <c r="V7" s="31">
        <f>IFERROR(VLOOKUP($A7, All!$A$1:$AB$700,22,0),0)</f>
        <v>0.53381296804280276</v>
      </c>
      <c r="W7" s="31">
        <f>IFERROR(VLOOKUP($A7, All!$A$1:$AB$700,23,0),0)</f>
        <v>1.2276406954597549E-2</v>
      </c>
      <c r="X7" s="31">
        <f>IFERROR(VLOOKUP($A7, All!$A$1:$AB$700,24,0),0)</f>
        <v>-1.21603941190437</v>
      </c>
      <c r="Y7" s="31">
        <f>IFERROR(VLOOKUP($A7, All!$A$1:$AB$700,25,0),0)</f>
        <v>1.2657320719253928</v>
      </c>
    </row>
    <row r="8" spans="1:25">
      <c r="A8" s="7" t="s">
        <v>66</v>
      </c>
      <c r="B8" s="8">
        <f>IFERROR(VLOOKUP($A8, All!$A$1:$AB$699,2,0),300)</f>
        <v>46</v>
      </c>
      <c r="C8" s="8">
        <f>IFERROR(VLOOKUP($A8, All!$A$1:$AB$699,3,0),70)</f>
        <v>4</v>
      </c>
      <c r="D8" s="8">
        <f>IFERROR(VLOOKUP($A8, All!$A$1:$AB$699,4,0),Math!B$2)</f>
        <v>0.39</v>
      </c>
      <c r="E8" s="8">
        <f>IFERROR(VLOOKUP($A8, All!$A$1:$AB$700,5,0),Math!C$2)</f>
        <v>0.75</v>
      </c>
      <c r="F8" s="8">
        <f>IFERROR(VLOOKUP($A8, All!$A$1:$AB$700,6,0),Math!D$2)</f>
        <v>2.8</v>
      </c>
      <c r="G8" s="8">
        <f>IFERROR(VLOOKUP($A8, All!$A$1:$AB$700,7,0),Math!E$2)</f>
        <v>4.8</v>
      </c>
      <c r="H8" s="8">
        <f>IFERROR(VLOOKUP($A8, All!$A$1:$AB$700,8,0),Math!F$2)</f>
        <v>7.3</v>
      </c>
      <c r="I8" s="8">
        <f>IFERROR(VLOOKUP($A8, All!$A$1:$AB$700,9,0),Math!G$2)</f>
        <v>1.8</v>
      </c>
      <c r="J8" s="8">
        <f>IFERROR(VLOOKUP($A8, All!$A$1:$AB$700,10,0),Math!H$2)</f>
        <v>0</v>
      </c>
      <c r="K8" s="8">
        <f>IFERROR(VLOOKUP($A8, All!$A$1:$AB$700,11,0),Math!I$2)</f>
        <v>1.3</v>
      </c>
      <c r="L8" s="8">
        <f>IFERROR(VLOOKUP($A8, All!$A$1:$AB$700,12,0),Math!J$2)</f>
        <v>13.3</v>
      </c>
      <c r="M8" s="8">
        <f>IFERROR(VLOOKUP($A8, All!$A$1:$AB$700,13,0),Math!K$2)</f>
        <v>4.5</v>
      </c>
      <c r="N8" s="8">
        <f>IFERROR(VLOOKUP($A8, All!$A$1:$AB$700,14,0),Math!L$2)</f>
        <v>11.5</v>
      </c>
      <c r="O8" s="8">
        <f>IFERROR(VLOOKUP($A8, All!$A$1:$AB$700,15,0),Math!M$2)</f>
        <v>1.5</v>
      </c>
      <c r="P8" s="8">
        <f>IFERROR(VLOOKUP($A8, All!$A$1:$AB$700,16,0),Math!N$2)</f>
        <v>2</v>
      </c>
      <c r="Q8" s="31">
        <f>IFERROR(VLOOKUP($A8, All!$A$1:$AB$700,17,0),0)</f>
        <v>-0.8462808773233752</v>
      </c>
      <c r="R8" s="31">
        <f>IFERROR(VLOOKUP($A8, All!$A$1:$AB$700,18,0),0)</f>
        <v>2.539151397925429E-2</v>
      </c>
      <c r="S8" s="31">
        <f>IFERROR(VLOOKUP($A8, All!$A$1:$AB$700,19,0),0)</f>
        <v>1.3292199226825274</v>
      </c>
      <c r="T8" s="31">
        <f>IFERROR(VLOOKUP($A8, All!$A$1:$AB$700,20,0),0)</f>
        <v>-0.25505803490106582</v>
      </c>
      <c r="U8" s="31">
        <f>IFERROR(VLOOKUP($A8, All!$A$1:$AB$700,21,0),0)</f>
        <v>1.9521616346091126</v>
      </c>
      <c r="V8" s="31">
        <f>IFERROR(VLOOKUP($A8, All!$A$1:$AB$700,22,0),0)</f>
        <v>1.3757892583311366</v>
      </c>
      <c r="W8" s="31">
        <f>IFERROR(VLOOKUP($A8, All!$A$1:$AB$700,23,0),0)</f>
        <v>-0.998721812835768</v>
      </c>
      <c r="X8" s="31">
        <f>IFERROR(VLOOKUP($A8, All!$A$1:$AB$700,24,0),0)</f>
        <v>0.54060834815972703</v>
      </c>
      <c r="Y8" s="31">
        <f>IFERROR(VLOOKUP($A8, All!$A$1:$AB$700,25,0),0)</f>
        <v>-0.14803978912877647</v>
      </c>
    </row>
    <row r="9" spans="1:25">
      <c r="A9" s="7" t="s">
        <v>70</v>
      </c>
      <c r="B9" s="8">
        <f>IFERROR(VLOOKUP($A9, All!$A$1:$AB$699,2,0),300)</f>
        <v>54</v>
      </c>
      <c r="C9" s="8">
        <f>IFERROR(VLOOKUP($A9, All!$A$1:$AB$699,3,0),70)</f>
        <v>5</v>
      </c>
      <c r="D9" s="8">
        <f>IFERROR(VLOOKUP($A9, All!$A$1:$AB$699,4,0),Math!B$2)</f>
        <v>0.42</v>
      </c>
      <c r="E9" s="8">
        <f>IFERROR(VLOOKUP($A9, All!$A$1:$AB$700,5,0),Math!C$2)</f>
        <v>0.86</v>
      </c>
      <c r="F9" s="8">
        <f>IFERROR(VLOOKUP($A9, All!$A$1:$AB$700,6,0),Math!D$2)</f>
        <v>2.4</v>
      </c>
      <c r="G9" s="8">
        <f>IFERROR(VLOOKUP($A9, All!$A$1:$AB$700,7,0),Math!E$2)</f>
        <v>3.8</v>
      </c>
      <c r="H9" s="8">
        <f>IFERROR(VLOOKUP($A9, All!$A$1:$AB$700,8,0),Math!F$2)</f>
        <v>5.6</v>
      </c>
      <c r="I9" s="8">
        <f>IFERROR(VLOOKUP($A9, All!$A$1:$AB$700,9,0),Math!G$2)</f>
        <v>1.2</v>
      </c>
      <c r="J9" s="8">
        <f>IFERROR(VLOOKUP($A9, All!$A$1:$AB$700,10,0),Math!H$2)</f>
        <v>0.6</v>
      </c>
      <c r="K9" s="8">
        <f>IFERROR(VLOOKUP($A9, All!$A$1:$AB$700,11,0),Math!I$2)</f>
        <v>3.6</v>
      </c>
      <c r="L9" s="8">
        <f>IFERROR(VLOOKUP($A9, All!$A$1:$AB$700,12,0),Math!J$2)</f>
        <v>15.2</v>
      </c>
      <c r="M9" s="8">
        <f>IFERROR(VLOOKUP($A9, All!$A$1:$AB$700,13,0),Math!K$2)</f>
        <v>5.2</v>
      </c>
      <c r="N9" s="8">
        <f>IFERROR(VLOOKUP($A9, All!$A$1:$AB$700,14,0),Math!L$2)</f>
        <v>12.4</v>
      </c>
      <c r="O9" s="8">
        <f>IFERROR(VLOOKUP($A9, All!$A$1:$AB$700,15,0),Math!M$2)</f>
        <v>2.4</v>
      </c>
      <c r="P9" s="8">
        <f>IFERROR(VLOOKUP($A9, All!$A$1:$AB$700,16,0),Math!N$2)</f>
        <v>2.8</v>
      </c>
      <c r="Q9" s="31">
        <f>IFERROR(VLOOKUP($A9, All!$A$1:$AB$700,17,0),0)</f>
        <v>-0.57619123562442653</v>
      </c>
      <c r="R9" s="31">
        <f>IFERROR(VLOOKUP($A9, All!$A$1:$AB$700,18,0),0)</f>
        <v>0.4795486745838361</v>
      </c>
      <c r="S9" s="31">
        <f>IFERROR(VLOOKUP($A9, All!$A$1:$AB$700,19,0),0)</f>
        <v>0.93376587353934293</v>
      </c>
      <c r="T9" s="31">
        <f>IFERROR(VLOOKUP($A9, All!$A$1:$AB$700,20,0),0)</f>
        <v>-0.59787797428422251</v>
      </c>
      <c r="U9" s="31">
        <f>IFERROR(VLOOKUP($A9, All!$A$1:$AB$700,21,0),0)</f>
        <v>1.1984312737561733</v>
      </c>
      <c r="V9" s="31">
        <f>IFERROR(VLOOKUP($A9, All!$A$1:$AB$700,22,0),0)</f>
        <v>0.3654177099851359</v>
      </c>
      <c r="W9" s="31">
        <f>IFERROR(VLOOKUP($A9, All!$A$1:$AB$700,23,0),0)</f>
        <v>-0.13215191015831179</v>
      </c>
      <c r="X9" s="31">
        <f>IFERROR(VLOOKUP($A9, All!$A$1:$AB$700,24,0),0)</f>
        <v>-1.4795365759139847</v>
      </c>
      <c r="Y9" s="31">
        <f>IFERROR(VLOOKUP($A9, All!$A$1:$AB$700,25,0),0)</f>
        <v>0.16071498512443269</v>
      </c>
    </row>
    <row r="10" spans="1:25">
      <c r="A10" s="7" t="s">
        <v>73</v>
      </c>
      <c r="B10" s="8">
        <f>IFERROR(VLOOKUP($A10, All!$A$1:$AB$699,2,0),300)</f>
        <v>153</v>
      </c>
      <c r="C10" s="8">
        <f>IFERROR(VLOOKUP($A10, All!$A$1:$AB$699,3,0),70)</f>
        <v>5</v>
      </c>
      <c r="D10" s="8">
        <f>IFERROR(VLOOKUP($A10, All!$A$1:$AB$699,4,0),Math!B$2)</f>
        <v>0.38</v>
      </c>
      <c r="E10" s="8">
        <f>IFERROR(VLOOKUP($A10, All!$A$1:$AB$700,5,0),Math!C$2)</f>
        <v>1</v>
      </c>
      <c r="F10" s="8">
        <f>IFERROR(VLOOKUP($A10, All!$A$1:$AB$700,6,0),Math!D$2)</f>
        <v>1.2</v>
      </c>
      <c r="G10" s="8">
        <f>IFERROR(VLOOKUP($A10, All!$A$1:$AB$700,7,0),Math!E$2)</f>
        <v>4.4000000000000004</v>
      </c>
      <c r="H10" s="8">
        <f>IFERROR(VLOOKUP($A10, All!$A$1:$AB$700,8,0),Math!F$2)</f>
        <v>4</v>
      </c>
      <c r="I10" s="8">
        <f>IFERROR(VLOOKUP($A10, All!$A$1:$AB$700,9,0),Math!G$2)</f>
        <v>1.2</v>
      </c>
      <c r="J10" s="8">
        <f>IFERROR(VLOOKUP($A10, All!$A$1:$AB$700,10,0),Math!H$2)</f>
        <v>0</v>
      </c>
      <c r="K10" s="8">
        <f>IFERROR(VLOOKUP($A10, All!$A$1:$AB$700,11,0),Math!I$2)</f>
        <v>1.6</v>
      </c>
      <c r="L10" s="8">
        <f>IFERROR(VLOOKUP($A10, All!$A$1:$AB$700,12,0),Math!J$2)</f>
        <v>6</v>
      </c>
      <c r="M10" s="8">
        <f>IFERROR(VLOOKUP($A10, All!$A$1:$AB$700,13,0),Math!K$2)</f>
        <v>2.2000000000000002</v>
      </c>
      <c r="N10" s="8">
        <f>IFERROR(VLOOKUP($A10, All!$A$1:$AB$700,14,0),Math!L$2)</f>
        <v>5.8</v>
      </c>
      <c r="O10" s="8">
        <f>IFERROR(VLOOKUP($A10, All!$A$1:$AB$700,15,0),Math!M$2)</f>
        <v>0.4</v>
      </c>
      <c r="P10" s="8">
        <f>IFERROR(VLOOKUP($A10, All!$A$1:$AB$700,16,0),Math!N$2)</f>
        <v>0.4</v>
      </c>
      <c r="Q10" s="31">
        <f>IFERROR(VLOOKUP($A10, All!$A$1:$AB$700,17,0),0)</f>
        <v>-0.93631075788969165</v>
      </c>
      <c r="R10" s="31">
        <f>IFERROR(VLOOKUP($A10, All!$A$1:$AB$700,18,0),0)</f>
        <v>1.0575668789896677</v>
      </c>
      <c r="S10" s="31">
        <f>IFERROR(VLOOKUP($A10, All!$A$1:$AB$700,19,0),0)</f>
        <v>-0.252596273890211</v>
      </c>
      <c r="T10" s="31">
        <f>IFERROR(VLOOKUP($A10, All!$A$1:$AB$700,20,0),0)</f>
        <v>-0.39218601065432829</v>
      </c>
      <c r="U10" s="31">
        <f>IFERROR(VLOOKUP($A10, All!$A$1:$AB$700,21,0),0)</f>
        <v>0.48903799295340727</v>
      </c>
      <c r="V10" s="31">
        <f>IFERROR(VLOOKUP($A10, All!$A$1:$AB$700,22,0),0)</f>
        <v>0.3654177099851359</v>
      </c>
      <c r="W10" s="31">
        <f>IFERROR(VLOOKUP($A10, All!$A$1:$AB$700,23,0),0)</f>
        <v>-0.998721812835768</v>
      </c>
      <c r="X10" s="31">
        <f>IFERROR(VLOOKUP($A10, All!$A$1:$AB$700,24,0),0)</f>
        <v>0.27711118415011238</v>
      </c>
      <c r="Y10" s="31">
        <f>IFERROR(VLOOKUP($A10, All!$A$1:$AB$700,25,0),0)</f>
        <v>-1.3343081323121599</v>
      </c>
    </row>
    <row r="11" spans="1:25">
      <c r="A11" s="7" t="s">
        <v>76</v>
      </c>
      <c r="B11" s="8">
        <f>IFERROR(VLOOKUP($A11, All!$A$1:$AB$699,2,0),300)</f>
        <v>300</v>
      </c>
      <c r="C11" s="8">
        <f>IFERROR(VLOOKUP($A11, All!$A$1:$AB$699,3,0),70)</f>
        <v>70</v>
      </c>
      <c r="D11" s="8">
        <f>IFERROR(VLOOKUP($A11, All!$A$1:$AB$699,4,0),Math!B$2)</f>
        <v>0.48400000000000021</v>
      </c>
      <c r="E11" s="8">
        <f>IFERROR(VLOOKUP($A11, All!$A$1:$AB$700,5,0),Math!C$2)</f>
        <v>0.74385000000000046</v>
      </c>
      <c r="F11" s="8">
        <f>IFERROR(VLOOKUP($A11, All!$A$1:$AB$700,6,0),Math!D$2)</f>
        <v>1.4555000000000018</v>
      </c>
      <c r="G11" s="8">
        <f>IFERROR(VLOOKUP($A11, All!$A$1:$AB$700,7,0),Math!E$2)</f>
        <v>5.5439999999999916</v>
      </c>
      <c r="H11" s="8">
        <f>IFERROR(VLOOKUP($A11, All!$A$1:$AB$700,8,0),Math!F$2)</f>
        <v>2.8969999999999994</v>
      </c>
      <c r="I11" s="8">
        <f>IFERROR(VLOOKUP($A11, All!$A$1:$AB$700,9,0),Math!G$2)</f>
        <v>0.98300000000000054</v>
      </c>
      <c r="J11" s="8">
        <f>IFERROR(VLOOKUP($A11, All!$A$1:$AB$700,10,0),Math!H$2)</f>
        <v>0.69149999999999978</v>
      </c>
      <c r="K11" s="8">
        <f>IFERROR(VLOOKUP($A11, All!$A$1:$AB$700,11,0),Math!I$2)</f>
        <v>1.9155000000000013</v>
      </c>
      <c r="L11" s="8">
        <f>IFERROR(VLOOKUP($A11, All!$A$1:$AB$700,12,0),Math!J$2)</f>
        <v>14.211000000000006</v>
      </c>
      <c r="M11" s="8">
        <f>IFERROR(VLOOKUP($A11, All!$A$1:$AB$700,13,0),Math!K$2)</f>
        <v>5.135999999999993</v>
      </c>
      <c r="N11" s="8">
        <f>IFERROR(VLOOKUP($A11, All!$A$1:$AB$700,14,0),Math!L$2)</f>
        <v>10.853499999999997</v>
      </c>
      <c r="O11" s="8">
        <f>IFERROR(VLOOKUP($A11, All!$A$1:$AB$700,15,0),Math!M$2)</f>
        <v>2.5245000000000015</v>
      </c>
      <c r="P11" s="8">
        <f>IFERROR(VLOOKUP($A11, All!$A$1:$AB$700,16,0),Math!N$2)</f>
        <v>3.215999999999998</v>
      </c>
      <c r="Q11" s="31">
        <f>IFERROR(VLOOKUP($A11, All!$A$1:$AB$700,17,0),0)</f>
        <v>0</v>
      </c>
      <c r="R11" s="31">
        <f>IFERROR(VLOOKUP($A11, All!$A$1:$AB$700,18,0),0)</f>
        <v>0</v>
      </c>
      <c r="S11" s="31">
        <f>IFERROR(VLOOKUP($A11, All!$A$1:$AB$700,19,0),0)</f>
        <v>0</v>
      </c>
      <c r="T11" s="31">
        <f>IFERROR(VLOOKUP($A11, All!$A$1:$AB$700,20,0),0)</f>
        <v>0</v>
      </c>
      <c r="U11" s="31">
        <f>IFERROR(VLOOKUP($A11, All!$A$1:$AB$700,21,0),0)</f>
        <v>0</v>
      </c>
      <c r="V11" s="31">
        <f>IFERROR(VLOOKUP($A11, All!$A$1:$AB$700,22,0),0)</f>
        <v>0</v>
      </c>
      <c r="W11" s="31">
        <f>IFERROR(VLOOKUP($A11, All!$A$1:$AB$700,23,0),0)</f>
        <v>0</v>
      </c>
      <c r="X11" s="31">
        <f>IFERROR(VLOOKUP($A11, All!$A$1:$AB$700,24,0),0)</f>
        <v>0</v>
      </c>
      <c r="Y11" s="31">
        <f>IFERROR(VLOOKUP($A11, All!$A$1:$AB$700,25,0),0)</f>
        <v>0</v>
      </c>
    </row>
    <row r="12" spans="1:25">
      <c r="A12" s="7" t="s">
        <v>77</v>
      </c>
      <c r="B12" s="8">
        <f>IFERROR(VLOOKUP($A12, All!$A$1:$AB$699,2,0),300)</f>
        <v>89</v>
      </c>
      <c r="C12" s="8">
        <f>IFERROR(VLOOKUP($A12, All!$A$1:$AB$699,3,0),70)</f>
        <v>4</v>
      </c>
      <c r="D12" s="8">
        <f>IFERROR(VLOOKUP($A12, All!$A$1:$AB$699,4,0),Math!B$2)</f>
        <v>0.48</v>
      </c>
      <c r="E12" s="8">
        <f>IFERROR(VLOOKUP($A12, All!$A$1:$AB$700,5,0),Math!C$2)</f>
        <v>0.83</v>
      </c>
      <c r="F12" s="8">
        <f>IFERROR(VLOOKUP($A12, All!$A$1:$AB$700,6,0),Math!D$2)</f>
        <v>1.8</v>
      </c>
      <c r="G12" s="8">
        <f>IFERROR(VLOOKUP($A12, All!$A$1:$AB$700,7,0),Math!E$2)</f>
        <v>4.5</v>
      </c>
      <c r="H12" s="8">
        <f>IFERROR(VLOOKUP($A12, All!$A$1:$AB$700,8,0),Math!F$2)</f>
        <v>1</v>
      </c>
      <c r="I12" s="8">
        <f>IFERROR(VLOOKUP($A12, All!$A$1:$AB$700,9,0),Math!G$2)</f>
        <v>1</v>
      </c>
      <c r="J12" s="8">
        <f>IFERROR(VLOOKUP($A12, All!$A$1:$AB$700,10,0),Math!H$2)</f>
        <v>0.8</v>
      </c>
      <c r="K12" s="8">
        <f>IFERROR(VLOOKUP($A12, All!$A$1:$AB$700,11,0),Math!I$2)</f>
        <v>0.5</v>
      </c>
      <c r="L12" s="8">
        <f>IFERROR(VLOOKUP($A12, All!$A$1:$AB$700,12,0),Math!J$2)</f>
        <v>12.8</v>
      </c>
      <c r="M12" s="8">
        <f>IFERROR(VLOOKUP($A12, All!$A$1:$AB$700,13,0),Math!K$2)</f>
        <v>4.8</v>
      </c>
      <c r="N12" s="8">
        <f>IFERROR(VLOOKUP($A12, All!$A$1:$AB$700,14,0),Math!L$2)</f>
        <v>10</v>
      </c>
      <c r="O12" s="8">
        <f>IFERROR(VLOOKUP($A12, All!$A$1:$AB$700,15,0),Math!M$2)</f>
        <v>1.5</v>
      </c>
      <c r="P12" s="8">
        <f>IFERROR(VLOOKUP($A12, All!$A$1:$AB$700,16,0),Math!N$2)</f>
        <v>1.8</v>
      </c>
      <c r="Q12" s="31">
        <f>IFERROR(VLOOKUP($A12, All!$A$1:$AB$700,17,0),0)</f>
        <v>-3.601195222652856E-2</v>
      </c>
      <c r="R12" s="31">
        <f>IFERROR(VLOOKUP($A12, All!$A$1:$AB$700,18,0),0)</f>
        <v>0.35568763078258642</v>
      </c>
      <c r="S12" s="31">
        <f>IFERROR(VLOOKUP($A12, All!$A$1:$AB$700,19,0),0)</f>
        <v>0.34058479982456608</v>
      </c>
      <c r="T12" s="31">
        <f>IFERROR(VLOOKUP($A12, All!$A$1:$AB$700,20,0),0)</f>
        <v>-0.35790401671601274</v>
      </c>
      <c r="U12" s="31">
        <f>IFERROR(VLOOKUP($A12, All!$A$1:$AB$700,21,0),0)</f>
        <v>-0.8410744085517794</v>
      </c>
      <c r="V12" s="31">
        <f>IFERROR(VLOOKUP($A12, All!$A$1:$AB$700,22,0),0)</f>
        <v>2.8627193869802441E-2</v>
      </c>
      <c r="W12" s="31">
        <f>IFERROR(VLOOKUP($A12, All!$A$1:$AB$700,23,0),0)</f>
        <v>0.15670472406750705</v>
      </c>
      <c r="X12" s="31">
        <f>IFERROR(VLOOKUP($A12, All!$A$1:$AB$700,24,0),0)</f>
        <v>1.2432674521853659</v>
      </c>
      <c r="Y12" s="31">
        <f>IFERROR(VLOOKUP($A12, All!$A$1:$AB$700,25,0),0)</f>
        <v>-0.2292910455112</v>
      </c>
    </row>
    <row r="13" spans="1:25">
      <c r="A13" s="7" t="s">
        <v>80</v>
      </c>
      <c r="B13" s="8">
        <f>IFERROR(VLOOKUP($A13, All!$A$1:$AB$699,2,0),300)</f>
        <v>68</v>
      </c>
      <c r="C13" s="8">
        <f>IFERROR(VLOOKUP($A13, All!$A$1:$AB$699,3,0),70)</f>
        <v>5</v>
      </c>
      <c r="D13" s="8">
        <f>IFERROR(VLOOKUP($A13, All!$A$1:$AB$699,4,0),Math!B$2)</f>
        <v>0.47</v>
      </c>
      <c r="E13" s="8">
        <f>IFERROR(VLOOKUP($A13, All!$A$1:$AB$700,5,0),Math!C$2)</f>
        <v>0.83</v>
      </c>
      <c r="F13" s="8">
        <f>IFERROR(VLOOKUP($A13, All!$A$1:$AB$700,6,0),Math!D$2)</f>
        <v>1.6</v>
      </c>
      <c r="G13" s="8">
        <f>IFERROR(VLOOKUP($A13, All!$A$1:$AB$700,7,0),Math!E$2)</f>
        <v>3.4</v>
      </c>
      <c r="H13" s="8">
        <f>IFERROR(VLOOKUP($A13, All!$A$1:$AB$700,8,0),Math!F$2)</f>
        <v>5</v>
      </c>
      <c r="I13" s="8">
        <f>IFERROR(VLOOKUP($A13, All!$A$1:$AB$700,9,0),Math!G$2)</f>
        <v>0.6</v>
      </c>
      <c r="J13" s="8">
        <f>IFERROR(VLOOKUP($A13, All!$A$1:$AB$700,10,0),Math!H$2)</f>
        <v>0</v>
      </c>
      <c r="K13" s="8">
        <f>IFERROR(VLOOKUP($A13, All!$A$1:$AB$700,11,0),Math!I$2)</f>
        <v>3</v>
      </c>
      <c r="L13" s="8">
        <f>IFERROR(VLOOKUP($A13, All!$A$1:$AB$700,12,0),Math!J$2)</f>
        <v>22.6</v>
      </c>
      <c r="M13" s="8">
        <f>IFERROR(VLOOKUP($A13, All!$A$1:$AB$700,13,0),Math!K$2)</f>
        <v>7.2</v>
      </c>
      <c r="N13" s="8">
        <f>IFERROR(VLOOKUP($A13, All!$A$1:$AB$700,14,0),Math!L$2)</f>
        <v>15.2</v>
      </c>
      <c r="O13" s="8">
        <f>IFERROR(VLOOKUP($A13, All!$A$1:$AB$700,15,0),Math!M$2)</f>
        <v>6.6</v>
      </c>
      <c r="P13" s="8">
        <f>IFERROR(VLOOKUP($A13, All!$A$1:$AB$700,16,0),Math!N$2)</f>
        <v>8</v>
      </c>
      <c r="Q13" s="31">
        <f>IFERROR(VLOOKUP($A13, All!$A$1:$AB$700,17,0),0)</f>
        <v>-0.12604183279284498</v>
      </c>
      <c r="R13" s="31">
        <f>IFERROR(VLOOKUP($A13, All!$A$1:$AB$700,18,0),0)</f>
        <v>0.35568763078258642</v>
      </c>
      <c r="S13" s="31">
        <f>IFERROR(VLOOKUP($A13, All!$A$1:$AB$700,19,0),0)</f>
        <v>0.14285777525297377</v>
      </c>
      <c r="T13" s="31">
        <f>IFERROR(VLOOKUP($A13, All!$A$1:$AB$700,20,0),0)</f>
        <v>-0.73500595003748526</v>
      </c>
      <c r="U13" s="31">
        <f>IFERROR(VLOOKUP($A13, All!$A$1:$AB$700,21,0),0)</f>
        <v>0.93240879345513616</v>
      </c>
      <c r="V13" s="31">
        <f>IFERROR(VLOOKUP($A13, All!$A$1:$AB$700,22,0),0)</f>
        <v>-0.64495383836086462</v>
      </c>
      <c r="W13" s="31">
        <f>IFERROR(VLOOKUP($A13, All!$A$1:$AB$700,23,0),0)</f>
        <v>-0.998721812835768</v>
      </c>
      <c r="X13" s="31">
        <f>IFERROR(VLOOKUP($A13, All!$A$1:$AB$700,24,0),0)</f>
        <v>-0.9525422478947555</v>
      </c>
      <c r="Y13" s="31">
        <f>IFERROR(VLOOKUP($A13, All!$A$1:$AB$700,25,0),0)</f>
        <v>1.3632335795843011</v>
      </c>
    </row>
    <row r="14" spans="1:25">
      <c r="A14" s="7" t="s">
        <v>89</v>
      </c>
      <c r="B14" s="8">
        <f>IFERROR(VLOOKUP($A14, All!$A$1:$AB$699,2,0),300)</f>
        <v>148</v>
      </c>
      <c r="C14" s="8">
        <f>IFERROR(VLOOKUP($A14, All!$A$1:$AB$699,3,0),70)</f>
        <v>5</v>
      </c>
      <c r="D14" s="8">
        <f>IFERROR(VLOOKUP($A14, All!$A$1:$AB$699,4,0),Math!B$2)</f>
        <v>0.5</v>
      </c>
      <c r="E14" s="8">
        <f>IFERROR(VLOOKUP($A14, All!$A$1:$AB$700,5,0),Math!C$2)</f>
        <v>0.67</v>
      </c>
      <c r="F14" s="8">
        <f>IFERROR(VLOOKUP($A14, All!$A$1:$AB$700,6,0),Math!D$2)</f>
        <v>0.8</v>
      </c>
      <c r="G14" s="8">
        <f>IFERROR(VLOOKUP($A14, All!$A$1:$AB$700,7,0),Math!E$2)</f>
        <v>5.8</v>
      </c>
      <c r="H14" s="8">
        <f>IFERROR(VLOOKUP($A14, All!$A$1:$AB$700,8,0),Math!F$2)</f>
        <v>0.8</v>
      </c>
      <c r="I14" s="8">
        <f>IFERROR(VLOOKUP($A14, All!$A$1:$AB$700,9,0),Math!G$2)</f>
        <v>1.2</v>
      </c>
      <c r="J14" s="8">
        <f>IFERROR(VLOOKUP($A14, All!$A$1:$AB$700,10,0),Math!H$2)</f>
        <v>0</v>
      </c>
      <c r="K14" s="8">
        <f>IFERROR(VLOOKUP($A14, All!$A$1:$AB$700,11,0),Math!I$2)</f>
        <v>1</v>
      </c>
      <c r="L14" s="8">
        <f>IFERROR(VLOOKUP($A14, All!$A$1:$AB$700,12,0),Math!J$2)</f>
        <v>13.2</v>
      </c>
      <c r="M14" s="8">
        <f>IFERROR(VLOOKUP($A14, All!$A$1:$AB$700,13,0),Math!K$2)</f>
        <v>5.6</v>
      </c>
      <c r="N14" s="8">
        <f>IFERROR(VLOOKUP($A14, All!$A$1:$AB$700,14,0),Math!L$2)</f>
        <v>11.2</v>
      </c>
      <c r="O14" s="8">
        <f>IFERROR(VLOOKUP($A14, All!$A$1:$AB$700,15,0),Math!M$2)</f>
        <v>1.2</v>
      </c>
      <c r="P14" s="8">
        <f>IFERROR(VLOOKUP($A14, All!$A$1:$AB$700,16,0),Math!N$2)</f>
        <v>1.8</v>
      </c>
      <c r="Q14" s="31">
        <f>IFERROR(VLOOKUP($A14, All!$A$1:$AB$700,17,0),0)</f>
        <v>0.14404780890610425</v>
      </c>
      <c r="R14" s="31">
        <f>IFERROR(VLOOKUP($A14, All!$A$1:$AB$700,18,0),0)</f>
        <v>-0.30490460282407783</v>
      </c>
      <c r="S14" s="31">
        <f>IFERROR(VLOOKUP($A14, All!$A$1:$AB$700,19,0),0)</f>
        <v>-0.6480503230333956</v>
      </c>
      <c r="T14" s="31">
        <f>IFERROR(VLOOKUP($A14, All!$A$1:$AB$700,20,0),0)</f>
        <v>8.7761904482090938E-2</v>
      </c>
      <c r="U14" s="31">
        <f>IFERROR(VLOOKUP($A14, All!$A$1:$AB$700,21,0),0)</f>
        <v>-0.9297485686521253</v>
      </c>
      <c r="V14" s="31">
        <f>IFERROR(VLOOKUP($A14, All!$A$1:$AB$700,22,0),0)</f>
        <v>0.3654177099851359</v>
      </c>
      <c r="W14" s="31">
        <f>IFERROR(VLOOKUP($A14, All!$A$1:$AB$700,23,0),0)</f>
        <v>-0.998721812835768</v>
      </c>
      <c r="X14" s="31">
        <f>IFERROR(VLOOKUP($A14, All!$A$1:$AB$700,24,0),0)</f>
        <v>0.80410551216934167</v>
      </c>
      <c r="Y14" s="31">
        <f>IFERROR(VLOOKUP($A14, All!$A$1:$AB$700,25,0),0)</f>
        <v>-0.16429004040526141</v>
      </c>
    </row>
    <row r="16" spans="1:25">
      <c r="A16" s="9" t="s">
        <v>104</v>
      </c>
      <c r="B16" s="2" t="s">
        <v>102</v>
      </c>
      <c r="C16" s="10" t="s">
        <v>103</v>
      </c>
      <c r="D16" s="12" t="s">
        <v>110</v>
      </c>
      <c r="E16" s="12" t="s">
        <v>111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2" t="s">
        <v>12</v>
      </c>
      <c r="N16" s="12" t="s">
        <v>13</v>
      </c>
      <c r="O16" s="4" t="s">
        <v>106</v>
      </c>
      <c r="P16" s="17" t="s">
        <v>107</v>
      </c>
      <c r="Q16" s="17" t="s">
        <v>108</v>
      </c>
      <c r="R16" s="18" t="s">
        <v>109</v>
      </c>
    </row>
    <row r="17" spans="1:18">
      <c r="A17" s="6"/>
      <c r="B17" s="15">
        <f t="shared" ref="B17:N17" si="0">AVERAGE(B2:B14)</f>
        <v>109.07692307692308</v>
      </c>
      <c r="C17" s="15">
        <f t="shared" si="0"/>
        <v>14.153846153846153</v>
      </c>
      <c r="D17" s="15">
        <f t="shared" si="0"/>
        <v>0.45753846153846151</v>
      </c>
      <c r="E17" s="15">
        <f t="shared" si="0"/>
        <v>0.7429</v>
      </c>
      <c r="F17" s="15">
        <f t="shared" si="0"/>
        <v>1.277769230769231</v>
      </c>
      <c r="G17" s="15">
        <f t="shared" si="0"/>
        <v>6.6606153846153831</v>
      </c>
      <c r="H17" s="15">
        <f t="shared" si="0"/>
        <v>3.1379999999999999</v>
      </c>
      <c r="I17" s="15">
        <f t="shared" si="0"/>
        <v>1.0666153846153845</v>
      </c>
      <c r="J17" s="15">
        <f t="shared" si="0"/>
        <v>0.92176923076923067</v>
      </c>
      <c r="K17" s="15">
        <f t="shared" si="0"/>
        <v>1.7485384615384616</v>
      </c>
      <c r="L17" s="15">
        <f t="shared" si="0"/>
        <v>16.163230769230772</v>
      </c>
      <c r="M17" s="15">
        <f t="shared" si="0"/>
        <v>5.8286153846153841</v>
      </c>
      <c r="N17" s="15">
        <f t="shared" si="0"/>
        <v>12.700538461538459</v>
      </c>
      <c r="O17" s="16">
        <f>M17/N17</f>
        <v>0.45892663545458406</v>
      </c>
      <c r="P17" s="16">
        <f>AVERAGE(O2:O14)</f>
        <v>3.2499230769230771</v>
      </c>
      <c r="Q17" s="16">
        <f>AVERAGE(P2:P14)</f>
        <v>3.9870769230769225</v>
      </c>
      <c r="R17" s="15">
        <f>P17/Q17</f>
        <v>0.81511421515666016</v>
      </c>
    </row>
    <row r="19" spans="1:18">
      <c r="A19" s="13" t="s">
        <v>105</v>
      </c>
      <c r="B19" s="11" t="s">
        <v>3</v>
      </c>
      <c r="C19" s="11" t="s">
        <v>4</v>
      </c>
      <c r="D19" s="11" t="s">
        <v>5</v>
      </c>
      <c r="E19" s="11" t="s">
        <v>6</v>
      </c>
      <c r="F19" s="11" t="s">
        <v>7</v>
      </c>
      <c r="G19" s="11" t="s">
        <v>8</v>
      </c>
      <c r="H19" s="11" t="s">
        <v>9</v>
      </c>
      <c r="I19" s="11" t="s">
        <v>10</v>
      </c>
      <c r="J19" s="11" t="s">
        <v>11</v>
      </c>
      <c r="K19" s="12" t="s">
        <v>12</v>
      </c>
      <c r="L19" s="12" t="s">
        <v>13</v>
      </c>
      <c r="M19" s="12" t="s">
        <v>107</v>
      </c>
      <c r="N19" s="12" t="s">
        <v>108</v>
      </c>
    </row>
    <row r="20" spans="1:18">
      <c r="A20" s="6"/>
      <c r="B20" s="16">
        <f>K20/L20</f>
        <v>0.45892663545458401</v>
      </c>
      <c r="C20" s="15">
        <f>M20/N20</f>
        <v>0.81511421515666016</v>
      </c>
      <c r="D20" s="15">
        <f t="shared" ref="D20:N20" si="1">SUM(F2:F14)</f>
        <v>16.611000000000004</v>
      </c>
      <c r="E20" s="15">
        <f t="shared" si="1"/>
        <v>86.58799999999998</v>
      </c>
      <c r="F20" s="15">
        <f t="shared" si="1"/>
        <v>40.793999999999997</v>
      </c>
      <c r="G20" s="15">
        <f t="shared" si="1"/>
        <v>13.865999999999998</v>
      </c>
      <c r="H20" s="15">
        <f t="shared" si="1"/>
        <v>11.982999999999999</v>
      </c>
      <c r="I20" s="15">
        <f t="shared" si="1"/>
        <v>22.731000000000002</v>
      </c>
      <c r="J20" s="15">
        <f t="shared" si="1"/>
        <v>210.12200000000001</v>
      </c>
      <c r="K20" s="15">
        <f t="shared" si="1"/>
        <v>75.771999999999991</v>
      </c>
      <c r="L20" s="15">
        <f t="shared" si="1"/>
        <v>165.10699999999997</v>
      </c>
      <c r="M20" s="15">
        <f t="shared" si="1"/>
        <v>42.249000000000002</v>
      </c>
      <c r="N20" s="15">
        <f t="shared" si="1"/>
        <v>51.831999999999994</v>
      </c>
    </row>
  </sheetData>
  <sortState xmlns:xlrd2="http://schemas.microsoft.com/office/spreadsheetml/2017/richdata2" ref="A2:P14">
    <sortCondition ref="B2"/>
  </sortState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All</vt:lpstr>
      <vt:lpstr>All Teams</vt:lpstr>
      <vt:lpstr>Joban</vt:lpstr>
      <vt:lpstr>Arsh</vt:lpstr>
      <vt:lpstr>Angad</vt:lpstr>
      <vt:lpstr>Ajay</vt:lpstr>
      <vt:lpstr>Sartaj</vt:lpstr>
      <vt:lpstr>Harvir</vt:lpstr>
      <vt:lpstr>Jatin</vt:lpstr>
      <vt:lpstr>Karnvir</vt:lpstr>
      <vt:lpstr>Harman</vt:lpstr>
      <vt:lpstr>Justin</vt:lpstr>
      <vt:lpstr>Rankings</vt:lpstr>
      <vt:lpstr>Trade Ting</vt:lpstr>
      <vt:lpstr>Bball ref</vt:lpstr>
      <vt:lpstr>Math</vt:lpstr>
      <vt:lpstr>Schedule</vt:lpstr>
      <vt:lpstr>'Bball ref'!projections.iqy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Joban Dhindsa</dc:creator>
  <cp:lastModifiedBy>Joban Dhindsa</cp:lastModifiedBy>
  <dcterms:created xsi:type="dcterms:W3CDTF">2019-10-11T13:19:00Z</dcterms:created>
  <dcterms:modified xsi:type="dcterms:W3CDTF">2019-10-31T18:44:36Z</dcterms:modified>
</cp:coreProperties>
</file>