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ban/Desktop/fball copies/"/>
    </mc:Choice>
  </mc:AlternateContent>
  <xr:revisionPtr revIDLastSave="0" documentId="8_{9DE61514-D44F-DA40-9102-88B851C29E56}" xr6:coauthVersionLast="45" xr6:coauthVersionMax="45" xr10:uidLastSave="{00000000-0000-0000-0000-000000000000}"/>
  <bookViews>
    <workbookView xWindow="28820" yWindow="-1460" windowWidth="38380" windowHeight="21140" xr2:uid="{4E6A16BB-4286-1043-8898-F41C52EA6564}"/>
  </bookViews>
  <sheets>
    <sheet name="All Teams" sheetId="24" r:id="rId1"/>
    <sheet name="Main" sheetId="1" r:id="rId2"/>
    <sheet name="My Team" sheetId="2" r:id="rId3"/>
    <sheet name="Arsh" sheetId="3" r:id="rId4"/>
    <sheet name="Angad" sheetId="4" r:id="rId5"/>
    <sheet name="Ajay" sheetId="5" r:id="rId6"/>
    <sheet name="Sartaj" sheetId="6" r:id="rId7"/>
    <sheet name="Harvir" sheetId="7" r:id="rId8"/>
    <sheet name="Jatin" sheetId="8" r:id="rId9"/>
    <sheet name="Karnvir" sheetId="9" r:id="rId10"/>
    <sheet name="Harman" sheetId="10" r:id="rId11"/>
    <sheet name="Justin" sheetId="11" r:id="rId12"/>
    <sheet name="Rankings" sheetId="12" r:id="rId13"/>
    <sheet name="Trade Ting" sheetId="13" r:id="rId14"/>
    <sheet name="Math" sheetId="15" r:id="rId15"/>
    <sheet name="Raw Data 1" sheetId="14" r:id="rId16"/>
    <sheet name="Raw Data 2" sheetId="16" r:id="rId17"/>
    <sheet name="Bball ref" sheetId="20" r:id="rId18"/>
    <sheet name="Formatted" sheetId="21" r:id="rId19"/>
    <sheet name="Schedule" sheetId="22" r:id="rId20"/>
  </sheets>
  <definedNames>
    <definedName name="projections.iqy" localSheetId="17">'Bball ref'!$A$1:$P$221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1" l="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A3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A4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A5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A6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A7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A8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A9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A10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A11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A12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A13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A15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A16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A17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A18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A19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A20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A21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A22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A23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A24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A25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A26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A27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A28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A29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A30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A31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A32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A33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A34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A35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A36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A37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A38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A39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A40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A41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A42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A43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A44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A45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A46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A47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A48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A49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A50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A51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A52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A53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A54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A55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A56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A57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A58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A59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A60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A61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A62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A63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A64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A65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A66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A67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A68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A69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A70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A71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A72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A73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A74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A75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A76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A77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A78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A79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A80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A81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A82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A83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A84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A85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A86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A87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A88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A89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A90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A91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A92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A93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A94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A95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A96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A97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A98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A99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A100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A101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A102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A103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A104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A105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A106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A107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A108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A109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A110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A111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A112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A113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A114" i="21"/>
  <c r="B114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A115" i="21"/>
  <c r="B115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A116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A117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A118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A119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A120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A121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A122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A123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A124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A125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A126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A127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A128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A129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A130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A131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A132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A133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A134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A135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A136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A137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A138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A139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A140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A141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A142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A143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A144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A145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A146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A147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A148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A149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A150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A151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A152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A153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A154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A155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A156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A157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A158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A159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A160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A161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A162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A163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A164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A165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A166" i="21"/>
  <c r="B166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A167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A168" i="21"/>
  <c r="B168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A169" i="21"/>
  <c r="B169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A170" i="21"/>
  <c r="B170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A171" i="21"/>
  <c r="B171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A172" i="21"/>
  <c r="B172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A173" i="21"/>
  <c r="B173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A174" i="21"/>
  <c r="B174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A175" i="21"/>
  <c r="B175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A176" i="21"/>
  <c r="B176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A177" i="21"/>
  <c r="B177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A178" i="21"/>
  <c r="B178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A179" i="21"/>
  <c r="B179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A180" i="21"/>
  <c r="B180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A181" i="21"/>
  <c r="B181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A182" i="21"/>
  <c r="B182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A183" i="21"/>
  <c r="B183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A184" i="21"/>
  <c r="B184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A185" i="21"/>
  <c r="B185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A186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A187" i="21"/>
  <c r="B187" i="21"/>
  <c r="C187" i="21"/>
  <c r="D187" i="21"/>
  <c r="E187" i="21"/>
  <c r="F187" i="21"/>
  <c r="G187" i="21"/>
  <c r="H187" i="21"/>
  <c r="I187" i="21"/>
  <c r="J187" i="21"/>
  <c r="K187" i="21"/>
  <c r="L187" i="21"/>
  <c r="M187" i="21"/>
  <c r="N187" i="21"/>
  <c r="O187" i="21"/>
  <c r="P187" i="21"/>
  <c r="A188" i="21"/>
  <c r="B188" i="21"/>
  <c r="C188" i="21"/>
  <c r="D188" i="21"/>
  <c r="E188" i="21"/>
  <c r="F188" i="21"/>
  <c r="G188" i="21"/>
  <c r="H188" i="21"/>
  <c r="I188" i="21"/>
  <c r="J188" i="21"/>
  <c r="K188" i="21"/>
  <c r="L188" i="21"/>
  <c r="M188" i="21"/>
  <c r="N188" i="21"/>
  <c r="O188" i="21"/>
  <c r="P188" i="21"/>
  <c r="A189" i="21"/>
  <c r="B189" i="21"/>
  <c r="C189" i="21"/>
  <c r="D189" i="21"/>
  <c r="E189" i="21"/>
  <c r="F189" i="21"/>
  <c r="G189" i="21"/>
  <c r="H189" i="21"/>
  <c r="I189" i="21"/>
  <c r="J189" i="21"/>
  <c r="K189" i="21"/>
  <c r="L189" i="21"/>
  <c r="M189" i="21"/>
  <c r="N189" i="21"/>
  <c r="O189" i="21"/>
  <c r="P189" i="21"/>
  <c r="A190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O190" i="21"/>
  <c r="P190" i="21"/>
  <c r="A191" i="21"/>
  <c r="B191" i="21"/>
  <c r="C191" i="21"/>
  <c r="D191" i="21"/>
  <c r="E191" i="21"/>
  <c r="F191" i="21"/>
  <c r="G191" i="21"/>
  <c r="H191" i="21"/>
  <c r="I191" i="21"/>
  <c r="J191" i="21"/>
  <c r="K191" i="21"/>
  <c r="L191" i="21"/>
  <c r="M191" i="21"/>
  <c r="N191" i="21"/>
  <c r="O191" i="21"/>
  <c r="P191" i="21"/>
  <c r="A192" i="21"/>
  <c r="B192" i="21"/>
  <c r="C192" i="21"/>
  <c r="D192" i="21"/>
  <c r="E192" i="21"/>
  <c r="F192" i="21"/>
  <c r="G192" i="21"/>
  <c r="H192" i="21"/>
  <c r="I192" i="21"/>
  <c r="J192" i="21"/>
  <c r="K192" i="21"/>
  <c r="L192" i="21"/>
  <c r="M192" i="21"/>
  <c r="N192" i="21"/>
  <c r="O192" i="21"/>
  <c r="P192" i="21"/>
  <c r="A193" i="21"/>
  <c r="B193" i="21"/>
  <c r="C193" i="21"/>
  <c r="D193" i="21"/>
  <c r="E193" i="21"/>
  <c r="F193" i="21"/>
  <c r="G193" i="21"/>
  <c r="H193" i="21"/>
  <c r="I193" i="21"/>
  <c r="J193" i="21"/>
  <c r="K193" i="21"/>
  <c r="L193" i="21"/>
  <c r="M193" i="21"/>
  <c r="N193" i="21"/>
  <c r="O193" i="21"/>
  <c r="P193" i="21"/>
  <c r="A194" i="21"/>
  <c r="B194" i="21"/>
  <c r="C194" i="21"/>
  <c r="D194" i="21"/>
  <c r="E194" i="21"/>
  <c r="F194" i="21"/>
  <c r="G194" i="21"/>
  <c r="H194" i="21"/>
  <c r="I194" i="21"/>
  <c r="J194" i="21"/>
  <c r="K194" i="21"/>
  <c r="L194" i="21"/>
  <c r="M194" i="21"/>
  <c r="N194" i="21"/>
  <c r="O194" i="21"/>
  <c r="P194" i="21"/>
  <c r="A195" i="21"/>
  <c r="B195" i="21"/>
  <c r="C195" i="21"/>
  <c r="D195" i="21"/>
  <c r="E195" i="21"/>
  <c r="F195" i="21"/>
  <c r="G195" i="21"/>
  <c r="H195" i="21"/>
  <c r="I195" i="21"/>
  <c r="J195" i="21"/>
  <c r="K195" i="21"/>
  <c r="L195" i="21"/>
  <c r="M195" i="21"/>
  <c r="N195" i="21"/>
  <c r="O195" i="21"/>
  <c r="P195" i="21"/>
  <c r="A196" i="21"/>
  <c r="B196" i="21"/>
  <c r="C196" i="21"/>
  <c r="D196" i="21"/>
  <c r="E196" i="21"/>
  <c r="F196" i="21"/>
  <c r="G196" i="21"/>
  <c r="H196" i="21"/>
  <c r="I196" i="21"/>
  <c r="J196" i="21"/>
  <c r="K196" i="21"/>
  <c r="L196" i="21"/>
  <c r="M196" i="21"/>
  <c r="N196" i="21"/>
  <c r="O196" i="21"/>
  <c r="P196" i="21"/>
  <c r="A197" i="21"/>
  <c r="B197" i="21"/>
  <c r="C197" i="21"/>
  <c r="D197" i="21"/>
  <c r="E197" i="21"/>
  <c r="F197" i="21"/>
  <c r="G197" i="21"/>
  <c r="H197" i="21"/>
  <c r="I197" i="21"/>
  <c r="J197" i="21"/>
  <c r="K197" i="21"/>
  <c r="L197" i="21"/>
  <c r="M197" i="21"/>
  <c r="N197" i="21"/>
  <c r="O197" i="21"/>
  <c r="P197" i="21"/>
  <c r="A198" i="21"/>
  <c r="B198" i="21"/>
  <c r="C198" i="21"/>
  <c r="D198" i="21"/>
  <c r="E198" i="21"/>
  <c r="F198" i="21"/>
  <c r="G198" i="21"/>
  <c r="H198" i="21"/>
  <c r="I198" i="21"/>
  <c r="J198" i="21"/>
  <c r="K198" i="21"/>
  <c r="L198" i="21"/>
  <c r="M198" i="21"/>
  <c r="N198" i="21"/>
  <c r="O198" i="21"/>
  <c r="P198" i="21"/>
  <c r="A199" i="21"/>
  <c r="B199" i="21"/>
  <c r="C199" i="21"/>
  <c r="D199" i="21"/>
  <c r="E199" i="21"/>
  <c r="F199" i="21"/>
  <c r="G199" i="21"/>
  <c r="H199" i="21"/>
  <c r="I199" i="21"/>
  <c r="J199" i="21"/>
  <c r="K199" i="21"/>
  <c r="L199" i="21"/>
  <c r="M199" i="21"/>
  <c r="N199" i="21"/>
  <c r="O199" i="21"/>
  <c r="P199" i="21"/>
  <c r="A200" i="21"/>
  <c r="B200" i="21"/>
  <c r="C200" i="21"/>
  <c r="D200" i="21"/>
  <c r="E200" i="21"/>
  <c r="F200" i="21"/>
  <c r="G200" i="21"/>
  <c r="H200" i="21"/>
  <c r="I200" i="21"/>
  <c r="J200" i="21"/>
  <c r="K200" i="21"/>
  <c r="L200" i="21"/>
  <c r="M200" i="21"/>
  <c r="N200" i="21"/>
  <c r="O200" i="21"/>
  <c r="P200" i="21"/>
  <c r="A201" i="21"/>
  <c r="B201" i="21"/>
  <c r="C201" i="21"/>
  <c r="D201" i="21"/>
  <c r="E201" i="21"/>
  <c r="F201" i="21"/>
  <c r="G201" i="21"/>
  <c r="H201" i="21"/>
  <c r="I201" i="21"/>
  <c r="J201" i="21"/>
  <c r="K201" i="21"/>
  <c r="L201" i="21"/>
  <c r="M201" i="21"/>
  <c r="N201" i="21"/>
  <c r="O201" i="21"/>
  <c r="P201" i="21"/>
  <c r="A202" i="21"/>
  <c r="B202" i="21"/>
  <c r="C202" i="21"/>
  <c r="D202" i="21"/>
  <c r="E202" i="21"/>
  <c r="F202" i="21"/>
  <c r="G202" i="21"/>
  <c r="H202" i="21"/>
  <c r="I202" i="21"/>
  <c r="J202" i="21"/>
  <c r="K202" i="21"/>
  <c r="L202" i="21"/>
  <c r="M202" i="21"/>
  <c r="N202" i="21"/>
  <c r="O202" i="21"/>
  <c r="P202" i="21"/>
  <c r="A203" i="21"/>
  <c r="B203" i="21"/>
  <c r="C203" i="21"/>
  <c r="D203" i="21"/>
  <c r="E203" i="21"/>
  <c r="F203" i="21"/>
  <c r="G203" i="21"/>
  <c r="H203" i="21"/>
  <c r="I203" i="21"/>
  <c r="J203" i="21"/>
  <c r="K203" i="21"/>
  <c r="L203" i="21"/>
  <c r="M203" i="21"/>
  <c r="N203" i="21"/>
  <c r="O203" i="21"/>
  <c r="P203" i="21"/>
  <c r="A204" i="21"/>
  <c r="B204" i="21"/>
  <c r="C204" i="21"/>
  <c r="D204" i="21"/>
  <c r="E204" i="21"/>
  <c r="F204" i="21"/>
  <c r="G204" i="21"/>
  <c r="H204" i="21"/>
  <c r="I204" i="21"/>
  <c r="J204" i="21"/>
  <c r="K204" i="21"/>
  <c r="L204" i="21"/>
  <c r="M204" i="21"/>
  <c r="N204" i="21"/>
  <c r="O204" i="21"/>
  <c r="P204" i="21"/>
  <c r="A205" i="21"/>
  <c r="B205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P205" i="21"/>
  <c r="A206" i="21"/>
  <c r="B206" i="21"/>
  <c r="C206" i="21"/>
  <c r="D206" i="21"/>
  <c r="E206" i="21"/>
  <c r="F206" i="21"/>
  <c r="G206" i="21"/>
  <c r="H206" i="21"/>
  <c r="I206" i="21"/>
  <c r="J206" i="21"/>
  <c r="K206" i="21"/>
  <c r="L206" i="21"/>
  <c r="M206" i="21"/>
  <c r="N206" i="21"/>
  <c r="O206" i="21"/>
  <c r="P206" i="21"/>
  <c r="A207" i="21"/>
  <c r="B207" i="21"/>
  <c r="C207" i="21"/>
  <c r="D207" i="21"/>
  <c r="E207" i="21"/>
  <c r="F207" i="21"/>
  <c r="G207" i="21"/>
  <c r="H207" i="21"/>
  <c r="I207" i="21"/>
  <c r="J207" i="21"/>
  <c r="K207" i="21"/>
  <c r="L207" i="21"/>
  <c r="M207" i="21"/>
  <c r="N207" i="21"/>
  <c r="O207" i="21"/>
  <c r="P207" i="21"/>
  <c r="A208" i="21"/>
  <c r="B208" i="21"/>
  <c r="C208" i="21"/>
  <c r="D208" i="21"/>
  <c r="E208" i="21"/>
  <c r="F208" i="21"/>
  <c r="G208" i="21"/>
  <c r="H208" i="21"/>
  <c r="I208" i="21"/>
  <c r="J208" i="21"/>
  <c r="K208" i="21"/>
  <c r="L208" i="21"/>
  <c r="M208" i="21"/>
  <c r="N208" i="21"/>
  <c r="O208" i="21"/>
  <c r="P208" i="21"/>
  <c r="A209" i="21"/>
  <c r="B209" i="21"/>
  <c r="C209" i="21"/>
  <c r="D209" i="21"/>
  <c r="E209" i="21"/>
  <c r="F209" i="21"/>
  <c r="G209" i="21"/>
  <c r="H209" i="21"/>
  <c r="I209" i="21"/>
  <c r="J209" i="21"/>
  <c r="K209" i="21"/>
  <c r="L209" i="21"/>
  <c r="M209" i="21"/>
  <c r="N209" i="21"/>
  <c r="O209" i="21"/>
  <c r="P209" i="21"/>
  <c r="A210" i="21"/>
  <c r="B210" i="21"/>
  <c r="C210" i="21"/>
  <c r="D210" i="21"/>
  <c r="E210" i="21"/>
  <c r="F210" i="21"/>
  <c r="G210" i="21"/>
  <c r="H210" i="21"/>
  <c r="I210" i="21"/>
  <c r="J210" i="21"/>
  <c r="K210" i="21"/>
  <c r="L210" i="21"/>
  <c r="M210" i="21"/>
  <c r="N210" i="21"/>
  <c r="O210" i="21"/>
  <c r="P210" i="21"/>
  <c r="A211" i="21"/>
  <c r="B211" i="21"/>
  <c r="C211" i="21"/>
  <c r="D211" i="21"/>
  <c r="E211" i="21"/>
  <c r="F211" i="21"/>
  <c r="G211" i="21"/>
  <c r="H211" i="21"/>
  <c r="I211" i="21"/>
  <c r="J211" i="21"/>
  <c r="K211" i="21"/>
  <c r="L211" i="21"/>
  <c r="M211" i="21"/>
  <c r="N211" i="21"/>
  <c r="O211" i="21"/>
  <c r="P211" i="21"/>
  <c r="A212" i="21"/>
  <c r="B212" i="21"/>
  <c r="C212" i="21"/>
  <c r="D212" i="21"/>
  <c r="E212" i="21"/>
  <c r="F212" i="21"/>
  <c r="G212" i="21"/>
  <c r="H212" i="21"/>
  <c r="I212" i="21"/>
  <c r="J212" i="21"/>
  <c r="K212" i="21"/>
  <c r="L212" i="21"/>
  <c r="M212" i="21"/>
  <c r="N212" i="21"/>
  <c r="O212" i="21"/>
  <c r="P212" i="21"/>
  <c r="A213" i="21"/>
  <c r="B213" i="21"/>
  <c r="C213" i="21"/>
  <c r="D213" i="21"/>
  <c r="E213" i="21"/>
  <c r="F213" i="21"/>
  <c r="G213" i="21"/>
  <c r="H213" i="21"/>
  <c r="I213" i="21"/>
  <c r="J213" i="21"/>
  <c r="K213" i="21"/>
  <c r="L213" i="21"/>
  <c r="M213" i="21"/>
  <c r="N213" i="21"/>
  <c r="O213" i="21"/>
  <c r="P213" i="21"/>
  <c r="A214" i="21"/>
  <c r="B214" i="21"/>
  <c r="C214" i="21"/>
  <c r="D214" i="21"/>
  <c r="E214" i="21"/>
  <c r="F214" i="21"/>
  <c r="G214" i="21"/>
  <c r="H214" i="21"/>
  <c r="I214" i="21"/>
  <c r="J214" i="21"/>
  <c r="K214" i="21"/>
  <c r="L214" i="21"/>
  <c r="M214" i="21"/>
  <c r="N214" i="21"/>
  <c r="O214" i="21"/>
  <c r="P214" i="21"/>
  <c r="A215" i="21"/>
  <c r="B215" i="21"/>
  <c r="C215" i="21"/>
  <c r="D215" i="21"/>
  <c r="E215" i="21"/>
  <c r="F215" i="21"/>
  <c r="G215" i="21"/>
  <c r="H215" i="21"/>
  <c r="I215" i="21"/>
  <c r="J215" i="21"/>
  <c r="K215" i="21"/>
  <c r="L215" i="21"/>
  <c r="M215" i="21"/>
  <c r="N215" i="21"/>
  <c r="O215" i="21"/>
  <c r="P215" i="21"/>
  <c r="A216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N216" i="21"/>
  <c r="O216" i="21"/>
  <c r="P216" i="21"/>
  <c r="A217" i="21"/>
  <c r="B217" i="21"/>
  <c r="C217" i="21"/>
  <c r="D217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A218" i="21"/>
  <c r="B218" i="21"/>
  <c r="C218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A219" i="21"/>
  <c r="B219" i="21"/>
  <c r="C219" i="21"/>
  <c r="D219" i="21"/>
  <c r="E219" i="21"/>
  <c r="F219" i="21"/>
  <c r="G219" i="21"/>
  <c r="H219" i="21"/>
  <c r="I219" i="21"/>
  <c r="J219" i="21"/>
  <c r="K219" i="21"/>
  <c r="L219" i="21"/>
  <c r="M219" i="21"/>
  <c r="N219" i="21"/>
  <c r="O219" i="21"/>
  <c r="P219" i="21"/>
  <c r="A220" i="21"/>
  <c r="B220" i="21"/>
  <c r="C220" i="21"/>
  <c r="D220" i="21"/>
  <c r="E220" i="21"/>
  <c r="F220" i="21"/>
  <c r="G220" i="21"/>
  <c r="H220" i="21"/>
  <c r="I220" i="21"/>
  <c r="J220" i="21"/>
  <c r="K220" i="21"/>
  <c r="L220" i="21"/>
  <c r="M220" i="21"/>
  <c r="N220" i="21"/>
  <c r="O220" i="21"/>
  <c r="P220" i="21"/>
  <c r="A221" i="21"/>
  <c r="B221" i="21"/>
  <c r="C221" i="21"/>
  <c r="D221" i="21"/>
  <c r="E221" i="21"/>
  <c r="F221" i="21"/>
  <c r="G221" i="21"/>
  <c r="H221" i="21"/>
  <c r="I221" i="21"/>
  <c r="J221" i="21"/>
  <c r="K221" i="21"/>
  <c r="L221" i="21"/>
  <c r="M221" i="21"/>
  <c r="N221" i="21"/>
  <c r="O221" i="21"/>
  <c r="P221" i="21"/>
  <c r="A222" i="21"/>
  <c r="B222" i="21"/>
  <c r="C222" i="21"/>
  <c r="D222" i="21"/>
  <c r="E222" i="21"/>
  <c r="F222" i="21"/>
  <c r="G222" i="21"/>
  <c r="H222" i="21"/>
  <c r="I222" i="21"/>
  <c r="J222" i="21"/>
  <c r="K222" i="21"/>
  <c r="L222" i="21"/>
  <c r="M222" i="21"/>
  <c r="N222" i="21"/>
  <c r="O222" i="21"/>
  <c r="P222" i="21"/>
  <c r="A223" i="21"/>
  <c r="B223" i="21"/>
  <c r="C223" i="21"/>
  <c r="D223" i="21"/>
  <c r="E223" i="21"/>
  <c r="F223" i="21"/>
  <c r="G223" i="21"/>
  <c r="H223" i="21"/>
  <c r="I223" i="21"/>
  <c r="J223" i="21"/>
  <c r="K223" i="21"/>
  <c r="L223" i="21"/>
  <c r="M223" i="21"/>
  <c r="N223" i="21"/>
  <c r="O223" i="21"/>
  <c r="P223" i="21"/>
  <c r="A224" i="21"/>
  <c r="B224" i="21"/>
  <c r="C224" i="21"/>
  <c r="D224" i="21"/>
  <c r="E224" i="21"/>
  <c r="F224" i="21"/>
  <c r="G224" i="21"/>
  <c r="H224" i="21"/>
  <c r="I224" i="21"/>
  <c r="J224" i="21"/>
  <c r="K224" i="21"/>
  <c r="L224" i="21"/>
  <c r="M224" i="21"/>
  <c r="N224" i="21"/>
  <c r="O224" i="21"/>
  <c r="P224" i="21"/>
  <c r="A225" i="21"/>
  <c r="B225" i="21"/>
  <c r="C225" i="21"/>
  <c r="D225" i="21"/>
  <c r="E225" i="21"/>
  <c r="F225" i="21"/>
  <c r="G225" i="21"/>
  <c r="H225" i="21"/>
  <c r="I225" i="21"/>
  <c r="J225" i="21"/>
  <c r="K225" i="21"/>
  <c r="L225" i="21"/>
  <c r="M225" i="21"/>
  <c r="N225" i="21"/>
  <c r="O225" i="21"/>
  <c r="P225" i="21"/>
  <c r="A226" i="21"/>
  <c r="B226" i="21"/>
  <c r="C226" i="21"/>
  <c r="D226" i="21"/>
  <c r="E226" i="21"/>
  <c r="F226" i="21"/>
  <c r="G226" i="21"/>
  <c r="H226" i="21"/>
  <c r="I226" i="21"/>
  <c r="J226" i="21"/>
  <c r="K226" i="21"/>
  <c r="L226" i="21"/>
  <c r="M226" i="21"/>
  <c r="N226" i="21"/>
  <c r="O226" i="21"/>
  <c r="P226" i="21"/>
  <c r="A227" i="21"/>
  <c r="B227" i="21"/>
  <c r="C227" i="21"/>
  <c r="D227" i="21"/>
  <c r="E227" i="21"/>
  <c r="F227" i="21"/>
  <c r="G227" i="21"/>
  <c r="H227" i="21"/>
  <c r="I227" i="21"/>
  <c r="J227" i="21"/>
  <c r="K227" i="21"/>
  <c r="L227" i="21"/>
  <c r="M227" i="21"/>
  <c r="N227" i="21"/>
  <c r="O227" i="21"/>
  <c r="P227" i="21"/>
  <c r="A228" i="21"/>
  <c r="B228" i="21"/>
  <c r="C228" i="21"/>
  <c r="D228" i="21"/>
  <c r="E228" i="21"/>
  <c r="F228" i="21"/>
  <c r="G228" i="21"/>
  <c r="H228" i="21"/>
  <c r="I228" i="21"/>
  <c r="J228" i="21"/>
  <c r="K228" i="21"/>
  <c r="L228" i="21"/>
  <c r="M228" i="21"/>
  <c r="N228" i="21"/>
  <c r="O228" i="21"/>
  <c r="P228" i="21"/>
  <c r="A229" i="21"/>
  <c r="B229" i="21"/>
  <c r="C229" i="21"/>
  <c r="D229" i="21"/>
  <c r="E229" i="21"/>
  <c r="F229" i="21"/>
  <c r="G229" i="21"/>
  <c r="H229" i="21"/>
  <c r="I229" i="21"/>
  <c r="J229" i="21"/>
  <c r="K229" i="21"/>
  <c r="L229" i="21"/>
  <c r="M229" i="21"/>
  <c r="N229" i="21"/>
  <c r="O229" i="21"/>
  <c r="P229" i="21"/>
  <c r="A230" i="21"/>
  <c r="B230" i="21"/>
  <c r="C230" i="21"/>
  <c r="D230" i="21"/>
  <c r="E230" i="21"/>
  <c r="F230" i="21"/>
  <c r="G230" i="21"/>
  <c r="H230" i="21"/>
  <c r="I230" i="21"/>
  <c r="J230" i="21"/>
  <c r="K230" i="21"/>
  <c r="L230" i="21"/>
  <c r="M230" i="21"/>
  <c r="N230" i="21"/>
  <c r="O230" i="21"/>
  <c r="P230" i="21"/>
  <c r="A231" i="21"/>
  <c r="B231" i="21"/>
  <c r="C231" i="21"/>
  <c r="D231" i="21"/>
  <c r="E231" i="21"/>
  <c r="F231" i="21"/>
  <c r="G231" i="21"/>
  <c r="H231" i="21"/>
  <c r="I231" i="21"/>
  <c r="J231" i="21"/>
  <c r="K231" i="21"/>
  <c r="L231" i="21"/>
  <c r="M231" i="21"/>
  <c r="N231" i="21"/>
  <c r="O231" i="21"/>
  <c r="P231" i="21"/>
  <c r="A232" i="21"/>
  <c r="B232" i="21"/>
  <c r="C232" i="21"/>
  <c r="D232" i="21"/>
  <c r="E232" i="21"/>
  <c r="F232" i="21"/>
  <c r="G232" i="21"/>
  <c r="H232" i="21"/>
  <c r="I232" i="21"/>
  <c r="J232" i="21"/>
  <c r="K232" i="21"/>
  <c r="L232" i="21"/>
  <c r="M232" i="21"/>
  <c r="N232" i="21"/>
  <c r="O232" i="21"/>
  <c r="P232" i="21"/>
  <c r="A233" i="21"/>
  <c r="B233" i="21"/>
  <c r="C233" i="21"/>
  <c r="D233" i="21"/>
  <c r="E233" i="21"/>
  <c r="F233" i="21"/>
  <c r="G233" i="21"/>
  <c r="H233" i="21"/>
  <c r="I233" i="21"/>
  <c r="J233" i="21"/>
  <c r="K233" i="21"/>
  <c r="L233" i="21"/>
  <c r="M233" i="21"/>
  <c r="N233" i="21"/>
  <c r="O233" i="21"/>
  <c r="P233" i="21"/>
  <c r="A234" i="21"/>
  <c r="B234" i="21"/>
  <c r="C234" i="21"/>
  <c r="D234" i="21"/>
  <c r="E234" i="21"/>
  <c r="F234" i="21"/>
  <c r="G234" i="21"/>
  <c r="H234" i="21"/>
  <c r="I234" i="21"/>
  <c r="J234" i="21"/>
  <c r="K234" i="21"/>
  <c r="L234" i="21"/>
  <c r="M234" i="21"/>
  <c r="N234" i="21"/>
  <c r="O234" i="21"/>
  <c r="P234" i="21"/>
  <c r="A235" i="21"/>
  <c r="B235" i="21"/>
  <c r="C235" i="21"/>
  <c r="D235" i="21"/>
  <c r="E235" i="21"/>
  <c r="F235" i="21"/>
  <c r="G235" i="21"/>
  <c r="H235" i="21"/>
  <c r="I235" i="21"/>
  <c r="J235" i="21"/>
  <c r="K235" i="21"/>
  <c r="L235" i="21"/>
  <c r="M235" i="21"/>
  <c r="N235" i="21"/>
  <c r="O235" i="21"/>
  <c r="P235" i="21"/>
  <c r="A236" i="21"/>
  <c r="B236" i="21"/>
  <c r="C236" i="21"/>
  <c r="D236" i="21"/>
  <c r="E236" i="21"/>
  <c r="F236" i="21"/>
  <c r="G236" i="21"/>
  <c r="H236" i="21"/>
  <c r="I236" i="21"/>
  <c r="J236" i="21"/>
  <c r="K236" i="21"/>
  <c r="L236" i="21"/>
  <c r="M236" i="21"/>
  <c r="N236" i="21"/>
  <c r="O236" i="21"/>
  <c r="P236" i="21"/>
  <c r="A237" i="21"/>
  <c r="B237" i="21"/>
  <c r="C237" i="21"/>
  <c r="D237" i="21"/>
  <c r="E237" i="21"/>
  <c r="F237" i="21"/>
  <c r="G237" i="21"/>
  <c r="H237" i="21"/>
  <c r="I237" i="21"/>
  <c r="J237" i="21"/>
  <c r="K237" i="21"/>
  <c r="L237" i="21"/>
  <c r="M237" i="21"/>
  <c r="N237" i="21"/>
  <c r="O237" i="21"/>
  <c r="P237" i="21"/>
  <c r="A238" i="21"/>
  <c r="B238" i="21"/>
  <c r="C238" i="21"/>
  <c r="D238" i="21"/>
  <c r="E238" i="21"/>
  <c r="F238" i="21"/>
  <c r="G238" i="21"/>
  <c r="H238" i="21"/>
  <c r="I238" i="21"/>
  <c r="J238" i="21"/>
  <c r="K238" i="21"/>
  <c r="L238" i="21"/>
  <c r="M238" i="21"/>
  <c r="N238" i="21"/>
  <c r="O238" i="21"/>
  <c r="P238" i="21"/>
  <c r="A239" i="21"/>
  <c r="B239" i="21"/>
  <c r="C239" i="21"/>
  <c r="D239" i="21"/>
  <c r="E239" i="21"/>
  <c r="F239" i="21"/>
  <c r="G239" i="21"/>
  <c r="H239" i="21"/>
  <c r="I239" i="21"/>
  <c r="J239" i="21"/>
  <c r="K239" i="21"/>
  <c r="L239" i="21"/>
  <c r="M239" i="21"/>
  <c r="N239" i="21"/>
  <c r="O239" i="21"/>
  <c r="P239" i="21"/>
  <c r="A240" i="21"/>
  <c r="B240" i="21"/>
  <c r="C240" i="21"/>
  <c r="D240" i="21"/>
  <c r="E240" i="21"/>
  <c r="F240" i="21"/>
  <c r="G240" i="21"/>
  <c r="H240" i="21"/>
  <c r="I240" i="21"/>
  <c r="J240" i="21"/>
  <c r="K240" i="21"/>
  <c r="L240" i="21"/>
  <c r="M240" i="21"/>
  <c r="N240" i="21"/>
  <c r="O240" i="21"/>
  <c r="P240" i="21"/>
  <c r="A241" i="21"/>
  <c r="B241" i="21"/>
  <c r="C241" i="21"/>
  <c r="D241" i="21"/>
  <c r="E241" i="21"/>
  <c r="F241" i="21"/>
  <c r="G241" i="21"/>
  <c r="H241" i="21"/>
  <c r="I241" i="21"/>
  <c r="J241" i="21"/>
  <c r="K241" i="21"/>
  <c r="L241" i="21"/>
  <c r="M241" i="21"/>
  <c r="N241" i="21"/>
  <c r="O241" i="21"/>
  <c r="P241" i="21"/>
  <c r="A242" i="21"/>
  <c r="B242" i="21"/>
  <c r="C242" i="21"/>
  <c r="D242" i="21"/>
  <c r="E242" i="21"/>
  <c r="F242" i="21"/>
  <c r="G242" i="21"/>
  <c r="H242" i="21"/>
  <c r="I242" i="21"/>
  <c r="J242" i="21"/>
  <c r="K242" i="21"/>
  <c r="L242" i="21"/>
  <c r="M242" i="21"/>
  <c r="N242" i="21"/>
  <c r="O242" i="21"/>
  <c r="P242" i="21"/>
  <c r="A243" i="21"/>
  <c r="B243" i="21"/>
  <c r="C243" i="21"/>
  <c r="D243" i="21"/>
  <c r="E243" i="21"/>
  <c r="F243" i="21"/>
  <c r="G243" i="21"/>
  <c r="H243" i="21"/>
  <c r="I243" i="21"/>
  <c r="J243" i="21"/>
  <c r="K243" i="21"/>
  <c r="L243" i="21"/>
  <c r="M243" i="21"/>
  <c r="N243" i="21"/>
  <c r="O243" i="21"/>
  <c r="P243" i="21"/>
  <c r="A244" i="21"/>
  <c r="B244" i="21"/>
  <c r="C244" i="21"/>
  <c r="D244" i="21"/>
  <c r="E244" i="21"/>
  <c r="F244" i="21"/>
  <c r="G244" i="21"/>
  <c r="H244" i="21"/>
  <c r="I244" i="21"/>
  <c r="J244" i="21"/>
  <c r="K244" i="21"/>
  <c r="L244" i="21"/>
  <c r="M244" i="21"/>
  <c r="N244" i="21"/>
  <c r="O244" i="21"/>
  <c r="P244" i="21"/>
  <c r="A245" i="21"/>
  <c r="B245" i="21"/>
  <c r="C245" i="21"/>
  <c r="D245" i="21"/>
  <c r="E245" i="21"/>
  <c r="F245" i="21"/>
  <c r="G245" i="21"/>
  <c r="H245" i="21"/>
  <c r="I245" i="21"/>
  <c r="J245" i="21"/>
  <c r="K245" i="21"/>
  <c r="L245" i="21"/>
  <c r="M245" i="21"/>
  <c r="N245" i="21"/>
  <c r="O245" i="21"/>
  <c r="P245" i="21"/>
  <c r="A246" i="21"/>
  <c r="B246" i="21"/>
  <c r="C246" i="21"/>
  <c r="D246" i="21"/>
  <c r="E246" i="21"/>
  <c r="F246" i="21"/>
  <c r="G246" i="21"/>
  <c r="H246" i="21"/>
  <c r="I246" i="21"/>
  <c r="J246" i="21"/>
  <c r="K246" i="21"/>
  <c r="L246" i="21"/>
  <c r="M246" i="21"/>
  <c r="N246" i="21"/>
  <c r="O246" i="21"/>
  <c r="P246" i="21"/>
  <c r="A247" i="21"/>
  <c r="B247" i="21"/>
  <c r="C247" i="21"/>
  <c r="D247" i="21"/>
  <c r="E247" i="21"/>
  <c r="F247" i="21"/>
  <c r="G247" i="21"/>
  <c r="H247" i="21"/>
  <c r="I247" i="21"/>
  <c r="J247" i="21"/>
  <c r="K247" i="21"/>
  <c r="L247" i="21"/>
  <c r="M247" i="21"/>
  <c r="N247" i="21"/>
  <c r="O247" i="21"/>
  <c r="P247" i="21"/>
  <c r="A248" i="21"/>
  <c r="B248" i="21"/>
  <c r="C248" i="21"/>
  <c r="D248" i="21"/>
  <c r="E248" i="21"/>
  <c r="F248" i="21"/>
  <c r="G248" i="21"/>
  <c r="H248" i="21"/>
  <c r="I248" i="21"/>
  <c r="J248" i="21"/>
  <c r="K248" i="21"/>
  <c r="L248" i="21"/>
  <c r="M248" i="21"/>
  <c r="N248" i="21"/>
  <c r="O248" i="21"/>
  <c r="P248" i="21"/>
  <c r="A249" i="21"/>
  <c r="B249" i="21"/>
  <c r="C249" i="21"/>
  <c r="D249" i="21"/>
  <c r="E249" i="21"/>
  <c r="F249" i="21"/>
  <c r="G249" i="21"/>
  <c r="H249" i="21"/>
  <c r="I249" i="21"/>
  <c r="J249" i="21"/>
  <c r="K249" i="21"/>
  <c r="L249" i="21"/>
  <c r="M249" i="21"/>
  <c r="N249" i="21"/>
  <c r="O249" i="21"/>
  <c r="P249" i="21"/>
  <c r="A250" i="21"/>
  <c r="B250" i="21"/>
  <c r="C250" i="21"/>
  <c r="D250" i="21"/>
  <c r="E250" i="21"/>
  <c r="F250" i="21"/>
  <c r="G250" i="21"/>
  <c r="H250" i="21"/>
  <c r="I250" i="21"/>
  <c r="J250" i="21"/>
  <c r="K250" i="21"/>
  <c r="L250" i="21"/>
  <c r="M250" i="21"/>
  <c r="N250" i="21"/>
  <c r="O250" i="21"/>
  <c r="P250" i="21"/>
  <c r="A251" i="21"/>
  <c r="B251" i="21"/>
  <c r="C251" i="21"/>
  <c r="D251" i="21"/>
  <c r="E251" i="21"/>
  <c r="F251" i="21"/>
  <c r="G251" i="21"/>
  <c r="H251" i="21"/>
  <c r="I251" i="21"/>
  <c r="J251" i="21"/>
  <c r="K251" i="21"/>
  <c r="L251" i="21"/>
  <c r="M251" i="21"/>
  <c r="N251" i="21"/>
  <c r="O251" i="21"/>
  <c r="P251" i="21"/>
  <c r="A252" i="21"/>
  <c r="B252" i="21"/>
  <c r="C252" i="21"/>
  <c r="D252" i="21"/>
  <c r="E252" i="21"/>
  <c r="F252" i="21"/>
  <c r="G252" i="21"/>
  <c r="H252" i="21"/>
  <c r="I252" i="21"/>
  <c r="J252" i="21"/>
  <c r="K252" i="21"/>
  <c r="L252" i="21"/>
  <c r="M252" i="21"/>
  <c r="N252" i="21"/>
  <c r="O252" i="21"/>
  <c r="P252" i="21"/>
  <c r="A253" i="21"/>
  <c r="B253" i="21"/>
  <c r="C253" i="21"/>
  <c r="D253" i="21"/>
  <c r="E253" i="21"/>
  <c r="F253" i="21"/>
  <c r="G253" i="21"/>
  <c r="H253" i="21"/>
  <c r="I253" i="21"/>
  <c r="J253" i="21"/>
  <c r="K253" i="21"/>
  <c r="L253" i="21"/>
  <c r="M253" i="21"/>
  <c r="N253" i="21"/>
  <c r="O253" i="21"/>
  <c r="P253" i="21"/>
  <c r="A254" i="21"/>
  <c r="B254" i="21"/>
  <c r="C254" i="21"/>
  <c r="D254" i="21"/>
  <c r="E254" i="21"/>
  <c r="F254" i="21"/>
  <c r="G254" i="21"/>
  <c r="H254" i="21"/>
  <c r="I254" i="21"/>
  <c r="J254" i="21"/>
  <c r="K254" i="21"/>
  <c r="L254" i="21"/>
  <c r="M254" i="21"/>
  <c r="N254" i="21"/>
  <c r="O254" i="21"/>
  <c r="P254" i="21"/>
  <c r="A255" i="21"/>
  <c r="B255" i="21"/>
  <c r="C255" i="21"/>
  <c r="D255" i="21"/>
  <c r="E255" i="21"/>
  <c r="F255" i="21"/>
  <c r="G255" i="21"/>
  <c r="H255" i="21"/>
  <c r="I255" i="21"/>
  <c r="J255" i="21"/>
  <c r="K255" i="21"/>
  <c r="L255" i="21"/>
  <c r="M255" i="21"/>
  <c r="N255" i="21"/>
  <c r="O255" i="21"/>
  <c r="P255" i="21"/>
  <c r="A256" i="21"/>
  <c r="B256" i="21"/>
  <c r="C256" i="21"/>
  <c r="D256" i="21"/>
  <c r="E256" i="21"/>
  <c r="F256" i="21"/>
  <c r="G256" i="21"/>
  <c r="H256" i="21"/>
  <c r="I256" i="21"/>
  <c r="J256" i="21"/>
  <c r="K256" i="21"/>
  <c r="L256" i="21"/>
  <c r="M256" i="21"/>
  <c r="N256" i="21"/>
  <c r="O256" i="21"/>
  <c r="P256" i="21"/>
  <c r="A257" i="21"/>
  <c r="B257" i="21"/>
  <c r="C257" i="21"/>
  <c r="D257" i="21"/>
  <c r="E257" i="21"/>
  <c r="F257" i="21"/>
  <c r="G257" i="21"/>
  <c r="H257" i="21"/>
  <c r="I257" i="21"/>
  <c r="J257" i="21"/>
  <c r="K257" i="21"/>
  <c r="L257" i="21"/>
  <c r="M257" i="21"/>
  <c r="N257" i="21"/>
  <c r="O257" i="21"/>
  <c r="P257" i="21"/>
  <c r="A258" i="21"/>
  <c r="B258" i="21"/>
  <c r="C258" i="21"/>
  <c r="D258" i="21"/>
  <c r="E258" i="21"/>
  <c r="F258" i="21"/>
  <c r="G258" i="21"/>
  <c r="H258" i="21"/>
  <c r="I258" i="21"/>
  <c r="J258" i="21"/>
  <c r="K258" i="21"/>
  <c r="L258" i="21"/>
  <c r="M258" i="21"/>
  <c r="N258" i="21"/>
  <c r="O258" i="21"/>
  <c r="P258" i="21"/>
  <c r="A259" i="21"/>
  <c r="B259" i="21"/>
  <c r="C259" i="21"/>
  <c r="D259" i="21"/>
  <c r="E259" i="21"/>
  <c r="F259" i="21"/>
  <c r="G259" i="21"/>
  <c r="H259" i="21"/>
  <c r="I259" i="21"/>
  <c r="J259" i="21"/>
  <c r="K259" i="21"/>
  <c r="L259" i="21"/>
  <c r="M259" i="21"/>
  <c r="N259" i="21"/>
  <c r="O259" i="21"/>
  <c r="P259" i="21"/>
  <c r="A260" i="21"/>
  <c r="B260" i="21"/>
  <c r="C260" i="21"/>
  <c r="D260" i="21"/>
  <c r="E260" i="21"/>
  <c r="F260" i="21"/>
  <c r="G260" i="21"/>
  <c r="H260" i="21"/>
  <c r="I260" i="21"/>
  <c r="J260" i="21"/>
  <c r="K260" i="21"/>
  <c r="L260" i="21"/>
  <c r="M260" i="21"/>
  <c r="N260" i="21"/>
  <c r="O260" i="21"/>
  <c r="P260" i="21"/>
  <c r="A261" i="21"/>
  <c r="B261" i="21"/>
  <c r="C261" i="21"/>
  <c r="D261" i="21"/>
  <c r="E261" i="21"/>
  <c r="F261" i="21"/>
  <c r="G261" i="21"/>
  <c r="H261" i="21"/>
  <c r="I261" i="21"/>
  <c r="J261" i="21"/>
  <c r="K261" i="21"/>
  <c r="L261" i="21"/>
  <c r="M261" i="21"/>
  <c r="N261" i="21"/>
  <c r="O261" i="21"/>
  <c r="P261" i="21"/>
  <c r="A262" i="21"/>
  <c r="B262" i="21"/>
  <c r="C262" i="21"/>
  <c r="D262" i="21"/>
  <c r="E262" i="21"/>
  <c r="F262" i="21"/>
  <c r="G262" i="21"/>
  <c r="H262" i="21"/>
  <c r="I262" i="21"/>
  <c r="J262" i="21"/>
  <c r="K262" i="21"/>
  <c r="L262" i="21"/>
  <c r="M262" i="21"/>
  <c r="N262" i="21"/>
  <c r="O262" i="21"/>
  <c r="P262" i="21"/>
  <c r="A263" i="21"/>
  <c r="B263" i="21"/>
  <c r="C263" i="21"/>
  <c r="D263" i="21"/>
  <c r="E263" i="21"/>
  <c r="F263" i="21"/>
  <c r="G263" i="21"/>
  <c r="H263" i="21"/>
  <c r="I263" i="21"/>
  <c r="J263" i="21"/>
  <c r="K263" i="21"/>
  <c r="L263" i="21"/>
  <c r="M263" i="21"/>
  <c r="N263" i="21"/>
  <c r="O263" i="21"/>
  <c r="P263" i="21"/>
  <c r="A264" i="21"/>
  <c r="B264" i="21"/>
  <c r="C264" i="21"/>
  <c r="D264" i="21"/>
  <c r="E264" i="21"/>
  <c r="F264" i="21"/>
  <c r="G264" i="21"/>
  <c r="H264" i="21"/>
  <c r="I264" i="21"/>
  <c r="J264" i="21"/>
  <c r="K264" i="21"/>
  <c r="L264" i="21"/>
  <c r="M264" i="21"/>
  <c r="N264" i="21"/>
  <c r="O264" i="21"/>
  <c r="P264" i="21"/>
  <c r="A265" i="21"/>
  <c r="B265" i="21"/>
  <c r="C265" i="21"/>
  <c r="D265" i="21"/>
  <c r="E265" i="21"/>
  <c r="F265" i="21"/>
  <c r="G265" i="21"/>
  <c r="H265" i="21"/>
  <c r="I265" i="21"/>
  <c r="J265" i="21"/>
  <c r="K265" i="21"/>
  <c r="L265" i="21"/>
  <c r="M265" i="21"/>
  <c r="N265" i="21"/>
  <c r="O265" i="21"/>
  <c r="P265" i="21"/>
  <c r="A266" i="21"/>
  <c r="B266" i="21"/>
  <c r="C266" i="21"/>
  <c r="D266" i="21"/>
  <c r="E266" i="21"/>
  <c r="F266" i="21"/>
  <c r="G266" i="21"/>
  <c r="H266" i="21"/>
  <c r="I266" i="21"/>
  <c r="J266" i="21"/>
  <c r="K266" i="21"/>
  <c r="L266" i="21"/>
  <c r="M266" i="21"/>
  <c r="N266" i="21"/>
  <c r="O266" i="21"/>
  <c r="P266" i="21"/>
  <c r="A267" i="21"/>
  <c r="B267" i="21"/>
  <c r="C267" i="21"/>
  <c r="D267" i="21"/>
  <c r="E267" i="21"/>
  <c r="F267" i="21"/>
  <c r="G267" i="21"/>
  <c r="H267" i="21"/>
  <c r="I267" i="21"/>
  <c r="J267" i="21"/>
  <c r="K267" i="21"/>
  <c r="L267" i="21"/>
  <c r="M267" i="21"/>
  <c r="N267" i="21"/>
  <c r="O267" i="21"/>
  <c r="P267" i="21"/>
  <c r="A268" i="21"/>
  <c r="B268" i="21"/>
  <c r="C268" i="21"/>
  <c r="D268" i="21"/>
  <c r="E268" i="21"/>
  <c r="F268" i="21"/>
  <c r="G268" i="21"/>
  <c r="H268" i="21"/>
  <c r="I268" i="21"/>
  <c r="J268" i="21"/>
  <c r="K268" i="21"/>
  <c r="L268" i="21"/>
  <c r="M268" i="21"/>
  <c r="N268" i="21"/>
  <c r="O268" i="21"/>
  <c r="P268" i="21"/>
  <c r="A269" i="21"/>
  <c r="B269" i="21"/>
  <c r="C269" i="21"/>
  <c r="D269" i="21"/>
  <c r="E269" i="21"/>
  <c r="F269" i="21"/>
  <c r="G269" i="21"/>
  <c r="H269" i="21"/>
  <c r="I269" i="21"/>
  <c r="J269" i="21"/>
  <c r="K269" i="21"/>
  <c r="L269" i="21"/>
  <c r="M269" i="21"/>
  <c r="N269" i="21"/>
  <c r="O269" i="21"/>
  <c r="P269" i="21"/>
  <c r="A270" i="21"/>
  <c r="B270" i="21"/>
  <c r="C270" i="21"/>
  <c r="D270" i="21"/>
  <c r="E270" i="21"/>
  <c r="F270" i="21"/>
  <c r="G270" i="21"/>
  <c r="H270" i="21"/>
  <c r="I270" i="21"/>
  <c r="J270" i="21"/>
  <c r="K270" i="21"/>
  <c r="L270" i="21"/>
  <c r="M270" i="21"/>
  <c r="N270" i="21"/>
  <c r="O270" i="21"/>
  <c r="P270" i="21"/>
  <c r="A271" i="21"/>
  <c r="B271" i="21"/>
  <c r="C271" i="21"/>
  <c r="D271" i="21"/>
  <c r="E271" i="21"/>
  <c r="F271" i="21"/>
  <c r="G271" i="21"/>
  <c r="H271" i="21"/>
  <c r="I271" i="21"/>
  <c r="J271" i="21"/>
  <c r="K271" i="21"/>
  <c r="L271" i="21"/>
  <c r="M271" i="21"/>
  <c r="N271" i="21"/>
  <c r="O271" i="21"/>
  <c r="P271" i="21"/>
  <c r="A272" i="21"/>
  <c r="B272" i="21"/>
  <c r="C272" i="21"/>
  <c r="D272" i="21"/>
  <c r="E272" i="21"/>
  <c r="F272" i="21"/>
  <c r="G272" i="21"/>
  <c r="H272" i="21"/>
  <c r="I272" i="21"/>
  <c r="J272" i="21"/>
  <c r="K272" i="21"/>
  <c r="L272" i="21"/>
  <c r="M272" i="21"/>
  <c r="N272" i="21"/>
  <c r="O272" i="21"/>
  <c r="P272" i="21"/>
  <c r="A273" i="21"/>
  <c r="B273" i="21"/>
  <c r="C273" i="21"/>
  <c r="D273" i="21"/>
  <c r="E273" i="21"/>
  <c r="F273" i="21"/>
  <c r="G273" i="21"/>
  <c r="H273" i="21"/>
  <c r="I273" i="21"/>
  <c r="J273" i="21"/>
  <c r="K273" i="21"/>
  <c r="L273" i="21"/>
  <c r="M273" i="21"/>
  <c r="N273" i="21"/>
  <c r="O273" i="21"/>
  <c r="P273" i="21"/>
  <c r="A274" i="21"/>
  <c r="B274" i="21"/>
  <c r="C274" i="21"/>
  <c r="D274" i="21"/>
  <c r="E274" i="21"/>
  <c r="F274" i="21"/>
  <c r="G274" i="21"/>
  <c r="H274" i="21"/>
  <c r="I274" i="21"/>
  <c r="J274" i="21"/>
  <c r="K274" i="21"/>
  <c r="L274" i="21"/>
  <c r="M274" i="21"/>
  <c r="N274" i="21"/>
  <c r="O274" i="21"/>
  <c r="P274" i="21"/>
  <c r="A275" i="21"/>
  <c r="B275" i="21"/>
  <c r="C275" i="21"/>
  <c r="D275" i="21"/>
  <c r="E275" i="21"/>
  <c r="F275" i="21"/>
  <c r="G275" i="21"/>
  <c r="H275" i="21"/>
  <c r="I275" i="21"/>
  <c r="J275" i="21"/>
  <c r="K275" i="21"/>
  <c r="L275" i="21"/>
  <c r="M275" i="21"/>
  <c r="N275" i="21"/>
  <c r="O275" i="21"/>
  <c r="P275" i="21"/>
  <c r="A276" i="21"/>
  <c r="B276" i="21"/>
  <c r="C276" i="21"/>
  <c r="D276" i="21"/>
  <c r="E276" i="21"/>
  <c r="F276" i="21"/>
  <c r="G276" i="21"/>
  <c r="H276" i="21"/>
  <c r="I276" i="21"/>
  <c r="J276" i="21"/>
  <c r="K276" i="21"/>
  <c r="L276" i="21"/>
  <c r="M276" i="21"/>
  <c r="N276" i="21"/>
  <c r="O276" i="21"/>
  <c r="P276" i="21"/>
  <c r="A277" i="21"/>
  <c r="B277" i="21"/>
  <c r="C277" i="21"/>
  <c r="D277" i="21"/>
  <c r="E277" i="21"/>
  <c r="F277" i="21"/>
  <c r="G277" i="21"/>
  <c r="H277" i="21"/>
  <c r="I277" i="21"/>
  <c r="J277" i="21"/>
  <c r="K277" i="21"/>
  <c r="L277" i="21"/>
  <c r="M277" i="21"/>
  <c r="N277" i="21"/>
  <c r="O277" i="21"/>
  <c r="P277" i="21"/>
  <c r="A278" i="21"/>
  <c r="B278" i="21"/>
  <c r="C278" i="21"/>
  <c r="D278" i="21"/>
  <c r="E278" i="21"/>
  <c r="F278" i="21"/>
  <c r="G278" i="21"/>
  <c r="H278" i="21"/>
  <c r="I278" i="21"/>
  <c r="J278" i="21"/>
  <c r="K278" i="21"/>
  <c r="L278" i="21"/>
  <c r="M278" i="21"/>
  <c r="N278" i="21"/>
  <c r="O278" i="21"/>
  <c r="P278" i="21"/>
  <c r="A279" i="21"/>
  <c r="B279" i="21"/>
  <c r="C279" i="21"/>
  <c r="D279" i="21"/>
  <c r="E279" i="21"/>
  <c r="F279" i="21"/>
  <c r="G279" i="21"/>
  <c r="H279" i="21"/>
  <c r="I279" i="21"/>
  <c r="J279" i="21"/>
  <c r="K279" i="21"/>
  <c r="L279" i="21"/>
  <c r="M279" i="21"/>
  <c r="N279" i="21"/>
  <c r="O279" i="21"/>
  <c r="P279" i="21"/>
  <c r="A280" i="21"/>
  <c r="B280" i="21"/>
  <c r="C280" i="21"/>
  <c r="D280" i="21"/>
  <c r="E280" i="21"/>
  <c r="F280" i="21"/>
  <c r="G280" i="21"/>
  <c r="H280" i="21"/>
  <c r="I280" i="21"/>
  <c r="J280" i="21"/>
  <c r="K280" i="21"/>
  <c r="L280" i="21"/>
  <c r="M280" i="21"/>
  <c r="N280" i="21"/>
  <c r="O280" i="21"/>
  <c r="P280" i="21"/>
  <c r="A281" i="21"/>
  <c r="B281" i="21"/>
  <c r="C281" i="21"/>
  <c r="D281" i="21"/>
  <c r="E281" i="21"/>
  <c r="F281" i="21"/>
  <c r="G281" i="21"/>
  <c r="H281" i="21"/>
  <c r="I281" i="21"/>
  <c r="J281" i="21"/>
  <c r="K281" i="21"/>
  <c r="L281" i="21"/>
  <c r="M281" i="21"/>
  <c r="N281" i="21"/>
  <c r="O281" i="21"/>
  <c r="P281" i="21"/>
  <c r="A282" i="21"/>
  <c r="B282" i="21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A283" i="21"/>
  <c r="B283" i="21"/>
  <c r="C283" i="21"/>
  <c r="D283" i="21"/>
  <c r="E283" i="21"/>
  <c r="F283" i="21"/>
  <c r="G283" i="21"/>
  <c r="H283" i="21"/>
  <c r="I283" i="21"/>
  <c r="J283" i="21"/>
  <c r="K283" i="21"/>
  <c r="L283" i="21"/>
  <c r="M283" i="21"/>
  <c r="N283" i="21"/>
  <c r="O283" i="21"/>
  <c r="P283" i="21"/>
  <c r="A284" i="21"/>
  <c r="B284" i="21"/>
  <c r="C284" i="21"/>
  <c r="D284" i="21"/>
  <c r="E284" i="21"/>
  <c r="F284" i="21"/>
  <c r="G284" i="21"/>
  <c r="H284" i="21"/>
  <c r="I284" i="21"/>
  <c r="J284" i="21"/>
  <c r="K284" i="21"/>
  <c r="L284" i="21"/>
  <c r="M284" i="21"/>
  <c r="N284" i="21"/>
  <c r="O284" i="21"/>
  <c r="P284" i="21"/>
  <c r="A285" i="21"/>
  <c r="B285" i="21"/>
  <c r="C285" i="21"/>
  <c r="D285" i="21"/>
  <c r="E285" i="21"/>
  <c r="F285" i="21"/>
  <c r="G285" i="21"/>
  <c r="H285" i="21"/>
  <c r="I285" i="21"/>
  <c r="J285" i="21"/>
  <c r="K285" i="21"/>
  <c r="L285" i="21"/>
  <c r="M285" i="21"/>
  <c r="N285" i="21"/>
  <c r="O285" i="21"/>
  <c r="P285" i="21"/>
  <c r="A286" i="21"/>
  <c r="B286" i="21"/>
  <c r="C286" i="21"/>
  <c r="D286" i="21"/>
  <c r="E286" i="21"/>
  <c r="F286" i="21"/>
  <c r="G286" i="21"/>
  <c r="H286" i="21"/>
  <c r="I286" i="21"/>
  <c r="J286" i="21"/>
  <c r="K286" i="21"/>
  <c r="L286" i="21"/>
  <c r="M286" i="21"/>
  <c r="N286" i="21"/>
  <c r="O286" i="21"/>
  <c r="P286" i="21"/>
  <c r="A287" i="21"/>
  <c r="B287" i="21"/>
  <c r="C287" i="21"/>
  <c r="D287" i="21"/>
  <c r="E287" i="21"/>
  <c r="F287" i="21"/>
  <c r="G287" i="21"/>
  <c r="H287" i="21"/>
  <c r="I287" i="21"/>
  <c r="J287" i="21"/>
  <c r="K287" i="21"/>
  <c r="L287" i="21"/>
  <c r="M287" i="21"/>
  <c r="N287" i="21"/>
  <c r="O287" i="21"/>
  <c r="P287" i="21"/>
  <c r="A288" i="21"/>
  <c r="B288" i="21"/>
  <c r="C288" i="21"/>
  <c r="D288" i="21"/>
  <c r="E288" i="21"/>
  <c r="F288" i="21"/>
  <c r="G288" i="21"/>
  <c r="H288" i="21"/>
  <c r="I288" i="21"/>
  <c r="J288" i="21"/>
  <c r="K288" i="21"/>
  <c r="L288" i="21"/>
  <c r="M288" i="21"/>
  <c r="N288" i="21"/>
  <c r="O288" i="21"/>
  <c r="P288" i="21"/>
  <c r="A289" i="21"/>
  <c r="B289" i="21"/>
  <c r="C289" i="21"/>
  <c r="D289" i="21"/>
  <c r="E289" i="21"/>
  <c r="F289" i="21"/>
  <c r="G289" i="21"/>
  <c r="H289" i="21"/>
  <c r="I289" i="21"/>
  <c r="J289" i="21"/>
  <c r="K289" i="21"/>
  <c r="L289" i="21"/>
  <c r="M289" i="21"/>
  <c r="N289" i="21"/>
  <c r="O289" i="21"/>
  <c r="P289" i="21"/>
  <c r="A290" i="21"/>
  <c r="B290" i="21"/>
  <c r="C290" i="21"/>
  <c r="D290" i="21"/>
  <c r="E290" i="21"/>
  <c r="F290" i="21"/>
  <c r="G290" i="21"/>
  <c r="H290" i="21"/>
  <c r="I290" i="21"/>
  <c r="J290" i="21"/>
  <c r="K290" i="21"/>
  <c r="L290" i="21"/>
  <c r="M290" i="21"/>
  <c r="N290" i="21"/>
  <c r="O290" i="21"/>
  <c r="P290" i="21"/>
  <c r="A291" i="21"/>
  <c r="B291" i="21"/>
  <c r="C291" i="21"/>
  <c r="D291" i="21"/>
  <c r="E291" i="21"/>
  <c r="F291" i="21"/>
  <c r="G291" i="21"/>
  <c r="H291" i="21"/>
  <c r="I291" i="21"/>
  <c r="J291" i="21"/>
  <c r="K291" i="21"/>
  <c r="L291" i="21"/>
  <c r="M291" i="21"/>
  <c r="N291" i="21"/>
  <c r="O291" i="21"/>
  <c r="P291" i="21"/>
  <c r="A292" i="21"/>
  <c r="B292" i="21"/>
  <c r="C292" i="21"/>
  <c r="D292" i="21"/>
  <c r="E292" i="21"/>
  <c r="F292" i="21"/>
  <c r="G292" i="21"/>
  <c r="H292" i="21"/>
  <c r="I292" i="21"/>
  <c r="J292" i="21"/>
  <c r="K292" i="21"/>
  <c r="L292" i="21"/>
  <c r="M292" i="21"/>
  <c r="N292" i="21"/>
  <c r="O292" i="21"/>
  <c r="P292" i="21"/>
  <c r="A293" i="21"/>
  <c r="B293" i="21"/>
  <c r="C293" i="21"/>
  <c r="D293" i="21"/>
  <c r="E293" i="21"/>
  <c r="F293" i="21"/>
  <c r="G293" i="21"/>
  <c r="H293" i="21"/>
  <c r="I293" i="21"/>
  <c r="J293" i="21"/>
  <c r="K293" i="21"/>
  <c r="L293" i="21"/>
  <c r="M293" i="21"/>
  <c r="N293" i="21"/>
  <c r="O293" i="21"/>
  <c r="P293" i="21"/>
  <c r="A294" i="21"/>
  <c r="B294" i="21"/>
  <c r="C294" i="21"/>
  <c r="D294" i="21"/>
  <c r="E294" i="21"/>
  <c r="F294" i="21"/>
  <c r="G294" i="21"/>
  <c r="H294" i="21"/>
  <c r="I294" i="21"/>
  <c r="J294" i="21"/>
  <c r="K294" i="21"/>
  <c r="L294" i="21"/>
  <c r="M294" i="21"/>
  <c r="N294" i="21"/>
  <c r="O294" i="21"/>
  <c r="P294" i="21"/>
  <c r="A295" i="21"/>
  <c r="B295" i="21"/>
  <c r="C295" i="21"/>
  <c r="D295" i="21"/>
  <c r="E295" i="21"/>
  <c r="F295" i="21"/>
  <c r="G295" i="21"/>
  <c r="H295" i="21"/>
  <c r="I295" i="21"/>
  <c r="J295" i="21"/>
  <c r="K295" i="21"/>
  <c r="L295" i="21"/>
  <c r="M295" i="21"/>
  <c r="N295" i="21"/>
  <c r="O295" i="21"/>
  <c r="P295" i="21"/>
  <c r="A296" i="21"/>
  <c r="B296" i="21"/>
  <c r="C296" i="21"/>
  <c r="D296" i="21"/>
  <c r="E296" i="21"/>
  <c r="F296" i="21"/>
  <c r="G296" i="21"/>
  <c r="H296" i="21"/>
  <c r="I296" i="21"/>
  <c r="J296" i="21"/>
  <c r="K296" i="21"/>
  <c r="L296" i="21"/>
  <c r="M296" i="21"/>
  <c r="N296" i="21"/>
  <c r="O296" i="21"/>
  <c r="P296" i="21"/>
  <c r="A297" i="21"/>
  <c r="B297" i="21"/>
  <c r="C297" i="21"/>
  <c r="D297" i="21"/>
  <c r="E297" i="21"/>
  <c r="F297" i="21"/>
  <c r="G297" i="21"/>
  <c r="H297" i="21"/>
  <c r="I297" i="21"/>
  <c r="J297" i="21"/>
  <c r="K297" i="21"/>
  <c r="L297" i="21"/>
  <c r="M297" i="21"/>
  <c r="N297" i="21"/>
  <c r="O297" i="21"/>
  <c r="P297" i="21"/>
  <c r="A298" i="21"/>
  <c r="B298" i="21"/>
  <c r="C298" i="21"/>
  <c r="D298" i="21"/>
  <c r="E298" i="21"/>
  <c r="F298" i="21"/>
  <c r="G298" i="21"/>
  <c r="H298" i="21"/>
  <c r="I298" i="21"/>
  <c r="J298" i="21"/>
  <c r="K298" i="21"/>
  <c r="L298" i="21"/>
  <c r="M298" i="21"/>
  <c r="N298" i="21"/>
  <c r="O298" i="21"/>
  <c r="P298" i="21"/>
  <c r="A299" i="21"/>
  <c r="B299" i="21"/>
  <c r="C299" i="21"/>
  <c r="D299" i="21"/>
  <c r="E299" i="21"/>
  <c r="F299" i="21"/>
  <c r="G299" i="21"/>
  <c r="H299" i="21"/>
  <c r="I299" i="21"/>
  <c r="J299" i="21"/>
  <c r="K299" i="21"/>
  <c r="L299" i="21"/>
  <c r="M299" i="21"/>
  <c r="N299" i="21"/>
  <c r="O299" i="21"/>
  <c r="P299" i="21"/>
  <c r="A300" i="21"/>
  <c r="B300" i="21"/>
  <c r="C300" i="21"/>
  <c r="D300" i="21"/>
  <c r="E300" i="21"/>
  <c r="F300" i="21"/>
  <c r="G300" i="21"/>
  <c r="H300" i="21"/>
  <c r="I300" i="21"/>
  <c r="J300" i="21"/>
  <c r="K300" i="21"/>
  <c r="L300" i="21"/>
  <c r="M300" i="21"/>
  <c r="N300" i="21"/>
  <c r="O300" i="21"/>
  <c r="P300" i="21"/>
  <c r="A301" i="21"/>
  <c r="B301" i="21"/>
  <c r="C301" i="21"/>
  <c r="D301" i="21"/>
  <c r="E301" i="21"/>
  <c r="F301" i="21"/>
  <c r="G301" i="21"/>
  <c r="H301" i="21"/>
  <c r="I301" i="21"/>
  <c r="J301" i="21"/>
  <c r="K301" i="21"/>
  <c r="L301" i="21"/>
  <c r="M301" i="21"/>
  <c r="N301" i="21"/>
  <c r="O301" i="21"/>
  <c r="P301" i="21"/>
  <c r="A302" i="21"/>
  <c r="B302" i="21"/>
  <c r="C302" i="21"/>
  <c r="D302" i="21"/>
  <c r="E302" i="21"/>
  <c r="F302" i="21"/>
  <c r="G302" i="21"/>
  <c r="H302" i="21"/>
  <c r="I302" i="21"/>
  <c r="J302" i="21"/>
  <c r="K302" i="21"/>
  <c r="L302" i="21"/>
  <c r="M302" i="21"/>
  <c r="N302" i="21"/>
  <c r="O302" i="21"/>
  <c r="P302" i="21"/>
  <c r="A303" i="21"/>
  <c r="B303" i="21"/>
  <c r="C303" i="21"/>
  <c r="D303" i="21"/>
  <c r="E303" i="21"/>
  <c r="F303" i="21"/>
  <c r="G303" i="21"/>
  <c r="H303" i="21"/>
  <c r="I303" i="21"/>
  <c r="J303" i="21"/>
  <c r="K303" i="21"/>
  <c r="L303" i="21"/>
  <c r="M303" i="21"/>
  <c r="N303" i="21"/>
  <c r="O303" i="21"/>
  <c r="P303" i="21"/>
  <c r="A304" i="21"/>
  <c r="B304" i="21"/>
  <c r="C304" i="21"/>
  <c r="D304" i="21"/>
  <c r="E304" i="21"/>
  <c r="F304" i="21"/>
  <c r="G304" i="21"/>
  <c r="H304" i="21"/>
  <c r="I304" i="21"/>
  <c r="J304" i="21"/>
  <c r="K304" i="21"/>
  <c r="L304" i="21"/>
  <c r="M304" i="21"/>
  <c r="N304" i="21"/>
  <c r="O304" i="21"/>
  <c r="P304" i="21"/>
  <c r="A305" i="21"/>
  <c r="B305" i="21"/>
  <c r="C305" i="21"/>
  <c r="D305" i="21"/>
  <c r="E305" i="21"/>
  <c r="F305" i="21"/>
  <c r="G305" i="21"/>
  <c r="H305" i="21"/>
  <c r="I305" i="21"/>
  <c r="J305" i="21"/>
  <c r="K305" i="21"/>
  <c r="L305" i="21"/>
  <c r="M305" i="21"/>
  <c r="N305" i="21"/>
  <c r="O305" i="21"/>
  <c r="P305" i="21"/>
  <c r="A306" i="21"/>
  <c r="B306" i="21"/>
  <c r="C306" i="21"/>
  <c r="D306" i="21"/>
  <c r="E306" i="21"/>
  <c r="F306" i="21"/>
  <c r="G306" i="21"/>
  <c r="H306" i="21"/>
  <c r="I306" i="21"/>
  <c r="J306" i="21"/>
  <c r="K306" i="21"/>
  <c r="L306" i="21"/>
  <c r="M306" i="21"/>
  <c r="N306" i="21"/>
  <c r="O306" i="21"/>
  <c r="P306" i="21"/>
  <c r="A307" i="21"/>
  <c r="B307" i="21"/>
  <c r="C307" i="21"/>
  <c r="D307" i="21"/>
  <c r="E307" i="21"/>
  <c r="F307" i="21"/>
  <c r="G307" i="21"/>
  <c r="H307" i="21"/>
  <c r="I307" i="21"/>
  <c r="J307" i="21"/>
  <c r="K307" i="21"/>
  <c r="L307" i="21"/>
  <c r="M307" i="21"/>
  <c r="N307" i="21"/>
  <c r="O307" i="21"/>
  <c r="P307" i="21"/>
  <c r="A308" i="21"/>
  <c r="B308" i="21"/>
  <c r="C308" i="21"/>
  <c r="D308" i="21"/>
  <c r="E308" i="21"/>
  <c r="F308" i="21"/>
  <c r="G308" i="21"/>
  <c r="H308" i="21"/>
  <c r="I308" i="21"/>
  <c r="J308" i="21"/>
  <c r="K308" i="21"/>
  <c r="L308" i="21"/>
  <c r="M308" i="21"/>
  <c r="N308" i="21"/>
  <c r="O308" i="21"/>
  <c r="P308" i="21"/>
  <c r="A309" i="21"/>
  <c r="B309" i="21"/>
  <c r="C309" i="21"/>
  <c r="D309" i="21"/>
  <c r="E309" i="21"/>
  <c r="F309" i="21"/>
  <c r="G309" i="21"/>
  <c r="H309" i="21"/>
  <c r="I309" i="21"/>
  <c r="J309" i="21"/>
  <c r="K309" i="21"/>
  <c r="L309" i="21"/>
  <c r="M309" i="21"/>
  <c r="N309" i="21"/>
  <c r="O309" i="21"/>
  <c r="P309" i="21"/>
  <c r="A310" i="21"/>
  <c r="B310" i="21"/>
  <c r="C310" i="21"/>
  <c r="D310" i="21"/>
  <c r="E310" i="21"/>
  <c r="F310" i="21"/>
  <c r="G310" i="21"/>
  <c r="H310" i="21"/>
  <c r="I310" i="21"/>
  <c r="J310" i="21"/>
  <c r="K310" i="21"/>
  <c r="L310" i="21"/>
  <c r="M310" i="21"/>
  <c r="N310" i="21"/>
  <c r="O310" i="21"/>
  <c r="P310" i="21"/>
  <c r="A311" i="21"/>
  <c r="B311" i="21"/>
  <c r="C311" i="21"/>
  <c r="D311" i="21"/>
  <c r="E311" i="21"/>
  <c r="F311" i="21"/>
  <c r="G311" i="21"/>
  <c r="H311" i="21"/>
  <c r="I311" i="21"/>
  <c r="J311" i="21"/>
  <c r="K311" i="21"/>
  <c r="L311" i="21"/>
  <c r="M311" i="21"/>
  <c r="N311" i="21"/>
  <c r="O311" i="21"/>
  <c r="P311" i="21"/>
  <c r="A312" i="21"/>
  <c r="B312" i="21"/>
  <c r="C312" i="21"/>
  <c r="D312" i="21"/>
  <c r="E312" i="21"/>
  <c r="F312" i="21"/>
  <c r="G312" i="21"/>
  <c r="H312" i="21"/>
  <c r="I312" i="21"/>
  <c r="J312" i="21"/>
  <c r="K312" i="21"/>
  <c r="L312" i="21"/>
  <c r="M312" i="21"/>
  <c r="N312" i="21"/>
  <c r="O312" i="21"/>
  <c r="P312" i="21"/>
  <c r="A313" i="21"/>
  <c r="B313" i="21"/>
  <c r="C313" i="21"/>
  <c r="D313" i="21"/>
  <c r="E313" i="21"/>
  <c r="F313" i="21"/>
  <c r="G313" i="21"/>
  <c r="H313" i="21"/>
  <c r="I313" i="21"/>
  <c r="J313" i="21"/>
  <c r="K313" i="21"/>
  <c r="L313" i="21"/>
  <c r="M313" i="21"/>
  <c r="N313" i="21"/>
  <c r="O313" i="21"/>
  <c r="P313" i="21"/>
  <c r="A314" i="21"/>
  <c r="B314" i="21"/>
  <c r="C314" i="21"/>
  <c r="D314" i="21"/>
  <c r="E314" i="21"/>
  <c r="F314" i="21"/>
  <c r="G314" i="21"/>
  <c r="H314" i="21"/>
  <c r="I314" i="21"/>
  <c r="J314" i="21"/>
  <c r="K314" i="21"/>
  <c r="L314" i="21"/>
  <c r="M314" i="21"/>
  <c r="N314" i="21"/>
  <c r="O314" i="21"/>
  <c r="P314" i="21"/>
  <c r="A315" i="21"/>
  <c r="B315" i="21"/>
  <c r="C315" i="21"/>
  <c r="D315" i="21"/>
  <c r="E315" i="21"/>
  <c r="F315" i="21"/>
  <c r="G315" i="21"/>
  <c r="H315" i="21"/>
  <c r="I315" i="21"/>
  <c r="J315" i="21"/>
  <c r="K315" i="21"/>
  <c r="L315" i="21"/>
  <c r="M315" i="21"/>
  <c r="N315" i="21"/>
  <c r="O315" i="21"/>
  <c r="P315" i="21"/>
  <c r="A316" i="21"/>
  <c r="B316" i="21"/>
  <c r="C316" i="21"/>
  <c r="D316" i="21"/>
  <c r="E316" i="21"/>
  <c r="F316" i="21"/>
  <c r="G316" i="21"/>
  <c r="H316" i="21"/>
  <c r="I316" i="21"/>
  <c r="J316" i="21"/>
  <c r="K316" i="21"/>
  <c r="L316" i="21"/>
  <c r="M316" i="21"/>
  <c r="N316" i="21"/>
  <c r="O316" i="21"/>
  <c r="P316" i="21"/>
  <c r="A317" i="21"/>
  <c r="B317" i="21"/>
  <c r="C317" i="21"/>
  <c r="D317" i="21"/>
  <c r="E317" i="21"/>
  <c r="F317" i="21"/>
  <c r="G317" i="21"/>
  <c r="H317" i="21"/>
  <c r="I317" i="21"/>
  <c r="J317" i="21"/>
  <c r="K317" i="21"/>
  <c r="L317" i="21"/>
  <c r="M317" i="21"/>
  <c r="N317" i="21"/>
  <c r="O317" i="21"/>
  <c r="P317" i="21"/>
  <c r="A318" i="21"/>
  <c r="B318" i="21"/>
  <c r="C318" i="21"/>
  <c r="D318" i="21"/>
  <c r="E318" i="21"/>
  <c r="F318" i="21"/>
  <c r="G318" i="21"/>
  <c r="H318" i="21"/>
  <c r="I318" i="21"/>
  <c r="J318" i="21"/>
  <c r="K318" i="21"/>
  <c r="L318" i="21"/>
  <c r="M318" i="21"/>
  <c r="N318" i="21"/>
  <c r="O318" i="21"/>
  <c r="P318" i="21"/>
  <c r="A319" i="21"/>
  <c r="B319" i="21"/>
  <c r="C319" i="21"/>
  <c r="D319" i="21"/>
  <c r="E319" i="21"/>
  <c r="F319" i="21"/>
  <c r="G319" i="21"/>
  <c r="H319" i="21"/>
  <c r="I319" i="21"/>
  <c r="J319" i="21"/>
  <c r="K319" i="21"/>
  <c r="L319" i="21"/>
  <c r="M319" i="21"/>
  <c r="N319" i="21"/>
  <c r="O319" i="21"/>
  <c r="P319" i="21"/>
  <c r="A320" i="21"/>
  <c r="B320" i="21"/>
  <c r="C320" i="21"/>
  <c r="D320" i="21"/>
  <c r="E320" i="21"/>
  <c r="F320" i="21"/>
  <c r="G320" i="21"/>
  <c r="H320" i="21"/>
  <c r="I320" i="21"/>
  <c r="J320" i="21"/>
  <c r="K320" i="21"/>
  <c r="L320" i="21"/>
  <c r="M320" i="21"/>
  <c r="N320" i="21"/>
  <c r="O320" i="21"/>
  <c r="P320" i="21"/>
  <c r="A321" i="21"/>
  <c r="B321" i="21"/>
  <c r="C321" i="21"/>
  <c r="D321" i="21"/>
  <c r="E321" i="21"/>
  <c r="F321" i="21"/>
  <c r="G321" i="21"/>
  <c r="H321" i="21"/>
  <c r="I321" i="21"/>
  <c r="J321" i="21"/>
  <c r="K321" i="21"/>
  <c r="L321" i="21"/>
  <c r="M321" i="21"/>
  <c r="N321" i="21"/>
  <c r="O321" i="21"/>
  <c r="P321" i="21"/>
  <c r="A322" i="21"/>
  <c r="B322" i="21"/>
  <c r="C322" i="21"/>
  <c r="D322" i="21"/>
  <c r="E322" i="21"/>
  <c r="F322" i="21"/>
  <c r="G322" i="21"/>
  <c r="H322" i="21"/>
  <c r="I322" i="21"/>
  <c r="J322" i="21"/>
  <c r="K322" i="21"/>
  <c r="L322" i="21"/>
  <c r="M322" i="21"/>
  <c r="N322" i="21"/>
  <c r="O322" i="21"/>
  <c r="P322" i="21"/>
  <c r="A323" i="21"/>
  <c r="B323" i="21"/>
  <c r="C323" i="21"/>
  <c r="D323" i="21"/>
  <c r="E323" i="21"/>
  <c r="F323" i="21"/>
  <c r="G323" i="21"/>
  <c r="H323" i="21"/>
  <c r="I323" i="21"/>
  <c r="J323" i="21"/>
  <c r="K323" i="21"/>
  <c r="L323" i="21"/>
  <c r="M323" i="21"/>
  <c r="N323" i="21"/>
  <c r="O323" i="21"/>
  <c r="P323" i="21"/>
  <c r="A324" i="21"/>
  <c r="B324" i="21"/>
  <c r="C324" i="21"/>
  <c r="D324" i="21"/>
  <c r="E324" i="21"/>
  <c r="F324" i="21"/>
  <c r="G324" i="21"/>
  <c r="H324" i="21"/>
  <c r="I324" i="21"/>
  <c r="J324" i="21"/>
  <c r="K324" i="21"/>
  <c r="L324" i="21"/>
  <c r="M324" i="21"/>
  <c r="N324" i="21"/>
  <c r="O324" i="21"/>
  <c r="P324" i="21"/>
  <c r="A325" i="21"/>
  <c r="B325" i="21"/>
  <c r="C325" i="21"/>
  <c r="D325" i="21"/>
  <c r="E325" i="21"/>
  <c r="F325" i="21"/>
  <c r="G325" i="21"/>
  <c r="H325" i="21"/>
  <c r="I325" i="21"/>
  <c r="J325" i="21"/>
  <c r="K325" i="21"/>
  <c r="L325" i="21"/>
  <c r="M325" i="21"/>
  <c r="N325" i="21"/>
  <c r="O325" i="21"/>
  <c r="P325" i="21"/>
  <c r="A326" i="21"/>
  <c r="B326" i="21"/>
  <c r="C326" i="21"/>
  <c r="D326" i="21"/>
  <c r="E326" i="21"/>
  <c r="F326" i="21"/>
  <c r="G326" i="21"/>
  <c r="H326" i="21"/>
  <c r="I326" i="21"/>
  <c r="J326" i="21"/>
  <c r="K326" i="21"/>
  <c r="L326" i="21"/>
  <c r="M326" i="21"/>
  <c r="N326" i="21"/>
  <c r="O326" i="21"/>
  <c r="P326" i="21"/>
  <c r="A327" i="21"/>
  <c r="B327" i="21"/>
  <c r="C327" i="21"/>
  <c r="D327" i="21"/>
  <c r="E327" i="21"/>
  <c r="F327" i="21"/>
  <c r="G327" i="21"/>
  <c r="H327" i="21"/>
  <c r="I327" i="21"/>
  <c r="J327" i="21"/>
  <c r="K327" i="21"/>
  <c r="L327" i="21"/>
  <c r="M327" i="21"/>
  <c r="N327" i="21"/>
  <c r="O327" i="21"/>
  <c r="P327" i="21"/>
  <c r="A328" i="21"/>
  <c r="B328" i="21"/>
  <c r="C328" i="21"/>
  <c r="D328" i="21"/>
  <c r="E328" i="21"/>
  <c r="F328" i="21"/>
  <c r="G328" i="21"/>
  <c r="H328" i="21"/>
  <c r="I328" i="21"/>
  <c r="J328" i="21"/>
  <c r="K328" i="21"/>
  <c r="L328" i="21"/>
  <c r="M328" i="21"/>
  <c r="N328" i="21"/>
  <c r="O328" i="21"/>
  <c r="P328" i="21"/>
  <c r="A329" i="21"/>
  <c r="B329" i="21"/>
  <c r="C329" i="21"/>
  <c r="D329" i="21"/>
  <c r="E329" i="21"/>
  <c r="F329" i="21"/>
  <c r="G329" i="21"/>
  <c r="H329" i="21"/>
  <c r="I329" i="21"/>
  <c r="J329" i="21"/>
  <c r="K329" i="21"/>
  <c r="L329" i="21"/>
  <c r="M329" i="21"/>
  <c r="N329" i="21"/>
  <c r="O329" i="21"/>
  <c r="P329" i="21"/>
  <c r="A330" i="21"/>
  <c r="B330" i="21"/>
  <c r="C330" i="21"/>
  <c r="D330" i="21"/>
  <c r="E330" i="21"/>
  <c r="F330" i="21"/>
  <c r="G330" i="21"/>
  <c r="H330" i="21"/>
  <c r="I330" i="21"/>
  <c r="J330" i="21"/>
  <c r="K330" i="21"/>
  <c r="L330" i="21"/>
  <c r="M330" i="21"/>
  <c r="N330" i="21"/>
  <c r="O330" i="21"/>
  <c r="P330" i="21"/>
  <c r="A331" i="21"/>
  <c r="B331" i="21"/>
  <c r="C331" i="21"/>
  <c r="D331" i="21"/>
  <c r="E331" i="21"/>
  <c r="F331" i="21"/>
  <c r="G331" i="21"/>
  <c r="H331" i="21"/>
  <c r="I331" i="21"/>
  <c r="J331" i="21"/>
  <c r="K331" i="21"/>
  <c r="L331" i="21"/>
  <c r="M331" i="21"/>
  <c r="N331" i="21"/>
  <c r="O331" i="21"/>
  <c r="P331" i="21"/>
  <c r="A332" i="21"/>
  <c r="B332" i="21"/>
  <c r="C332" i="21"/>
  <c r="D332" i="21"/>
  <c r="E332" i="21"/>
  <c r="F332" i="21"/>
  <c r="G332" i="21"/>
  <c r="H332" i="21"/>
  <c r="I332" i="21"/>
  <c r="J332" i="21"/>
  <c r="K332" i="21"/>
  <c r="L332" i="21"/>
  <c r="M332" i="21"/>
  <c r="N332" i="21"/>
  <c r="O332" i="21"/>
  <c r="P332" i="21"/>
  <c r="A333" i="21"/>
  <c r="B333" i="21"/>
  <c r="C333" i="21"/>
  <c r="D333" i="21"/>
  <c r="E333" i="21"/>
  <c r="F333" i="21"/>
  <c r="G333" i="21"/>
  <c r="H333" i="21"/>
  <c r="I333" i="21"/>
  <c r="J333" i="21"/>
  <c r="K333" i="21"/>
  <c r="L333" i="21"/>
  <c r="M333" i="21"/>
  <c r="N333" i="21"/>
  <c r="O333" i="21"/>
  <c r="P333" i="21"/>
  <c r="A334" i="21"/>
  <c r="B334" i="21"/>
  <c r="C334" i="21"/>
  <c r="D334" i="21"/>
  <c r="E334" i="21"/>
  <c r="F334" i="21"/>
  <c r="G334" i="21"/>
  <c r="H334" i="21"/>
  <c r="I334" i="21"/>
  <c r="J334" i="21"/>
  <c r="K334" i="21"/>
  <c r="L334" i="21"/>
  <c r="M334" i="21"/>
  <c r="N334" i="21"/>
  <c r="O334" i="21"/>
  <c r="P334" i="21"/>
  <c r="A335" i="21"/>
  <c r="B335" i="21"/>
  <c r="C335" i="21"/>
  <c r="D335" i="21"/>
  <c r="E335" i="21"/>
  <c r="F335" i="21"/>
  <c r="G335" i="21"/>
  <c r="H335" i="21"/>
  <c r="I335" i="21"/>
  <c r="J335" i="21"/>
  <c r="K335" i="21"/>
  <c r="L335" i="21"/>
  <c r="M335" i="21"/>
  <c r="N335" i="21"/>
  <c r="O335" i="21"/>
  <c r="P335" i="21"/>
  <c r="A336" i="21"/>
  <c r="B336" i="21"/>
  <c r="C336" i="21"/>
  <c r="D336" i="21"/>
  <c r="E336" i="21"/>
  <c r="F336" i="21"/>
  <c r="G336" i="21"/>
  <c r="H336" i="21"/>
  <c r="I336" i="21"/>
  <c r="J336" i="21"/>
  <c r="K336" i="21"/>
  <c r="L336" i="21"/>
  <c r="M336" i="21"/>
  <c r="N336" i="21"/>
  <c r="O336" i="21"/>
  <c r="P336" i="21"/>
  <c r="A337" i="21"/>
  <c r="B337" i="21"/>
  <c r="C337" i="21"/>
  <c r="D337" i="21"/>
  <c r="E337" i="21"/>
  <c r="F337" i="21"/>
  <c r="G337" i="21"/>
  <c r="H337" i="21"/>
  <c r="I337" i="21"/>
  <c r="J337" i="21"/>
  <c r="K337" i="21"/>
  <c r="L337" i="21"/>
  <c r="M337" i="21"/>
  <c r="N337" i="21"/>
  <c r="O337" i="21"/>
  <c r="P337" i="21"/>
  <c r="A338" i="21"/>
  <c r="B338" i="21"/>
  <c r="C338" i="21"/>
  <c r="D338" i="21"/>
  <c r="E338" i="21"/>
  <c r="F338" i="21"/>
  <c r="G338" i="21"/>
  <c r="H338" i="21"/>
  <c r="I338" i="21"/>
  <c r="J338" i="21"/>
  <c r="K338" i="21"/>
  <c r="L338" i="21"/>
  <c r="M338" i="21"/>
  <c r="N338" i="21"/>
  <c r="O338" i="21"/>
  <c r="P338" i="21"/>
  <c r="A339" i="21"/>
  <c r="B339" i="21"/>
  <c r="C339" i="21"/>
  <c r="D339" i="21"/>
  <c r="E339" i="21"/>
  <c r="F339" i="21"/>
  <c r="G339" i="21"/>
  <c r="H339" i="21"/>
  <c r="I339" i="21"/>
  <c r="J339" i="21"/>
  <c r="K339" i="21"/>
  <c r="L339" i="21"/>
  <c r="M339" i="21"/>
  <c r="N339" i="21"/>
  <c r="O339" i="21"/>
  <c r="P339" i="21"/>
  <c r="A340" i="21"/>
  <c r="B340" i="21"/>
  <c r="C340" i="21"/>
  <c r="D340" i="21"/>
  <c r="E340" i="21"/>
  <c r="F340" i="21"/>
  <c r="G340" i="21"/>
  <c r="H340" i="21"/>
  <c r="I340" i="21"/>
  <c r="J340" i="21"/>
  <c r="K340" i="21"/>
  <c r="L340" i="21"/>
  <c r="M340" i="21"/>
  <c r="N340" i="21"/>
  <c r="O340" i="21"/>
  <c r="P340" i="21"/>
  <c r="A341" i="21"/>
  <c r="B341" i="21"/>
  <c r="C341" i="21"/>
  <c r="D341" i="21"/>
  <c r="E341" i="21"/>
  <c r="F341" i="21"/>
  <c r="G341" i="21"/>
  <c r="H341" i="21"/>
  <c r="I341" i="21"/>
  <c r="J341" i="21"/>
  <c r="K341" i="21"/>
  <c r="L341" i="21"/>
  <c r="M341" i="21"/>
  <c r="N341" i="21"/>
  <c r="O341" i="21"/>
  <c r="P341" i="21"/>
  <c r="A342" i="21"/>
  <c r="B342" i="21"/>
  <c r="C342" i="21"/>
  <c r="D342" i="21"/>
  <c r="E342" i="21"/>
  <c r="F342" i="21"/>
  <c r="G342" i="21"/>
  <c r="H342" i="21"/>
  <c r="I342" i="21"/>
  <c r="J342" i="21"/>
  <c r="K342" i="21"/>
  <c r="L342" i="21"/>
  <c r="M342" i="21"/>
  <c r="N342" i="21"/>
  <c r="O342" i="21"/>
  <c r="P342" i="21"/>
  <c r="A343" i="21"/>
  <c r="B343" i="21"/>
  <c r="C343" i="21"/>
  <c r="D343" i="21"/>
  <c r="E343" i="21"/>
  <c r="F343" i="21"/>
  <c r="G343" i="21"/>
  <c r="H343" i="21"/>
  <c r="I343" i="21"/>
  <c r="J343" i="21"/>
  <c r="K343" i="21"/>
  <c r="L343" i="21"/>
  <c r="M343" i="21"/>
  <c r="N343" i="21"/>
  <c r="O343" i="21"/>
  <c r="P343" i="21"/>
  <c r="A344" i="21"/>
  <c r="B344" i="21"/>
  <c r="C344" i="21"/>
  <c r="D344" i="21"/>
  <c r="E344" i="21"/>
  <c r="F344" i="21"/>
  <c r="G344" i="21"/>
  <c r="H344" i="21"/>
  <c r="I344" i="21"/>
  <c r="J344" i="21"/>
  <c r="K344" i="21"/>
  <c r="L344" i="21"/>
  <c r="M344" i="21"/>
  <c r="N344" i="21"/>
  <c r="O344" i="21"/>
  <c r="P344" i="21"/>
  <c r="A345" i="21"/>
  <c r="B345" i="21"/>
  <c r="C345" i="21"/>
  <c r="D345" i="21"/>
  <c r="E345" i="21"/>
  <c r="F345" i="21"/>
  <c r="G345" i="21"/>
  <c r="H345" i="21"/>
  <c r="I345" i="21"/>
  <c r="J345" i="21"/>
  <c r="K345" i="21"/>
  <c r="L345" i="21"/>
  <c r="M345" i="21"/>
  <c r="N345" i="21"/>
  <c r="O345" i="21"/>
  <c r="P345" i="21"/>
  <c r="A346" i="21"/>
  <c r="B346" i="21"/>
  <c r="C346" i="21"/>
  <c r="D346" i="21"/>
  <c r="E346" i="21"/>
  <c r="F346" i="21"/>
  <c r="G346" i="21"/>
  <c r="H346" i="21"/>
  <c r="I346" i="21"/>
  <c r="J346" i="21"/>
  <c r="K346" i="21"/>
  <c r="L346" i="21"/>
  <c r="M346" i="21"/>
  <c r="N346" i="21"/>
  <c r="O346" i="21"/>
  <c r="P346" i="21"/>
  <c r="A347" i="21"/>
  <c r="B347" i="21"/>
  <c r="C347" i="21"/>
  <c r="D347" i="21"/>
  <c r="E347" i="21"/>
  <c r="F347" i="21"/>
  <c r="G347" i="21"/>
  <c r="H347" i="21"/>
  <c r="I347" i="21"/>
  <c r="J347" i="21"/>
  <c r="K347" i="21"/>
  <c r="L347" i="21"/>
  <c r="M347" i="21"/>
  <c r="N347" i="21"/>
  <c r="O347" i="21"/>
  <c r="P347" i="21"/>
  <c r="A348" i="21"/>
  <c r="B348" i="21"/>
  <c r="C348" i="21"/>
  <c r="D348" i="21"/>
  <c r="E348" i="21"/>
  <c r="F348" i="21"/>
  <c r="G348" i="21"/>
  <c r="H348" i="21"/>
  <c r="I348" i="21"/>
  <c r="J348" i="21"/>
  <c r="K348" i="21"/>
  <c r="L348" i="21"/>
  <c r="M348" i="21"/>
  <c r="N348" i="21"/>
  <c r="O348" i="21"/>
  <c r="P348" i="21"/>
  <c r="A349" i="21"/>
  <c r="B349" i="21"/>
  <c r="C349" i="21"/>
  <c r="D349" i="21"/>
  <c r="E349" i="21"/>
  <c r="F349" i="21"/>
  <c r="G349" i="21"/>
  <c r="H349" i="21"/>
  <c r="I349" i="21"/>
  <c r="J349" i="21"/>
  <c r="K349" i="21"/>
  <c r="L349" i="21"/>
  <c r="M349" i="21"/>
  <c r="N349" i="21"/>
  <c r="O349" i="21"/>
  <c r="P349" i="21"/>
  <c r="A350" i="21"/>
  <c r="B350" i="21"/>
  <c r="C350" i="21"/>
  <c r="D350" i="21"/>
  <c r="E350" i="21"/>
  <c r="F350" i="21"/>
  <c r="G350" i="21"/>
  <c r="H350" i="21"/>
  <c r="I350" i="21"/>
  <c r="J350" i="21"/>
  <c r="K350" i="21"/>
  <c r="L350" i="21"/>
  <c r="M350" i="21"/>
  <c r="N350" i="21"/>
  <c r="O350" i="21"/>
  <c r="P350" i="21"/>
  <c r="A351" i="21"/>
  <c r="B351" i="21"/>
  <c r="C351" i="21"/>
  <c r="D351" i="21"/>
  <c r="E351" i="21"/>
  <c r="F351" i="21"/>
  <c r="G351" i="21"/>
  <c r="H351" i="21"/>
  <c r="I351" i="21"/>
  <c r="J351" i="21"/>
  <c r="K351" i="21"/>
  <c r="L351" i="21"/>
  <c r="M351" i="21"/>
  <c r="N351" i="21"/>
  <c r="O351" i="21"/>
  <c r="P351" i="21"/>
  <c r="A352" i="21"/>
  <c r="B352" i="21"/>
  <c r="C352" i="21"/>
  <c r="D352" i="21"/>
  <c r="E352" i="21"/>
  <c r="F352" i="21"/>
  <c r="G352" i="21"/>
  <c r="H352" i="21"/>
  <c r="I352" i="21"/>
  <c r="J352" i="21"/>
  <c r="K352" i="21"/>
  <c r="L352" i="21"/>
  <c r="M352" i="21"/>
  <c r="N352" i="21"/>
  <c r="O352" i="21"/>
  <c r="P352" i="21"/>
  <c r="A353" i="21"/>
  <c r="B353" i="21"/>
  <c r="C353" i="21"/>
  <c r="D353" i="21"/>
  <c r="E353" i="21"/>
  <c r="F353" i="21"/>
  <c r="G353" i="21"/>
  <c r="H353" i="21"/>
  <c r="I353" i="21"/>
  <c r="J353" i="21"/>
  <c r="K353" i="21"/>
  <c r="L353" i="21"/>
  <c r="M353" i="21"/>
  <c r="N353" i="21"/>
  <c r="O353" i="21"/>
  <c r="P353" i="21"/>
  <c r="A354" i="21"/>
  <c r="B354" i="21"/>
  <c r="C354" i="21"/>
  <c r="D354" i="21"/>
  <c r="E354" i="21"/>
  <c r="F354" i="21"/>
  <c r="G354" i="21"/>
  <c r="H354" i="21"/>
  <c r="I354" i="21"/>
  <c r="J354" i="21"/>
  <c r="K354" i="21"/>
  <c r="L354" i="21"/>
  <c r="M354" i="21"/>
  <c r="N354" i="21"/>
  <c r="O354" i="21"/>
  <c r="P354" i="21"/>
  <c r="A355" i="21"/>
  <c r="B355" i="21"/>
  <c r="C355" i="21"/>
  <c r="D355" i="21"/>
  <c r="E355" i="21"/>
  <c r="F355" i="21"/>
  <c r="G355" i="21"/>
  <c r="H355" i="21"/>
  <c r="I355" i="21"/>
  <c r="J355" i="21"/>
  <c r="K355" i="21"/>
  <c r="L355" i="21"/>
  <c r="M355" i="21"/>
  <c r="N355" i="21"/>
  <c r="O355" i="21"/>
  <c r="P355" i="21"/>
  <c r="A356" i="21"/>
  <c r="B356" i="21"/>
  <c r="C356" i="21"/>
  <c r="D356" i="21"/>
  <c r="E356" i="21"/>
  <c r="F356" i="21"/>
  <c r="G356" i="21"/>
  <c r="H356" i="21"/>
  <c r="I356" i="21"/>
  <c r="J356" i="21"/>
  <c r="K356" i="21"/>
  <c r="L356" i="21"/>
  <c r="M356" i="21"/>
  <c r="N356" i="21"/>
  <c r="O356" i="21"/>
  <c r="P356" i="21"/>
  <c r="A357" i="21"/>
  <c r="B357" i="21"/>
  <c r="C357" i="21"/>
  <c r="D357" i="21"/>
  <c r="E357" i="21"/>
  <c r="F357" i="21"/>
  <c r="G357" i="21"/>
  <c r="H357" i="21"/>
  <c r="I357" i="21"/>
  <c r="J357" i="21"/>
  <c r="K357" i="21"/>
  <c r="L357" i="21"/>
  <c r="M357" i="21"/>
  <c r="N357" i="21"/>
  <c r="O357" i="21"/>
  <c r="P357" i="21"/>
  <c r="A358" i="21"/>
  <c r="B358" i="21"/>
  <c r="C358" i="21"/>
  <c r="D358" i="21"/>
  <c r="E358" i="21"/>
  <c r="F358" i="21"/>
  <c r="G358" i="21"/>
  <c r="H358" i="21"/>
  <c r="I358" i="21"/>
  <c r="J358" i="21"/>
  <c r="K358" i="21"/>
  <c r="L358" i="21"/>
  <c r="M358" i="21"/>
  <c r="N358" i="21"/>
  <c r="O358" i="21"/>
  <c r="P358" i="21"/>
  <c r="A359" i="21"/>
  <c r="B359" i="21"/>
  <c r="C359" i="21"/>
  <c r="D359" i="21"/>
  <c r="E359" i="21"/>
  <c r="F359" i="21"/>
  <c r="G359" i="21"/>
  <c r="H359" i="21"/>
  <c r="I359" i="21"/>
  <c r="J359" i="21"/>
  <c r="K359" i="21"/>
  <c r="L359" i="21"/>
  <c r="M359" i="21"/>
  <c r="N359" i="21"/>
  <c r="O359" i="21"/>
  <c r="P359" i="21"/>
  <c r="A360" i="21"/>
  <c r="B360" i="21"/>
  <c r="C360" i="21"/>
  <c r="D360" i="21"/>
  <c r="E360" i="21"/>
  <c r="F360" i="21"/>
  <c r="G360" i="21"/>
  <c r="H360" i="21"/>
  <c r="I360" i="21"/>
  <c r="J360" i="21"/>
  <c r="K360" i="21"/>
  <c r="L360" i="21"/>
  <c r="M360" i="21"/>
  <c r="N360" i="21"/>
  <c r="O360" i="21"/>
  <c r="P360" i="21"/>
  <c r="A361" i="21"/>
  <c r="B361" i="21"/>
  <c r="C361" i="21"/>
  <c r="D361" i="21"/>
  <c r="E361" i="21"/>
  <c r="F361" i="21"/>
  <c r="G361" i="21"/>
  <c r="H361" i="21"/>
  <c r="I361" i="21"/>
  <c r="J361" i="21"/>
  <c r="K361" i="21"/>
  <c r="L361" i="21"/>
  <c r="M361" i="21"/>
  <c r="N361" i="21"/>
  <c r="O361" i="21"/>
  <c r="P361" i="21"/>
  <c r="A362" i="21"/>
  <c r="B362" i="21"/>
  <c r="C362" i="21"/>
  <c r="D362" i="21"/>
  <c r="E362" i="21"/>
  <c r="F362" i="21"/>
  <c r="G362" i="21"/>
  <c r="H362" i="21"/>
  <c r="I362" i="21"/>
  <c r="J362" i="21"/>
  <c r="K362" i="21"/>
  <c r="L362" i="21"/>
  <c r="M362" i="21"/>
  <c r="N362" i="21"/>
  <c r="O362" i="21"/>
  <c r="P362" i="21"/>
  <c r="A363" i="21"/>
  <c r="B363" i="21"/>
  <c r="C363" i="21"/>
  <c r="D363" i="21"/>
  <c r="E363" i="21"/>
  <c r="F363" i="21"/>
  <c r="G363" i="21"/>
  <c r="H363" i="21"/>
  <c r="I363" i="21"/>
  <c r="J363" i="21"/>
  <c r="K363" i="21"/>
  <c r="L363" i="21"/>
  <c r="M363" i="21"/>
  <c r="N363" i="21"/>
  <c r="O363" i="21"/>
  <c r="P363" i="21"/>
  <c r="A364" i="21"/>
  <c r="B364" i="21"/>
  <c r="C364" i="21"/>
  <c r="D364" i="21"/>
  <c r="E364" i="21"/>
  <c r="F364" i="21"/>
  <c r="G364" i="21"/>
  <c r="H364" i="21"/>
  <c r="I364" i="21"/>
  <c r="J364" i="21"/>
  <c r="K364" i="21"/>
  <c r="L364" i="21"/>
  <c r="M364" i="21"/>
  <c r="N364" i="21"/>
  <c r="O364" i="21"/>
  <c r="P364" i="21"/>
  <c r="A365" i="21"/>
  <c r="B365" i="21"/>
  <c r="C365" i="21"/>
  <c r="D365" i="21"/>
  <c r="E365" i="21"/>
  <c r="F365" i="21"/>
  <c r="G365" i="21"/>
  <c r="H365" i="21"/>
  <c r="I365" i="21"/>
  <c r="J365" i="21"/>
  <c r="K365" i="21"/>
  <c r="L365" i="21"/>
  <c r="M365" i="21"/>
  <c r="N365" i="21"/>
  <c r="O365" i="21"/>
  <c r="P365" i="21"/>
  <c r="A366" i="21"/>
  <c r="B366" i="21"/>
  <c r="C366" i="21"/>
  <c r="D366" i="21"/>
  <c r="E366" i="21"/>
  <c r="F366" i="21"/>
  <c r="G366" i="21"/>
  <c r="H366" i="21"/>
  <c r="I366" i="21"/>
  <c r="J366" i="21"/>
  <c r="K366" i="21"/>
  <c r="L366" i="21"/>
  <c r="M366" i="21"/>
  <c r="N366" i="21"/>
  <c r="O366" i="21"/>
  <c r="P366" i="21"/>
  <c r="A367" i="21"/>
  <c r="B367" i="21"/>
  <c r="C367" i="21"/>
  <c r="D367" i="21"/>
  <c r="E367" i="21"/>
  <c r="F367" i="21"/>
  <c r="G367" i="21"/>
  <c r="H367" i="21"/>
  <c r="I367" i="21"/>
  <c r="J367" i="21"/>
  <c r="K367" i="21"/>
  <c r="L367" i="21"/>
  <c r="M367" i="21"/>
  <c r="N367" i="21"/>
  <c r="O367" i="21"/>
  <c r="P367" i="21"/>
  <c r="A368" i="21"/>
  <c r="B368" i="21"/>
  <c r="C368" i="21"/>
  <c r="D368" i="21"/>
  <c r="E368" i="21"/>
  <c r="F368" i="21"/>
  <c r="G368" i="21"/>
  <c r="H368" i="21"/>
  <c r="I368" i="21"/>
  <c r="J368" i="21"/>
  <c r="K368" i="21"/>
  <c r="L368" i="21"/>
  <c r="M368" i="21"/>
  <c r="N368" i="21"/>
  <c r="O368" i="21"/>
  <c r="P368" i="21"/>
  <c r="A369" i="21"/>
  <c r="B369" i="21"/>
  <c r="C369" i="21"/>
  <c r="D369" i="21"/>
  <c r="E369" i="21"/>
  <c r="F369" i="21"/>
  <c r="G369" i="21"/>
  <c r="H369" i="21"/>
  <c r="I369" i="21"/>
  <c r="J369" i="21"/>
  <c r="K369" i="21"/>
  <c r="L369" i="21"/>
  <c r="M369" i="21"/>
  <c r="N369" i="21"/>
  <c r="O369" i="21"/>
  <c r="P369" i="21"/>
  <c r="A370" i="21"/>
  <c r="B370" i="21"/>
  <c r="C370" i="21"/>
  <c r="D370" i="21"/>
  <c r="E370" i="21"/>
  <c r="F370" i="21"/>
  <c r="G370" i="21"/>
  <c r="H370" i="21"/>
  <c r="I370" i="21"/>
  <c r="J370" i="21"/>
  <c r="K370" i="21"/>
  <c r="L370" i="21"/>
  <c r="M370" i="21"/>
  <c r="N370" i="21"/>
  <c r="O370" i="21"/>
  <c r="P370" i="21"/>
  <c r="A371" i="21"/>
  <c r="B371" i="21"/>
  <c r="C371" i="21"/>
  <c r="D371" i="21"/>
  <c r="E371" i="21"/>
  <c r="F371" i="21"/>
  <c r="G371" i="21"/>
  <c r="H371" i="21"/>
  <c r="I371" i="21"/>
  <c r="J371" i="21"/>
  <c r="K371" i="21"/>
  <c r="L371" i="21"/>
  <c r="M371" i="21"/>
  <c r="N371" i="21"/>
  <c r="O371" i="21"/>
  <c r="P371" i="21"/>
  <c r="A372" i="21"/>
  <c r="B372" i="21"/>
  <c r="C372" i="21"/>
  <c r="D372" i="21"/>
  <c r="E372" i="21"/>
  <c r="F372" i="21"/>
  <c r="G372" i="21"/>
  <c r="H372" i="21"/>
  <c r="I372" i="21"/>
  <c r="J372" i="21"/>
  <c r="K372" i="21"/>
  <c r="L372" i="21"/>
  <c r="M372" i="21"/>
  <c r="N372" i="21"/>
  <c r="O372" i="21"/>
  <c r="P372" i="21"/>
  <c r="A373" i="21"/>
  <c r="B373" i="21"/>
  <c r="C373" i="21"/>
  <c r="D373" i="21"/>
  <c r="E373" i="21"/>
  <c r="F373" i="21"/>
  <c r="G373" i="21"/>
  <c r="H373" i="21"/>
  <c r="I373" i="21"/>
  <c r="J373" i="21"/>
  <c r="K373" i="21"/>
  <c r="L373" i="21"/>
  <c r="M373" i="21"/>
  <c r="N373" i="21"/>
  <c r="O373" i="21"/>
  <c r="P373" i="21"/>
  <c r="A374" i="21"/>
  <c r="B374" i="21"/>
  <c r="C374" i="21"/>
  <c r="D374" i="21"/>
  <c r="E374" i="21"/>
  <c r="F374" i="21"/>
  <c r="G374" i="21"/>
  <c r="H374" i="21"/>
  <c r="I374" i="21"/>
  <c r="J374" i="21"/>
  <c r="K374" i="21"/>
  <c r="L374" i="21"/>
  <c r="M374" i="21"/>
  <c r="N374" i="21"/>
  <c r="O374" i="21"/>
  <c r="P374" i="21"/>
  <c r="A375" i="21"/>
  <c r="B375" i="21"/>
  <c r="C375" i="21"/>
  <c r="D375" i="21"/>
  <c r="E375" i="21"/>
  <c r="F375" i="21"/>
  <c r="G375" i="21"/>
  <c r="H375" i="21"/>
  <c r="I375" i="21"/>
  <c r="J375" i="21"/>
  <c r="K375" i="21"/>
  <c r="L375" i="21"/>
  <c r="M375" i="21"/>
  <c r="N375" i="21"/>
  <c r="O375" i="21"/>
  <c r="P375" i="21"/>
  <c r="A376" i="21"/>
  <c r="B376" i="21"/>
  <c r="C376" i="21"/>
  <c r="D376" i="21"/>
  <c r="E376" i="21"/>
  <c r="F376" i="21"/>
  <c r="G376" i="21"/>
  <c r="H376" i="21"/>
  <c r="I376" i="21"/>
  <c r="J376" i="21"/>
  <c r="K376" i="21"/>
  <c r="L376" i="21"/>
  <c r="M376" i="21"/>
  <c r="N376" i="21"/>
  <c r="O376" i="21"/>
  <c r="P376" i="21"/>
  <c r="A377" i="21"/>
  <c r="B377" i="21"/>
  <c r="C377" i="21"/>
  <c r="D377" i="21"/>
  <c r="E377" i="21"/>
  <c r="F377" i="21"/>
  <c r="G377" i="21"/>
  <c r="H377" i="21"/>
  <c r="I377" i="21"/>
  <c r="J377" i="21"/>
  <c r="K377" i="21"/>
  <c r="L377" i="21"/>
  <c r="M377" i="21"/>
  <c r="N377" i="21"/>
  <c r="O377" i="21"/>
  <c r="P377" i="21"/>
  <c r="A378" i="21"/>
  <c r="B378" i="21"/>
  <c r="C378" i="21"/>
  <c r="D378" i="21"/>
  <c r="E378" i="21"/>
  <c r="F378" i="21"/>
  <c r="G378" i="21"/>
  <c r="H378" i="21"/>
  <c r="I378" i="21"/>
  <c r="J378" i="21"/>
  <c r="K378" i="21"/>
  <c r="L378" i="21"/>
  <c r="M378" i="21"/>
  <c r="N378" i="21"/>
  <c r="O378" i="21"/>
  <c r="P378" i="21"/>
  <c r="A379" i="21"/>
  <c r="B379" i="21"/>
  <c r="C379" i="21"/>
  <c r="D379" i="21"/>
  <c r="E379" i="21"/>
  <c r="F379" i="21"/>
  <c r="G379" i="21"/>
  <c r="H379" i="21"/>
  <c r="I379" i="21"/>
  <c r="J379" i="21"/>
  <c r="K379" i="21"/>
  <c r="L379" i="21"/>
  <c r="M379" i="21"/>
  <c r="N379" i="21"/>
  <c r="O379" i="21"/>
  <c r="P379" i="21"/>
  <c r="A380" i="21"/>
  <c r="B380" i="21"/>
  <c r="C380" i="21"/>
  <c r="D380" i="21"/>
  <c r="E380" i="21"/>
  <c r="F380" i="21"/>
  <c r="G380" i="21"/>
  <c r="H380" i="21"/>
  <c r="I380" i="21"/>
  <c r="J380" i="21"/>
  <c r="K380" i="21"/>
  <c r="L380" i="21"/>
  <c r="M380" i="21"/>
  <c r="N380" i="21"/>
  <c r="O380" i="21"/>
  <c r="P380" i="21"/>
  <c r="A381" i="21"/>
  <c r="B381" i="21"/>
  <c r="C381" i="21"/>
  <c r="D381" i="21"/>
  <c r="E381" i="21"/>
  <c r="F381" i="21"/>
  <c r="G381" i="21"/>
  <c r="H381" i="21"/>
  <c r="I381" i="21"/>
  <c r="J381" i="21"/>
  <c r="K381" i="21"/>
  <c r="L381" i="21"/>
  <c r="M381" i="21"/>
  <c r="N381" i="21"/>
  <c r="O381" i="21"/>
  <c r="P381" i="21"/>
  <c r="A382" i="21"/>
  <c r="B382" i="21"/>
  <c r="C382" i="21"/>
  <c r="D382" i="21"/>
  <c r="E382" i="21"/>
  <c r="F382" i="21"/>
  <c r="G382" i="21"/>
  <c r="H382" i="21"/>
  <c r="I382" i="21"/>
  <c r="J382" i="21"/>
  <c r="K382" i="21"/>
  <c r="L382" i="21"/>
  <c r="M382" i="21"/>
  <c r="N382" i="21"/>
  <c r="O382" i="21"/>
  <c r="P382" i="21"/>
  <c r="A383" i="21"/>
  <c r="B383" i="21"/>
  <c r="C383" i="21"/>
  <c r="D383" i="21"/>
  <c r="E383" i="21"/>
  <c r="F383" i="21"/>
  <c r="G383" i="21"/>
  <c r="H383" i="21"/>
  <c r="I383" i="21"/>
  <c r="J383" i="21"/>
  <c r="K383" i="21"/>
  <c r="L383" i="21"/>
  <c r="M383" i="21"/>
  <c r="N383" i="21"/>
  <c r="O383" i="21"/>
  <c r="P383" i="21"/>
  <c r="A384" i="21"/>
  <c r="B384" i="21"/>
  <c r="C384" i="21"/>
  <c r="D384" i="21"/>
  <c r="E384" i="21"/>
  <c r="F384" i="21"/>
  <c r="G384" i="21"/>
  <c r="H384" i="21"/>
  <c r="I384" i="21"/>
  <c r="J384" i="21"/>
  <c r="K384" i="21"/>
  <c r="L384" i="21"/>
  <c r="M384" i="21"/>
  <c r="N384" i="21"/>
  <c r="O384" i="21"/>
  <c r="P384" i="21"/>
  <c r="A385" i="21"/>
  <c r="B385" i="21"/>
  <c r="C385" i="21"/>
  <c r="D385" i="21"/>
  <c r="E385" i="21"/>
  <c r="F385" i="21"/>
  <c r="G385" i="21"/>
  <c r="H385" i="21"/>
  <c r="I385" i="21"/>
  <c r="J385" i="21"/>
  <c r="K385" i="21"/>
  <c r="L385" i="21"/>
  <c r="M385" i="21"/>
  <c r="N385" i="21"/>
  <c r="O385" i="21"/>
  <c r="P385" i="21"/>
  <c r="A386" i="21"/>
  <c r="B386" i="21"/>
  <c r="C386" i="21"/>
  <c r="D386" i="21"/>
  <c r="E386" i="21"/>
  <c r="F386" i="21"/>
  <c r="G386" i="21"/>
  <c r="H386" i="21"/>
  <c r="I386" i="21"/>
  <c r="J386" i="21"/>
  <c r="K386" i="21"/>
  <c r="L386" i="21"/>
  <c r="M386" i="21"/>
  <c r="N386" i="21"/>
  <c r="O386" i="21"/>
  <c r="P386" i="21"/>
  <c r="A387" i="21"/>
  <c r="B387" i="21"/>
  <c r="C387" i="21"/>
  <c r="D387" i="21"/>
  <c r="E387" i="21"/>
  <c r="F387" i="21"/>
  <c r="G387" i="21"/>
  <c r="H387" i="21"/>
  <c r="I387" i="21"/>
  <c r="J387" i="21"/>
  <c r="K387" i="21"/>
  <c r="L387" i="21"/>
  <c r="M387" i="21"/>
  <c r="N387" i="21"/>
  <c r="O387" i="21"/>
  <c r="P387" i="21"/>
  <c r="A388" i="21"/>
  <c r="B388" i="21"/>
  <c r="C388" i="21"/>
  <c r="D388" i="21"/>
  <c r="E388" i="21"/>
  <c r="F388" i="21"/>
  <c r="G388" i="21"/>
  <c r="H388" i="21"/>
  <c r="I388" i="21"/>
  <c r="J388" i="21"/>
  <c r="K388" i="21"/>
  <c r="L388" i="21"/>
  <c r="M388" i="21"/>
  <c r="N388" i="21"/>
  <c r="O388" i="21"/>
  <c r="P388" i="21"/>
  <c r="A389" i="21"/>
  <c r="B389" i="21"/>
  <c r="C389" i="21"/>
  <c r="D389" i="21"/>
  <c r="E389" i="21"/>
  <c r="F389" i="21"/>
  <c r="G389" i="21"/>
  <c r="H389" i="21"/>
  <c r="I389" i="21"/>
  <c r="J389" i="21"/>
  <c r="K389" i="21"/>
  <c r="L389" i="21"/>
  <c r="M389" i="21"/>
  <c r="N389" i="21"/>
  <c r="O389" i="21"/>
  <c r="P389" i="21"/>
  <c r="A390" i="21"/>
  <c r="B390" i="21"/>
  <c r="C390" i="21"/>
  <c r="D390" i="21"/>
  <c r="E390" i="21"/>
  <c r="F390" i="21"/>
  <c r="G390" i="21"/>
  <c r="H390" i="21"/>
  <c r="I390" i="21"/>
  <c r="J390" i="21"/>
  <c r="K390" i="21"/>
  <c r="L390" i="21"/>
  <c r="M390" i="21"/>
  <c r="N390" i="21"/>
  <c r="O390" i="21"/>
  <c r="P390" i="21"/>
  <c r="A391" i="21"/>
  <c r="B391" i="21"/>
  <c r="C391" i="21"/>
  <c r="D391" i="21"/>
  <c r="E391" i="21"/>
  <c r="F391" i="21"/>
  <c r="G391" i="21"/>
  <c r="H391" i="21"/>
  <c r="I391" i="21"/>
  <c r="J391" i="21"/>
  <c r="K391" i="21"/>
  <c r="L391" i="21"/>
  <c r="M391" i="21"/>
  <c r="N391" i="21"/>
  <c r="O391" i="21"/>
  <c r="P391" i="21"/>
  <c r="A392" i="21"/>
  <c r="B392" i="21"/>
  <c r="C392" i="21"/>
  <c r="D392" i="21"/>
  <c r="E392" i="21"/>
  <c r="F392" i="21"/>
  <c r="G392" i="21"/>
  <c r="H392" i="21"/>
  <c r="I392" i="21"/>
  <c r="J392" i="21"/>
  <c r="K392" i="21"/>
  <c r="L392" i="21"/>
  <c r="M392" i="21"/>
  <c r="N392" i="21"/>
  <c r="O392" i="21"/>
  <c r="P392" i="21"/>
  <c r="A393" i="21"/>
  <c r="B393" i="21"/>
  <c r="C393" i="21"/>
  <c r="D393" i="21"/>
  <c r="E393" i="21"/>
  <c r="F393" i="21"/>
  <c r="G393" i="21"/>
  <c r="H393" i="21"/>
  <c r="I393" i="21"/>
  <c r="J393" i="21"/>
  <c r="K393" i="21"/>
  <c r="L393" i="21"/>
  <c r="M393" i="21"/>
  <c r="N393" i="21"/>
  <c r="O393" i="21"/>
  <c r="P393" i="21"/>
  <c r="A394" i="21"/>
  <c r="B394" i="21"/>
  <c r="C394" i="21"/>
  <c r="D394" i="21"/>
  <c r="E394" i="21"/>
  <c r="F394" i="21"/>
  <c r="G394" i="21"/>
  <c r="H394" i="21"/>
  <c r="I394" i="21"/>
  <c r="J394" i="21"/>
  <c r="K394" i="21"/>
  <c r="L394" i="21"/>
  <c r="M394" i="21"/>
  <c r="N394" i="21"/>
  <c r="O394" i="21"/>
  <c r="P394" i="21"/>
  <c r="A395" i="21"/>
  <c r="B395" i="21"/>
  <c r="C395" i="21"/>
  <c r="D395" i="21"/>
  <c r="E395" i="21"/>
  <c r="F395" i="21"/>
  <c r="G395" i="21"/>
  <c r="H395" i="21"/>
  <c r="I395" i="21"/>
  <c r="J395" i="21"/>
  <c r="K395" i="21"/>
  <c r="L395" i="21"/>
  <c r="M395" i="21"/>
  <c r="N395" i="21"/>
  <c r="O395" i="21"/>
  <c r="P395" i="21"/>
  <c r="A396" i="21"/>
  <c r="B396" i="21"/>
  <c r="C396" i="21"/>
  <c r="D396" i="21"/>
  <c r="E396" i="21"/>
  <c r="F396" i="21"/>
  <c r="G396" i="21"/>
  <c r="H396" i="21"/>
  <c r="I396" i="21"/>
  <c r="J396" i="21"/>
  <c r="K396" i="21"/>
  <c r="L396" i="21"/>
  <c r="M396" i="21"/>
  <c r="N396" i="21"/>
  <c r="O396" i="21"/>
  <c r="P396" i="21"/>
  <c r="A397" i="21"/>
  <c r="B397" i="21"/>
  <c r="C397" i="21"/>
  <c r="D397" i="21"/>
  <c r="E397" i="21"/>
  <c r="F397" i="21"/>
  <c r="G397" i="21"/>
  <c r="H397" i="21"/>
  <c r="I397" i="21"/>
  <c r="J397" i="21"/>
  <c r="K397" i="21"/>
  <c r="L397" i="21"/>
  <c r="M397" i="21"/>
  <c r="N397" i="21"/>
  <c r="O397" i="21"/>
  <c r="P397" i="21"/>
  <c r="A398" i="21"/>
  <c r="B398" i="21"/>
  <c r="C398" i="21"/>
  <c r="D398" i="21"/>
  <c r="E398" i="21"/>
  <c r="F398" i="21"/>
  <c r="G398" i="21"/>
  <c r="H398" i="21"/>
  <c r="I398" i="21"/>
  <c r="J398" i="21"/>
  <c r="K398" i="21"/>
  <c r="L398" i="21"/>
  <c r="M398" i="21"/>
  <c r="N398" i="21"/>
  <c r="O398" i="21"/>
  <c r="P398" i="21"/>
  <c r="A399" i="21"/>
  <c r="B399" i="21"/>
  <c r="C399" i="21"/>
  <c r="D399" i="21"/>
  <c r="E399" i="21"/>
  <c r="F399" i="21"/>
  <c r="G399" i="21"/>
  <c r="H399" i="21"/>
  <c r="I399" i="21"/>
  <c r="J399" i="21"/>
  <c r="K399" i="21"/>
  <c r="L399" i="21"/>
  <c r="M399" i="21"/>
  <c r="N399" i="21"/>
  <c r="O399" i="21"/>
  <c r="P399" i="21"/>
  <c r="A400" i="21"/>
  <c r="B400" i="21"/>
  <c r="C400" i="21"/>
  <c r="D400" i="21"/>
  <c r="E400" i="21"/>
  <c r="F400" i="21"/>
  <c r="G400" i="21"/>
  <c r="H400" i="21"/>
  <c r="I400" i="21"/>
  <c r="J400" i="21"/>
  <c r="K400" i="21"/>
  <c r="L400" i="21"/>
  <c r="M400" i="21"/>
  <c r="N400" i="21"/>
  <c r="O400" i="21"/>
  <c r="P400" i="21"/>
  <c r="A401" i="21"/>
  <c r="B401" i="21"/>
  <c r="C401" i="21"/>
  <c r="D401" i="21"/>
  <c r="E401" i="21"/>
  <c r="F401" i="21"/>
  <c r="G401" i="21"/>
  <c r="H401" i="21"/>
  <c r="I401" i="21"/>
  <c r="J401" i="21"/>
  <c r="K401" i="21"/>
  <c r="L401" i="21"/>
  <c r="M401" i="21"/>
  <c r="N401" i="21"/>
  <c r="O401" i="21"/>
  <c r="P401" i="21"/>
  <c r="A402" i="21"/>
  <c r="B402" i="21"/>
  <c r="C402" i="21"/>
  <c r="D402" i="21"/>
  <c r="E402" i="21"/>
  <c r="F402" i="21"/>
  <c r="G402" i="21"/>
  <c r="H402" i="21"/>
  <c r="I402" i="21"/>
  <c r="J402" i="21"/>
  <c r="K402" i="21"/>
  <c r="L402" i="21"/>
  <c r="M402" i="21"/>
  <c r="N402" i="21"/>
  <c r="O402" i="21"/>
  <c r="P402" i="21"/>
  <c r="A403" i="21"/>
  <c r="B403" i="21"/>
  <c r="C403" i="21"/>
  <c r="D403" i="21"/>
  <c r="E403" i="21"/>
  <c r="F403" i="21"/>
  <c r="G403" i="21"/>
  <c r="H403" i="21"/>
  <c r="I403" i="21"/>
  <c r="J403" i="21"/>
  <c r="K403" i="21"/>
  <c r="L403" i="21"/>
  <c r="M403" i="21"/>
  <c r="N403" i="21"/>
  <c r="O403" i="21"/>
  <c r="P403" i="21"/>
  <c r="A404" i="21"/>
  <c r="B404" i="21"/>
  <c r="C404" i="21"/>
  <c r="D404" i="21"/>
  <c r="E404" i="21"/>
  <c r="F404" i="21"/>
  <c r="G404" i="21"/>
  <c r="H404" i="21"/>
  <c r="I404" i="21"/>
  <c r="J404" i="21"/>
  <c r="K404" i="21"/>
  <c r="L404" i="21"/>
  <c r="M404" i="21"/>
  <c r="N404" i="21"/>
  <c r="O404" i="21"/>
  <c r="P404" i="21"/>
  <c r="A405" i="21"/>
  <c r="B405" i="21"/>
  <c r="C405" i="21"/>
  <c r="D405" i="21"/>
  <c r="E405" i="21"/>
  <c r="F405" i="21"/>
  <c r="G405" i="21"/>
  <c r="H405" i="21"/>
  <c r="I405" i="21"/>
  <c r="J405" i="21"/>
  <c r="K405" i="21"/>
  <c r="L405" i="21"/>
  <c r="M405" i="21"/>
  <c r="N405" i="21"/>
  <c r="O405" i="21"/>
  <c r="P405" i="21"/>
  <c r="A406" i="21"/>
  <c r="B406" i="21"/>
  <c r="C406" i="21"/>
  <c r="D406" i="21"/>
  <c r="E406" i="21"/>
  <c r="F406" i="21"/>
  <c r="G406" i="21"/>
  <c r="H406" i="21"/>
  <c r="I406" i="21"/>
  <c r="J406" i="21"/>
  <c r="K406" i="21"/>
  <c r="L406" i="21"/>
  <c r="M406" i="21"/>
  <c r="N406" i="21"/>
  <c r="O406" i="21"/>
  <c r="P406" i="21"/>
  <c r="A407" i="21"/>
  <c r="B407" i="21"/>
  <c r="C407" i="21"/>
  <c r="D407" i="21"/>
  <c r="E407" i="21"/>
  <c r="F407" i="21"/>
  <c r="G407" i="21"/>
  <c r="H407" i="21"/>
  <c r="I407" i="21"/>
  <c r="J407" i="21"/>
  <c r="K407" i="21"/>
  <c r="L407" i="21"/>
  <c r="M407" i="21"/>
  <c r="N407" i="21"/>
  <c r="O407" i="21"/>
  <c r="P407" i="21"/>
  <c r="A408" i="21"/>
  <c r="B408" i="21"/>
  <c r="C408" i="21"/>
  <c r="D408" i="21"/>
  <c r="E408" i="21"/>
  <c r="F408" i="21"/>
  <c r="G408" i="21"/>
  <c r="H408" i="21"/>
  <c r="I408" i="21"/>
  <c r="J408" i="21"/>
  <c r="K408" i="21"/>
  <c r="L408" i="21"/>
  <c r="M408" i="21"/>
  <c r="N408" i="21"/>
  <c r="O408" i="21"/>
  <c r="P408" i="21"/>
  <c r="A409" i="21"/>
  <c r="B409" i="21"/>
  <c r="C409" i="21"/>
  <c r="D409" i="21"/>
  <c r="E409" i="21"/>
  <c r="F409" i="21"/>
  <c r="G409" i="21"/>
  <c r="H409" i="21"/>
  <c r="I409" i="21"/>
  <c r="J409" i="21"/>
  <c r="K409" i="21"/>
  <c r="L409" i="21"/>
  <c r="M409" i="21"/>
  <c r="N409" i="21"/>
  <c r="O409" i="21"/>
  <c r="P409" i="21"/>
  <c r="A410" i="21"/>
  <c r="B410" i="21"/>
  <c r="C410" i="21"/>
  <c r="D410" i="21"/>
  <c r="E410" i="21"/>
  <c r="F410" i="21"/>
  <c r="G410" i="21"/>
  <c r="H410" i="21"/>
  <c r="I410" i="21"/>
  <c r="J410" i="21"/>
  <c r="K410" i="21"/>
  <c r="L410" i="21"/>
  <c r="M410" i="21"/>
  <c r="N410" i="21"/>
  <c r="O410" i="21"/>
  <c r="P410" i="21"/>
  <c r="A411" i="21"/>
  <c r="B411" i="21"/>
  <c r="C411" i="21"/>
  <c r="D411" i="21"/>
  <c r="E411" i="21"/>
  <c r="F411" i="21"/>
  <c r="G411" i="21"/>
  <c r="H411" i="21"/>
  <c r="I411" i="21"/>
  <c r="J411" i="21"/>
  <c r="K411" i="21"/>
  <c r="L411" i="21"/>
  <c r="M411" i="21"/>
  <c r="N411" i="21"/>
  <c r="O411" i="21"/>
  <c r="P411" i="21"/>
  <c r="A412" i="21"/>
  <c r="B412" i="21"/>
  <c r="C412" i="21"/>
  <c r="D412" i="21"/>
  <c r="E412" i="21"/>
  <c r="F412" i="21"/>
  <c r="G412" i="21"/>
  <c r="H412" i="21"/>
  <c r="I412" i="21"/>
  <c r="J412" i="21"/>
  <c r="K412" i="21"/>
  <c r="L412" i="21"/>
  <c r="M412" i="21"/>
  <c r="N412" i="21"/>
  <c r="O412" i="21"/>
  <c r="P412" i="21"/>
  <c r="A413" i="21"/>
  <c r="B413" i="21"/>
  <c r="C413" i="21"/>
  <c r="D413" i="21"/>
  <c r="E413" i="21"/>
  <c r="F413" i="21"/>
  <c r="G413" i="21"/>
  <c r="H413" i="21"/>
  <c r="I413" i="21"/>
  <c r="J413" i="21"/>
  <c r="K413" i="21"/>
  <c r="L413" i="21"/>
  <c r="M413" i="21"/>
  <c r="N413" i="21"/>
  <c r="O413" i="21"/>
  <c r="P413" i="21"/>
  <c r="A414" i="21"/>
  <c r="B414" i="21"/>
  <c r="C414" i="21"/>
  <c r="D414" i="21"/>
  <c r="E414" i="21"/>
  <c r="F414" i="21"/>
  <c r="G414" i="21"/>
  <c r="H414" i="21"/>
  <c r="I414" i="21"/>
  <c r="J414" i="21"/>
  <c r="K414" i="21"/>
  <c r="L414" i="21"/>
  <c r="M414" i="21"/>
  <c r="N414" i="21"/>
  <c r="O414" i="21"/>
  <c r="P414" i="21"/>
  <c r="A415" i="21"/>
  <c r="B415" i="21"/>
  <c r="C415" i="21"/>
  <c r="D415" i="21"/>
  <c r="E415" i="21"/>
  <c r="F415" i="21"/>
  <c r="G415" i="21"/>
  <c r="H415" i="21"/>
  <c r="I415" i="21"/>
  <c r="J415" i="21"/>
  <c r="K415" i="21"/>
  <c r="L415" i="21"/>
  <c r="M415" i="21"/>
  <c r="N415" i="21"/>
  <c r="O415" i="21"/>
  <c r="P415" i="21"/>
  <c r="A416" i="21"/>
  <c r="B416" i="21"/>
  <c r="C416" i="21"/>
  <c r="D416" i="21"/>
  <c r="E416" i="21"/>
  <c r="F416" i="21"/>
  <c r="G416" i="21"/>
  <c r="H416" i="21"/>
  <c r="I416" i="21"/>
  <c r="J416" i="21"/>
  <c r="K416" i="21"/>
  <c r="L416" i="21"/>
  <c r="M416" i="21"/>
  <c r="N416" i="21"/>
  <c r="O416" i="21"/>
  <c r="P416" i="21"/>
  <c r="A417" i="21"/>
  <c r="B417" i="21"/>
  <c r="C417" i="21"/>
  <c r="D417" i="21"/>
  <c r="E417" i="21"/>
  <c r="F417" i="21"/>
  <c r="G417" i="21"/>
  <c r="H417" i="21"/>
  <c r="I417" i="21"/>
  <c r="J417" i="21"/>
  <c r="K417" i="21"/>
  <c r="L417" i="21"/>
  <c r="M417" i="21"/>
  <c r="N417" i="21"/>
  <c r="O417" i="21"/>
  <c r="P417" i="21"/>
  <c r="A418" i="21"/>
  <c r="B418" i="21"/>
  <c r="C418" i="21"/>
  <c r="D418" i="21"/>
  <c r="E418" i="21"/>
  <c r="F418" i="21"/>
  <c r="G418" i="21"/>
  <c r="H418" i="21"/>
  <c r="I418" i="21"/>
  <c r="J418" i="21"/>
  <c r="K418" i="21"/>
  <c r="L418" i="21"/>
  <c r="M418" i="21"/>
  <c r="N418" i="21"/>
  <c r="O418" i="21"/>
  <c r="P418" i="21"/>
  <c r="A419" i="21"/>
  <c r="B419" i="21"/>
  <c r="C419" i="21"/>
  <c r="D419" i="21"/>
  <c r="E419" i="21"/>
  <c r="F419" i="21"/>
  <c r="G419" i="21"/>
  <c r="H419" i="21"/>
  <c r="I419" i="21"/>
  <c r="J419" i="21"/>
  <c r="K419" i="21"/>
  <c r="L419" i="21"/>
  <c r="M419" i="21"/>
  <c r="N419" i="21"/>
  <c r="O419" i="21"/>
  <c r="P419" i="21"/>
  <c r="A420" i="21"/>
  <c r="B420" i="21"/>
  <c r="C420" i="21"/>
  <c r="D420" i="21"/>
  <c r="E420" i="21"/>
  <c r="F420" i="21"/>
  <c r="G420" i="21"/>
  <c r="H420" i="21"/>
  <c r="I420" i="21"/>
  <c r="J420" i="21"/>
  <c r="K420" i="21"/>
  <c r="L420" i="21"/>
  <c r="M420" i="21"/>
  <c r="N420" i="21"/>
  <c r="O420" i="21"/>
  <c r="P420" i="21"/>
  <c r="FW2" i="22"/>
  <c r="FV2" i="22"/>
  <c r="FU2" i="22"/>
  <c r="FT2" i="22"/>
  <c r="FS2" i="22"/>
  <c r="FR2" i="22"/>
  <c r="FQ2" i="22"/>
  <c r="FP2" i="22"/>
  <c r="FO2" i="22"/>
  <c r="FN2" i="22"/>
  <c r="FM2" i="22"/>
  <c r="FL2" i="22"/>
  <c r="FK2" i="22"/>
  <c r="FJ2" i="22"/>
  <c r="FI2" i="22"/>
  <c r="FH2" i="22"/>
  <c r="FG2" i="22"/>
  <c r="FF2" i="22"/>
  <c r="FE2" i="22"/>
  <c r="FD2" i="22"/>
  <c r="FC2" i="22"/>
  <c r="FB2" i="22"/>
  <c r="FA2" i="22"/>
  <c r="EZ2" i="22"/>
  <c r="EY2" i="22"/>
  <c r="EX2" i="22"/>
  <c r="EW2" i="22"/>
  <c r="EV2" i="22"/>
  <c r="EU2" i="22"/>
  <c r="ET2" i="22"/>
  <c r="ES2" i="22"/>
  <c r="ER2" i="22"/>
  <c r="EQ2" i="22"/>
  <c r="EP2" i="22"/>
  <c r="EO2" i="22"/>
  <c r="EN2" i="22"/>
  <c r="EM2" i="22"/>
  <c r="EL2" i="22"/>
  <c r="EK2" i="22"/>
  <c r="EJ2" i="22"/>
  <c r="EI2" i="22"/>
  <c r="EH2" i="22"/>
  <c r="EG2" i="22"/>
  <c r="EF2" i="22"/>
  <c r="EE2" i="22"/>
  <c r="ED2" i="22"/>
  <c r="EC2" i="22"/>
  <c r="EB2" i="22"/>
  <c r="EA2" i="22"/>
  <c r="DZ2" i="22"/>
  <c r="DY2" i="22"/>
  <c r="DX2" i="22"/>
  <c r="DW2" i="22"/>
  <c r="DV2" i="22"/>
  <c r="DU2" i="22"/>
  <c r="DT2" i="22"/>
  <c r="DS2" i="22"/>
  <c r="DR2" i="22"/>
  <c r="DQ2" i="22"/>
  <c r="DP2" i="22"/>
  <c r="DO2" i="22"/>
  <c r="DN2" i="22"/>
  <c r="DM2" i="22"/>
  <c r="DL2" i="22"/>
  <c r="DK2" i="22"/>
  <c r="DJ2" i="22"/>
  <c r="DI2" i="22"/>
  <c r="DH2" i="22"/>
  <c r="DG2" i="22"/>
  <c r="DF2" i="22"/>
  <c r="DE2" i="22"/>
  <c r="DD2" i="22"/>
  <c r="DC2" i="22"/>
  <c r="DB2" i="22"/>
  <c r="DA2" i="22"/>
  <c r="CZ2" i="22"/>
  <c r="CY2" i="22"/>
  <c r="CX2" i="22"/>
  <c r="CW2" i="22"/>
  <c r="CV2" i="22"/>
  <c r="CU2" i="22"/>
  <c r="CT2" i="22"/>
  <c r="CS2" i="22"/>
  <c r="CR2" i="22"/>
  <c r="CQ2" i="22"/>
  <c r="CP2" i="22"/>
  <c r="CO2" i="22"/>
  <c r="CN2" i="22"/>
  <c r="CM2" i="22"/>
  <c r="CL2" i="22"/>
  <c r="CK2" i="22"/>
  <c r="CJ2" i="22"/>
  <c r="CI2" i="22"/>
  <c r="CH2" i="22"/>
  <c r="CG2" i="22"/>
  <c r="CF2" i="22"/>
  <c r="CE2" i="22"/>
  <c r="CD2" i="22"/>
  <c r="CC2" i="22"/>
  <c r="CB2" i="22"/>
  <c r="CA2" i="22"/>
  <c r="BZ2" i="22"/>
  <c r="BY2" i="22"/>
  <c r="BX2" i="22"/>
  <c r="BW2" i="22"/>
  <c r="BV2" i="22"/>
  <c r="BU2" i="22"/>
  <c r="BT2" i="22"/>
  <c r="BS2" i="22"/>
  <c r="BR2" i="22"/>
  <c r="BQ2" i="22"/>
  <c r="BP2" i="22"/>
  <c r="BO2" i="22"/>
  <c r="BN2" i="22"/>
  <c r="BM2" i="22"/>
  <c r="BL2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Y2" i="2"/>
  <c r="X2" i="2"/>
  <c r="W2" i="2"/>
  <c r="V2" i="2"/>
  <c r="U2" i="2"/>
  <c r="T2" i="2"/>
  <c r="S2" i="2"/>
  <c r="R2" i="2"/>
  <c r="Q2" i="2"/>
  <c r="R11" i="15" l="1"/>
  <c r="S11" i="15"/>
  <c r="T11" i="15"/>
  <c r="U11" i="15"/>
  <c r="V11" i="15"/>
  <c r="W11" i="15"/>
  <c r="X11" i="15"/>
  <c r="Y11" i="15"/>
  <c r="Z11" i="15"/>
  <c r="AA11" i="15"/>
  <c r="AB11" i="15"/>
  <c r="AC11" i="15"/>
  <c r="Q11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Q10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B15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B14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B11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B10" i="15"/>
  <c r="C7" i="15"/>
  <c r="D7" i="15"/>
  <c r="E7" i="15"/>
  <c r="F7" i="15"/>
  <c r="G7" i="15"/>
  <c r="H7" i="15"/>
  <c r="I7" i="15"/>
  <c r="J7" i="15"/>
  <c r="K7" i="15"/>
  <c r="L7" i="15"/>
  <c r="M7" i="15"/>
  <c r="N7" i="15"/>
  <c r="B7" i="15"/>
  <c r="C6" i="15"/>
  <c r="D6" i="15"/>
  <c r="E6" i="15"/>
  <c r="F6" i="15"/>
  <c r="G6" i="15"/>
  <c r="H6" i="15"/>
  <c r="I6" i="15"/>
  <c r="J6" i="15"/>
  <c r="K6" i="15"/>
  <c r="L6" i="15"/>
  <c r="M6" i="15"/>
  <c r="N6" i="15"/>
  <c r="B6" i="15"/>
  <c r="B2" i="15" l="1"/>
  <c r="C2" i="15"/>
  <c r="D2" i="15"/>
  <c r="E2" i="15"/>
  <c r="F2" i="15"/>
  <c r="G2" i="15"/>
  <c r="H2" i="15"/>
  <c r="I2" i="15"/>
  <c r="J2" i="15"/>
  <c r="K2" i="15"/>
  <c r="L2" i="15"/>
  <c r="M2" i="15"/>
  <c r="N2" i="15"/>
  <c r="B3" i="15"/>
  <c r="C3" i="15"/>
  <c r="D3" i="15"/>
  <c r="S181" i="1" s="1"/>
  <c r="E3" i="15"/>
  <c r="F3" i="15"/>
  <c r="G3" i="15"/>
  <c r="H3" i="15"/>
  <c r="W217" i="1" s="1"/>
  <c r="I3" i="15"/>
  <c r="J3" i="15"/>
  <c r="K3" i="15"/>
  <c r="L3" i="15"/>
  <c r="M3" i="15"/>
  <c r="N3" i="15"/>
  <c r="B4" i="13"/>
  <c r="C4" i="13"/>
  <c r="D4" i="13"/>
  <c r="E4" i="13"/>
  <c r="F4" i="13"/>
  <c r="G4" i="13"/>
  <c r="H4" i="13"/>
  <c r="I4" i="13"/>
  <c r="J4" i="13"/>
  <c r="K4" i="13"/>
  <c r="L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6" i="13" l="1"/>
  <c r="F36" i="13"/>
  <c r="X277" i="1"/>
  <c r="X281" i="1"/>
  <c r="X285" i="1"/>
  <c r="X289" i="1"/>
  <c r="X293" i="1"/>
  <c r="X297" i="1"/>
  <c r="X301" i="1"/>
  <c r="X305" i="1"/>
  <c r="X309" i="1"/>
  <c r="X313" i="1"/>
  <c r="X317" i="1"/>
  <c r="X321" i="1"/>
  <c r="X274" i="1"/>
  <c r="X279" i="1"/>
  <c r="X284" i="1"/>
  <c r="X290" i="1"/>
  <c r="X295" i="1"/>
  <c r="X300" i="1"/>
  <c r="X306" i="1"/>
  <c r="X311" i="1"/>
  <c r="X316" i="1"/>
  <c r="X322" i="1"/>
  <c r="X3" i="1"/>
  <c r="X7" i="1"/>
  <c r="X11" i="1"/>
  <c r="X15" i="1"/>
  <c r="X19" i="1"/>
  <c r="X23" i="1"/>
  <c r="X19" i="13" s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X123" i="1"/>
  <c r="X127" i="1"/>
  <c r="X131" i="1"/>
  <c r="X135" i="1"/>
  <c r="X139" i="1"/>
  <c r="X143" i="1"/>
  <c r="X147" i="1"/>
  <c r="X151" i="1"/>
  <c r="X155" i="1"/>
  <c r="X159" i="1"/>
  <c r="X163" i="1"/>
  <c r="X167" i="1"/>
  <c r="X171" i="1"/>
  <c r="X175" i="1"/>
  <c r="X179" i="1"/>
  <c r="X183" i="1"/>
  <c r="X187" i="1"/>
  <c r="X191" i="1"/>
  <c r="X195" i="1"/>
  <c r="X199" i="1"/>
  <c r="X203" i="1"/>
  <c r="X207" i="1"/>
  <c r="X211" i="1"/>
  <c r="X215" i="1"/>
  <c r="X219" i="1"/>
  <c r="X223" i="1"/>
  <c r="X227" i="1"/>
  <c r="X231" i="1"/>
  <c r="X235" i="1"/>
  <c r="X239" i="1"/>
  <c r="X243" i="1"/>
  <c r="X247" i="1"/>
  <c r="X251" i="1"/>
  <c r="X255" i="1"/>
  <c r="X259" i="1"/>
  <c r="X263" i="1"/>
  <c r="X267" i="1"/>
  <c r="X271" i="1"/>
  <c r="X275" i="1"/>
  <c r="X280" i="1"/>
  <c r="X286" i="1"/>
  <c r="X291" i="1"/>
  <c r="X282" i="1"/>
  <c r="X292" i="1"/>
  <c r="X299" i="1"/>
  <c r="X307" i="1"/>
  <c r="X314" i="1"/>
  <c r="X320" i="1"/>
  <c r="X6" i="1"/>
  <c r="X12" i="1"/>
  <c r="X17" i="1"/>
  <c r="X22" i="1"/>
  <c r="X28" i="1"/>
  <c r="X33" i="1"/>
  <c r="X38" i="1"/>
  <c r="X44" i="1"/>
  <c r="X49" i="1"/>
  <c r="X54" i="1"/>
  <c r="X60" i="1"/>
  <c r="X65" i="1"/>
  <c r="X70" i="1"/>
  <c r="X76" i="1"/>
  <c r="X81" i="1"/>
  <c r="X86" i="1"/>
  <c r="X92" i="1"/>
  <c r="X97" i="1"/>
  <c r="X102" i="1"/>
  <c r="X108" i="1"/>
  <c r="X113" i="1"/>
  <c r="X118" i="1"/>
  <c r="X124" i="1"/>
  <c r="X129" i="1"/>
  <c r="X134" i="1"/>
  <c r="X140" i="1"/>
  <c r="X145" i="1"/>
  <c r="X150" i="1"/>
  <c r="X156" i="1"/>
  <c r="X161" i="1"/>
  <c r="X166" i="1"/>
  <c r="X172" i="1"/>
  <c r="X177" i="1"/>
  <c r="X182" i="1"/>
  <c r="X188" i="1"/>
  <c r="X193" i="1"/>
  <c r="X198" i="1"/>
  <c r="X204" i="1"/>
  <c r="X209" i="1"/>
  <c r="X214" i="1"/>
  <c r="X220" i="1"/>
  <c r="X225" i="1"/>
  <c r="X230" i="1"/>
  <c r="X236" i="1"/>
  <c r="X241" i="1"/>
  <c r="X246" i="1"/>
  <c r="X252" i="1"/>
  <c r="X257" i="1"/>
  <c r="X262" i="1"/>
  <c r="X268" i="1"/>
  <c r="X273" i="1"/>
  <c r="X315" i="1"/>
  <c r="X8" i="1"/>
  <c r="X13" i="1"/>
  <c r="X18" i="1"/>
  <c r="X24" i="1"/>
  <c r="X29" i="1"/>
  <c r="X34" i="1"/>
  <c r="X40" i="1"/>
  <c r="X45" i="1"/>
  <c r="X50" i="1"/>
  <c r="X56" i="1"/>
  <c r="X61" i="1"/>
  <c r="X66" i="1"/>
  <c r="X72" i="1"/>
  <c r="X77" i="1"/>
  <c r="X82" i="1"/>
  <c r="X88" i="1"/>
  <c r="X93" i="1"/>
  <c r="X98" i="1"/>
  <c r="X104" i="1"/>
  <c r="X109" i="1"/>
  <c r="X114" i="1"/>
  <c r="X120" i="1"/>
  <c r="X125" i="1"/>
  <c r="X130" i="1"/>
  <c r="X136" i="1"/>
  <c r="X141" i="1"/>
  <c r="X146" i="1"/>
  <c r="X152" i="1"/>
  <c r="X157" i="1"/>
  <c r="X162" i="1"/>
  <c r="X168" i="1"/>
  <c r="X173" i="1"/>
  <c r="X178" i="1"/>
  <c r="X184" i="1"/>
  <c r="X189" i="1"/>
  <c r="X194" i="1"/>
  <c r="X200" i="1"/>
  <c r="X205" i="1"/>
  <c r="X210" i="1"/>
  <c r="X216" i="1"/>
  <c r="X221" i="1"/>
  <c r="X226" i="1"/>
  <c r="X232" i="1"/>
  <c r="X237" i="1"/>
  <c r="X242" i="1"/>
  <c r="X248" i="1"/>
  <c r="X253" i="1"/>
  <c r="X258" i="1"/>
  <c r="X264" i="1"/>
  <c r="X269" i="1"/>
  <c r="X2" i="1"/>
  <c r="X276" i="1"/>
  <c r="X287" i="1"/>
  <c r="X296" i="1"/>
  <c r="X303" i="1"/>
  <c r="X310" i="1"/>
  <c r="X9" i="1"/>
  <c r="X20" i="1"/>
  <c r="X25" i="1"/>
  <c r="X30" i="1"/>
  <c r="X41" i="1"/>
  <c r="X46" i="1"/>
  <c r="X57" i="1"/>
  <c r="X62" i="1"/>
  <c r="X68" i="1"/>
  <c r="X78" i="1"/>
  <c r="X84" i="1"/>
  <c r="X89" i="1"/>
  <c r="X100" i="1"/>
  <c r="X105" i="1"/>
  <c r="X110" i="1"/>
  <c r="X121" i="1"/>
  <c r="X126" i="1"/>
  <c r="X132" i="1"/>
  <c r="X142" i="1"/>
  <c r="X148" i="1"/>
  <c r="X153" i="1"/>
  <c r="X164" i="1"/>
  <c r="X169" i="1"/>
  <c r="X180" i="1"/>
  <c r="X185" i="1"/>
  <c r="X190" i="1"/>
  <c r="X201" i="1"/>
  <c r="X206" i="1"/>
  <c r="X217" i="1"/>
  <c r="X222" i="1"/>
  <c r="X228" i="1"/>
  <c r="X238" i="1"/>
  <c r="X244" i="1"/>
  <c r="X254" i="1"/>
  <c r="X260" i="1"/>
  <c r="X265" i="1"/>
  <c r="X288" i="1"/>
  <c r="X304" i="1"/>
  <c r="X319" i="1"/>
  <c r="X10" i="1"/>
  <c r="X16" i="1"/>
  <c r="X26" i="1"/>
  <c r="X37" i="1"/>
  <c r="X48" i="1"/>
  <c r="X58" i="1"/>
  <c r="X69" i="1"/>
  <c r="X80" i="1"/>
  <c r="X90" i="1"/>
  <c r="X101" i="1"/>
  <c r="X106" i="1"/>
  <c r="X117" i="1"/>
  <c r="X128" i="1"/>
  <c r="X138" i="1"/>
  <c r="X149" i="1"/>
  <c r="X160" i="1"/>
  <c r="X170" i="1"/>
  <c r="X181" i="1"/>
  <c r="X192" i="1"/>
  <c r="X202" i="1"/>
  <c r="X283" i="1"/>
  <c r="X294" i="1"/>
  <c r="X302" i="1"/>
  <c r="X308" i="1"/>
  <c r="X318" i="1"/>
  <c r="X4" i="1"/>
  <c r="X14" i="1"/>
  <c r="X36" i="1"/>
  <c r="X52" i="1"/>
  <c r="X73" i="1"/>
  <c r="X94" i="1"/>
  <c r="X116" i="1"/>
  <c r="X137" i="1"/>
  <c r="X158" i="1"/>
  <c r="X174" i="1"/>
  <c r="X196" i="1"/>
  <c r="X212" i="1"/>
  <c r="X233" i="1"/>
  <c r="X249" i="1"/>
  <c r="X270" i="1"/>
  <c r="X278" i="1"/>
  <c r="X298" i="1"/>
  <c r="X312" i="1"/>
  <c r="X5" i="1"/>
  <c r="X21" i="1"/>
  <c r="X32" i="1"/>
  <c r="X42" i="1"/>
  <c r="X53" i="1"/>
  <c r="X64" i="1"/>
  <c r="X74" i="1"/>
  <c r="X85" i="1"/>
  <c r="X96" i="1"/>
  <c r="X112" i="1"/>
  <c r="X122" i="1"/>
  <c r="X133" i="1"/>
  <c r="X144" i="1"/>
  <c r="X154" i="1"/>
  <c r="X165" i="1"/>
  <c r="X176" i="1"/>
  <c r="X186" i="1"/>
  <c r="X197" i="1"/>
  <c r="X208" i="1"/>
  <c r="X229" i="1"/>
  <c r="X250" i="1"/>
  <c r="X272" i="1"/>
  <c r="X213" i="1"/>
  <c r="X256" i="1"/>
  <c r="X218" i="1"/>
  <c r="X240" i="1"/>
  <c r="X245" i="1"/>
  <c r="X234" i="1"/>
  <c r="X261" i="1"/>
  <c r="X224" i="1"/>
  <c r="X266" i="1"/>
  <c r="T275" i="1"/>
  <c r="T279" i="1"/>
  <c r="T283" i="1"/>
  <c r="T287" i="1"/>
  <c r="T291" i="1"/>
  <c r="T295" i="1"/>
  <c r="T299" i="1"/>
  <c r="T303" i="1"/>
  <c r="T307" i="1"/>
  <c r="T278" i="1"/>
  <c r="T281" i="1"/>
  <c r="T284" i="1"/>
  <c r="T294" i="1"/>
  <c r="T297" i="1"/>
  <c r="T300" i="1"/>
  <c r="T310" i="1"/>
  <c r="T314" i="1"/>
  <c r="T318" i="1"/>
  <c r="T322" i="1"/>
  <c r="T317" i="1"/>
  <c r="T320" i="1"/>
  <c r="T301" i="1"/>
  <c r="T305" i="1"/>
  <c r="T306" i="1"/>
  <c r="T308" i="1"/>
  <c r="T311" i="1"/>
  <c r="T321" i="1"/>
  <c r="T282" i="1"/>
  <c r="T286" i="1"/>
  <c r="T288" i="1"/>
  <c r="T289" i="1"/>
  <c r="T293" i="1"/>
  <c r="T296" i="1"/>
  <c r="T315" i="1"/>
  <c r="T277" i="1"/>
  <c r="T280" i="1"/>
  <c r="T298" i="1"/>
  <c r="T302" i="1"/>
  <c r="T304" i="1"/>
  <c r="T285" i="1"/>
  <c r="T290" i="1"/>
  <c r="T292" i="1"/>
  <c r="T309" i="1"/>
  <c r="T312" i="1"/>
  <c r="T274" i="1"/>
  <c r="T276" i="1"/>
  <c r="T313" i="1"/>
  <c r="T316" i="1"/>
  <c r="T319" i="1"/>
  <c r="W274" i="1"/>
  <c r="W278" i="1"/>
  <c r="W282" i="1"/>
  <c r="W286" i="1"/>
  <c r="W290" i="1"/>
  <c r="W294" i="1"/>
  <c r="W298" i="1"/>
  <c r="W302" i="1"/>
  <c r="W306" i="1"/>
  <c r="W276" i="1"/>
  <c r="W279" i="1"/>
  <c r="W289" i="1"/>
  <c r="W292" i="1"/>
  <c r="W295" i="1"/>
  <c r="W305" i="1"/>
  <c r="W309" i="1"/>
  <c r="W313" i="1"/>
  <c r="W317" i="1"/>
  <c r="W321" i="1"/>
  <c r="W277" i="1"/>
  <c r="W280" i="1"/>
  <c r="W281" i="1"/>
  <c r="W283" i="1"/>
  <c r="W284" i="1"/>
  <c r="W285" i="1"/>
  <c r="W287" i="1"/>
  <c r="W288" i="1"/>
  <c r="W291" i="1"/>
  <c r="W312" i="1"/>
  <c r="W315" i="1"/>
  <c r="W318" i="1"/>
  <c r="W275" i="1"/>
  <c r="W316" i="1"/>
  <c r="W319" i="1"/>
  <c r="W322" i="1"/>
  <c r="W320" i="1"/>
  <c r="W293" i="1"/>
  <c r="W296" i="1"/>
  <c r="W300" i="1"/>
  <c r="W304" i="1"/>
  <c r="W307" i="1"/>
  <c r="W310" i="1"/>
  <c r="W297" i="1"/>
  <c r="W299" i="1"/>
  <c r="W301" i="1"/>
  <c r="W303" i="1"/>
  <c r="W308" i="1"/>
  <c r="W311" i="1"/>
  <c r="W314" i="1"/>
  <c r="S274" i="1"/>
  <c r="S278" i="1"/>
  <c r="S282" i="1"/>
  <c r="S286" i="1"/>
  <c r="S290" i="1"/>
  <c r="S294" i="1"/>
  <c r="S298" i="1"/>
  <c r="S302" i="1"/>
  <c r="S306" i="1"/>
  <c r="S275" i="1"/>
  <c r="S285" i="1"/>
  <c r="S288" i="1"/>
  <c r="S291" i="1"/>
  <c r="S301" i="1"/>
  <c r="S304" i="1"/>
  <c r="S307" i="1"/>
  <c r="S309" i="1"/>
  <c r="S313" i="1"/>
  <c r="S317" i="1"/>
  <c r="S321" i="1"/>
  <c r="S305" i="1"/>
  <c r="S308" i="1"/>
  <c r="S311" i="1"/>
  <c r="S314" i="1"/>
  <c r="S289" i="1"/>
  <c r="S293" i="1"/>
  <c r="S295" i="1"/>
  <c r="S297" i="1"/>
  <c r="S299" i="1"/>
  <c r="S303" i="1"/>
  <c r="S312" i="1"/>
  <c r="S315" i="1"/>
  <c r="S318" i="1"/>
  <c r="S276" i="1"/>
  <c r="S279" i="1"/>
  <c r="S281" i="1"/>
  <c r="S284" i="1"/>
  <c r="S316" i="1"/>
  <c r="S322" i="1"/>
  <c r="S320" i="1"/>
  <c r="S292" i="1"/>
  <c r="S296" i="1"/>
  <c r="S300" i="1"/>
  <c r="S277" i="1"/>
  <c r="S280" i="1"/>
  <c r="S283" i="1"/>
  <c r="S287" i="1"/>
  <c r="S319" i="1"/>
  <c r="S310" i="1"/>
  <c r="J20" i="11"/>
  <c r="J2" i="12" s="1"/>
  <c r="V277" i="1"/>
  <c r="V281" i="1"/>
  <c r="V285" i="1"/>
  <c r="V289" i="1"/>
  <c r="V293" i="1"/>
  <c r="V297" i="1"/>
  <c r="V301" i="1"/>
  <c r="V305" i="1"/>
  <c r="V280" i="1"/>
  <c r="V283" i="1"/>
  <c r="V286" i="1"/>
  <c r="V296" i="1"/>
  <c r="V299" i="1"/>
  <c r="V302" i="1"/>
  <c r="V308" i="1"/>
  <c r="V312" i="1"/>
  <c r="V316" i="1"/>
  <c r="V320" i="1"/>
  <c r="V274" i="1"/>
  <c r="V275" i="1"/>
  <c r="V276" i="1"/>
  <c r="V278" i="1"/>
  <c r="V279" i="1"/>
  <c r="V282" i="1"/>
  <c r="V309" i="1"/>
  <c r="V319" i="1"/>
  <c r="V322" i="1"/>
  <c r="V313" i="1"/>
  <c r="V300" i="1"/>
  <c r="V304" i="1"/>
  <c r="V306" i="1"/>
  <c r="V311" i="1"/>
  <c r="V317" i="1"/>
  <c r="V287" i="1"/>
  <c r="V288" i="1"/>
  <c r="V290" i="1"/>
  <c r="V292" i="1"/>
  <c r="V295" i="1"/>
  <c r="V298" i="1"/>
  <c r="V315" i="1"/>
  <c r="V318" i="1"/>
  <c r="V310" i="1"/>
  <c r="V303" i="1"/>
  <c r="V307" i="1"/>
  <c r="V314" i="1"/>
  <c r="V284" i="1"/>
  <c r="V291" i="1"/>
  <c r="V294" i="1"/>
  <c r="V321" i="1"/>
  <c r="R277" i="1"/>
  <c r="R281" i="1"/>
  <c r="R285" i="1"/>
  <c r="R289" i="1"/>
  <c r="R293" i="1"/>
  <c r="R297" i="1"/>
  <c r="R301" i="1"/>
  <c r="R305" i="1"/>
  <c r="R276" i="1"/>
  <c r="R279" i="1"/>
  <c r="R282" i="1"/>
  <c r="R292" i="1"/>
  <c r="R295" i="1"/>
  <c r="R298" i="1"/>
  <c r="R308" i="1"/>
  <c r="R312" i="1"/>
  <c r="R316" i="1"/>
  <c r="R320" i="1"/>
  <c r="R296" i="1"/>
  <c r="R299" i="1"/>
  <c r="R300" i="1"/>
  <c r="R302" i="1"/>
  <c r="R303" i="1"/>
  <c r="R304" i="1"/>
  <c r="R306" i="1"/>
  <c r="R307" i="1"/>
  <c r="R315" i="1"/>
  <c r="R318" i="1"/>
  <c r="R321" i="1"/>
  <c r="R280" i="1"/>
  <c r="R284" i="1"/>
  <c r="R287" i="1"/>
  <c r="R291" i="1"/>
  <c r="R319" i="1"/>
  <c r="R322" i="1"/>
  <c r="R274" i="1"/>
  <c r="R275" i="1"/>
  <c r="R278" i="1"/>
  <c r="R310" i="1"/>
  <c r="R313" i="1"/>
  <c r="R311" i="1"/>
  <c r="R314" i="1"/>
  <c r="R317" i="1"/>
  <c r="R283" i="1"/>
  <c r="R286" i="1"/>
  <c r="R288" i="1"/>
  <c r="R290" i="1"/>
  <c r="R294" i="1"/>
  <c r="R309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275" i="1"/>
  <c r="Y280" i="1"/>
  <c r="Y285" i="1"/>
  <c r="Y291" i="1"/>
  <c r="Y296" i="1"/>
  <c r="Y301" i="1"/>
  <c r="Y307" i="1"/>
  <c r="Y312" i="1"/>
  <c r="Y317" i="1"/>
  <c r="Y276" i="1"/>
  <c r="Y281" i="1"/>
  <c r="Y287" i="1"/>
  <c r="Y292" i="1"/>
  <c r="Y297" i="1"/>
  <c r="Y303" i="1"/>
  <c r="Y308" i="1"/>
  <c r="Y313" i="1"/>
  <c r="Y319" i="1"/>
  <c r="Y277" i="1"/>
  <c r="Y288" i="1"/>
  <c r="Y299" i="1"/>
  <c r="Y309" i="1"/>
  <c r="Y320" i="1"/>
  <c r="Y283" i="1"/>
  <c r="Y293" i="1"/>
  <c r="Y315" i="1"/>
  <c r="Y295" i="1"/>
  <c r="Y316" i="1"/>
  <c r="Y279" i="1"/>
  <c r="Y289" i="1"/>
  <c r="Y300" i="1"/>
  <c r="Y311" i="1"/>
  <c r="Y321" i="1"/>
  <c r="Y304" i="1"/>
  <c r="Y284" i="1"/>
  <c r="Y305" i="1"/>
  <c r="U276" i="1"/>
  <c r="U280" i="1"/>
  <c r="U284" i="1"/>
  <c r="U288" i="1"/>
  <c r="U292" i="1"/>
  <c r="U296" i="1"/>
  <c r="U300" i="1"/>
  <c r="U304" i="1"/>
  <c r="U274" i="1"/>
  <c r="U277" i="1"/>
  <c r="U287" i="1"/>
  <c r="U290" i="1"/>
  <c r="U293" i="1"/>
  <c r="U303" i="1"/>
  <c r="U306" i="1"/>
  <c r="U311" i="1"/>
  <c r="U315" i="1"/>
  <c r="U319" i="1"/>
  <c r="U310" i="1"/>
  <c r="U313" i="1"/>
  <c r="U316" i="1"/>
  <c r="U314" i="1"/>
  <c r="U317" i="1"/>
  <c r="U320" i="1"/>
  <c r="U291" i="1"/>
  <c r="U295" i="1"/>
  <c r="U298" i="1"/>
  <c r="U302" i="1"/>
  <c r="U308" i="1"/>
  <c r="U318" i="1"/>
  <c r="U275" i="1"/>
  <c r="U278" i="1"/>
  <c r="U282" i="1"/>
  <c r="U283" i="1"/>
  <c r="U285" i="1"/>
  <c r="U309" i="1"/>
  <c r="U312" i="1"/>
  <c r="U322" i="1"/>
  <c r="U307" i="1"/>
  <c r="U294" i="1"/>
  <c r="U297" i="1"/>
  <c r="U299" i="1"/>
  <c r="U301" i="1"/>
  <c r="U305" i="1"/>
  <c r="U321" i="1"/>
  <c r="U279" i="1"/>
  <c r="U281" i="1"/>
  <c r="U286" i="1"/>
  <c r="U289" i="1"/>
  <c r="Q276" i="1"/>
  <c r="Q280" i="1"/>
  <c r="Q284" i="1"/>
  <c r="Q288" i="1"/>
  <c r="Q292" i="1"/>
  <c r="Q296" i="1"/>
  <c r="Q300" i="1"/>
  <c r="Q304" i="1"/>
  <c r="Q308" i="1"/>
  <c r="Q283" i="1"/>
  <c r="Q286" i="1"/>
  <c r="Q289" i="1"/>
  <c r="Q299" i="1"/>
  <c r="Q302" i="1"/>
  <c r="Q305" i="1"/>
  <c r="Q311" i="1"/>
  <c r="Q315" i="1"/>
  <c r="Q319" i="1"/>
  <c r="Q287" i="1"/>
  <c r="Q290" i="1"/>
  <c r="Q291" i="1"/>
  <c r="Q293" i="1"/>
  <c r="Q294" i="1"/>
  <c r="Q295" i="1"/>
  <c r="Q297" i="1"/>
  <c r="Q298" i="1"/>
  <c r="Q301" i="1"/>
  <c r="Q309" i="1"/>
  <c r="Q312" i="1"/>
  <c r="Q322" i="1"/>
  <c r="Q274" i="1"/>
  <c r="Q275" i="1"/>
  <c r="Q277" i="1"/>
  <c r="Q279" i="1"/>
  <c r="Q282" i="1"/>
  <c r="Q285" i="1"/>
  <c r="Q310" i="1"/>
  <c r="Q313" i="1"/>
  <c r="Q316" i="1"/>
  <c r="Q314" i="1"/>
  <c r="Q320" i="1"/>
  <c r="Q303" i="1"/>
  <c r="Q321" i="1"/>
  <c r="Q278" i="1"/>
  <c r="Q281" i="1"/>
  <c r="Q317" i="1"/>
  <c r="Q306" i="1"/>
  <c r="Q307" i="1"/>
  <c r="Q318" i="1"/>
  <c r="C36" i="13"/>
  <c r="T216" i="1"/>
  <c r="T2" i="1"/>
  <c r="W22" i="1"/>
  <c r="T17" i="1"/>
  <c r="W13" i="1"/>
  <c r="W6" i="1"/>
  <c r="T272" i="1"/>
  <c r="W268" i="1"/>
  <c r="W261" i="1"/>
  <c r="S256" i="1"/>
  <c r="S189" i="1"/>
  <c r="S153" i="1"/>
  <c r="K36" i="13"/>
  <c r="W106" i="1"/>
  <c r="S173" i="1"/>
  <c r="S2" i="1"/>
  <c r="S17" i="1"/>
  <c r="S10" i="1"/>
  <c r="S272" i="1"/>
  <c r="S265" i="1"/>
  <c r="W253" i="1"/>
  <c r="S241" i="1"/>
  <c r="S225" i="1"/>
  <c r="S209" i="1"/>
  <c r="W185" i="1"/>
  <c r="Y120" i="1"/>
  <c r="U171" i="1"/>
  <c r="Q139" i="1"/>
  <c r="T25" i="1"/>
  <c r="W21" i="1"/>
  <c r="W14" i="1"/>
  <c r="T9" i="1"/>
  <c r="W5" i="1"/>
  <c r="W269" i="1"/>
  <c r="T264" i="1"/>
  <c r="S257" i="1"/>
  <c r="W237" i="1"/>
  <c r="W221" i="1"/>
  <c r="T196" i="1"/>
  <c r="T164" i="1"/>
  <c r="T188" i="1"/>
  <c r="S25" i="1"/>
  <c r="S18" i="1"/>
  <c r="S9" i="1"/>
  <c r="S273" i="1"/>
  <c r="S264" i="1"/>
  <c r="T256" i="1"/>
  <c r="T248" i="1"/>
  <c r="T232" i="1"/>
  <c r="J36" i="13"/>
  <c r="V27" i="1"/>
  <c r="V31" i="1"/>
  <c r="V35" i="1"/>
  <c r="V39" i="1"/>
  <c r="V43" i="1"/>
  <c r="V47" i="1"/>
  <c r="V51" i="1"/>
  <c r="V55" i="1"/>
  <c r="V59" i="1"/>
  <c r="V63" i="1"/>
  <c r="V34" i="1"/>
  <c r="V37" i="1"/>
  <c r="V40" i="1"/>
  <c r="V50" i="1"/>
  <c r="V53" i="1"/>
  <c r="V56" i="1"/>
  <c r="V64" i="1"/>
  <c r="V68" i="1"/>
  <c r="V72" i="1"/>
  <c r="V30" i="1"/>
  <c r="V33" i="1"/>
  <c r="V36" i="1"/>
  <c r="V46" i="1"/>
  <c r="V49" i="1"/>
  <c r="V52" i="1"/>
  <c r="V62" i="1"/>
  <c r="V65" i="1"/>
  <c r="V69" i="1"/>
  <c r="V26" i="1"/>
  <c r="V29" i="1"/>
  <c r="V32" i="1"/>
  <c r="V42" i="1"/>
  <c r="V45" i="1"/>
  <c r="V48" i="1"/>
  <c r="V58" i="1"/>
  <c r="V61" i="1"/>
  <c r="V66" i="1"/>
  <c r="V70" i="1"/>
  <c r="V41" i="1"/>
  <c r="V60" i="1"/>
  <c r="V77" i="1"/>
  <c r="V81" i="1"/>
  <c r="V85" i="1"/>
  <c r="V89" i="1"/>
  <c r="V93" i="1"/>
  <c r="V97" i="1"/>
  <c r="V101" i="1"/>
  <c r="V44" i="1"/>
  <c r="V73" i="1"/>
  <c r="V74" i="1"/>
  <c r="V78" i="1"/>
  <c r="V82" i="1"/>
  <c r="V86" i="1"/>
  <c r="V90" i="1"/>
  <c r="V94" i="1"/>
  <c r="V98" i="1"/>
  <c r="V28" i="1"/>
  <c r="V79" i="1"/>
  <c r="V87" i="1"/>
  <c r="V95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38" i="1"/>
  <c r="V57" i="1"/>
  <c r="V80" i="1"/>
  <c r="V88" i="1"/>
  <c r="V96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54" i="1"/>
  <c r="V67" i="1"/>
  <c r="V75" i="1"/>
  <c r="V83" i="1"/>
  <c r="V91" i="1"/>
  <c r="V99" i="1"/>
  <c r="V102" i="1"/>
  <c r="V106" i="1"/>
  <c r="V110" i="1"/>
  <c r="V114" i="1"/>
  <c r="V118" i="1"/>
  <c r="V122" i="1"/>
  <c r="V126" i="1"/>
  <c r="V71" i="1"/>
  <c r="V76" i="1"/>
  <c r="V103" i="1"/>
  <c r="V119" i="1"/>
  <c r="V135" i="1"/>
  <c r="V143" i="1"/>
  <c r="V151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84" i="1"/>
  <c r="V107" i="1"/>
  <c r="V123" i="1"/>
  <c r="V130" i="1"/>
  <c r="V138" i="1"/>
  <c r="V146" i="1"/>
  <c r="V154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92" i="1"/>
  <c r="V111" i="1"/>
  <c r="V127" i="1"/>
  <c r="V131" i="1"/>
  <c r="V139" i="1"/>
  <c r="V147" i="1"/>
  <c r="V155" i="1"/>
  <c r="V100" i="1"/>
  <c r="V115" i="1"/>
  <c r="V150" i="1"/>
  <c r="V165" i="1"/>
  <c r="V173" i="1"/>
  <c r="V181" i="1"/>
  <c r="V189" i="1"/>
  <c r="V197" i="1"/>
  <c r="V205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4" i="1"/>
  <c r="V8" i="1"/>
  <c r="V12" i="1"/>
  <c r="V16" i="1"/>
  <c r="V20" i="1"/>
  <c r="V24" i="1"/>
  <c r="V158" i="1"/>
  <c r="V166" i="1"/>
  <c r="V174" i="1"/>
  <c r="V182" i="1"/>
  <c r="V190" i="1"/>
  <c r="V198" i="1"/>
  <c r="V206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5" i="1"/>
  <c r="V9" i="1"/>
  <c r="V13" i="1"/>
  <c r="V17" i="1"/>
  <c r="V21" i="1"/>
  <c r="V25" i="1"/>
  <c r="V2" i="1"/>
  <c r="V134" i="1"/>
  <c r="V161" i="1"/>
  <c r="V169" i="1"/>
  <c r="V177" i="1"/>
  <c r="V185" i="1"/>
  <c r="V193" i="1"/>
  <c r="V201" i="1"/>
  <c r="V209" i="1"/>
  <c r="V213" i="1"/>
  <c r="V217" i="1"/>
  <c r="V221" i="1"/>
  <c r="V225" i="1"/>
  <c r="V229" i="1"/>
  <c r="V233" i="1"/>
  <c r="V237" i="1"/>
  <c r="V241" i="1"/>
  <c r="V245" i="1"/>
  <c r="V249" i="1"/>
  <c r="R27" i="1"/>
  <c r="R31" i="1"/>
  <c r="R35" i="1"/>
  <c r="R39" i="1"/>
  <c r="R43" i="1"/>
  <c r="R47" i="1"/>
  <c r="R51" i="1"/>
  <c r="R55" i="1"/>
  <c r="R59" i="1"/>
  <c r="R63" i="1"/>
  <c r="R28" i="1"/>
  <c r="R38" i="1"/>
  <c r="R41" i="1"/>
  <c r="R44" i="1"/>
  <c r="R54" i="1"/>
  <c r="R57" i="1"/>
  <c r="R60" i="1"/>
  <c r="R64" i="1"/>
  <c r="R68" i="1"/>
  <c r="R72" i="1"/>
  <c r="R34" i="1"/>
  <c r="R37" i="1"/>
  <c r="R40" i="1"/>
  <c r="R50" i="1"/>
  <c r="R53" i="1"/>
  <c r="R56" i="1"/>
  <c r="R65" i="1"/>
  <c r="R69" i="1"/>
  <c r="R73" i="1"/>
  <c r="R30" i="1"/>
  <c r="R33" i="1"/>
  <c r="R36" i="1"/>
  <c r="R46" i="1"/>
  <c r="R49" i="1"/>
  <c r="R52" i="1"/>
  <c r="R62" i="1"/>
  <c r="R66" i="1"/>
  <c r="R70" i="1"/>
  <c r="R32" i="1"/>
  <c r="R58" i="1"/>
  <c r="R77" i="1"/>
  <c r="R81" i="1"/>
  <c r="R85" i="1"/>
  <c r="R89" i="1"/>
  <c r="R93" i="1"/>
  <c r="R97" i="1"/>
  <c r="R101" i="1"/>
  <c r="R42" i="1"/>
  <c r="R61" i="1"/>
  <c r="R67" i="1"/>
  <c r="R74" i="1"/>
  <c r="R78" i="1"/>
  <c r="R82" i="1"/>
  <c r="R86" i="1"/>
  <c r="R90" i="1"/>
  <c r="R94" i="1"/>
  <c r="R98" i="1"/>
  <c r="R75" i="1"/>
  <c r="R83" i="1"/>
  <c r="R91" i="1"/>
  <c r="R99" i="1"/>
  <c r="R104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29" i="1"/>
  <c r="R48" i="1"/>
  <c r="R76" i="1"/>
  <c r="R84" i="1"/>
  <c r="R92" i="1"/>
  <c r="R100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26" i="1"/>
  <c r="R45" i="1"/>
  <c r="R71" i="1"/>
  <c r="R79" i="1"/>
  <c r="R87" i="1"/>
  <c r="R95" i="1"/>
  <c r="R102" i="1"/>
  <c r="R106" i="1"/>
  <c r="R110" i="1"/>
  <c r="R114" i="1"/>
  <c r="R118" i="1"/>
  <c r="R122" i="1"/>
  <c r="R126" i="1"/>
  <c r="R80" i="1"/>
  <c r="R107" i="1"/>
  <c r="R123" i="1"/>
  <c r="R131" i="1"/>
  <c r="R139" i="1"/>
  <c r="R147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88" i="1"/>
  <c r="R111" i="1"/>
  <c r="R127" i="1"/>
  <c r="R134" i="1"/>
  <c r="R142" i="1"/>
  <c r="R150" i="1"/>
  <c r="R158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96" i="1"/>
  <c r="R115" i="1"/>
  <c r="R135" i="1"/>
  <c r="R143" i="1"/>
  <c r="R151" i="1"/>
  <c r="R154" i="1"/>
  <c r="R161" i="1"/>
  <c r="R169" i="1"/>
  <c r="R177" i="1"/>
  <c r="R185" i="1"/>
  <c r="R193" i="1"/>
  <c r="R201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4" i="1"/>
  <c r="R8" i="1"/>
  <c r="R12" i="1"/>
  <c r="R16" i="1"/>
  <c r="R20" i="1"/>
  <c r="R24" i="1"/>
  <c r="R103" i="1"/>
  <c r="R130" i="1"/>
  <c r="R162" i="1"/>
  <c r="R170" i="1"/>
  <c r="R178" i="1"/>
  <c r="R186" i="1"/>
  <c r="R194" i="1"/>
  <c r="R202" i="1"/>
  <c r="R208" i="1"/>
  <c r="R212" i="1"/>
  <c r="R216" i="1"/>
  <c r="R220" i="1"/>
  <c r="R224" i="1"/>
  <c r="R228" i="1"/>
  <c r="R232" i="1"/>
  <c r="R236" i="1"/>
  <c r="R240" i="1"/>
  <c r="R244" i="1"/>
  <c r="R248" i="1"/>
  <c r="R252" i="1"/>
  <c r="R256" i="1"/>
  <c r="R260" i="1"/>
  <c r="R264" i="1"/>
  <c r="R268" i="1"/>
  <c r="R272" i="1"/>
  <c r="R5" i="1"/>
  <c r="R9" i="1"/>
  <c r="R13" i="1"/>
  <c r="R17" i="1"/>
  <c r="R21" i="1"/>
  <c r="R25" i="1"/>
  <c r="R2" i="1"/>
  <c r="R119" i="1"/>
  <c r="R138" i="1"/>
  <c r="R165" i="1"/>
  <c r="R173" i="1"/>
  <c r="R181" i="1"/>
  <c r="R189" i="1"/>
  <c r="R197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U24" i="1"/>
  <c r="V23" i="1"/>
  <c r="Y20" i="1"/>
  <c r="Q20" i="1"/>
  <c r="R19" i="1"/>
  <c r="U16" i="1"/>
  <c r="V15" i="1"/>
  <c r="Y12" i="1"/>
  <c r="Q12" i="1"/>
  <c r="K20" i="11" s="1"/>
  <c r="K2" i="12" s="1"/>
  <c r="R11" i="1"/>
  <c r="U8" i="1"/>
  <c r="V7" i="1"/>
  <c r="Y4" i="1"/>
  <c r="Q4" i="1"/>
  <c r="R3" i="1"/>
  <c r="U271" i="1"/>
  <c r="V270" i="1"/>
  <c r="Y267" i="1"/>
  <c r="Q267" i="1"/>
  <c r="R266" i="1"/>
  <c r="U263" i="1"/>
  <c r="V262" i="1"/>
  <c r="Y259" i="1"/>
  <c r="Q259" i="1"/>
  <c r="R258" i="1"/>
  <c r="U255" i="1"/>
  <c r="V254" i="1"/>
  <c r="Y251" i="1"/>
  <c r="R250" i="1"/>
  <c r="V246" i="1"/>
  <c r="Q243" i="1"/>
  <c r="U239" i="1"/>
  <c r="Y235" i="1"/>
  <c r="R234" i="1"/>
  <c r="V230" i="1"/>
  <c r="Q227" i="1"/>
  <c r="U223" i="1"/>
  <c r="Y219" i="1"/>
  <c r="R218" i="1"/>
  <c r="V214" i="1"/>
  <c r="Q211" i="1"/>
  <c r="Q207" i="1"/>
  <c r="U203" i="1"/>
  <c r="Y199" i="1"/>
  <c r="R182" i="1"/>
  <c r="V178" i="1"/>
  <c r="Q175" i="1"/>
  <c r="Y167" i="1"/>
  <c r="Y28" i="1"/>
  <c r="Y32" i="1"/>
  <c r="Y36" i="1"/>
  <c r="Y40" i="1"/>
  <c r="Y44" i="1"/>
  <c r="Y48" i="1"/>
  <c r="Y52" i="1"/>
  <c r="Y56" i="1"/>
  <c r="Y60" i="1"/>
  <c r="Y26" i="1"/>
  <c r="Y29" i="1"/>
  <c r="Y39" i="1"/>
  <c r="Y42" i="1"/>
  <c r="Y45" i="1"/>
  <c r="Y55" i="1"/>
  <c r="Y58" i="1"/>
  <c r="Y61" i="1"/>
  <c r="Y65" i="1"/>
  <c r="Y69" i="1"/>
  <c r="Y73" i="1"/>
  <c r="Y35" i="1"/>
  <c r="Y38" i="1"/>
  <c r="Y41" i="1"/>
  <c r="Y51" i="1"/>
  <c r="Y54" i="1"/>
  <c r="Y57" i="1"/>
  <c r="Y66" i="1"/>
  <c r="Y70" i="1"/>
  <c r="Y31" i="1"/>
  <c r="Y34" i="1"/>
  <c r="Y37" i="1"/>
  <c r="Y47" i="1"/>
  <c r="Y50" i="1"/>
  <c r="Y53" i="1"/>
  <c r="Y63" i="1"/>
  <c r="Y67" i="1"/>
  <c r="Y71" i="1"/>
  <c r="Y43" i="1"/>
  <c r="Y62" i="1"/>
  <c r="Y64" i="1"/>
  <c r="Y74" i="1"/>
  <c r="Y78" i="1"/>
  <c r="Y82" i="1"/>
  <c r="Y86" i="1"/>
  <c r="Y90" i="1"/>
  <c r="Y94" i="1"/>
  <c r="Y98" i="1"/>
  <c r="Y27" i="1"/>
  <c r="Y46" i="1"/>
  <c r="Y68" i="1"/>
  <c r="Y75" i="1"/>
  <c r="Y79" i="1"/>
  <c r="Y83" i="1"/>
  <c r="Y87" i="1"/>
  <c r="Y91" i="1"/>
  <c r="Y95" i="1"/>
  <c r="Y99" i="1"/>
  <c r="Y72" i="1"/>
  <c r="Y76" i="1"/>
  <c r="Y84" i="1"/>
  <c r="Y92" i="1"/>
  <c r="Y100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33" i="1"/>
  <c r="Y77" i="1"/>
  <c r="Y85" i="1"/>
  <c r="Y93" i="1"/>
  <c r="Y101" i="1"/>
  <c r="Y102" i="1"/>
  <c r="Y106" i="1"/>
  <c r="Y110" i="1"/>
  <c r="Y114" i="1"/>
  <c r="Y118" i="1"/>
  <c r="Y122" i="1"/>
  <c r="Y126" i="1"/>
  <c r="Y130" i="1"/>
  <c r="Y134" i="1"/>
  <c r="Y138" i="1"/>
  <c r="Y142" i="1"/>
  <c r="Y146" i="1"/>
  <c r="Y150" i="1"/>
  <c r="Y154" i="1"/>
  <c r="Y30" i="1"/>
  <c r="Y49" i="1"/>
  <c r="Y80" i="1"/>
  <c r="Y88" i="1"/>
  <c r="Y96" i="1"/>
  <c r="Y103" i="1"/>
  <c r="Y107" i="1"/>
  <c r="Y111" i="1"/>
  <c r="Y115" i="1"/>
  <c r="Y119" i="1"/>
  <c r="Y123" i="1"/>
  <c r="Y127" i="1"/>
  <c r="Y97" i="1"/>
  <c r="Y108" i="1"/>
  <c r="Y124" i="1"/>
  <c r="Y132" i="1"/>
  <c r="Y140" i="1"/>
  <c r="Y148" i="1"/>
  <c r="Y156" i="1"/>
  <c r="Y160" i="1"/>
  <c r="Y164" i="1"/>
  <c r="Y168" i="1"/>
  <c r="Y172" i="1"/>
  <c r="Y176" i="1"/>
  <c r="Y180" i="1"/>
  <c r="Y184" i="1"/>
  <c r="Y188" i="1"/>
  <c r="Y192" i="1"/>
  <c r="Y196" i="1"/>
  <c r="Y200" i="1"/>
  <c r="Y204" i="1"/>
  <c r="Y59" i="1"/>
  <c r="Y112" i="1"/>
  <c r="Y135" i="1"/>
  <c r="Y143" i="1"/>
  <c r="Y151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81" i="1"/>
  <c r="Y116" i="1"/>
  <c r="Y128" i="1"/>
  <c r="Y136" i="1"/>
  <c r="Y144" i="1"/>
  <c r="Y152" i="1"/>
  <c r="Y139" i="1"/>
  <c r="Y162" i="1"/>
  <c r="Y170" i="1"/>
  <c r="Y178" i="1"/>
  <c r="Y186" i="1"/>
  <c r="Y194" i="1"/>
  <c r="Y202" i="1"/>
  <c r="Y208" i="1"/>
  <c r="Y212" i="1"/>
  <c r="Y216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68" i="1"/>
  <c r="Y272" i="1"/>
  <c r="Y5" i="1"/>
  <c r="Y9" i="1"/>
  <c r="Y13" i="1"/>
  <c r="Y17" i="1"/>
  <c r="Y21" i="1"/>
  <c r="Y25" i="1"/>
  <c r="Y2" i="1"/>
  <c r="Y89" i="1"/>
  <c r="Y147" i="1"/>
  <c r="Y163" i="1"/>
  <c r="Y171" i="1"/>
  <c r="Y179" i="1"/>
  <c r="Y187" i="1"/>
  <c r="Y195" i="1"/>
  <c r="Y203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6" i="1"/>
  <c r="Y10" i="1"/>
  <c r="Y14" i="1"/>
  <c r="Y18" i="1"/>
  <c r="Y22" i="1"/>
  <c r="Y104" i="1"/>
  <c r="Y155" i="1"/>
  <c r="Y158" i="1"/>
  <c r="Y166" i="1"/>
  <c r="Y174" i="1"/>
  <c r="Y182" i="1"/>
  <c r="Y190" i="1"/>
  <c r="Y198" i="1"/>
  <c r="Y206" i="1"/>
  <c r="Y210" i="1"/>
  <c r="Y214" i="1"/>
  <c r="Y218" i="1"/>
  <c r="Y222" i="1"/>
  <c r="Y226" i="1"/>
  <c r="Y230" i="1"/>
  <c r="Y234" i="1"/>
  <c r="Y238" i="1"/>
  <c r="Y242" i="1"/>
  <c r="Y246" i="1"/>
  <c r="Y250" i="1"/>
  <c r="U28" i="1"/>
  <c r="U32" i="1"/>
  <c r="U36" i="1"/>
  <c r="U40" i="1"/>
  <c r="U44" i="1"/>
  <c r="U48" i="1"/>
  <c r="U52" i="1"/>
  <c r="U56" i="1"/>
  <c r="U60" i="1"/>
  <c r="U27" i="1"/>
  <c r="U30" i="1"/>
  <c r="U33" i="1"/>
  <c r="U43" i="1"/>
  <c r="U46" i="1"/>
  <c r="U49" i="1"/>
  <c r="U59" i="1"/>
  <c r="U62" i="1"/>
  <c r="U65" i="1"/>
  <c r="U69" i="1"/>
  <c r="U73" i="1"/>
  <c r="U26" i="1"/>
  <c r="U29" i="1"/>
  <c r="U39" i="1"/>
  <c r="U42" i="1"/>
  <c r="U45" i="1"/>
  <c r="U55" i="1"/>
  <c r="U58" i="1"/>
  <c r="U61" i="1"/>
  <c r="U66" i="1"/>
  <c r="U70" i="1"/>
  <c r="U35" i="1"/>
  <c r="U38" i="1"/>
  <c r="U41" i="1"/>
  <c r="U51" i="1"/>
  <c r="U54" i="1"/>
  <c r="U57" i="1"/>
  <c r="U67" i="1"/>
  <c r="U71" i="1"/>
  <c r="U34" i="1"/>
  <c r="U53" i="1"/>
  <c r="U68" i="1"/>
  <c r="U74" i="1"/>
  <c r="U78" i="1"/>
  <c r="U82" i="1"/>
  <c r="U86" i="1"/>
  <c r="U90" i="1"/>
  <c r="U94" i="1"/>
  <c r="U98" i="1"/>
  <c r="U37" i="1"/>
  <c r="U63" i="1"/>
  <c r="U72" i="1"/>
  <c r="U75" i="1"/>
  <c r="U79" i="1"/>
  <c r="U83" i="1"/>
  <c r="U87" i="1"/>
  <c r="U91" i="1"/>
  <c r="U95" i="1"/>
  <c r="U99" i="1"/>
  <c r="U47" i="1"/>
  <c r="U80" i="1"/>
  <c r="U88" i="1"/>
  <c r="U96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81" i="1"/>
  <c r="U89" i="1"/>
  <c r="U97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76" i="1"/>
  <c r="U84" i="1"/>
  <c r="U92" i="1"/>
  <c r="U100" i="1"/>
  <c r="U103" i="1"/>
  <c r="U107" i="1"/>
  <c r="U111" i="1"/>
  <c r="U115" i="1"/>
  <c r="U119" i="1"/>
  <c r="U123" i="1"/>
  <c r="U127" i="1"/>
  <c r="U101" i="1"/>
  <c r="U112" i="1"/>
  <c r="U128" i="1"/>
  <c r="U136" i="1"/>
  <c r="U144" i="1"/>
  <c r="U152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77" i="1"/>
  <c r="U116" i="1"/>
  <c r="U131" i="1"/>
  <c r="U139" i="1"/>
  <c r="U147" i="1"/>
  <c r="U155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64" i="1"/>
  <c r="U85" i="1"/>
  <c r="U104" i="1"/>
  <c r="U120" i="1"/>
  <c r="U132" i="1"/>
  <c r="U140" i="1"/>
  <c r="U148" i="1"/>
  <c r="U156" i="1"/>
  <c r="U108" i="1"/>
  <c r="U143" i="1"/>
  <c r="U166" i="1"/>
  <c r="U174" i="1"/>
  <c r="U182" i="1"/>
  <c r="U190" i="1"/>
  <c r="U198" i="1"/>
  <c r="U206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5" i="1"/>
  <c r="U9" i="1"/>
  <c r="U13" i="1"/>
  <c r="U17" i="1"/>
  <c r="U21" i="1"/>
  <c r="U25" i="1"/>
  <c r="U2" i="1"/>
  <c r="U124" i="1"/>
  <c r="U151" i="1"/>
  <c r="U159" i="1"/>
  <c r="U167" i="1"/>
  <c r="U175" i="1"/>
  <c r="U183" i="1"/>
  <c r="U191" i="1"/>
  <c r="U199" i="1"/>
  <c r="U207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6" i="1"/>
  <c r="U10" i="1"/>
  <c r="U14" i="1"/>
  <c r="U18" i="1"/>
  <c r="U22" i="1"/>
  <c r="U31" i="1"/>
  <c r="U93" i="1"/>
  <c r="U162" i="1"/>
  <c r="U170" i="1"/>
  <c r="U178" i="1"/>
  <c r="U186" i="1"/>
  <c r="U194" i="1"/>
  <c r="U202" i="1"/>
  <c r="U210" i="1"/>
  <c r="U214" i="1"/>
  <c r="U218" i="1"/>
  <c r="U222" i="1"/>
  <c r="U226" i="1"/>
  <c r="U230" i="1"/>
  <c r="U234" i="1"/>
  <c r="U238" i="1"/>
  <c r="U242" i="1"/>
  <c r="U246" i="1"/>
  <c r="U250" i="1"/>
  <c r="Q28" i="1"/>
  <c r="Q32" i="1"/>
  <c r="Q36" i="1"/>
  <c r="Q40" i="1"/>
  <c r="Q44" i="1"/>
  <c r="Q48" i="1"/>
  <c r="Q52" i="1"/>
  <c r="Q56" i="1"/>
  <c r="Q60" i="1"/>
  <c r="Q31" i="1"/>
  <c r="Q34" i="1"/>
  <c r="Q37" i="1"/>
  <c r="Q47" i="1"/>
  <c r="Q50" i="1"/>
  <c r="Q53" i="1"/>
  <c r="Q63" i="1"/>
  <c r="Q65" i="1"/>
  <c r="Q69" i="1"/>
  <c r="Q73" i="1"/>
  <c r="Q27" i="1"/>
  <c r="Q30" i="1"/>
  <c r="Q33" i="1"/>
  <c r="Q43" i="1"/>
  <c r="Q46" i="1"/>
  <c r="Q49" i="1"/>
  <c r="Q59" i="1"/>
  <c r="Q62" i="1"/>
  <c r="Q66" i="1"/>
  <c r="Q70" i="1"/>
  <c r="Q26" i="1"/>
  <c r="Q29" i="1"/>
  <c r="Q39" i="1"/>
  <c r="Q42" i="1"/>
  <c r="Q45" i="1"/>
  <c r="Q55" i="1"/>
  <c r="Q58" i="1"/>
  <c r="Q61" i="1"/>
  <c r="Q67" i="1"/>
  <c r="Q71" i="1"/>
  <c r="Q51" i="1"/>
  <c r="Q72" i="1"/>
  <c r="Q74" i="1"/>
  <c r="Q78" i="1"/>
  <c r="Q82" i="1"/>
  <c r="Q86" i="1"/>
  <c r="Q90" i="1"/>
  <c r="Q94" i="1"/>
  <c r="Q98" i="1"/>
  <c r="Q102" i="1"/>
  <c r="Q35" i="1"/>
  <c r="Q54" i="1"/>
  <c r="Q75" i="1"/>
  <c r="Q79" i="1"/>
  <c r="Q83" i="1"/>
  <c r="Q87" i="1"/>
  <c r="Q91" i="1"/>
  <c r="Q95" i="1"/>
  <c r="Q99" i="1"/>
  <c r="Q38" i="1"/>
  <c r="Q57" i="1"/>
  <c r="Q76" i="1"/>
  <c r="Q84" i="1"/>
  <c r="Q92" i="1"/>
  <c r="Q100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77" i="1"/>
  <c r="Q85" i="1"/>
  <c r="Q93" i="1"/>
  <c r="Q101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64" i="1"/>
  <c r="Q80" i="1"/>
  <c r="Q88" i="1"/>
  <c r="Q96" i="1"/>
  <c r="Q103" i="1"/>
  <c r="Q107" i="1"/>
  <c r="Q111" i="1"/>
  <c r="Q115" i="1"/>
  <c r="Q119" i="1"/>
  <c r="Q123" i="1"/>
  <c r="Q127" i="1"/>
  <c r="Q116" i="1"/>
  <c r="Q132" i="1"/>
  <c r="Q140" i="1"/>
  <c r="Q148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41" i="1"/>
  <c r="Q81" i="1"/>
  <c r="Q104" i="1"/>
  <c r="Q120" i="1"/>
  <c r="Q135" i="1"/>
  <c r="Q143" i="1"/>
  <c r="Q151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89" i="1"/>
  <c r="Q108" i="1"/>
  <c r="Q124" i="1"/>
  <c r="Q136" i="1"/>
  <c r="Q144" i="1"/>
  <c r="Q152" i="1"/>
  <c r="Q68" i="1"/>
  <c r="Q147" i="1"/>
  <c r="Q162" i="1"/>
  <c r="Q170" i="1"/>
  <c r="Q178" i="1"/>
  <c r="Q186" i="1"/>
  <c r="Q194" i="1"/>
  <c r="Q202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5" i="1"/>
  <c r="Q9" i="1"/>
  <c r="Q13" i="1"/>
  <c r="Q17" i="1"/>
  <c r="Q21" i="1"/>
  <c r="Q25" i="1"/>
  <c r="Q155" i="1"/>
  <c r="Q163" i="1"/>
  <c r="Q171" i="1"/>
  <c r="Q179" i="1"/>
  <c r="Q187" i="1"/>
  <c r="Q195" i="1"/>
  <c r="Q203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6" i="1"/>
  <c r="Q10" i="1"/>
  <c r="Q14" i="1"/>
  <c r="Q18" i="1"/>
  <c r="Q22" i="1"/>
  <c r="Q2" i="1"/>
  <c r="Q112" i="1"/>
  <c r="Q131" i="1"/>
  <c r="Q166" i="1"/>
  <c r="Q174" i="1"/>
  <c r="Q182" i="1"/>
  <c r="Q190" i="1"/>
  <c r="Q198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T24" i="1"/>
  <c r="U23" i="1"/>
  <c r="U19" i="13" s="1"/>
  <c r="V22" i="1"/>
  <c r="Y19" i="1"/>
  <c r="Q19" i="1"/>
  <c r="R18" i="1"/>
  <c r="T16" i="1"/>
  <c r="U15" i="1"/>
  <c r="V14" i="1"/>
  <c r="Y11" i="1"/>
  <c r="Q11" i="1"/>
  <c r="R10" i="1"/>
  <c r="T8" i="1"/>
  <c r="U7" i="1"/>
  <c r="V6" i="1"/>
  <c r="Y3" i="1"/>
  <c r="Q3" i="1"/>
  <c r="R273" i="1"/>
  <c r="T271" i="1"/>
  <c r="U270" i="1"/>
  <c r="V269" i="1"/>
  <c r="Y266" i="1"/>
  <c r="Q266" i="1"/>
  <c r="R265" i="1"/>
  <c r="T263" i="1"/>
  <c r="U262" i="1"/>
  <c r="V261" i="1"/>
  <c r="W260" i="1"/>
  <c r="Y258" i="1"/>
  <c r="Q258" i="1"/>
  <c r="R257" i="1"/>
  <c r="T255" i="1"/>
  <c r="U254" i="1"/>
  <c r="V253" i="1"/>
  <c r="W252" i="1"/>
  <c r="U251" i="1"/>
  <c r="W249" i="1"/>
  <c r="Y247" i="1"/>
  <c r="R246" i="1"/>
  <c r="T244" i="1"/>
  <c r="V242" i="1"/>
  <c r="Q239" i="1"/>
  <c r="S237" i="1"/>
  <c r="U235" i="1"/>
  <c r="W233" i="1"/>
  <c r="Y231" i="1"/>
  <c r="R230" i="1"/>
  <c r="T228" i="1"/>
  <c r="V226" i="1"/>
  <c r="Q223" i="1"/>
  <c r="S221" i="1"/>
  <c r="U219" i="1"/>
  <c r="Y215" i="1"/>
  <c r="R214" i="1"/>
  <c r="T212" i="1"/>
  <c r="V210" i="1"/>
  <c r="R206" i="1"/>
  <c r="V202" i="1"/>
  <c r="Q199" i="1"/>
  <c r="U195" i="1"/>
  <c r="Y191" i="1"/>
  <c r="W177" i="1"/>
  <c r="R174" i="1"/>
  <c r="V170" i="1"/>
  <c r="Q167" i="1"/>
  <c r="U163" i="1"/>
  <c r="Y159" i="1"/>
  <c r="W149" i="1"/>
  <c r="U135" i="1"/>
  <c r="U50" i="1"/>
  <c r="T29" i="1"/>
  <c r="T33" i="1"/>
  <c r="T37" i="1"/>
  <c r="T41" i="1"/>
  <c r="T45" i="1"/>
  <c r="T49" i="1"/>
  <c r="T53" i="1"/>
  <c r="T57" i="1"/>
  <c r="T61" i="1"/>
  <c r="T26" i="1"/>
  <c r="T36" i="1"/>
  <c r="T39" i="1"/>
  <c r="T42" i="1"/>
  <c r="T52" i="1"/>
  <c r="T55" i="1"/>
  <c r="T58" i="1"/>
  <c r="T66" i="1"/>
  <c r="T70" i="1"/>
  <c r="T32" i="1"/>
  <c r="T35" i="1"/>
  <c r="T38" i="1"/>
  <c r="T48" i="1"/>
  <c r="T51" i="1"/>
  <c r="T54" i="1"/>
  <c r="T67" i="1"/>
  <c r="T71" i="1"/>
  <c r="T28" i="1"/>
  <c r="T31" i="1"/>
  <c r="T34" i="1"/>
  <c r="T44" i="1"/>
  <c r="T47" i="1"/>
  <c r="T50" i="1"/>
  <c r="T60" i="1"/>
  <c r="T63" i="1"/>
  <c r="T64" i="1"/>
  <c r="T68" i="1"/>
  <c r="T72" i="1"/>
  <c r="T27" i="1"/>
  <c r="T46" i="1"/>
  <c r="T73" i="1"/>
  <c r="T75" i="1"/>
  <c r="T79" i="1"/>
  <c r="T83" i="1"/>
  <c r="T87" i="1"/>
  <c r="T91" i="1"/>
  <c r="T95" i="1"/>
  <c r="T99" i="1"/>
  <c r="T30" i="1"/>
  <c r="T56" i="1"/>
  <c r="T65" i="1"/>
  <c r="T76" i="1"/>
  <c r="T80" i="1"/>
  <c r="T84" i="1"/>
  <c r="T88" i="1"/>
  <c r="T92" i="1"/>
  <c r="T96" i="1"/>
  <c r="T100" i="1"/>
  <c r="T69" i="1"/>
  <c r="T81" i="1"/>
  <c r="T89" i="1"/>
  <c r="T97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43" i="1"/>
  <c r="T62" i="1"/>
  <c r="T74" i="1"/>
  <c r="T82" i="1"/>
  <c r="T90" i="1"/>
  <c r="T98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40" i="1"/>
  <c r="T59" i="1"/>
  <c r="T77" i="1"/>
  <c r="T85" i="1"/>
  <c r="T93" i="1"/>
  <c r="T101" i="1"/>
  <c r="T104" i="1"/>
  <c r="T108" i="1"/>
  <c r="T112" i="1"/>
  <c r="T116" i="1"/>
  <c r="T120" i="1"/>
  <c r="T124" i="1"/>
  <c r="T128" i="1"/>
  <c r="T94" i="1"/>
  <c r="T105" i="1"/>
  <c r="T121" i="1"/>
  <c r="T129" i="1"/>
  <c r="T137" i="1"/>
  <c r="T145" i="1"/>
  <c r="T153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109" i="1"/>
  <c r="T125" i="1"/>
  <c r="T132" i="1"/>
  <c r="T140" i="1"/>
  <c r="T148" i="1"/>
  <c r="T156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78" i="1"/>
  <c r="T113" i="1"/>
  <c r="T133" i="1"/>
  <c r="T141" i="1"/>
  <c r="T149" i="1"/>
  <c r="T157" i="1"/>
  <c r="T86" i="1"/>
  <c r="T136" i="1"/>
  <c r="T159" i="1"/>
  <c r="T167" i="1"/>
  <c r="T175" i="1"/>
  <c r="T183" i="1"/>
  <c r="T191" i="1"/>
  <c r="T199" i="1"/>
  <c r="T207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261" i="1"/>
  <c r="T265" i="1"/>
  <c r="T269" i="1"/>
  <c r="T273" i="1"/>
  <c r="T6" i="1"/>
  <c r="T10" i="1"/>
  <c r="T14" i="1"/>
  <c r="T18" i="1"/>
  <c r="T22" i="1"/>
  <c r="T117" i="1"/>
  <c r="T144" i="1"/>
  <c r="T160" i="1"/>
  <c r="T168" i="1"/>
  <c r="T176" i="1"/>
  <c r="T184" i="1"/>
  <c r="T192" i="1"/>
  <c r="T200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3" i="1"/>
  <c r="T7" i="1"/>
  <c r="T11" i="1"/>
  <c r="T15" i="1"/>
  <c r="T19" i="1"/>
  <c r="T23" i="1"/>
  <c r="T152" i="1"/>
  <c r="T163" i="1"/>
  <c r="T171" i="1"/>
  <c r="T179" i="1"/>
  <c r="T187" i="1"/>
  <c r="T195" i="1"/>
  <c r="T203" i="1"/>
  <c r="T211" i="1"/>
  <c r="T215" i="1"/>
  <c r="T219" i="1"/>
  <c r="T223" i="1"/>
  <c r="T227" i="1"/>
  <c r="T231" i="1"/>
  <c r="T235" i="1"/>
  <c r="T239" i="1"/>
  <c r="T243" i="1"/>
  <c r="T247" i="1"/>
  <c r="T251" i="1"/>
  <c r="Y24" i="1"/>
  <c r="Q24" i="1"/>
  <c r="R23" i="1"/>
  <c r="S22" i="1"/>
  <c r="T21" i="1"/>
  <c r="U20" i="1"/>
  <c r="V19" i="1"/>
  <c r="W18" i="1"/>
  <c r="Y16" i="1"/>
  <c r="Q16" i="1"/>
  <c r="R15" i="1"/>
  <c r="S14" i="1"/>
  <c r="T13" i="1"/>
  <c r="U12" i="1"/>
  <c r="V11" i="1"/>
  <c r="W10" i="1"/>
  <c r="Y8" i="1"/>
  <c r="Q8" i="1"/>
  <c r="R7" i="1"/>
  <c r="S6" i="1"/>
  <c r="T5" i="1"/>
  <c r="U4" i="1"/>
  <c r="V3" i="1"/>
  <c r="W273" i="1"/>
  <c r="Y271" i="1"/>
  <c r="Q271" i="1"/>
  <c r="R270" i="1"/>
  <c r="S269" i="1"/>
  <c r="T268" i="1"/>
  <c r="U267" i="1"/>
  <c r="V266" i="1"/>
  <c r="W265" i="1"/>
  <c r="Y263" i="1"/>
  <c r="Q263" i="1"/>
  <c r="R262" i="1"/>
  <c r="S261" i="1"/>
  <c r="T260" i="1"/>
  <c r="U259" i="1"/>
  <c r="V258" i="1"/>
  <c r="W257" i="1"/>
  <c r="Y255" i="1"/>
  <c r="Q255" i="1"/>
  <c r="R254" i="1"/>
  <c r="S253" i="1"/>
  <c r="T252" i="1"/>
  <c r="Q251" i="1"/>
  <c r="S249" i="1"/>
  <c r="U247" i="1"/>
  <c r="W245" i="1"/>
  <c r="Y243" i="1"/>
  <c r="R242" i="1"/>
  <c r="T240" i="1"/>
  <c r="V238" i="1"/>
  <c r="Q235" i="1"/>
  <c r="S233" i="1"/>
  <c r="U231" i="1"/>
  <c r="W229" i="1"/>
  <c r="Y227" i="1"/>
  <c r="R226" i="1"/>
  <c r="T224" i="1"/>
  <c r="V222" i="1"/>
  <c r="Q219" i="1"/>
  <c r="S217" i="1"/>
  <c r="U215" i="1"/>
  <c r="W213" i="1"/>
  <c r="Y211" i="1"/>
  <c r="R210" i="1"/>
  <c r="T208" i="1"/>
  <c r="S205" i="1"/>
  <c r="W201" i="1"/>
  <c r="R198" i="1"/>
  <c r="V194" i="1"/>
  <c r="Q191" i="1"/>
  <c r="U187" i="1"/>
  <c r="Y183" i="1"/>
  <c r="T180" i="1"/>
  <c r="W169" i="1"/>
  <c r="R166" i="1"/>
  <c r="V162" i="1"/>
  <c r="Q159" i="1"/>
  <c r="R146" i="1"/>
  <c r="Y131" i="1"/>
  <c r="W26" i="1"/>
  <c r="W30" i="1"/>
  <c r="W34" i="1"/>
  <c r="W38" i="1"/>
  <c r="W42" i="1"/>
  <c r="W46" i="1"/>
  <c r="W50" i="1"/>
  <c r="W54" i="1"/>
  <c r="W58" i="1"/>
  <c r="W62" i="1"/>
  <c r="W28" i="1"/>
  <c r="W31" i="1"/>
  <c r="W41" i="1"/>
  <c r="W44" i="1"/>
  <c r="W47" i="1"/>
  <c r="W57" i="1"/>
  <c r="W60" i="1"/>
  <c r="W63" i="1"/>
  <c r="W67" i="1"/>
  <c r="W71" i="1"/>
  <c r="W27" i="1"/>
  <c r="W37" i="1"/>
  <c r="W40" i="1"/>
  <c r="W43" i="1"/>
  <c r="W53" i="1"/>
  <c r="W56" i="1"/>
  <c r="W59" i="1"/>
  <c r="W64" i="1"/>
  <c r="W68" i="1"/>
  <c r="W72" i="1"/>
  <c r="W33" i="1"/>
  <c r="W36" i="1"/>
  <c r="W39" i="1"/>
  <c r="W49" i="1"/>
  <c r="W52" i="1"/>
  <c r="W55" i="1"/>
  <c r="W65" i="1"/>
  <c r="W69" i="1"/>
  <c r="W29" i="1"/>
  <c r="W48" i="1"/>
  <c r="W66" i="1"/>
  <c r="W76" i="1"/>
  <c r="W80" i="1"/>
  <c r="W84" i="1"/>
  <c r="W88" i="1"/>
  <c r="W92" i="1"/>
  <c r="W96" i="1"/>
  <c r="W100" i="1"/>
  <c r="W32" i="1"/>
  <c r="W51" i="1"/>
  <c r="W70" i="1"/>
  <c r="W77" i="1"/>
  <c r="W81" i="1"/>
  <c r="W85" i="1"/>
  <c r="W89" i="1"/>
  <c r="W93" i="1"/>
  <c r="W97" i="1"/>
  <c r="W101" i="1"/>
  <c r="W61" i="1"/>
  <c r="W78" i="1"/>
  <c r="W86" i="1"/>
  <c r="W94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155" i="1"/>
  <c r="W79" i="1"/>
  <c r="W87" i="1"/>
  <c r="W95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35" i="1"/>
  <c r="W73" i="1"/>
  <c r="W74" i="1"/>
  <c r="W82" i="1"/>
  <c r="W90" i="1"/>
  <c r="W98" i="1"/>
  <c r="W105" i="1"/>
  <c r="W109" i="1"/>
  <c r="W113" i="1"/>
  <c r="W117" i="1"/>
  <c r="W121" i="1"/>
  <c r="W125" i="1"/>
  <c r="W83" i="1"/>
  <c r="W110" i="1"/>
  <c r="W126" i="1"/>
  <c r="W134" i="1"/>
  <c r="W142" i="1"/>
  <c r="W150" i="1"/>
  <c r="W158" i="1"/>
  <c r="W162" i="1"/>
  <c r="W166" i="1"/>
  <c r="W170" i="1"/>
  <c r="W174" i="1"/>
  <c r="W178" i="1"/>
  <c r="W182" i="1"/>
  <c r="W186" i="1"/>
  <c r="W190" i="1"/>
  <c r="W194" i="1"/>
  <c r="W198" i="1"/>
  <c r="W202" i="1"/>
  <c r="W206" i="1"/>
  <c r="W91" i="1"/>
  <c r="W114" i="1"/>
  <c r="W129" i="1"/>
  <c r="W137" i="1"/>
  <c r="W145" i="1"/>
  <c r="W153" i="1"/>
  <c r="W159" i="1"/>
  <c r="W163" i="1"/>
  <c r="W167" i="1"/>
  <c r="W171" i="1"/>
  <c r="W175" i="1"/>
  <c r="W179" i="1"/>
  <c r="W183" i="1"/>
  <c r="W187" i="1"/>
  <c r="W191" i="1"/>
  <c r="W195" i="1"/>
  <c r="W199" i="1"/>
  <c r="W203" i="1"/>
  <c r="W207" i="1"/>
  <c r="W45" i="1"/>
  <c r="W99" i="1"/>
  <c r="W102" i="1"/>
  <c r="W118" i="1"/>
  <c r="W130" i="1"/>
  <c r="W138" i="1"/>
  <c r="W146" i="1"/>
  <c r="W154" i="1"/>
  <c r="W122" i="1"/>
  <c r="W157" i="1"/>
  <c r="W164" i="1"/>
  <c r="W172" i="1"/>
  <c r="W180" i="1"/>
  <c r="W188" i="1"/>
  <c r="W196" i="1"/>
  <c r="W204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3" i="1"/>
  <c r="W7" i="1"/>
  <c r="W11" i="1"/>
  <c r="W15" i="1"/>
  <c r="W19" i="1"/>
  <c r="W23" i="1"/>
  <c r="W19" i="13" s="1"/>
  <c r="W75" i="1"/>
  <c r="W133" i="1"/>
  <c r="W165" i="1"/>
  <c r="W173" i="1"/>
  <c r="W181" i="1"/>
  <c r="W189" i="1"/>
  <c r="W197" i="1"/>
  <c r="W205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4" i="1"/>
  <c r="W8" i="1"/>
  <c r="W12" i="1"/>
  <c r="W16" i="1"/>
  <c r="W20" i="1"/>
  <c r="W24" i="1"/>
  <c r="W141" i="1"/>
  <c r="W160" i="1"/>
  <c r="W168" i="1"/>
  <c r="W176" i="1"/>
  <c r="W184" i="1"/>
  <c r="W192" i="1"/>
  <c r="W200" i="1"/>
  <c r="W208" i="1"/>
  <c r="W212" i="1"/>
  <c r="W216" i="1"/>
  <c r="W220" i="1"/>
  <c r="W224" i="1"/>
  <c r="W228" i="1"/>
  <c r="W232" i="1"/>
  <c r="W236" i="1"/>
  <c r="W240" i="1"/>
  <c r="W244" i="1"/>
  <c r="W248" i="1"/>
  <c r="S26" i="1"/>
  <c r="S30" i="1"/>
  <c r="S34" i="1"/>
  <c r="S38" i="1"/>
  <c r="S42" i="1"/>
  <c r="S46" i="1"/>
  <c r="S50" i="1"/>
  <c r="S54" i="1"/>
  <c r="S58" i="1"/>
  <c r="S62" i="1"/>
  <c r="S29" i="1"/>
  <c r="S32" i="1"/>
  <c r="S35" i="1"/>
  <c r="S45" i="1"/>
  <c r="S48" i="1"/>
  <c r="S51" i="1"/>
  <c r="S61" i="1"/>
  <c r="S67" i="1"/>
  <c r="S71" i="1"/>
  <c r="S28" i="1"/>
  <c r="S31" i="1"/>
  <c r="S41" i="1"/>
  <c r="S44" i="1"/>
  <c r="S47" i="1"/>
  <c r="S57" i="1"/>
  <c r="S60" i="1"/>
  <c r="S63" i="1"/>
  <c r="S64" i="1"/>
  <c r="S68" i="1"/>
  <c r="S72" i="1"/>
  <c r="S27" i="1"/>
  <c r="S37" i="1"/>
  <c r="S40" i="1"/>
  <c r="S43" i="1"/>
  <c r="S53" i="1"/>
  <c r="S56" i="1"/>
  <c r="S59" i="1"/>
  <c r="S65" i="1"/>
  <c r="S69" i="1"/>
  <c r="S39" i="1"/>
  <c r="S70" i="1"/>
  <c r="S76" i="1"/>
  <c r="S80" i="1"/>
  <c r="S84" i="1"/>
  <c r="S88" i="1"/>
  <c r="S92" i="1"/>
  <c r="S96" i="1"/>
  <c r="S100" i="1"/>
  <c r="S49" i="1"/>
  <c r="S77" i="1"/>
  <c r="S81" i="1"/>
  <c r="S85" i="1"/>
  <c r="S89" i="1"/>
  <c r="S93" i="1"/>
  <c r="S97" i="1"/>
  <c r="S101" i="1"/>
  <c r="S33" i="1"/>
  <c r="S52" i="1"/>
  <c r="S74" i="1"/>
  <c r="S82" i="1"/>
  <c r="S90" i="1"/>
  <c r="S98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66" i="1"/>
  <c r="S73" i="1"/>
  <c r="S75" i="1"/>
  <c r="S83" i="1"/>
  <c r="S91" i="1"/>
  <c r="S99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78" i="1"/>
  <c r="S86" i="1"/>
  <c r="S94" i="1"/>
  <c r="S105" i="1"/>
  <c r="S109" i="1"/>
  <c r="S113" i="1"/>
  <c r="S117" i="1"/>
  <c r="S121" i="1"/>
  <c r="S125" i="1"/>
  <c r="S36" i="1"/>
  <c r="S55" i="1"/>
  <c r="S87" i="1"/>
  <c r="S114" i="1"/>
  <c r="S130" i="1"/>
  <c r="S138" i="1"/>
  <c r="S146" i="1"/>
  <c r="S154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95" i="1"/>
  <c r="S102" i="1"/>
  <c r="S118" i="1"/>
  <c r="S133" i="1"/>
  <c r="S141" i="1"/>
  <c r="S149" i="1"/>
  <c r="S157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106" i="1"/>
  <c r="S122" i="1"/>
  <c r="S134" i="1"/>
  <c r="S142" i="1"/>
  <c r="S150" i="1"/>
  <c r="S158" i="1"/>
  <c r="S129" i="1"/>
  <c r="S160" i="1"/>
  <c r="S168" i="1"/>
  <c r="S176" i="1"/>
  <c r="S184" i="1"/>
  <c r="S192" i="1"/>
  <c r="S200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3" i="1"/>
  <c r="S7" i="1"/>
  <c r="S11" i="1"/>
  <c r="S15" i="1"/>
  <c r="S19" i="1"/>
  <c r="S23" i="1"/>
  <c r="S110" i="1"/>
  <c r="S137" i="1"/>
  <c r="S161" i="1"/>
  <c r="S169" i="1"/>
  <c r="S177" i="1"/>
  <c r="S185" i="1"/>
  <c r="S193" i="1"/>
  <c r="S201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4" i="1"/>
  <c r="S8" i="1"/>
  <c r="S12" i="1"/>
  <c r="S16" i="1"/>
  <c r="S20" i="1"/>
  <c r="S24" i="1"/>
  <c r="S79" i="1"/>
  <c r="S126" i="1"/>
  <c r="S145" i="1"/>
  <c r="S164" i="1"/>
  <c r="S172" i="1"/>
  <c r="S180" i="1"/>
  <c r="S188" i="1"/>
  <c r="S196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W2" i="1"/>
  <c r="W25" i="1"/>
  <c r="Y23" i="1"/>
  <c r="Y19" i="13" s="1"/>
  <c r="Q23" i="1"/>
  <c r="R22" i="1"/>
  <c r="S21" i="1"/>
  <c r="T20" i="1"/>
  <c r="U19" i="1"/>
  <c r="V18" i="1"/>
  <c r="W17" i="1"/>
  <c r="Y15" i="1"/>
  <c r="Q15" i="1"/>
  <c r="R14" i="1"/>
  <c r="S13" i="1"/>
  <c r="T12" i="1"/>
  <c r="U11" i="1"/>
  <c r="V10" i="1"/>
  <c r="W9" i="1"/>
  <c r="Y7" i="1"/>
  <c r="Q7" i="1"/>
  <c r="R6" i="1"/>
  <c r="S5" i="1"/>
  <c r="T4" i="1"/>
  <c r="U3" i="1"/>
  <c r="V273" i="1"/>
  <c r="W272" i="1"/>
  <c r="Y270" i="1"/>
  <c r="Q270" i="1"/>
  <c r="R269" i="1"/>
  <c r="S268" i="1"/>
  <c r="T267" i="1"/>
  <c r="U266" i="1"/>
  <c r="V265" i="1"/>
  <c r="W264" i="1"/>
  <c r="Y262" i="1"/>
  <c r="Q262" i="1"/>
  <c r="R261" i="1"/>
  <c r="S260" i="1"/>
  <c r="T259" i="1"/>
  <c r="U258" i="1"/>
  <c r="V257" i="1"/>
  <c r="W256" i="1"/>
  <c r="Y254" i="1"/>
  <c r="Q254" i="1"/>
  <c r="R253" i="1"/>
  <c r="S252" i="1"/>
  <c r="V250" i="1"/>
  <c r="Q247" i="1"/>
  <c r="S245" i="1"/>
  <c r="U243" i="1"/>
  <c r="W241" i="1"/>
  <c r="Y239" i="1"/>
  <c r="R238" i="1"/>
  <c r="T236" i="1"/>
  <c r="V234" i="1"/>
  <c r="Q231" i="1"/>
  <c r="S229" i="1"/>
  <c r="U227" i="1"/>
  <c r="W225" i="1"/>
  <c r="Y223" i="1"/>
  <c r="R222" i="1"/>
  <c r="T220" i="1"/>
  <c r="V218" i="1"/>
  <c r="Q215" i="1"/>
  <c r="S213" i="1"/>
  <c r="U211" i="1"/>
  <c r="W209" i="1"/>
  <c r="Y207" i="1"/>
  <c r="T204" i="1"/>
  <c r="S197" i="1"/>
  <c r="W193" i="1"/>
  <c r="R190" i="1"/>
  <c r="V186" i="1"/>
  <c r="Q183" i="1"/>
  <c r="U179" i="1"/>
  <c r="Y175" i="1"/>
  <c r="T172" i="1"/>
  <c r="S165" i="1"/>
  <c r="W161" i="1"/>
  <c r="V142" i="1"/>
  <c r="Q128" i="1"/>
  <c r="Q97" i="1"/>
  <c r="H36" i="13"/>
  <c r="G36" i="13"/>
  <c r="G20" i="5"/>
  <c r="G8" i="12" s="1"/>
  <c r="E17" i="9"/>
  <c r="E16" i="12" s="1"/>
  <c r="D20" i="10"/>
  <c r="D3" i="12" s="1"/>
  <c r="F20" i="10"/>
  <c r="F3" i="12" s="1"/>
  <c r="G17" i="11"/>
  <c r="G14" i="12" s="1"/>
  <c r="G20" i="11"/>
  <c r="G2" i="12" s="1"/>
  <c r="E17" i="8"/>
  <c r="E17" i="12" s="1"/>
  <c r="I17" i="8"/>
  <c r="I17" i="12" s="1"/>
  <c r="D17" i="10"/>
  <c r="D15" i="12" s="1"/>
  <c r="E17" i="11"/>
  <c r="E14" i="12" s="1"/>
  <c r="I17" i="11"/>
  <c r="I14" i="12" s="1"/>
  <c r="I36" i="13"/>
  <c r="D17" i="8"/>
  <c r="D17" i="12" s="1"/>
  <c r="F17" i="10"/>
  <c r="F15" i="12" s="1"/>
  <c r="F20" i="8"/>
  <c r="F5" i="12" s="1"/>
  <c r="L17" i="3"/>
  <c r="L22" i="12" s="1"/>
  <c r="L17" i="4"/>
  <c r="L21" i="12" s="1"/>
  <c r="H17" i="6"/>
  <c r="H19" i="12" s="1"/>
  <c r="I17" i="7"/>
  <c r="I18" i="12" s="1"/>
  <c r="E20" i="7"/>
  <c r="E6" i="12" s="1"/>
  <c r="I20" i="7"/>
  <c r="I6" i="12" s="1"/>
  <c r="B17" i="8"/>
  <c r="B17" i="12" s="1"/>
  <c r="D20" i="8"/>
  <c r="D5" i="12" s="1"/>
  <c r="J17" i="8"/>
  <c r="J17" i="12" s="1"/>
  <c r="J20" i="8"/>
  <c r="J5" i="12" s="1"/>
  <c r="E20" i="9"/>
  <c r="E4" i="12" s="1"/>
  <c r="I20" i="9"/>
  <c r="I4" i="12" s="1"/>
  <c r="I17" i="9"/>
  <c r="I16" i="12" s="1"/>
  <c r="H17" i="10"/>
  <c r="H15" i="12" s="1"/>
  <c r="L17" i="10"/>
  <c r="L15" i="12" s="1"/>
  <c r="F20" i="11"/>
  <c r="F2" i="12" s="1"/>
  <c r="F20" i="5"/>
  <c r="F8" i="12" s="1"/>
  <c r="G20" i="6"/>
  <c r="G7" i="12" s="1"/>
  <c r="K17" i="8"/>
  <c r="K17" i="12" s="1"/>
  <c r="J20" i="9"/>
  <c r="J4" i="12" s="1"/>
  <c r="I20" i="11"/>
  <c r="I2" i="12" s="1"/>
  <c r="E17" i="6"/>
  <c r="E19" i="12" s="1"/>
  <c r="C17" i="8"/>
  <c r="C17" i="12" s="1"/>
  <c r="F20" i="9"/>
  <c r="F4" i="12" s="1"/>
  <c r="G20" i="10"/>
  <c r="G3" i="12" s="1"/>
  <c r="D20" i="11"/>
  <c r="D2" i="12" s="1"/>
  <c r="L17" i="8"/>
  <c r="L17" i="12" s="1"/>
  <c r="D20" i="7"/>
  <c r="D6" i="12" s="1"/>
  <c r="H20" i="7"/>
  <c r="H6" i="12" s="1"/>
  <c r="G17" i="8"/>
  <c r="G17" i="12" s="1"/>
  <c r="D17" i="9"/>
  <c r="D16" i="12" s="1"/>
  <c r="B17" i="11"/>
  <c r="B14" i="12" s="1"/>
  <c r="H20" i="11"/>
  <c r="H2" i="12" s="1"/>
  <c r="F20" i="6"/>
  <c r="F7" i="12" s="1"/>
  <c r="J20" i="10"/>
  <c r="J3" i="12" s="1"/>
  <c r="H20" i="10"/>
  <c r="H3" i="12" s="1"/>
  <c r="E20" i="11"/>
  <c r="E2" i="12" s="1"/>
  <c r="F17" i="5"/>
  <c r="F20" i="12" s="1"/>
  <c r="D17" i="7"/>
  <c r="D18" i="12" s="1"/>
  <c r="G20" i="8"/>
  <c r="G5" i="12" s="1"/>
  <c r="B17" i="9"/>
  <c r="B16" i="12" s="1"/>
  <c r="F17" i="9"/>
  <c r="F16" i="12" s="1"/>
  <c r="J17" i="9"/>
  <c r="J16" i="12" s="1"/>
  <c r="L36" i="13"/>
  <c r="J17" i="10"/>
  <c r="J15" i="12" s="1"/>
  <c r="H20" i="9"/>
  <c r="H4" i="12" s="1"/>
  <c r="D20" i="9"/>
  <c r="D4" i="12" s="1"/>
  <c r="F17" i="8"/>
  <c r="F17" i="12" s="1"/>
  <c r="J17" i="11"/>
  <c r="J14" i="12" s="1"/>
  <c r="C17" i="11"/>
  <c r="C14" i="12" s="1"/>
  <c r="K17" i="11"/>
  <c r="K14" i="12" s="1"/>
  <c r="F17" i="11"/>
  <c r="F14" i="12" s="1"/>
  <c r="M17" i="11"/>
  <c r="M14" i="12" s="1"/>
  <c r="L17" i="9"/>
  <c r="L16" i="12" s="1"/>
  <c r="H17" i="9"/>
  <c r="H16" i="12" s="1"/>
  <c r="G20" i="9"/>
  <c r="G4" i="12" s="1"/>
  <c r="H17" i="8"/>
  <c r="H17" i="12" s="1"/>
  <c r="H20" i="8"/>
  <c r="H5" i="12" s="1"/>
  <c r="B17" i="7"/>
  <c r="B18" i="12" s="1"/>
  <c r="H17" i="7"/>
  <c r="H18" i="12" s="1"/>
  <c r="J20" i="7"/>
  <c r="J6" i="12" s="1"/>
  <c r="E17" i="7"/>
  <c r="E18" i="12" s="1"/>
  <c r="G20" i="7"/>
  <c r="G6" i="12" s="1"/>
  <c r="D17" i="6"/>
  <c r="D19" i="12" s="1"/>
  <c r="J20" i="6"/>
  <c r="J7" i="12" s="1"/>
  <c r="E17" i="5"/>
  <c r="E20" i="12" s="1"/>
  <c r="I17" i="5"/>
  <c r="I20" i="12" s="1"/>
  <c r="H17" i="4"/>
  <c r="H21" i="12" s="1"/>
  <c r="D17" i="4"/>
  <c r="D21" i="12" s="1"/>
  <c r="J20" i="4"/>
  <c r="J9" i="12" s="1"/>
  <c r="H17" i="3"/>
  <c r="H22" i="12" s="1"/>
  <c r="J20" i="3"/>
  <c r="J10" i="12" s="1"/>
  <c r="I17" i="6"/>
  <c r="I19" i="12" s="1"/>
  <c r="L17" i="7"/>
  <c r="L18" i="12" s="1"/>
  <c r="F20" i="4"/>
  <c r="F9" i="12" s="1"/>
  <c r="F20" i="7"/>
  <c r="F6" i="12" s="1"/>
  <c r="L17" i="6"/>
  <c r="L19" i="12" s="1"/>
  <c r="F17" i="7"/>
  <c r="F18" i="12" s="1"/>
  <c r="E17" i="3"/>
  <c r="E22" i="12" s="1"/>
  <c r="G20" i="3"/>
  <c r="G10" i="12" s="1"/>
  <c r="B17" i="10"/>
  <c r="B15" i="12" s="1"/>
  <c r="C17" i="10"/>
  <c r="C15" i="12" s="1"/>
  <c r="E20" i="10"/>
  <c r="E3" i="12" s="1"/>
  <c r="I20" i="10"/>
  <c r="I3" i="12" s="1"/>
  <c r="B17" i="4"/>
  <c r="B21" i="12" s="1"/>
  <c r="C17" i="4"/>
  <c r="C21" i="12" s="1"/>
  <c r="E20" i="4"/>
  <c r="E9" i="12" s="1"/>
  <c r="I20" i="4"/>
  <c r="I9" i="12" s="1"/>
  <c r="J20" i="5"/>
  <c r="J8" i="12" s="1"/>
  <c r="H20" i="5"/>
  <c r="H8" i="12" s="1"/>
  <c r="G17" i="10"/>
  <c r="G15" i="12" s="1"/>
  <c r="D17" i="5"/>
  <c r="D20" i="12" s="1"/>
  <c r="H17" i="5"/>
  <c r="H20" i="12" s="1"/>
  <c r="L17" i="5"/>
  <c r="L20" i="12" s="1"/>
  <c r="I17" i="3"/>
  <c r="I22" i="12" s="1"/>
  <c r="J17" i="7"/>
  <c r="J18" i="12" s="1"/>
  <c r="D20" i="3"/>
  <c r="D10" i="12" s="1"/>
  <c r="H20" i="3"/>
  <c r="H10" i="12" s="1"/>
  <c r="E17" i="10"/>
  <c r="E15" i="12" s="1"/>
  <c r="I17" i="10"/>
  <c r="I15" i="12" s="1"/>
  <c r="B17" i="3"/>
  <c r="B22" i="12" s="1"/>
  <c r="C17" i="3"/>
  <c r="C22" i="12" s="1"/>
  <c r="E20" i="3"/>
  <c r="E10" i="12" s="1"/>
  <c r="K17" i="3"/>
  <c r="K22" i="12" s="1"/>
  <c r="D20" i="6"/>
  <c r="D7" i="12" s="1"/>
  <c r="H20" i="6"/>
  <c r="H7" i="12" s="1"/>
  <c r="C17" i="7"/>
  <c r="C18" i="12" s="1"/>
  <c r="G17" i="7"/>
  <c r="G18" i="12" s="1"/>
  <c r="K17" i="7"/>
  <c r="K18" i="12" s="1"/>
  <c r="D17" i="3"/>
  <c r="D22" i="12" s="1"/>
  <c r="F20" i="3"/>
  <c r="F10" i="12" s="1"/>
  <c r="E17" i="4"/>
  <c r="E21" i="12" s="1"/>
  <c r="D20" i="5"/>
  <c r="D8" i="12" s="1"/>
  <c r="J17" i="5"/>
  <c r="J20" i="12" s="1"/>
  <c r="B17" i="6"/>
  <c r="B19" i="12" s="1"/>
  <c r="C17" i="6"/>
  <c r="C19" i="12" s="1"/>
  <c r="E20" i="6"/>
  <c r="E7" i="12" s="1"/>
  <c r="I20" i="6"/>
  <c r="I7" i="12" s="1"/>
  <c r="K17" i="10"/>
  <c r="K15" i="12" s="1"/>
  <c r="D17" i="11"/>
  <c r="D14" i="12" s="1"/>
  <c r="H17" i="11"/>
  <c r="H14" i="12" s="1"/>
  <c r="L17" i="11"/>
  <c r="L14" i="12" s="1"/>
  <c r="F17" i="4"/>
  <c r="F21" i="12" s="1"/>
  <c r="H20" i="4"/>
  <c r="H9" i="12" s="1"/>
  <c r="B17" i="5"/>
  <c r="B20" i="12" s="1"/>
  <c r="C17" i="5"/>
  <c r="C20" i="12" s="1"/>
  <c r="G17" i="5"/>
  <c r="G20" i="12" s="1"/>
  <c r="K17" i="5"/>
  <c r="K20" i="12" s="1"/>
  <c r="C17" i="9"/>
  <c r="C16" i="12" s="1"/>
  <c r="G17" i="9"/>
  <c r="G16" i="12" s="1"/>
  <c r="K17" i="9"/>
  <c r="K16" i="12" s="1"/>
  <c r="D20" i="4"/>
  <c r="D9" i="12" s="1"/>
  <c r="I20" i="3"/>
  <c r="I10" i="12" s="1"/>
  <c r="J17" i="4"/>
  <c r="J21" i="12" s="1"/>
  <c r="G17" i="3"/>
  <c r="G22" i="12" s="1"/>
  <c r="E20" i="5"/>
  <c r="E8" i="12" s="1"/>
  <c r="I20" i="5"/>
  <c r="I8" i="12" s="1"/>
  <c r="G20" i="4"/>
  <c r="G9" i="12" s="1"/>
  <c r="I17" i="4"/>
  <c r="I21" i="12" s="1"/>
  <c r="F17" i="3"/>
  <c r="F22" i="12" s="1"/>
  <c r="J17" i="3"/>
  <c r="J22" i="12" s="1"/>
  <c r="E20" i="8"/>
  <c r="E5" i="12" s="1"/>
  <c r="I20" i="8"/>
  <c r="I5" i="12" s="1"/>
  <c r="F17" i="6"/>
  <c r="F19" i="12" s="1"/>
  <c r="J17" i="6"/>
  <c r="J19" i="12" s="1"/>
  <c r="G17" i="6"/>
  <c r="G19" i="12" s="1"/>
  <c r="K17" i="6"/>
  <c r="K19" i="12" s="1"/>
  <c r="G17" i="4"/>
  <c r="G21" i="12" s="1"/>
  <c r="K17" i="4"/>
  <c r="K21" i="12" s="1"/>
  <c r="I20" i="2"/>
  <c r="I11" i="12" s="1"/>
  <c r="K17" i="2"/>
  <c r="K23" i="12" s="1"/>
  <c r="J17" i="2"/>
  <c r="J23" i="12" s="1"/>
  <c r="D20" i="2"/>
  <c r="D11" i="12" s="1"/>
  <c r="C17" i="2"/>
  <c r="C23" i="12" s="1"/>
  <c r="E20" i="2"/>
  <c r="E11" i="12" s="1"/>
  <c r="L17" i="2"/>
  <c r="L23" i="12" s="1"/>
  <c r="B17" i="2"/>
  <c r="B23" i="12" s="1"/>
  <c r="H17" i="2"/>
  <c r="H23" i="12" s="1"/>
  <c r="F17" i="2"/>
  <c r="F23" i="12" s="1"/>
  <c r="H20" i="2"/>
  <c r="H11" i="12" s="1"/>
  <c r="G17" i="2"/>
  <c r="G23" i="12" s="1"/>
  <c r="I17" i="2"/>
  <c r="I23" i="12" s="1"/>
  <c r="E17" i="2"/>
  <c r="E23" i="12" s="1"/>
  <c r="G20" i="2"/>
  <c r="G11" i="12" s="1"/>
  <c r="J20" i="2"/>
  <c r="J11" i="12" s="1"/>
  <c r="F20" i="2"/>
  <c r="F11" i="12" s="1"/>
  <c r="D17" i="2"/>
  <c r="D23" i="12" s="1"/>
  <c r="M17" i="2"/>
  <c r="K20" i="2" l="1"/>
  <c r="K11" i="12" s="1"/>
  <c r="N17" i="8"/>
  <c r="R19" i="13"/>
  <c r="K20" i="8"/>
  <c r="K5" i="12" s="1"/>
  <c r="Q19" i="13"/>
  <c r="T19" i="13"/>
  <c r="P17" i="8"/>
  <c r="P17" i="12" s="1"/>
  <c r="S19" i="13"/>
  <c r="V19" i="13"/>
  <c r="K20" i="4"/>
  <c r="K9" i="12" s="1"/>
  <c r="M17" i="3"/>
  <c r="M22" i="12" s="1"/>
  <c r="K20" i="10"/>
  <c r="K3" i="12" s="1"/>
  <c r="M17" i="10"/>
  <c r="M15" i="12" s="1"/>
  <c r="N17" i="2"/>
  <c r="N23" i="12" s="1"/>
  <c r="M17" i="8"/>
  <c r="M17" i="12" s="1"/>
  <c r="M17" i="5"/>
  <c r="M20" i="12" s="1"/>
  <c r="K20" i="6"/>
  <c r="K7" i="12" s="1"/>
  <c r="K20" i="9"/>
  <c r="K4" i="12" s="1"/>
  <c r="M17" i="6"/>
  <c r="M19" i="12" s="1"/>
  <c r="M20" i="2"/>
  <c r="M11" i="12" s="1"/>
  <c r="K20" i="5"/>
  <c r="K8" i="12" s="1"/>
  <c r="M17" i="4"/>
  <c r="M21" i="12" s="1"/>
  <c r="K20" i="3"/>
  <c r="K10" i="12" s="1"/>
  <c r="M17" i="9"/>
  <c r="M16" i="12" s="1"/>
  <c r="P4" i="13"/>
  <c r="P36" i="13" s="1"/>
  <c r="Q17" i="7"/>
  <c r="Q18" i="12" s="1"/>
  <c r="O4" i="13"/>
  <c r="P17" i="7"/>
  <c r="P18" i="12" s="1"/>
  <c r="M4" i="13"/>
  <c r="N4" i="13"/>
  <c r="N36" i="13" s="1"/>
  <c r="L20" i="7"/>
  <c r="T4" i="13"/>
  <c r="T36" i="13" s="1"/>
  <c r="U4" i="13"/>
  <c r="U36" i="13" s="1"/>
  <c r="Y4" i="13"/>
  <c r="Y36" i="13" s="1"/>
  <c r="Q4" i="13"/>
  <c r="S4" i="13"/>
  <c r="V4" i="13"/>
  <c r="W4" i="13"/>
  <c r="W36" i="13" s="1"/>
  <c r="X4" i="13"/>
  <c r="X36" i="13" s="1"/>
  <c r="R4" i="13"/>
  <c r="N17" i="4"/>
  <c r="N21" i="12" s="1"/>
  <c r="L20" i="5"/>
  <c r="L8" i="12" s="1"/>
  <c r="N17" i="6"/>
  <c r="N19" i="12" s="1"/>
  <c r="L20" i="3"/>
  <c r="L10" i="12" s="1"/>
  <c r="N17" i="5"/>
  <c r="N20" i="12" s="1"/>
  <c r="N17" i="7"/>
  <c r="N18" i="12" s="1"/>
  <c r="L20" i="11"/>
  <c r="N17" i="11"/>
  <c r="P17" i="3"/>
  <c r="P22" i="12" s="1"/>
  <c r="N17" i="10"/>
  <c r="N15" i="12" s="1"/>
  <c r="L20" i="10"/>
  <c r="N17" i="3"/>
  <c r="N22" i="12" s="1"/>
  <c r="L20" i="4"/>
  <c r="L9" i="12" s="1"/>
  <c r="M20" i="4"/>
  <c r="M9" i="12" s="1"/>
  <c r="L20" i="6"/>
  <c r="L7" i="12" s="1"/>
  <c r="P17" i="10"/>
  <c r="P15" i="12" s="1"/>
  <c r="M20" i="10"/>
  <c r="M3" i="12" s="1"/>
  <c r="P17" i="6"/>
  <c r="P19" i="12" s="1"/>
  <c r="M20" i="8"/>
  <c r="M5" i="12" s="1"/>
  <c r="P17" i="5"/>
  <c r="P20" i="12" s="1"/>
  <c r="N17" i="9"/>
  <c r="L20" i="9"/>
  <c r="Q17" i="5"/>
  <c r="Q20" i="12" s="1"/>
  <c r="M20" i="5"/>
  <c r="M8" i="12" s="1"/>
  <c r="M20" i="11"/>
  <c r="M2" i="12" s="1"/>
  <c r="M20" i="3"/>
  <c r="M10" i="12" s="1"/>
  <c r="P17" i="11"/>
  <c r="P14" i="12" s="1"/>
  <c r="M20" i="9"/>
  <c r="M4" i="12" s="1"/>
  <c r="P17" i="4"/>
  <c r="P21" i="12" s="1"/>
  <c r="P17" i="9"/>
  <c r="P16" i="12" s="1"/>
  <c r="M20" i="6"/>
  <c r="M7" i="12" s="1"/>
  <c r="Q17" i="11"/>
  <c r="Q14" i="12" s="1"/>
  <c r="Q17" i="3"/>
  <c r="Q22" i="12" s="1"/>
  <c r="N20" i="3"/>
  <c r="N10" i="12" s="1"/>
  <c r="Q17" i="9"/>
  <c r="Q16" i="12" s="1"/>
  <c r="N20" i="9"/>
  <c r="N20" i="5"/>
  <c r="N8" i="12" s="1"/>
  <c r="N20" i="6"/>
  <c r="Q17" i="6"/>
  <c r="Q19" i="12" s="1"/>
  <c r="N20" i="8"/>
  <c r="N5" i="12" s="1"/>
  <c r="Q17" i="8"/>
  <c r="N20" i="4"/>
  <c r="Q17" i="4"/>
  <c r="Q21" i="12" s="1"/>
  <c r="N20" i="10"/>
  <c r="Q17" i="10"/>
  <c r="N20" i="11"/>
  <c r="P17" i="2"/>
  <c r="P23" i="12" s="1"/>
  <c r="L20" i="2"/>
  <c r="L11" i="12" s="1"/>
  <c r="M23" i="12"/>
  <c r="V36" i="13" l="1"/>
  <c r="R36" i="13"/>
  <c r="O36" i="13"/>
  <c r="E36" i="13"/>
  <c r="M36" i="13"/>
  <c r="D36" i="13"/>
  <c r="S36" i="13"/>
  <c r="Q36" i="13"/>
  <c r="L20" i="8"/>
  <c r="B20" i="8" s="1"/>
  <c r="B5" i="12" s="1"/>
  <c r="O17" i="2"/>
  <c r="O23" i="12" s="1"/>
  <c r="M20" i="7"/>
  <c r="M6" i="12" s="1"/>
  <c r="N20" i="7"/>
  <c r="M17" i="7"/>
  <c r="M18" i="12" s="1"/>
  <c r="K20" i="7"/>
  <c r="K6" i="12" s="1"/>
  <c r="O17" i="10"/>
  <c r="O15" i="12" s="1"/>
  <c r="O17" i="6"/>
  <c r="O19" i="12" s="1"/>
  <c r="O17" i="4"/>
  <c r="O21" i="12" s="1"/>
  <c r="B20" i="5"/>
  <c r="B8" i="12" s="1"/>
  <c r="O17" i="5"/>
  <c r="O20" i="12" s="1"/>
  <c r="B20" i="6"/>
  <c r="B7" i="12" s="1"/>
  <c r="R17" i="9"/>
  <c r="R16" i="12" s="1"/>
  <c r="R17" i="11"/>
  <c r="R14" i="12" s="1"/>
  <c r="R17" i="4"/>
  <c r="R21" i="12" s="1"/>
  <c r="B20" i="3"/>
  <c r="B10" i="12" s="1"/>
  <c r="R17" i="5"/>
  <c r="R20" i="12" s="1"/>
  <c r="R17" i="3"/>
  <c r="R22" i="12" s="1"/>
  <c r="N16" i="12"/>
  <c r="O17" i="9"/>
  <c r="O16" i="12" s="1"/>
  <c r="N14" i="12"/>
  <c r="O17" i="11"/>
  <c r="O14" i="12" s="1"/>
  <c r="O17" i="3"/>
  <c r="O22" i="12" s="1"/>
  <c r="R17" i="6"/>
  <c r="R19" i="12" s="1"/>
  <c r="L4" i="12"/>
  <c r="B20" i="9"/>
  <c r="B4" i="12" s="1"/>
  <c r="L6" i="12"/>
  <c r="C20" i="5"/>
  <c r="C8" i="12" s="1"/>
  <c r="B20" i="4"/>
  <c r="B9" i="12" s="1"/>
  <c r="N17" i="12"/>
  <c r="O17" i="8"/>
  <c r="O17" i="12" s="1"/>
  <c r="L3" i="12"/>
  <c r="B20" i="10"/>
  <c r="B3" i="12" s="1"/>
  <c r="L2" i="12"/>
  <c r="B20" i="11"/>
  <c r="B2" i="12" s="1"/>
  <c r="R17" i="7"/>
  <c r="R18" i="12" s="1"/>
  <c r="C20" i="3"/>
  <c r="C10" i="12" s="1"/>
  <c r="N3" i="12"/>
  <c r="C20" i="10"/>
  <c r="C3" i="12" s="1"/>
  <c r="C20" i="8"/>
  <c r="C5" i="12" s="1"/>
  <c r="N4" i="12"/>
  <c r="C20" i="9"/>
  <c r="C4" i="12" s="1"/>
  <c r="N2" i="12"/>
  <c r="C20" i="11"/>
  <c r="C2" i="12" s="1"/>
  <c r="N9" i="12"/>
  <c r="C20" i="4"/>
  <c r="C9" i="12" s="1"/>
  <c r="N7" i="12"/>
  <c r="C20" i="6"/>
  <c r="C7" i="12" s="1"/>
  <c r="Q15" i="12"/>
  <c r="R17" i="10"/>
  <c r="R15" i="12" s="1"/>
  <c r="Q17" i="12"/>
  <c r="R17" i="8"/>
  <c r="R17" i="12" s="1"/>
  <c r="B20" i="2"/>
  <c r="B11" i="12" s="1"/>
  <c r="Q17" i="2"/>
  <c r="N20" i="2"/>
  <c r="L5" i="12" l="1"/>
  <c r="C20" i="7"/>
  <c r="C6" i="12" s="1"/>
  <c r="N6" i="12"/>
  <c r="B20" i="7"/>
  <c r="B6" i="12" s="1"/>
  <c r="O17" i="7"/>
  <c r="O18" i="12" s="1"/>
  <c r="Q23" i="12"/>
  <c r="R17" i="2"/>
  <c r="R23" i="12" s="1"/>
  <c r="N11" i="12"/>
  <c r="C20" i="2"/>
  <c r="C11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018C1-B105-5448-BA41-A78D59055AA3}" name="Connection" type="4" refreshedVersion="6" background="1" saveData="1">
    <webPr consecutive="1" xl2000="1" url="https://hashtagbasketball.com/fantasy-basketball-rankings" htmlTables="1" htmlFormat="all"/>
  </connection>
</connections>
</file>

<file path=xl/sharedStrings.xml><?xml version="1.0" encoding="utf-8"?>
<sst xmlns="http://schemas.openxmlformats.org/spreadsheetml/2006/main" count="6272" uniqueCount="933">
  <si>
    <t>Player</t>
  </si>
  <si>
    <t>Our Rank</t>
  </si>
  <si>
    <t>g</t>
  </si>
  <si>
    <t>FG%</t>
  </si>
  <si>
    <t>FT%</t>
  </si>
  <si>
    <t>3PM</t>
  </si>
  <si>
    <t>REB</t>
  </si>
  <si>
    <t>AST</t>
  </si>
  <si>
    <t>STL</t>
  </si>
  <si>
    <t>BLK</t>
  </si>
  <si>
    <t>TO</t>
  </si>
  <si>
    <t>PTS</t>
  </si>
  <si>
    <t>FGM</t>
  </si>
  <si>
    <t>FGA</t>
  </si>
  <si>
    <t>Anthony Davis</t>
  </si>
  <si>
    <t>James Harden</t>
  </si>
  <si>
    <t>Stephen Curry</t>
  </si>
  <si>
    <t>Karl-Anthony Towns</t>
  </si>
  <si>
    <t>Giannis Antetokounmpo</t>
  </si>
  <si>
    <t>Joel Embiid</t>
  </si>
  <si>
    <t>Nikola Jokic</t>
  </si>
  <si>
    <t>Kawhi Leonard</t>
  </si>
  <si>
    <t>Damian Lillard</t>
  </si>
  <si>
    <t>Kyrie Irving</t>
  </si>
  <si>
    <t>Paul George</t>
  </si>
  <si>
    <t>Bradley Beal</t>
  </si>
  <si>
    <t>Jimmy Butler</t>
  </si>
  <si>
    <t>LeBron James</t>
  </si>
  <si>
    <t>Nikola Vucevic</t>
  </si>
  <si>
    <t>Rudy Gobert</t>
  </si>
  <si>
    <t>Kemba Walker</t>
  </si>
  <si>
    <t>Jrue Holiday</t>
  </si>
  <si>
    <t>Andre Drummond</t>
  </si>
  <si>
    <t>Myles Turner</t>
  </si>
  <si>
    <t>Deandre Ayton</t>
  </si>
  <si>
    <t>Russell Westbrook</t>
  </si>
  <si>
    <t>Devin Booker</t>
  </si>
  <si>
    <t>Chris Paul</t>
  </si>
  <si>
    <t>John Collins</t>
  </si>
  <si>
    <t>Robert Covington</t>
  </si>
  <si>
    <t>Mitchell Robinson</t>
  </si>
  <si>
    <t>Mike Conley</t>
  </si>
  <si>
    <t>Pascal Siakam</t>
  </si>
  <si>
    <t>Luka Doncic</t>
  </si>
  <si>
    <t>Kristaps Porzingis</t>
  </si>
  <si>
    <t>Trae Young</t>
  </si>
  <si>
    <t>LaMarcus Aldridge</t>
  </si>
  <si>
    <t>Draymond Green</t>
  </si>
  <si>
    <t>Buddy Hield</t>
  </si>
  <si>
    <t>Ben Simmons</t>
  </si>
  <si>
    <t>Tobias Harris</t>
  </si>
  <si>
    <t>Otto Porter Jr.</t>
  </si>
  <si>
    <t>Clint Capela</t>
  </si>
  <si>
    <t>Kyle Lowry</t>
  </si>
  <si>
    <t>Khris Middleton</t>
  </si>
  <si>
    <t>Danilo Gallinari</t>
  </si>
  <si>
    <t>De'Aaron Fox</t>
  </si>
  <si>
    <t>Donovan Mitchell</t>
  </si>
  <si>
    <t>Eric Bledsoe</t>
  </si>
  <si>
    <t>Brook Lopez</t>
  </si>
  <si>
    <t>Al Horford</t>
  </si>
  <si>
    <t>Zion Williamson</t>
  </si>
  <si>
    <t>Lauri Markkanen</t>
  </si>
  <si>
    <t>DeMar DeRozan</t>
  </si>
  <si>
    <t>Zach LaVine</t>
  </si>
  <si>
    <t>Kevin Love</t>
  </si>
  <si>
    <t>D'Angelo Russell</t>
  </si>
  <si>
    <t>Jaren Jackson Jr.</t>
  </si>
  <si>
    <t>Victor Oladipo</t>
  </si>
  <si>
    <t>Jayson Tatum</t>
  </si>
  <si>
    <t>Blake Griffin</t>
  </si>
  <si>
    <t>C.J. McCollum</t>
  </si>
  <si>
    <t>Malcolm Brogdon</t>
  </si>
  <si>
    <t>Jonas Valanciunas</t>
  </si>
  <si>
    <t>Josh Richardson</t>
  </si>
  <si>
    <t>Derrick Favors</t>
  </si>
  <si>
    <t>Larry Nance Jr.</t>
  </si>
  <si>
    <t>Bam Adebayo</t>
  </si>
  <si>
    <t>Jamal Murray</t>
  </si>
  <si>
    <t>Thomas Bryant</t>
  </si>
  <si>
    <t>Ja Morant</t>
  </si>
  <si>
    <t>Kelly Oubre Jr.</t>
  </si>
  <si>
    <t>Julius Randle</t>
  </si>
  <si>
    <t>Jeremy Lamb</t>
  </si>
  <si>
    <t>Dewayne Dedmon</t>
  </si>
  <si>
    <t>Aaron Gordon</t>
  </si>
  <si>
    <t>Marcus Smart</t>
  </si>
  <si>
    <t>Montrezl Harrell</t>
  </si>
  <si>
    <t>Lonzo Ball</t>
  </si>
  <si>
    <t>Hassan Whiteside</t>
  </si>
  <si>
    <t>Jonathan Isaac</t>
  </si>
  <si>
    <t>T.J. Warren</t>
  </si>
  <si>
    <t>Gordon Hayward</t>
  </si>
  <si>
    <t>Domantas Sabonis</t>
  </si>
  <si>
    <t>Steven Adams</t>
  </si>
  <si>
    <t>Wendell Carter Jr.</t>
  </si>
  <si>
    <t>Terry Rozier</t>
  </si>
  <si>
    <t>Ricky Rubio</t>
  </si>
  <si>
    <t>Marvin Bagley III</t>
  </si>
  <si>
    <t>Marc Gasol</t>
  </si>
  <si>
    <t>Mikal Bridges</t>
  </si>
  <si>
    <t>Jeff Teague</t>
  </si>
  <si>
    <t>JaVale McGee</t>
  </si>
  <si>
    <t>Nicolas Batum</t>
  </si>
  <si>
    <t>Shai Gilgeous-Alexander</t>
  </si>
  <si>
    <t>Joe Ingles</t>
  </si>
  <si>
    <t>Caris LeVert</t>
  </si>
  <si>
    <t>Fred VanVleet</t>
  </si>
  <si>
    <t>Jarrett Allen</t>
  </si>
  <si>
    <t>Danny Green</t>
  </si>
  <si>
    <t>Serge Ibaka</t>
  </si>
  <si>
    <t>Terrence Ross</t>
  </si>
  <si>
    <t>Derrick White</t>
  </si>
  <si>
    <t>Paul Millsap</t>
  </si>
  <si>
    <t>Klay Thompson🚑</t>
  </si>
  <si>
    <t>Delon Wright</t>
  </si>
  <si>
    <t>Gary Harris</t>
  </si>
  <si>
    <t>Cody Zeller</t>
  </si>
  <si>
    <t>Thaddeus Young</t>
  </si>
  <si>
    <t>Lou Williams</t>
  </si>
  <si>
    <t>DeAndre Jordan</t>
  </si>
  <si>
    <t>Rudy Gay</t>
  </si>
  <si>
    <t>Dejounte Murray</t>
  </si>
  <si>
    <t>J.J. Redick</t>
  </si>
  <si>
    <t>Enes Kanter</t>
  </si>
  <si>
    <t>Jerami Grant</t>
  </si>
  <si>
    <t>Kevon Looney</t>
  </si>
  <si>
    <t>Zach Collins</t>
  </si>
  <si>
    <t>Kyle Anderson</t>
  </si>
  <si>
    <t>Bojan Bogdanovic</t>
  </si>
  <si>
    <t>Miles Bridges</t>
  </si>
  <si>
    <t>Brandon Clarke</t>
  </si>
  <si>
    <t>Patrick Beverley</t>
  </si>
  <si>
    <t>Dwight Powell</t>
  </si>
  <si>
    <t>Davis Bertans</t>
  </si>
  <si>
    <t>Joe Harris</t>
  </si>
  <si>
    <t>Bogdan Bogdanovic</t>
  </si>
  <si>
    <t>Marvin Williams</t>
  </si>
  <si>
    <t>Kent Bazemore</t>
  </si>
  <si>
    <t>Kelly Olynyk</t>
  </si>
  <si>
    <t>Kyle Kuzma</t>
  </si>
  <si>
    <t>Taurean Prince</t>
  </si>
  <si>
    <t>Alex Len</t>
  </si>
  <si>
    <t>P.J. Tucker</t>
  </si>
  <si>
    <t>Tomas Satoransky</t>
  </si>
  <si>
    <t>Eric Gordon</t>
  </si>
  <si>
    <t>Justise Winslow</t>
  </si>
  <si>
    <t>Andrew Wiggins</t>
  </si>
  <si>
    <t>D.J. Augustin</t>
  </si>
  <si>
    <t>Spencer Dinwiddie</t>
  </si>
  <si>
    <t>Collin Sexton</t>
  </si>
  <si>
    <t>Evan Fournier</t>
  </si>
  <si>
    <t>Harrison Barnes</t>
  </si>
  <si>
    <t>Kevin Huerter</t>
  </si>
  <si>
    <t>Bobby Portis</t>
  </si>
  <si>
    <t>Goran Dragic</t>
  </si>
  <si>
    <t>Nerlens Noel</t>
  </si>
  <si>
    <t>Derrick Rose</t>
  </si>
  <si>
    <t>Reggie Jackson</t>
  </si>
  <si>
    <t>Willie Cauley-Stein</t>
  </si>
  <si>
    <t>RJ Barrett</t>
  </si>
  <si>
    <t>Cedi Osman</t>
  </si>
  <si>
    <t>Trevor Ariza</t>
  </si>
  <si>
    <t>Ivica Zubac</t>
  </si>
  <si>
    <t>Tim Hardaway Jr.</t>
  </si>
  <si>
    <t>Darius Garland</t>
  </si>
  <si>
    <t>Jarrett Culver</t>
  </si>
  <si>
    <t>Elfrid Payton</t>
  </si>
  <si>
    <t>Jaylen Brown</t>
  </si>
  <si>
    <t>De'Andre Hunter</t>
  </si>
  <si>
    <t>Monte Morris</t>
  </si>
  <si>
    <t>JaMychal Green</t>
  </si>
  <si>
    <t>Kris Dunn</t>
  </si>
  <si>
    <t>Dario Saric</t>
  </si>
  <si>
    <t>Malik Monk</t>
  </si>
  <si>
    <t>Rui Hachimura</t>
  </si>
  <si>
    <t>Maxi Kleber</t>
  </si>
  <si>
    <t>Jakob Poeltl</t>
  </si>
  <si>
    <t>Rajon Rondo</t>
  </si>
  <si>
    <t>Brandon Ingram</t>
  </si>
  <si>
    <t>Al-Farouq Aminu</t>
  </si>
  <si>
    <t>Jeff Green</t>
  </si>
  <si>
    <t>Tyus Jones</t>
  </si>
  <si>
    <t>Coby White</t>
  </si>
  <si>
    <t>Dennis Schroder</t>
  </si>
  <si>
    <t>Mason Plumlee</t>
  </si>
  <si>
    <t>Maurice Harkless</t>
  </si>
  <si>
    <t>Rodions Kurucs</t>
  </si>
  <si>
    <t>Wesley Matthews</t>
  </si>
  <si>
    <t>Will Barton</t>
  </si>
  <si>
    <t>Robert Williams III</t>
  </si>
  <si>
    <t>Landry Shamet</t>
  </si>
  <si>
    <t>Kentavious Caldwell-Pope</t>
  </si>
  <si>
    <t>Kenneth Faried</t>
  </si>
  <si>
    <t>Jusuf Nurkic🚑</t>
  </si>
  <si>
    <t>James Johnson</t>
  </si>
  <si>
    <t>Rodney Hood</t>
  </si>
  <si>
    <t>Malik Beasley</t>
  </si>
  <si>
    <t>Jordan Clarkson</t>
  </si>
  <si>
    <t>Nemanja Bjelica</t>
  </si>
  <si>
    <t>Tyler Herro</t>
  </si>
  <si>
    <t>George Hill</t>
  </si>
  <si>
    <t>Jabari Parker</t>
  </si>
  <si>
    <t>Tristan Thompson</t>
  </si>
  <si>
    <t>Marcus Morris</t>
  </si>
  <si>
    <t>Norman Powell</t>
  </si>
  <si>
    <t>Seth Curry</t>
  </si>
  <si>
    <t>Tyler Johnson</t>
  </si>
  <si>
    <t>Danuel House Jr</t>
  </si>
  <si>
    <t>Ish Smith</t>
  </si>
  <si>
    <t>OG Anunoby</t>
  </si>
  <si>
    <t>Luke Kennard</t>
  </si>
  <si>
    <t>Gorgui Dieng</t>
  </si>
  <si>
    <t>Michael Kidd-Gilchrist</t>
  </si>
  <si>
    <t>Meyers Leonard</t>
  </si>
  <si>
    <t>Cory Joseph</t>
  </si>
  <si>
    <t>Mohamed Bamba</t>
  </si>
  <si>
    <t>Dennis Smith Jr.</t>
  </si>
  <si>
    <t>Boban Marjanovic</t>
  </si>
  <si>
    <t>Jaxson Hayes</t>
  </si>
  <si>
    <t>Taj Gibson</t>
  </si>
  <si>
    <t>Dion Waiters</t>
  </si>
  <si>
    <t>Cam Reddish</t>
  </si>
  <si>
    <t>Pat Connaughton</t>
  </si>
  <si>
    <t>Goga Bitadze</t>
  </si>
  <si>
    <t>Andre Iguodala</t>
  </si>
  <si>
    <t>Gerald Green</t>
  </si>
  <si>
    <t>Troy Brown Jr.</t>
  </si>
  <si>
    <t>TJ McConnell</t>
  </si>
  <si>
    <t>Dwayne Bacon</t>
  </si>
  <si>
    <t>Noah Vonleh</t>
  </si>
  <si>
    <t>Daniel Theis</t>
  </si>
  <si>
    <t>Royce O'Neale</t>
  </si>
  <si>
    <t>Robin Lopez</t>
  </si>
  <si>
    <t>Derrick Jones Jr</t>
  </si>
  <si>
    <t>Denzel Valentine</t>
  </si>
  <si>
    <t>Tony Snell</t>
  </si>
  <si>
    <t>Shabazz Napier</t>
  </si>
  <si>
    <t>Bruce Brown Jr.</t>
  </si>
  <si>
    <t>Josh Okogie</t>
  </si>
  <si>
    <t>Josh Jackson</t>
  </si>
  <si>
    <t>Matisse Thybulle</t>
  </si>
  <si>
    <t>Stanley Johnson</t>
  </si>
  <si>
    <t>DeAndre' Bembry</t>
  </si>
  <si>
    <t>Dylan Windler</t>
  </si>
  <si>
    <t>Grant Williams</t>
  </si>
  <si>
    <t>Aaron Holiday</t>
  </si>
  <si>
    <t>Aron Baynes</t>
  </si>
  <si>
    <t>Mike Muscala</t>
  </si>
  <si>
    <t>Bruno Fernando</t>
  </si>
  <si>
    <t>Kevin Knox</t>
  </si>
  <si>
    <t>Jordan Bell</t>
  </si>
  <si>
    <t>De'Anthony Melton</t>
  </si>
  <si>
    <t>Mario Hezonja</t>
  </si>
  <si>
    <t>Jahlil Okafor</t>
  </si>
  <si>
    <t>Josh Hart</t>
  </si>
  <si>
    <t>Alfonzo McKinnie</t>
  </si>
  <si>
    <t>Moritz Wagner</t>
  </si>
  <si>
    <t>Dillon Brooks</t>
  </si>
  <si>
    <t>CJ Miles</t>
  </si>
  <si>
    <t>Harry Giles</t>
  </si>
  <si>
    <t>Dorian Finney-Smith</t>
  </si>
  <si>
    <t>Kyle O'Quinn</t>
  </si>
  <si>
    <t>Jae Crowder</t>
  </si>
  <si>
    <t>P.J. Washington</t>
  </si>
  <si>
    <t>Andre Roberson</t>
  </si>
  <si>
    <t>Justin Holiday</t>
  </si>
  <si>
    <t>Chris Boucher</t>
  </si>
  <si>
    <t>Richaun Holmes</t>
  </si>
  <si>
    <t>Nickeil Alexander-Walker</t>
  </si>
  <si>
    <t>Cameron Johnson</t>
  </si>
  <si>
    <t>Bryn Forbes</t>
  </si>
  <si>
    <t>Isaiah Thomas</t>
  </si>
  <si>
    <t>E'Twaun Moore</t>
  </si>
  <si>
    <t>Bruno Caboclo</t>
  </si>
  <si>
    <t>Nassir Little</t>
  </si>
  <si>
    <t>Reggie Bullock</t>
  </si>
  <si>
    <t>Carsen Edwards</t>
  </si>
  <si>
    <t>Wayne Ellington</t>
  </si>
  <si>
    <t>Romeo Langford</t>
  </si>
  <si>
    <t>Bol Bol</t>
  </si>
  <si>
    <t>Sekou Doumbouya</t>
  </si>
  <si>
    <t>Kevin Porter Jr</t>
  </si>
  <si>
    <t>Admiral Schofield</t>
  </si>
  <si>
    <t>Daniel Gafford</t>
  </si>
  <si>
    <t>Avg Rank</t>
  </si>
  <si>
    <t>Avg GP</t>
  </si>
  <si>
    <t>AVERAGES</t>
  </si>
  <si>
    <t>TOTALS</t>
  </si>
  <si>
    <t>Team FG%</t>
  </si>
  <si>
    <t>FTM</t>
  </si>
  <si>
    <t>FTA</t>
  </si>
  <si>
    <t>Team FT%</t>
  </si>
  <si>
    <t>Avg FG%</t>
  </si>
  <si>
    <t>Avg FT%</t>
  </si>
  <si>
    <t>Dwight Howard</t>
  </si>
  <si>
    <t>Justin</t>
  </si>
  <si>
    <t>Harman</t>
  </si>
  <si>
    <t>Karnvir</t>
  </si>
  <si>
    <t>Jatin</t>
  </si>
  <si>
    <t>Harvir</t>
  </si>
  <si>
    <t>Sartaj</t>
  </si>
  <si>
    <t>Ajay</t>
  </si>
  <si>
    <t>Angad</t>
  </si>
  <si>
    <t>Arsh</t>
  </si>
  <si>
    <t>Me</t>
  </si>
  <si>
    <t>Mean</t>
  </si>
  <si>
    <t>St. Dev</t>
  </si>
  <si>
    <t>fgZ</t>
  </si>
  <si>
    <t>ftZ</t>
  </si>
  <si>
    <t>3Z</t>
  </si>
  <si>
    <t>rebZ</t>
  </si>
  <si>
    <t>astZ</t>
  </si>
  <si>
    <t>stlZ</t>
  </si>
  <si>
    <t>blkZ</t>
  </si>
  <si>
    <t>toZ</t>
  </si>
  <si>
    <t>ptsZ</t>
  </si>
  <si>
    <t>Team 1</t>
  </si>
  <si>
    <t>Team 2</t>
  </si>
  <si>
    <t>Gp</t>
  </si>
  <si>
    <t>Rank</t>
  </si>
  <si>
    <t>Diff (T1 - T2)</t>
  </si>
  <si>
    <t>Type Name of Players</t>
  </si>
  <si>
    <t>under Team 1 and 2</t>
  </si>
  <si>
    <t>R#</t>
  </si>
  <si>
    <t>PLAYER</t>
  </si>
  <si>
    <t>GP</t>
  </si>
  <si>
    <t>TREB</t>
  </si>
  <si>
    <t>Paul George </t>
  </si>
  <si>
    <t>Russell Westbrook </t>
  </si>
  <si>
    <t>Otto Porter Jr</t>
  </si>
  <si>
    <t>Kyle Lowry </t>
  </si>
  <si>
    <t>Victor Oladipo </t>
  </si>
  <si>
    <t>Jaren Jackson Jr</t>
  </si>
  <si>
    <t>CJ McCollum</t>
  </si>
  <si>
    <t>Blake Griffin </t>
  </si>
  <si>
    <t>Jayson Tatum </t>
  </si>
  <si>
    <t>Larry Nance Jr</t>
  </si>
  <si>
    <t>Jamal Murray </t>
  </si>
  <si>
    <t>Marcus Smart </t>
  </si>
  <si>
    <t>Klay Thompson </t>
  </si>
  <si>
    <t>Kelly Oubre Jr</t>
  </si>
  <si>
    <t>Wendell Carter Jr </t>
  </si>
  <si>
    <t>TJ Warren</t>
  </si>
  <si>
    <t>Kelly Olynyk </t>
  </si>
  <si>
    <t>JJ Redick</t>
  </si>
  <si>
    <t>Robert Williams</t>
  </si>
  <si>
    <t>DJ Augustin</t>
  </si>
  <si>
    <t>Kyle Anderson </t>
  </si>
  <si>
    <t>Tim Hardaway Jr</t>
  </si>
  <si>
    <t>PJ Tucker</t>
  </si>
  <si>
    <t>Brandon Ingram </t>
  </si>
  <si>
    <t>Moe Harkless</t>
  </si>
  <si>
    <t>Kyle Kuzma </t>
  </si>
  <si>
    <t>Troy Brown</t>
  </si>
  <si>
    <t>Bruce Brown Jr</t>
  </si>
  <si>
    <t>Jusuf Nurkic </t>
  </si>
  <si>
    <t>Dennis Smith Jr</t>
  </si>
  <si>
    <t>Damian Jones</t>
  </si>
  <si>
    <t>PJ Washington</t>
  </si>
  <si>
    <t>Alec Burks</t>
  </si>
  <si>
    <t>Avery Bradley</t>
  </si>
  <si>
    <t>Anfernee Simons</t>
  </si>
  <si>
    <t>Kyle Korver</t>
  </si>
  <si>
    <t>Markieff Morris</t>
  </si>
  <si>
    <t>Alex Caruso</t>
  </si>
  <si>
    <t>Jake Layman</t>
  </si>
  <si>
    <t>CJ Miles </t>
  </si>
  <si>
    <t>Cheick Diallo</t>
  </si>
  <si>
    <t>Ersan Ilyasova</t>
  </si>
  <si>
    <t>Denzel Valentine </t>
  </si>
  <si>
    <t>Jalen Brunson</t>
  </si>
  <si>
    <t>Willy Hernangomez</t>
  </si>
  <si>
    <t>Patty Mills</t>
  </si>
  <si>
    <t>Lonnie Walker IV</t>
  </si>
  <si>
    <t>Markelle Fultz </t>
  </si>
  <si>
    <t>Andre Roberson </t>
  </si>
  <si>
    <t>Ante Zizic</t>
  </si>
  <si>
    <t>Ed Davis</t>
  </si>
  <si>
    <t>Justin Jackson</t>
  </si>
  <si>
    <t>Quinn Cook</t>
  </si>
  <si>
    <t>Patrick McCaw</t>
  </si>
  <si>
    <t>Emmanuel Mudiay</t>
  </si>
  <si>
    <t>James Ennis III</t>
  </si>
  <si>
    <t>Torrey Craig</t>
  </si>
  <si>
    <t>Terrance Ferguson</t>
  </si>
  <si>
    <t>Dante Exum </t>
  </si>
  <si>
    <t>Jacob Evans III</t>
  </si>
  <si>
    <t>Allen Crabbe </t>
  </si>
  <si>
    <t>Sterling Brown</t>
  </si>
  <si>
    <t>Doug McDermott</t>
  </si>
  <si>
    <t>Matthew Dellavedova</t>
  </si>
  <si>
    <t>Austin Rivers</t>
  </si>
  <si>
    <t>DeMarcus Cousins </t>
  </si>
  <si>
    <t>Jordan McRae</t>
  </si>
  <si>
    <t>Frank Kaminsky</t>
  </si>
  <si>
    <t>David Nwaba</t>
  </si>
  <si>
    <t>ALL</t>
  </si>
  <si>
    <t>Jordan Loyd</t>
  </si>
  <si>
    <t>Glenn Robinson III</t>
  </si>
  <si>
    <t>DeMarre Carroll</t>
  </si>
  <si>
    <t>Marco Belinelli</t>
  </si>
  <si>
    <t>Michael Carter-Williams</t>
  </si>
  <si>
    <t>Wendell Carter Jr</t>
  </si>
  <si>
    <t>Top 50</t>
  </si>
  <si>
    <t>Top 100</t>
  </si>
  <si>
    <t>Top 200</t>
  </si>
  <si>
    <t>50-100</t>
  </si>
  <si>
    <t>SHOW</t>
  </si>
  <si>
    <t>POSITION</t>
  </si>
  <si>
    <t>POSITIONS FROM</t>
  </si>
  <si>
    <t>DURATION</t>
  </si>
  <si>
    <t>RANK BY</t>
  </si>
  <si>
    <t xml:space="preserve"> FGM  </t>
  </si>
  <si>
    <t xml:space="preserve"> FG%  </t>
  </si>
  <si>
    <t xml:space="preserve"> FTM  </t>
  </si>
  <si>
    <t xml:space="preserve"> FT%  </t>
  </si>
  <si>
    <t xml:space="preserve"> 3PM  </t>
  </si>
  <si>
    <t xml:space="preserve"> 3P%  </t>
  </si>
  <si>
    <t xml:space="preserve"> POINTS  </t>
  </si>
  <si>
    <t xml:space="preserve"> A/TO  </t>
  </si>
  <si>
    <t xml:space="preserve"> DEF REBOUNDS  </t>
  </si>
  <si>
    <t xml:space="preserve"> OFF REBOUNDS  </t>
  </si>
  <si>
    <t xml:space="preserve"> TOTAL REBOUNDS  </t>
  </si>
  <si>
    <t xml:space="preserve"> ASSISTS  </t>
  </si>
  <si>
    <t xml:space="preserve"> STEALS  </t>
  </si>
  <si>
    <t xml:space="preserve"> BLOCKS  </t>
  </si>
  <si>
    <t xml:space="preserve"> TURNOVERS  </t>
  </si>
  <si>
    <t xml:space="preserve"> DD  </t>
  </si>
  <si>
    <t>POS</t>
  </si>
  <si>
    <t>TEAM</t>
  </si>
  <si>
    <t>MPG</t>
  </si>
  <si>
    <t>TOTAL</t>
  </si>
  <si>
    <t>PF,C</t>
  </si>
  <si>
    <t>LAL</t>
  </si>
  <si>
    <r>
      <t xml:space="preserve">0.52 </t>
    </r>
    <r>
      <rPr>
        <sz val="8.4"/>
        <color rgb="FF333333"/>
        <rFont val="Arial"/>
        <family val="2"/>
      </rPr>
      <t>(10.0/19.3)</t>
    </r>
  </si>
  <si>
    <r>
      <t xml:space="preserve">0.81 </t>
    </r>
    <r>
      <rPr>
        <sz val="8.4"/>
        <color rgb="FF333333"/>
        <rFont val="Arial"/>
        <family val="2"/>
      </rPr>
      <t>(6.6/8.1)</t>
    </r>
  </si>
  <si>
    <t>PG,SG</t>
  </si>
  <si>
    <t>HOU</t>
  </si>
  <si>
    <r>
      <t xml:space="preserve">0.45 </t>
    </r>
    <r>
      <rPr>
        <sz val="8.4"/>
        <color rgb="FF333333"/>
        <rFont val="Arial"/>
        <family val="2"/>
      </rPr>
      <t>(9.4/21.1)</t>
    </r>
  </si>
  <si>
    <r>
      <t xml:space="preserve">0.87 </t>
    </r>
    <r>
      <rPr>
        <sz val="8.4"/>
        <color rgb="FF333333"/>
        <rFont val="Arial"/>
        <family val="2"/>
      </rPr>
      <t>(8.9/10.2)</t>
    </r>
  </si>
  <si>
    <t>GSW</t>
  </si>
  <si>
    <r>
      <t xml:space="preserve">0.48 </t>
    </r>
    <r>
      <rPr>
        <sz val="8.4"/>
        <color rgb="FF333333"/>
        <rFont val="Arial"/>
        <family val="2"/>
      </rPr>
      <t>(10.1/21.1)</t>
    </r>
  </si>
  <si>
    <r>
      <t xml:space="preserve">0.91 </t>
    </r>
    <r>
      <rPr>
        <sz val="8.4"/>
        <color rgb="FF333333"/>
        <rFont val="Arial"/>
        <family val="2"/>
      </rPr>
      <t>(4.2/4.6)</t>
    </r>
  </si>
  <si>
    <t>SF,PF</t>
  </si>
  <si>
    <t>MIL</t>
  </si>
  <si>
    <r>
      <t xml:space="preserve">0.56 </t>
    </r>
    <r>
      <rPr>
        <sz val="8.4"/>
        <color rgb="FF333333"/>
        <rFont val="Arial"/>
        <family val="2"/>
      </rPr>
      <t>(10.2/18.1)</t>
    </r>
  </si>
  <si>
    <r>
      <t xml:space="preserve">0.74 </t>
    </r>
    <r>
      <rPr>
        <sz val="8.4"/>
        <color rgb="FF333333"/>
        <rFont val="Arial"/>
        <family val="2"/>
      </rPr>
      <t>(7.3/9.8)</t>
    </r>
  </si>
  <si>
    <t>C</t>
  </si>
  <si>
    <t>MIN</t>
  </si>
  <si>
    <r>
      <t xml:space="preserve">0.52 </t>
    </r>
    <r>
      <rPr>
        <sz val="8.4"/>
        <color rgb="FF333333"/>
        <rFont val="Arial"/>
        <family val="2"/>
      </rPr>
      <t>(9.3/18.0)</t>
    </r>
  </si>
  <si>
    <r>
      <t xml:space="preserve">0.85 </t>
    </r>
    <r>
      <rPr>
        <sz val="8.4"/>
        <color rgb="FF333333"/>
        <rFont val="Arial"/>
        <family val="2"/>
      </rPr>
      <t>(5.2/6.1)</t>
    </r>
  </si>
  <si>
    <t>DEN</t>
  </si>
  <si>
    <r>
      <t xml:space="preserve">0.51 </t>
    </r>
    <r>
      <rPr>
        <sz val="8.4"/>
        <color rgb="FF333333"/>
        <rFont val="Arial"/>
        <family val="2"/>
      </rPr>
      <t>(8.3/16.2)</t>
    </r>
  </si>
  <si>
    <r>
      <t xml:space="preserve">0.83 </t>
    </r>
    <r>
      <rPr>
        <sz val="8.4"/>
        <color rgb="FF333333"/>
        <rFont val="Arial"/>
        <family val="2"/>
      </rPr>
      <t>(3.9/4.7)</t>
    </r>
  </si>
  <si>
    <t>PHI</t>
  </si>
  <si>
    <r>
      <t xml:space="preserve">0.49 </t>
    </r>
    <r>
      <rPr>
        <sz val="8.4"/>
        <color rgb="FF333333"/>
        <rFont val="Arial"/>
        <family val="2"/>
      </rPr>
      <t>(9.1/18.6)</t>
    </r>
  </si>
  <si>
    <r>
      <t xml:space="preserve">0.80 </t>
    </r>
    <r>
      <rPr>
        <sz val="8.4"/>
        <color rgb="FF333333"/>
        <rFont val="Arial"/>
        <family val="2"/>
      </rPr>
      <t>(8.2/10.2)</t>
    </r>
  </si>
  <si>
    <t xml:space="preserve">Paul George </t>
  </si>
  <si>
    <t>LAC</t>
  </si>
  <si>
    <r>
      <t xml:space="preserve">0.45 </t>
    </r>
    <r>
      <rPr>
        <sz val="8.4"/>
        <color rgb="FF333333"/>
        <rFont val="Arial"/>
        <family val="2"/>
      </rPr>
      <t>(7.7/17.0)</t>
    </r>
  </si>
  <si>
    <r>
      <t xml:space="preserve">0.84 </t>
    </r>
    <r>
      <rPr>
        <sz val="8.4"/>
        <color rgb="FF333333"/>
        <rFont val="Arial"/>
        <family val="2"/>
      </rPr>
      <t>(5.1/6.1)</t>
    </r>
  </si>
  <si>
    <t>SG,SF</t>
  </si>
  <si>
    <r>
      <t xml:space="preserve">0.50 </t>
    </r>
    <r>
      <rPr>
        <sz val="8.4"/>
        <color rgb="FF333333"/>
        <rFont val="Arial"/>
        <family val="2"/>
      </rPr>
      <t>(8.0/16.0)</t>
    </r>
  </si>
  <si>
    <r>
      <t xml:space="preserve">0.85 </t>
    </r>
    <r>
      <rPr>
        <sz val="8.4"/>
        <color rgb="FF333333"/>
        <rFont val="Arial"/>
        <family val="2"/>
      </rPr>
      <t>(6.0/7.1)</t>
    </r>
  </si>
  <si>
    <t>PG</t>
  </si>
  <si>
    <t>POR</t>
  </si>
  <si>
    <r>
      <t xml:space="preserve">0.45 </t>
    </r>
    <r>
      <rPr>
        <sz val="8.4"/>
        <color rgb="FF333333"/>
        <rFont val="Arial"/>
        <family val="2"/>
      </rPr>
      <t>(9.1/20.4)</t>
    </r>
  </si>
  <si>
    <r>
      <t xml:space="preserve">0.91 </t>
    </r>
    <r>
      <rPr>
        <sz val="8.4"/>
        <color rgb="FF333333"/>
        <rFont val="Arial"/>
        <family val="2"/>
      </rPr>
      <t>(6.2/6.8)</t>
    </r>
  </si>
  <si>
    <t>MIA</t>
  </si>
  <si>
    <r>
      <t xml:space="preserve">0.46 </t>
    </r>
    <r>
      <rPr>
        <sz val="8.4"/>
        <color rgb="FF333333"/>
        <rFont val="Arial"/>
        <family val="2"/>
      </rPr>
      <t>(7.6/16.4)</t>
    </r>
  </si>
  <si>
    <r>
      <t xml:space="preserve">0.86 </t>
    </r>
    <r>
      <rPr>
        <sz val="8.4"/>
        <color rgb="FF333333"/>
        <rFont val="Arial"/>
        <family val="2"/>
      </rPr>
      <t>(5.4/6.3)</t>
    </r>
  </si>
  <si>
    <r>
      <t xml:space="preserve">0.51 </t>
    </r>
    <r>
      <rPr>
        <sz val="8.4"/>
        <color rgb="FF333333"/>
        <rFont val="Arial"/>
        <family val="2"/>
      </rPr>
      <t>(9.9/19.4)</t>
    </r>
  </si>
  <si>
    <r>
      <t xml:space="preserve">0.70 </t>
    </r>
    <r>
      <rPr>
        <sz val="8.4"/>
        <color rgb="FF333333"/>
        <rFont val="Arial"/>
        <family val="2"/>
      </rPr>
      <t>(5.0/7.1)</t>
    </r>
  </si>
  <si>
    <t>BKN</t>
  </si>
  <si>
    <r>
      <t xml:space="preserve">0.46 </t>
    </r>
    <r>
      <rPr>
        <sz val="8.4"/>
        <color rgb="FF333333"/>
        <rFont val="Arial"/>
        <family val="2"/>
      </rPr>
      <t>(9.5/20.5)</t>
    </r>
  </si>
  <si>
    <r>
      <t xml:space="preserve">0.87 </t>
    </r>
    <r>
      <rPr>
        <sz val="8.4"/>
        <color rgb="FF333333"/>
        <rFont val="Arial"/>
        <family val="2"/>
      </rPr>
      <t>(3.4/3.9)</t>
    </r>
  </si>
  <si>
    <t>SG</t>
  </si>
  <si>
    <t>WAS</t>
  </si>
  <si>
    <r>
      <t xml:space="preserve">0.47 </t>
    </r>
    <r>
      <rPr>
        <sz val="8.4"/>
        <color rgb="FF333333"/>
        <rFont val="Arial"/>
        <family val="2"/>
      </rPr>
      <t>(9.9/21.1)</t>
    </r>
  </si>
  <si>
    <r>
      <t xml:space="preserve">0.80 </t>
    </r>
    <r>
      <rPr>
        <sz val="8.4"/>
        <color rgb="FF333333"/>
        <rFont val="Arial"/>
        <family val="2"/>
      </rPr>
      <t>(4.4/5.5)</t>
    </r>
  </si>
  <si>
    <t>ORL</t>
  </si>
  <si>
    <r>
      <t xml:space="preserve">0.49 </t>
    </r>
    <r>
      <rPr>
        <sz val="8.4"/>
        <color rgb="FF333333"/>
        <rFont val="Arial"/>
        <family val="2"/>
      </rPr>
      <t>(8.3/17.1)</t>
    </r>
  </si>
  <si>
    <r>
      <t xml:space="preserve">0.80 </t>
    </r>
    <r>
      <rPr>
        <sz val="8.4"/>
        <color rgb="FF333333"/>
        <rFont val="Arial"/>
        <family val="2"/>
      </rPr>
      <t>(2.4/3.0)</t>
    </r>
  </si>
  <si>
    <t>BOS</t>
  </si>
  <si>
    <r>
      <t xml:space="preserve">0.45 </t>
    </r>
    <r>
      <rPr>
        <sz val="8.4"/>
        <color rgb="FF333333"/>
        <rFont val="Arial"/>
        <family val="2"/>
      </rPr>
      <t>(8.6/19.0)</t>
    </r>
  </si>
  <si>
    <r>
      <t xml:space="preserve">0.84 </t>
    </r>
    <r>
      <rPr>
        <sz val="8.4"/>
        <color rgb="FF333333"/>
        <rFont val="Arial"/>
        <family val="2"/>
      </rPr>
      <t>(4.6/5.5)</t>
    </r>
  </si>
  <si>
    <t>PHO</t>
  </si>
  <si>
    <r>
      <t xml:space="preserve">0.47 </t>
    </r>
    <r>
      <rPr>
        <sz val="8.4"/>
        <color rgb="FF333333"/>
        <rFont val="Arial"/>
        <family val="2"/>
      </rPr>
      <t>(9.4/20.1)</t>
    </r>
  </si>
  <si>
    <r>
      <t xml:space="preserve">0.85 </t>
    </r>
    <r>
      <rPr>
        <sz val="8.4"/>
        <color rgb="FF333333"/>
        <rFont val="Arial"/>
        <family val="2"/>
      </rPr>
      <t>(6.4/7.5)</t>
    </r>
  </si>
  <si>
    <t>UTA</t>
  </si>
  <si>
    <r>
      <t xml:space="preserve">0.68 </t>
    </r>
    <r>
      <rPr>
        <sz val="8.4"/>
        <color rgb="FF333333"/>
        <rFont val="Arial"/>
        <family val="2"/>
      </rPr>
      <t>(6.3/9.3)</t>
    </r>
  </si>
  <si>
    <r>
      <t xml:space="preserve">0.65 </t>
    </r>
    <r>
      <rPr>
        <sz val="8.4"/>
        <color rgb="FF333333"/>
        <rFont val="Arial"/>
        <family val="2"/>
      </rPr>
      <t>(4.4/6.8)</t>
    </r>
  </si>
  <si>
    <t>NOP</t>
  </si>
  <si>
    <r>
      <t xml:space="preserve">0.47 </t>
    </r>
    <r>
      <rPr>
        <sz val="8.4"/>
        <color rgb="FF333333"/>
        <rFont val="Arial"/>
        <family val="2"/>
      </rPr>
      <t>(8.6/18.4)</t>
    </r>
  </si>
  <si>
    <r>
      <t xml:space="preserve">0.78 </t>
    </r>
    <r>
      <rPr>
        <sz val="8.4"/>
        <color rgb="FF333333"/>
        <rFont val="Arial"/>
        <family val="2"/>
      </rPr>
      <t>(3.1/4.0)</t>
    </r>
  </si>
  <si>
    <t>DET</t>
  </si>
  <si>
    <r>
      <t xml:space="preserve">0.54 </t>
    </r>
    <r>
      <rPr>
        <sz val="8.4"/>
        <color rgb="FF333333"/>
        <rFont val="Arial"/>
        <family val="2"/>
      </rPr>
      <t>(7.6/14.2)</t>
    </r>
  </si>
  <si>
    <r>
      <t xml:space="preserve">0.60 </t>
    </r>
    <r>
      <rPr>
        <sz val="8.4"/>
        <color rgb="FF333333"/>
        <rFont val="Arial"/>
        <family val="2"/>
      </rPr>
      <t>(3.3/5.5)</t>
    </r>
  </si>
  <si>
    <r>
      <t xml:space="preserve">0.56 </t>
    </r>
    <r>
      <rPr>
        <sz val="8.4"/>
        <color rgb="FF333333"/>
        <rFont val="Arial"/>
        <family val="2"/>
      </rPr>
      <t>(8.5/15.3)</t>
    </r>
  </si>
  <si>
    <r>
      <t xml:space="preserve">0.75 </t>
    </r>
    <r>
      <rPr>
        <sz val="8.4"/>
        <color rgb="FF333333"/>
        <rFont val="Arial"/>
        <family val="2"/>
      </rPr>
      <t>(2.4/3.2)</t>
    </r>
  </si>
  <si>
    <t>ATL</t>
  </si>
  <si>
    <r>
      <t xml:space="preserve">0.56 </t>
    </r>
    <r>
      <rPr>
        <sz val="8.4"/>
        <color rgb="FF333333"/>
        <rFont val="Arial"/>
        <family val="2"/>
      </rPr>
      <t>(8.6/15.4)</t>
    </r>
  </si>
  <si>
    <r>
      <t xml:space="preserve">0.76 </t>
    </r>
    <r>
      <rPr>
        <sz val="8.4"/>
        <color rgb="FF333333"/>
        <rFont val="Arial"/>
        <family val="2"/>
      </rPr>
      <t>(3.7/4.9)</t>
    </r>
  </si>
  <si>
    <t xml:space="preserve">Russell Westbrook </t>
  </si>
  <si>
    <r>
      <t xml:space="preserve">0.45 </t>
    </r>
    <r>
      <rPr>
        <sz val="8.4"/>
        <color rgb="FF333333"/>
        <rFont val="Arial"/>
        <family val="2"/>
      </rPr>
      <t>(8.1/18.2)</t>
    </r>
  </si>
  <si>
    <r>
      <t xml:space="preserve">0.70 </t>
    </r>
    <r>
      <rPr>
        <sz val="8.4"/>
        <color rgb="FF333333"/>
        <rFont val="Arial"/>
        <family val="2"/>
      </rPr>
      <t>(3.3/4.7)</t>
    </r>
  </si>
  <si>
    <r>
      <t xml:space="preserve">0.43 </t>
    </r>
    <r>
      <rPr>
        <sz val="8.4"/>
        <color rgb="FF333333"/>
        <rFont val="Arial"/>
        <family val="2"/>
      </rPr>
      <t>(7.5/17.3)</t>
    </r>
  </si>
  <si>
    <r>
      <t xml:space="preserve">0.86 </t>
    </r>
    <r>
      <rPr>
        <sz val="8.4"/>
        <color rgb="FF333333"/>
        <rFont val="Arial"/>
        <family val="2"/>
      </rPr>
      <t>(4.9/5.7)</t>
    </r>
  </si>
  <si>
    <t>IND</t>
  </si>
  <si>
    <r>
      <t xml:space="preserve">0.48 </t>
    </r>
    <r>
      <rPr>
        <sz val="8.4"/>
        <color rgb="FF333333"/>
        <rFont val="Arial"/>
        <family val="2"/>
      </rPr>
      <t>(5.6/11.7)</t>
    </r>
  </si>
  <si>
    <r>
      <t xml:space="preserve">0.73 </t>
    </r>
    <r>
      <rPr>
        <sz val="8.4"/>
        <color rgb="FF333333"/>
        <rFont val="Arial"/>
        <family val="2"/>
      </rPr>
      <t>(2.2/3.0)</t>
    </r>
  </si>
  <si>
    <t>NYK</t>
  </si>
  <si>
    <r>
      <t xml:space="preserve">0.62 </t>
    </r>
    <r>
      <rPr>
        <sz val="8.4"/>
        <color rgb="FF333333"/>
        <rFont val="Arial"/>
        <family val="2"/>
      </rPr>
      <t>(4.8/7.7)</t>
    </r>
  </si>
  <si>
    <r>
      <t xml:space="preserve">0.63 </t>
    </r>
    <r>
      <rPr>
        <sz val="8.4"/>
        <color rgb="FF333333"/>
        <rFont val="Arial"/>
        <family val="2"/>
      </rPr>
      <t>(1.7/2.7)</t>
    </r>
  </si>
  <si>
    <r>
      <t xml:space="preserve">0.46 </t>
    </r>
    <r>
      <rPr>
        <sz val="8.4"/>
        <color rgb="FF333333"/>
        <rFont val="Arial"/>
        <family val="2"/>
      </rPr>
      <t>(6.1/13.4)</t>
    </r>
  </si>
  <si>
    <r>
      <t xml:space="preserve">0.84 </t>
    </r>
    <r>
      <rPr>
        <sz val="8.4"/>
        <color rgb="FF333333"/>
        <rFont val="Arial"/>
        <family val="2"/>
      </rPr>
      <t>(4.9/5.8)</t>
    </r>
  </si>
  <si>
    <t>OKC</t>
  </si>
  <si>
    <r>
      <t xml:space="preserve">0.43 </t>
    </r>
    <r>
      <rPr>
        <sz val="8.4"/>
        <color rgb="FF333333"/>
        <rFont val="Arial"/>
        <family val="2"/>
      </rPr>
      <t>(5.3/12.2)</t>
    </r>
  </si>
  <si>
    <r>
      <t xml:space="preserve">0.88 </t>
    </r>
    <r>
      <rPr>
        <sz val="8.4"/>
        <color rgb="FF333333"/>
        <rFont val="Arial"/>
        <family val="2"/>
      </rPr>
      <t>(2.9/3.3)</t>
    </r>
  </si>
  <si>
    <t>CHI</t>
  </si>
  <si>
    <r>
      <t xml:space="preserve">0.80 </t>
    </r>
    <r>
      <rPr>
        <sz val="8.4"/>
        <color rgb="FF333333"/>
        <rFont val="Arial"/>
        <family val="2"/>
      </rPr>
      <t>(1.6/2.0)</t>
    </r>
  </si>
  <si>
    <r>
      <t xml:space="preserve">0.45 </t>
    </r>
    <r>
      <rPr>
        <sz val="8.4"/>
        <color rgb="FF333333"/>
        <rFont val="Arial"/>
        <family val="2"/>
      </rPr>
      <t>(4.1/9.1)</t>
    </r>
  </si>
  <si>
    <r>
      <t xml:space="preserve">0.69 </t>
    </r>
    <r>
      <rPr>
        <sz val="8.4"/>
        <color rgb="FF333333"/>
        <rFont val="Arial"/>
        <family val="2"/>
      </rPr>
      <t>(1.1/1.6)</t>
    </r>
  </si>
  <si>
    <t>SAS</t>
  </si>
  <si>
    <r>
      <t xml:space="preserve">0.51 </t>
    </r>
    <r>
      <rPr>
        <sz val="8.4"/>
        <color rgb="FF333333"/>
        <rFont val="Arial"/>
        <family val="2"/>
      </rPr>
      <t>(8.1/16.0)</t>
    </r>
  </si>
  <si>
    <r>
      <t xml:space="preserve">0.85 </t>
    </r>
    <r>
      <rPr>
        <sz val="8.4"/>
        <color rgb="FF333333"/>
        <rFont val="Arial"/>
        <family val="2"/>
      </rPr>
      <t>(4.5/5.3)</t>
    </r>
  </si>
  <si>
    <t>PF</t>
  </si>
  <si>
    <t>TOR</t>
  </si>
  <si>
    <r>
      <t xml:space="preserve">0.52 </t>
    </r>
    <r>
      <rPr>
        <sz val="8.4"/>
        <color rgb="FF333333"/>
        <rFont val="Arial"/>
        <family val="2"/>
      </rPr>
      <t>(7.1/13.6)</t>
    </r>
  </si>
  <si>
    <r>
      <t xml:space="preserve">0.79 </t>
    </r>
    <r>
      <rPr>
        <sz val="8.4"/>
        <color rgb="FF333333"/>
        <rFont val="Arial"/>
        <family val="2"/>
      </rPr>
      <t>(3.4/4.3)</t>
    </r>
  </si>
  <si>
    <r>
      <t xml:space="preserve">0.44 </t>
    </r>
    <r>
      <rPr>
        <sz val="8.4"/>
        <color rgb="FF333333"/>
        <rFont val="Arial"/>
        <family val="2"/>
      </rPr>
      <t>(4.6/10.4)</t>
    </r>
  </si>
  <si>
    <r>
      <t xml:space="preserve">0.76 </t>
    </r>
    <r>
      <rPr>
        <sz val="8.4"/>
        <color rgb="FF333333"/>
        <rFont val="Arial"/>
        <family val="2"/>
      </rPr>
      <t>(1.9/2.5)</t>
    </r>
  </si>
  <si>
    <t>SAC</t>
  </si>
  <si>
    <r>
      <t xml:space="preserve">0.46 </t>
    </r>
    <r>
      <rPr>
        <sz val="8.4"/>
        <color rgb="FF333333"/>
        <rFont val="Arial"/>
        <family val="2"/>
      </rPr>
      <t>(8.0/17.5)</t>
    </r>
  </si>
  <si>
    <r>
      <t xml:space="preserve">0.88 </t>
    </r>
    <r>
      <rPr>
        <sz val="8.4"/>
        <color rgb="FF333333"/>
        <rFont val="Arial"/>
        <family val="2"/>
      </rPr>
      <t>(2.2/2.5)</t>
    </r>
  </si>
  <si>
    <r>
      <t xml:space="preserve">0.45 </t>
    </r>
    <r>
      <rPr>
        <sz val="8.4"/>
        <color rgb="FF333333"/>
        <rFont val="Arial"/>
        <family val="2"/>
      </rPr>
      <t>(8.0/17.9)</t>
    </r>
  </si>
  <si>
    <r>
      <t xml:space="preserve">0.79 </t>
    </r>
    <r>
      <rPr>
        <sz val="8.4"/>
        <color rgb="FF333333"/>
        <rFont val="Arial"/>
        <family val="2"/>
      </rPr>
      <t>(2.3/2.9)</t>
    </r>
  </si>
  <si>
    <r>
      <t xml:space="preserve">0.45 </t>
    </r>
    <r>
      <rPr>
        <sz val="8.4"/>
        <color rgb="FF333333"/>
        <rFont val="Arial"/>
        <family val="2"/>
      </rPr>
      <t>(7.2/16.1)</t>
    </r>
  </si>
  <si>
    <r>
      <t xml:space="preserve">0.83 </t>
    </r>
    <r>
      <rPr>
        <sz val="8.4"/>
        <color rgb="FF333333"/>
        <rFont val="Arial"/>
        <family val="2"/>
      </rPr>
      <t>(3.0/3.6)</t>
    </r>
  </si>
  <si>
    <r>
      <t xml:space="preserve">0.55 </t>
    </r>
    <r>
      <rPr>
        <sz val="8.4"/>
        <color rgb="FF333333"/>
        <rFont val="Arial"/>
        <family val="2"/>
      </rPr>
      <t>(7.1/12.8)</t>
    </r>
  </si>
  <si>
    <r>
      <t xml:space="preserve">0.63 </t>
    </r>
    <r>
      <rPr>
        <sz val="8.4"/>
        <color rgb="FF333333"/>
        <rFont val="Arial"/>
        <family val="2"/>
      </rPr>
      <t>(3.5/5.6)</t>
    </r>
  </si>
  <si>
    <t xml:space="preserve">Kyle Lowry </t>
  </si>
  <si>
    <r>
      <t xml:space="preserve">0.43 </t>
    </r>
    <r>
      <rPr>
        <sz val="8.4"/>
        <color rgb="FF333333"/>
        <rFont val="Arial"/>
        <family val="2"/>
      </rPr>
      <t>(5.7/13.2)</t>
    </r>
  </si>
  <si>
    <r>
      <t xml:space="preserve">0.83 </t>
    </r>
    <r>
      <rPr>
        <sz val="8.4"/>
        <color rgb="FF333333"/>
        <rFont val="Arial"/>
        <family val="2"/>
      </rPr>
      <t>(2.5/3.0)</t>
    </r>
  </si>
  <si>
    <t>DAL</t>
  </si>
  <si>
    <r>
      <t xml:space="preserve">0.45 </t>
    </r>
    <r>
      <rPr>
        <sz val="8.4"/>
        <color rgb="FF333333"/>
        <rFont val="Arial"/>
        <family val="2"/>
      </rPr>
      <t>(6.8/15.2)</t>
    </r>
  </si>
  <si>
    <r>
      <t xml:space="preserve">0.46 </t>
    </r>
    <r>
      <rPr>
        <sz val="8.4"/>
        <color rgb="FF333333"/>
        <rFont val="Arial"/>
        <family val="2"/>
      </rPr>
      <t>(8.2/17.8)</t>
    </r>
  </si>
  <si>
    <r>
      <t xml:space="preserve">0.84 </t>
    </r>
    <r>
      <rPr>
        <sz val="8.4"/>
        <color rgb="FF333333"/>
        <rFont val="Arial"/>
        <family val="2"/>
      </rPr>
      <t>(5.2/6.2)</t>
    </r>
  </si>
  <si>
    <t>CLE</t>
  </si>
  <si>
    <r>
      <t xml:space="preserve">0.44 </t>
    </r>
    <r>
      <rPr>
        <sz val="8.4"/>
        <color rgb="FF333333"/>
        <rFont val="Arial"/>
        <family val="2"/>
      </rPr>
      <t>(5.2/11.8)</t>
    </r>
  </si>
  <si>
    <r>
      <t xml:space="preserve">0.91 </t>
    </r>
    <r>
      <rPr>
        <sz val="8.4"/>
        <color rgb="FF333333"/>
        <rFont val="Arial"/>
        <family val="2"/>
      </rPr>
      <t>(5.1/5.6)</t>
    </r>
  </si>
  <si>
    <r>
      <t xml:space="preserve">0.47 </t>
    </r>
    <r>
      <rPr>
        <sz val="8.4"/>
        <color rgb="FF333333"/>
        <rFont val="Arial"/>
        <family val="2"/>
      </rPr>
      <t>(7.1/15.0)</t>
    </r>
  </si>
  <si>
    <r>
      <t xml:space="preserve">0.87 </t>
    </r>
    <r>
      <rPr>
        <sz val="8.4"/>
        <color rgb="FF333333"/>
        <rFont val="Arial"/>
        <family val="2"/>
      </rPr>
      <t>(3.3/3.8)</t>
    </r>
  </si>
  <si>
    <r>
      <t xml:space="preserve">0.45 </t>
    </r>
    <r>
      <rPr>
        <sz val="8.4"/>
        <color rgb="FF333333"/>
        <rFont val="Arial"/>
        <family val="2"/>
      </rPr>
      <t>(6.2/13.8)</t>
    </r>
  </si>
  <si>
    <r>
      <t xml:space="preserve">0.90 </t>
    </r>
    <r>
      <rPr>
        <sz val="8.4"/>
        <color rgb="FF333333"/>
        <rFont val="Arial"/>
        <family val="2"/>
      </rPr>
      <t>(5.6/6.2)</t>
    </r>
  </si>
  <si>
    <r>
      <t xml:space="preserve">0.44 </t>
    </r>
    <r>
      <rPr>
        <sz val="8.4"/>
        <color rgb="FF333333"/>
        <rFont val="Arial"/>
        <family val="2"/>
      </rPr>
      <t>(7.8/17.7)</t>
    </r>
  </si>
  <si>
    <r>
      <t xml:space="preserve">0.74 </t>
    </r>
    <r>
      <rPr>
        <sz val="8.4"/>
        <color rgb="FF333333"/>
        <rFont val="Arial"/>
        <family val="2"/>
      </rPr>
      <t>(5.3/7.2)</t>
    </r>
  </si>
  <si>
    <r>
      <t xml:space="preserve">0.55 </t>
    </r>
    <r>
      <rPr>
        <sz val="8.4"/>
        <color rgb="FF333333"/>
        <rFont val="Arial"/>
        <family val="2"/>
      </rPr>
      <t>(5.8/10.6)</t>
    </r>
  </si>
  <si>
    <r>
      <t xml:space="preserve">0.73 </t>
    </r>
    <r>
      <rPr>
        <sz val="8.4"/>
        <color rgb="FF333333"/>
        <rFont val="Arial"/>
        <family val="2"/>
      </rPr>
      <t>(2.7/3.7)</t>
    </r>
  </si>
  <si>
    <r>
      <t xml:space="preserve">0.46 </t>
    </r>
    <r>
      <rPr>
        <sz val="8.4"/>
        <color rgb="FF333333"/>
        <rFont val="Arial"/>
        <family val="2"/>
      </rPr>
      <t>(6.9/14.9)</t>
    </r>
  </si>
  <si>
    <r>
      <t xml:space="preserve">0.73 </t>
    </r>
    <r>
      <rPr>
        <sz val="8.4"/>
        <color rgb="FF333333"/>
        <rFont val="Arial"/>
        <family val="2"/>
      </rPr>
      <t>(4.0/5.5)</t>
    </r>
  </si>
  <si>
    <r>
      <t xml:space="preserve">0.44 </t>
    </r>
    <r>
      <rPr>
        <sz val="8.4"/>
        <color rgb="FF333333"/>
        <rFont val="Arial"/>
        <family val="2"/>
      </rPr>
      <t>(9.2/20.8)</t>
    </r>
  </si>
  <si>
    <r>
      <t xml:space="preserve">0.81 </t>
    </r>
    <r>
      <rPr>
        <sz val="8.4"/>
        <color rgb="FF333333"/>
        <rFont val="Arial"/>
        <family val="2"/>
      </rPr>
      <t>(4.4/5.4)</t>
    </r>
  </si>
  <si>
    <t xml:space="preserve">Victor Oladipo </t>
  </si>
  <si>
    <r>
      <t xml:space="preserve">0.44 </t>
    </r>
    <r>
      <rPr>
        <sz val="8.4"/>
        <color rgb="FF333333"/>
        <rFont val="Arial"/>
        <family val="2"/>
      </rPr>
      <t>(7.2/16.2)</t>
    </r>
  </si>
  <si>
    <r>
      <t xml:space="preserve">0.78 </t>
    </r>
    <r>
      <rPr>
        <sz val="8.4"/>
        <color rgb="FF333333"/>
        <rFont val="Arial"/>
        <family val="2"/>
      </rPr>
      <t>(2.9/3.7)</t>
    </r>
  </si>
  <si>
    <r>
      <t xml:space="preserve">0.48 </t>
    </r>
    <r>
      <rPr>
        <sz val="8.4"/>
        <color rgb="FF333333"/>
        <rFont val="Arial"/>
        <family val="2"/>
      </rPr>
      <t>(5.5/11.5)</t>
    </r>
  </si>
  <si>
    <r>
      <t xml:space="preserve">0.78 </t>
    </r>
    <r>
      <rPr>
        <sz val="8.4"/>
        <color rgb="FF333333"/>
        <rFont val="Arial"/>
        <family val="2"/>
      </rPr>
      <t>(2.5/3.2)</t>
    </r>
  </si>
  <si>
    <r>
      <t xml:space="preserve">0.56 </t>
    </r>
    <r>
      <rPr>
        <sz val="8.4"/>
        <color rgb="FF333333"/>
        <rFont val="Arial"/>
        <family val="2"/>
      </rPr>
      <t>(6.0/10.7)</t>
    </r>
  </si>
  <si>
    <t>MEM</t>
  </si>
  <si>
    <r>
      <t xml:space="preserve">0.49 </t>
    </r>
    <r>
      <rPr>
        <sz val="8.4"/>
        <color rgb="FF333333"/>
        <rFont val="Arial"/>
        <family val="2"/>
      </rPr>
      <t>(6.3/12.9)</t>
    </r>
  </si>
  <si>
    <r>
      <t xml:space="preserve">0.77 </t>
    </r>
    <r>
      <rPr>
        <sz val="8.4"/>
        <color rgb="FF333333"/>
        <rFont val="Arial"/>
        <family val="2"/>
      </rPr>
      <t>(3.4/4.4)</t>
    </r>
  </si>
  <si>
    <r>
      <t xml:space="preserve">0.55 </t>
    </r>
    <r>
      <rPr>
        <sz val="8.4"/>
        <color rgb="FF333333"/>
        <rFont val="Arial"/>
        <family val="2"/>
      </rPr>
      <t>(6.1/11.0)</t>
    </r>
  </si>
  <si>
    <r>
      <t xml:space="preserve">0.80 </t>
    </r>
    <r>
      <rPr>
        <sz val="8.4"/>
        <color rgb="FF333333"/>
        <rFont val="Arial"/>
        <family val="2"/>
      </rPr>
      <t>(4.0/5.0)</t>
    </r>
  </si>
  <si>
    <r>
      <t xml:space="preserve">0.47 </t>
    </r>
    <r>
      <rPr>
        <sz val="8.4"/>
        <color rgb="FF333333"/>
        <rFont val="Arial"/>
        <family val="2"/>
      </rPr>
      <t>(8.2/17.3)</t>
    </r>
  </si>
  <si>
    <r>
      <t xml:space="preserve">0.82 </t>
    </r>
    <r>
      <rPr>
        <sz val="8.4"/>
        <color rgb="FF333333"/>
        <rFont val="Arial"/>
        <family val="2"/>
      </rPr>
      <t>(4.7/5.7)</t>
    </r>
  </si>
  <si>
    <r>
      <t xml:space="preserve">0.50 </t>
    </r>
    <r>
      <rPr>
        <sz val="8.4"/>
        <color rgb="FF333333"/>
        <rFont val="Arial"/>
        <family val="2"/>
      </rPr>
      <t>(5.2/10.5)</t>
    </r>
  </si>
  <si>
    <r>
      <t xml:space="preserve">0.86 </t>
    </r>
    <r>
      <rPr>
        <sz val="8.4"/>
        <color rgb="FF333333"/>
        <rFont val="Arial"/>
        <family val="2"/>
      </rPr>
      <t>(1.2/1.4)</t>
    </r>
  </si>
  <si>
    <r>
      <t xml:space="preserve">0.45 </t>
    </r>
    <r>
      <rPr>
        <sz val="8.4"/>
        <color rgb="FF333333"/>
        <rFont val="Arial"/>
        <family val="2"/>
      </rPr>
      <t>(5.1/11.4)</t>
    </r>
  </si>
  <si>
    <r>
      <t xml:space="preserve">0.84 </t>
    </r>
    <r>
      <rPr>
        <sz val="8.4"/>
        <color rgb="FF333333"/>
        <rFont val="Arial"/>
        <family val="2"/>
      </rPr>
      <t>(2.7/3.2)</t>
    </r>
  </si>
  <si>
    <r>
      <t xml:space="preserve">0.45 </t>
    </r>
    <r>
      <rPr>
        <sz val="8.4"/>
        <color rgb="FF333333"/>
        <rFont val="Arial"/>
        <family val="2"/>
      </rPr>
      <t>(4.5/9.9)</t>
    </r>
  </si>
  <si>
    <r>
      <t xml:space="preserve">0.88 </t>
    </r>
    <r>
      <rPr>
        <sz val="8.4"/>
        <color rgb="FF333333"/>
        <rFont val="Arial"/>
        <family val="2"/>
      </rPr>
      <t>(1.4/1.6)</t>
    </r>
  </si>
  <si>
    <r>
      <t xml:space="preserve">0.49 </t>
    </r>
    <r>
      <rPr>
        <sz val="8.4"/>
        <color rgb="FF333333"/>
        <rFont val="Arial"/>
        <family val="2"/>
      </rPr>
      <t>(6.5/13.2)</t>
    </r>
  </si>
  <si>
    <r>
      <t xml:space="preserve">0.93 </t>
    </r>
    <r>
      <rPr>
        <sz val="8.4"/>
        <color rgb="FF333333"/>
        <rFont val="Arial"/>
        <family val="2"/>
      </rPr>
      <t>(2.6/2.8)</t>
    </r>
  </si>
  <si>
    <r>
      <t xml:space="preserve">0.53 </t>
    </r>
    <r>
      <rPr>
        <sz val="8.4"/>
        <color rgb="FF333333"/>
        <rFont val="Arial"/>
        <family val="2"/>
      </rPr>
      <t>(6.5/12.2)</t>
    </r>
  </si>
  <si>
    <r>
      <t xml:space="preserve">0.70 </t>
    </r>
    <r>
      <rPr>
        <sz val="8.4"/>
        <color rgb="FF333333"/>
        <rFont val="Arial"/>
        <family val="2"/>
      </rPr>
      <t>(2.8/4.0)</t>
    </r>
  </si>
  <si>
    <r>
      <t xml:space="preserve">0.43 </t>
    </r>
    <r>
      <rPr>
        <sz val="8.4"/>
        <color rgb="FF333333"/>
        <rFont val="Arial"/>
        <family val="2"/>
      </rPr>
      <t>(6.9/15.9)</t>
    </r>
  </si>
  <si>
    <r>
      <t xml:space="preserve">0.85 </t>
    </r>
    <r>
      <rPr>
        <sz val="8.4"/>
        <color rgb="FF333333"/>
        <rFont val="Arial"/>
        <family val="2"/>
      </rPr>
      <t>(3.4/4.0)</t>
    </r>
  </si>
  <si>
    <r>
      <t xml:space="preserve">0.47 </t>
    </r>
    <r>
      <rPr>
        <sz val="8.4"/>
        <color rgb="FF333333"/>
        <rFont val="Arial"/>
        <family val="2"/>
      </rPr>
      <t>(8.7/18.7)</t>
    </r>
  </si>
  <si>
    <r>
      <t xml:space="preserve">0.86 </t>
    </r>
    <r>
      <rPr>
        <sz val="8.4"/>
        <color rgb="FF333333"/>
        <rFont val="Arial"/>
        <family val="2"/>
      </rPr>
      <t>(2.4/2.8)</t>
    </r>
  </si>
  <si>
    <t xml:space="preserve">Blake Griffin </t>
  </si>
  <si>
    <r>
      <t xml:space="preserve">0.45 </t>
    </r>
    <r>
      <rPr>
        <sz val="8.4"/>
        <color rgb="FF333333"/>
        <rFont val="Arial"/>
        <family val="2"/>
      </rPr>
      <t>(8.2/18.2)</t>
    </r>
  </si>
  <si>
    <r>
      <t xml:space="preserve">0.76 </t>
    </r>
    <r>
      <rPr>
        <sz val="8.4"/>
        <color rgb="FF333333"/>
        <rFont val="Arial"/>
        <family val="2"/>
      </rPr>
      <t>(5.6/7.4)</t>
    </r>
  </si>
  <si>
    <r>
      <t xml:space="preserve">0.54 </t>
    </r>
    <r>
      <rPr>
        <sz val="8.4"/>
        <color rgb="FF333333"/>
        <rFont val="Arial"/>
        <family val="2"/>
      </rPr>
      <t>(6.0/11.1)</t>
    </r>
  </si>
  <si>
    <r>
      <t xml:space="preserve">0.61 </t>
    </r>
    <r>
      <rPr>
        <sz val="8.4"/>
        <color rgb="FF333333"/>
        <rFont val="Arial"/>
        <family val="2"/>
      </rPr>
      <t>(1.9/3.1)</t>
    </r>
  </si>
  <si>
    <t xml:space="preserve">Jayson Tatum </t>
  </si>
  <si>
    <r>
      <t xml:space="preserve">0.46 </t>
    </r>
    <r>
      <rPr>
        <sz val="8.4"/>
        <color rgb="FF333333"/>
        <rFont val="Arial"/>
        <family val="2"/>
      </rPr>
      <t>(6.4/13.8)</t>
    </r>
  </si>
  <si>
    <r>
      <t xml:space="preserve">0.84 </t>
    </r>
    <r>
      <rPr>
        <sz val="8.4"/>
        <color rgb="FF333333"/>
        <rFont val="Arial"/>
        <family val="2"/>
      </rPr>
      <t>(2.6/3.1)</t>
    </r>
  </si>
  <si>
    <r>
      <t xml:space="preserve">0.48 </t>
    </r>
    <r>
      <rPr>
        <sz val="8.4"/>
        <color rgb="FF333333"/>
        <rFont val="Arial"/>
        <family val="2"/>
      </rPr>
      <t>(6.1/12.8)</t>
    </r>
  </si>
  <si>
    <r>
      <t xml:space="preserve">0.81 </t>
    </r>
    <r>
      <rPr>
        <sz val="8.4"/>
        <color rgb="FF333333"/>
        <rFont val="Arial"/>
        <family val="2"/>
      </rPr>
      <t>(2.5/3.1)</t>
    </r>
  </si>
  <si>
    <r>
      <t xml:space="preserve">0.44 </t>
    </r>
    <r>
      <rPr>
        <sz val="8.4"/>
        <color rgb="FF333333"/>
        <rFont val="Arial"/>
        <family val="2"/>
      </rPr>
      <t>(4.8/10.8)</t>
    </r>
  </si>
  <si>
    <r>
      <t xml:space="preserve">0.51 </t>
    </r>
    <r>
      <rPr>
        <sz val="8.4"/>
        <color rgb="FF333333"/>
        <rFont val="Arial"/>
        <family val="2"/>
      </rPr>
      <t>(7.8/15.3)</t>
    </r>
  </si>
  <si>
    <r>
      <t xml:space="preserve">0.53 </t>
    </r>
    <r>
      <rPr>
        <sz val="8.4"/>
        <color rgb="FF333333"/>
        <rFont val="Arial"/>
        <family val="2"/>
      </rPr>
      <t>(4.1/7.8)</t>
    </r>
  </si>
  <si>
    <r>
      <t xml:space="preserve">0.68 </t>
    </r>
    <r>
      <rPr>
        <sz val="8.4"/>
        <color rgb="FF333333"/>
        <rFont val="Arial"/>
        <family val="2"/>
      </rPr>
      <t>(1.5/2.2)</t>
    </r>
  </si>
  <si>
    <t>CHA</t>
  </si>
  <si>
    <r>
      <t xml:space="preserve">0.74 </t>
    </r>
    <r>
      <rPr>
        <sz val="8.4"/>
        <color rgb="FF333333"/>
        <rFont val="Arial"/>
        <family val="2"/>
      </rPr>
      <t>(1.4/1.9)</t>
    </r>
  </si>
  <si>
    <r>
      <t xml:space="preserve">0.42 </t>
    </r>
    <r>
      <rPr>
        <sz val="8.4"/>
        <color rgb="FF333333"/>
        <rFont val="Arial"/>
        <family val="2"/>
      </rPr>
      <t>(4.1/9.7)</t>
    </r>
  </si>
  <si>
    <r>
      <t xml:space="preserve">0.86 </t>
    </r>
    <r>
      <rPr>
        <sz val="8.4"/>
        <color rgb="FF333333"/>
        <rFont val="Arial"/>
        <family val="2"/>
      </rPr>
      <t>(3.1/3.6)</t>
    </r>
  </si>
  <si>
    <r>
      <t xml:space="preserve">0.45 </t>
    </r>
    <r>
      <rPr>
        <sz val="8.4"/>
        <color rgb="FF333333"/>
        <rFont val="Arial"/>
        <family val="2"/>
      </rPr>
      <t>(5.8/13.0)</t>
    </r>
  </si>
  <si>
    <r>
      <t xml:space="preserve">0.79 </t>
    </r>
    <r>
      <rPr>
        <sz val="8.4"/>
        <color rgb="FF333333"/>
        <rFont val="Arial"/>
        <family val="2"/>
      </rPr>
      <t>(3.3/4.2)</t>
    </r>
  </si>
  <si>
    <r>
      <t xml:space="preserve">0.83 </t>
    </r>
    <r>
      <rPr>
        <sz val="8.4"/>
        <color rgb="FF333333"/>
        <rFont val="Arial"/>
        <family val="2"/>
      </rPr>
      <t>(1.9/2.3)</t>
    </r>
  </si>
  <si>
    <t xml:space="preserve">Jamal Murray </t>
  </si>
  <si>
    <r>
      <t xml:space="preserve">0.44 </t>
    </r>
    <r>
      <rPr>
        <sz val="8.4"/>
        <color rgb="FF333333"/>
        <rFont val="Arial"/>
        <family val="2"/>
      </rPr>
      <t>(7.3/16.6)</t>
    </r>
  </si>
  <si>
    <r>
      <t xml:space="preserve">0.50 </t>
    </r>
    <r>
      <rPr>
        <sz val="8.4"/>
        <color rgb="FF333333"/>
        <rFont val="Arial"/>
        <family val="2"/>
      </rPr>
      <t>(7.3/14.7)</t>
    </r>
  </si>
  <si>
    <r>
      <t xml:space="preserve">0.73 </t>
    </r>
    <r>
      <rPr>
        <sz val="8.4"/>
        <color rgb="FF333333"/>
        <rFont val="Arial"/>
        <family val="2"/>
      </rPr>
      <t>(5.4/7.4)</t>
    </r>
  </si>
  <si>
    <t xml:space="preserve">Marcus Smart </t>
  </si>
  <si>
    <r>
      <t xml:space="preserve">0.43 </t>
    </r>
    <r>
      <rPr>
        <sz val="8.4"/>
        <color rgb="FF333333"/>
        <rFont val="Arial"/>
        <family val="2"/>
      </rPr>
      <t>(3.5/8.1)</t>
    </r>
  </si>
  <si>
    <r>
      <t xml:space="preserve">0.83 </t>
    </r>
    <r>
      <rPr>
        <sz val="8.4"/>
        <color rgb="FF333333"/>
        <rFont val="Arial"/>
        <family val="2"/>
      </rPr>
      <t>(1.5/1.8)</t>
    </r>
  </si>
  <si>
    <r>
      <t xml:space="preserve">0.55 </t>
    </r>
    <r>
      <rPr>
        <sz val="8.4"/>
        <color rgb="FF333333"/>
        <rFont val="Arial"/>
        <family val="2"/>
      </rPr>
      <t>(6.1/11.1)</t>
    </r>
  </si>
  <si>
    <r>
      <t xml:space="preserve">0.72 </t>
    </r>
    <r>
      <rPr>
        <sz val="8.4"/>
        <color rgb="FF333333"/>
        <rFont val="Arial"/>
        <family val="2"/>
      </rPr>
      <t>(3.6/5.0)</t>
    </r>
  </si>
  <si>
    <t xml:space="preserve">Klay Thompson </t>
  </si>
  <si>
    <r>
      <t xml:space="preserve">0.47 </t>
    </r>
    <r>
      <rPr>
        <sz val="8.4"/>
        <color rgb="FF333333"/>
        <rFont val="Arial"/>
        <family val="2"/>
      </rPr>
      <t>(7.3/15.6)</t>
    </r>
  </si>
  <si>
    <r>
      <t xml:space="preserve">0.88 </t>
    </r>
    <r>
      <rPr>
        <sz val="8.4"/>
        <color rgb="FF333333"/>
        <rFont val="Arial"/>
        <family val="2"/>
      </rPr>
      <t>(1.5/1.7)</t>
    </r>
  </si>
  <si>
    <r>
      <t xml:space="preserve">0.49 </t>
    </r>
    <r>
      <rPr>
        <sz val="8.4"/>
        <color rgb="FF333333"/>
        <rFont val="Arial"/>
        <family val="2"/>
      </rPr>
      <t>(4.0/8.1)</t>
    </r>
  </si>
  <si>
    <r>
      <t xml:space="preserve">0.79 </t>
    </r>
    <r>
      <rPr>
        <sz val="8.4"/>
        <color rgb="FF333333"/>
        <rFont val="Arial"/>
        <family val="2"/>
      </rPr>
      <t>(1.5/1.9)</t>
    </r>
  </si>
  <si>
    <r>
      <t xml:space="preserve">0.47 </t>
    </r>
    <r>
      <rPr>
        <sz val="8.4"/>
        <color rgb="FF333333"/>
        <rFont val="Arial"/>
        <family val="2"/>
      </rPr>
      <t>(5.5/11.6)</t>
    </r>
  </si>
  <si>
    <t>SF</t>
  </si>
  <si>
    <r>
      <t xml:space="preserve">0.48 </t>
    </r>
    <r>
      <rPr>
        <sz val="8.4"/>
        <color rgb="FF333333"/>
        <rFont val="Arial"/>
        <family val="2"/>
      </rPr>
      <t>(6.8/14.3)</t>
    </r>
  </si>
  <si>
    <r>
      <t xml:space="preserve">0.44 </t>
    </r>
    <r>
      <rPr>
        <sz val="8.4"/>
        <color rgb="FF333333"/>
        <rFont val="Arial"/>
        <family val="2"/>
      </rPr>
      <t>(6.1/13.8)</t>
    </r>
  </si>
  <si>
    <r>
      <t xml:space="preserve">0.76 </t>
    </r>
    <r>
      <rPr>
        <sz val="8.4"/>
        <color rgb="FF333333"/>
        <rFont val="Arial"/>
        <family val="2"/>
      </rPr>
      <t>(2.8/3.7)</t>
    </r>
  </si>
  <si>
    <r>
      <t xml:space="preserve">0.44 </t>
    </r>
    <r>
      <rPr>
        <sz val="8.4"/>
        <color rgb="FF333333"/>
        <rFont val="Arial"/>
        <family val="2"/>
      </rPr>
      <t>(5.1/11.5)</t>
    </r>
  </si>
  <si>
    <r>
      <t xml:space="preserve">0.89 </t>
    </r>
    <r>
      <rPr>
        <sz val="8.4"/>
        <color rgb="FF333333"/>
        <rFont val="Arial"/>
        <family val="2"/>
      </rPr>
      <t>(3.1/3.5)</t>
    </r>
  </si>
  <si>
    <r>
      <t xml:space="preserve">0.60 </t>
    </r>
    <r>
      <rPr>
        <sz val="8.4"/>
        <color rgb="FF333333"/>
        <rFont val="Arial"/>
        <family val="2"/>
      </rPr>
      <t>(4.8/8.0)</t>
    </r>
  </si>
  <si>
    <r>
      <t xml:space="preserve">0.76 </t>
    </r>
    <r>
      <rPr>
        <sz val="8.4"/>
        <color rgb="FF333333"/>
        <rFont val="Arial"/>
        <family val="2"/>
      </rPr>
      <t>(3.2/4.2)</t>
    </r>
  </si>
  <si>
    <r>
      <t xml:space="preserve">0.63 </t>
    </r>
    <r>
      <rPr>
        <sz val="8.4"/>
        <color rgb="FF333333"/>
        <rFont val="Arial"/>
        <family val="2"/>
      </rPr>
      <t>(4.7/7.5)</t>
    </r>
  </si>
  <si>
    <r>
      <t xml:space="preserve">0.62 </t>
    </r>
    <r>
      <rPr>
        <sz val="8.4"/>
        <color rgb="FF333333"/>
        <rFont val="Arial"/>
        <family val="2"/>
      </rPr>
      <t>(1.3/2.1)</t>
    </r>
  </si>
  <si>
    <t xml:space="preserve">Wendell Carter Jr </t>
  </si>
  <si>
    <r>
      <t xml:space="preserve">0.49 </t>
    </r>
    <r>
      <rPr>
        <sz val="8.4"/>
        <color rgb="FF333333"/>
        <rFont val="Arial"/>
        <family val="2"/>
      </rPr>
      <t>(5.0/10.2)</t>
    </r>
  </si>
  <si>
    <r>
      <t xml:space="preserve">0.62 </t>
    </r>
    <r>
      <rPr>
        <sz val="8.4"/>
        <color rgb="FF333333"/>
        <rFont val="Arial"/>
        <family val="2"/>
      </rPr>
      <t>(6.4/10.3)</t>
    </r>
  </si>
  <si>
    <r>
      <t xml:space="preserve">0.64 </t>
    </r>
    <r>
      <rPr>
        <sz val="8.4"/>
        <color rgb="FF333333"/>
        <rFont val="Arial"/>
        <family val="2"/>
      </rPr>
      <t>(3.6/5.6)</t>
    </r>
  </si>
  <si>
    <r>
      <t xml:space="preserve">0.49 </t>
    </r>
    <r>
      <rPr>
        <sz val="8.4"/>
        <color rgb="FF333333"/>
        <rFont val="Arial"/>
        <family val="2"/>
      </rPr>
      <t>(6.1/12.4)</t>
    </r>
  </si>
  <si>
    <r>
      <t xml:space="preserve">0.44 </t>
    </r>
    <r>
      <rPr>
        <sz val="8.4"/>
        <color rgb="FF333333"/>
        <rFont val="Arial"/>
        <family val="2"/>
      </rPr>
      <t>(4.7/10.7)</t>
    </r>
  </si>
  <si>
    <r>
      <t xml:space="preserve">0.81 </t>
    </r>
    <r>
      <rPr>
        <sz val="8.4"/>
        <color rgb="FF333333"/>
        <rFont val="Arial"/>
        <family val="2"/>
      </rPr>
      <t>(2.2/2.7)</t>
    </r>
  </si>
  <si>
    <r>
      <t xml:space="preserve">0.47 </t>
    </r>
    <r>
      <rPr>
        <sz val="8.4"/>
        <color rgb="FF333333"/>
        <rFont val="Arial"/>
        <family val="2"/>
      </rPr>
      <t>(6.2/13.3)</t>
    </r>
  </si>
  <si>
    <r>
      <t xml:space="preserve">0.43 </t>
    </r>
    <r>
      <rPr>
        <sz val="8.4"/>
        <color rgb="FF333333"/>
        <rFont val="Arial"/>
        <family val="2"/>
      </rPr>
      <t>(5.6/13.0)</t>
    </r>
  </si>
  <si>
    <r>
      <t xml:space="preserve">0.85 </t>
    </r>
    <r>
      <rPr>
        <sz val="8.4"/>
        <color rgb="FF333333"/>
        <rFont val="Arial"/>
        <family val="2"/>
      </rPr>
      <t>(1.7/2.0)</t>
    </r>
  </si>
  <si>
    <r>
      <t xml:space="preserve">0.62 </t>
    </r>
    <r>
      <rPr>
        <sz val="8.4"/>
        <color rgb="FF333333"/>
        <rFont val="Arial"/>
        <family val="2"/>
      </rPr>
      <t>(4.9/7.9)</t>
    </r>
  </si>
  <si>
    <r>
      <t xml:space="preserve">0.65 </t>
    </r>
    <r>
      <rPr>
        <sz val="8.4"/>
        <color rgb="FF333333"/>
        <rFont val="Arial"/>
        <family val="2"/>
      </rPr>
      <t>(1.5/2.3)</t>
    </r>
  </si>
  <si>
    <r>
      <t xml:space="preserve">0.46 </t>
    </r>
    <r>
      <rPr>
        <sz val="8.4"/>
        <color rgb="FF333333"/>
        <rFont val="Arial"/>
        <family val="2"/>
      </rPr>
      <t>(6.1/13.3)</t>
    </r>
  </si>
  <si>
    <r>
      <t xml:space="preserve">0.45 </t>
    </r>
    <r>
      <rPr>
        <sz val="8.4"/>
        <color rgb="FF333333"/>
        <rFont val="Arial"/>
        <family val="2"/>
      </rPr>
      <t>(6.7/14.9)</t>
    </r>
  </si>
  <si>
    <r>
      <t xml:space="preserve">0.71 </t>
    </r>
    <r>
      <rPr>
        <sz val="8.4"/>
        <color rgb="FF333333"/>
        <rFont val="Arial"/>
        <family val="2"/>
      </rPr>
      <t>(2.5/3.5)</t>
    </r>
  </si>
  <si>
    <r>
      <t xml:space="preserve">0.47 </t>
    </r>
    <r>
      <rPr>
        <sz val="8.4"/>
        <color rgb="FF333333"/>
        <rFont val="Arial"/>
        <family val="2"/>
      </rPr>
      <t>(5.0/10.7)</t>
    </r>
  </si>
  <si>
    <r>
      <t xml:space="preserve">0.81 </t>
    </r>
    <r>
      <rPr>
        <sz val="8.4"/>
        <color rgb="FF333333"/>
        <rFont val="Arial"/>
        <family val="2"/>
      </rPr>
      <t>(1.7/2.1)</t>
    </r>
  </si>
  <si>
    <r>
      <t xml:space="preserve">0.56 </t>
    </r>
    <r>
      <rPr>
        <sz val="8.4"/>
        <color rgb="FF333333"/>
        <rFont val="Arial"/>
        <family val="2"/>
      </rPr>
      <t>(4.2/7.5)</t>
    </r>
  </si>
  <si>
    <r>
      <t xml:space="preserve">0.58 </t>
    </r>
    <r>
      <rPr>
        <sz val="8.4"/>
        <color rgb="FF333333"/>
        <rFont val="Arial"/>
        <family val="2"/>
      </rPr>
      <t>(6.3/10.9)</t>
    </r>
  </si>
  <si>
    <r>
      <t xml:space="preserve">0.51 </t>
    </r>
    <r>
      <rPr>
        <sz val="8.4"/>
        <color rgb="FF333333"/>
        <rFont val="Arial"/>
        <family val="2"/>
      </rPr>
      <t>(1.9/3.7)</t>
    </r>
  </si>
  <si>
    <r>
      <t xml:space="preserve">0.46 </t>
    </r>
    <r>
      <rPr>
        <sz val="8.4"/>
        <color rgb="FF333333"/>
        <rFont val="Arial"/>
        <family val="2"/>
      </rPr>
      <t>(3.9/8.4)</t>
    </r>
  </si>
  <si>
    <r>
      <t xml:space="preserve">0.83 </t>
    </r>
    <r>
      <rPr>
        <sz val="8.4"/>
        <color rgb="FF333333"/>
        <rFont val="Arial"/>
        <family val="2"/>
      </rPr>
      <t>(0.5/0.6)</t>
    </r>
  </si>
  <si>
    <r>
      <t xml:space="preserve">0.44 </t>
    </r>
    <r>
      <rPr>
        <sz val="8.4"/>
        <color rgb="FF333333"/>
        <rFont val="Arial"/>
        <family val="2"/>
      </rPr>
      <t>(3.6/8.1)</t>
    </r>
  </si>
  <si>
    <r>
      <t xml:space="preserve">0.81 </t>
    </r>
    <r>
      <rPr>
        <sz val="8.4"/>
        <color rgb="FF333333"/>
        <rFont val="Arial"/>
        <family val="2"/>
      </rPr>
      <t>(1.3/1.6)</t>
    </r>
  </si>
  <si>
    <r>
      <t xml:space="preserve">0.45 </t>
    </r>
    <r>
      <rPr>
        <sz val="8.4"/>
        <color rgb="FF333333"/>
        <rFont val="Arial"/>
        <family val="2"/>
      </rPr>
      <t>(4.2/9.4)</t>
    </r>
  </si>
  <si>
    <r>
      <t xml:space="preserve">0.78 </t>
    </r>
    <r>
      <rPr>
        <sz val="8.4"/>
        <color rgb="FF333333"/>
        <rFont val="Arial"/>
        <family val="2"/>
      </rPr>
      <t>(2.1/2.7)</t>
    </r>
  </si>
  <si>
    <r>
      <t xml:space="preserve">0.55 </t>
    </r>
    <r>
      <rPr>
        <sz val="8.4"/>
        <color rgb="FF333333"/>
        <rFont val="Arial"/>
        <family val="2"/>
      </rPr>
      <t>(5.6/10.2)</t>
    </r>
  </si>
  <si>
    <r>
      <t xml:space="preserve">0.81 </t>
    </r>
    <r>
      <rPr>
        <sz val="8.4"/>
        <color rgb="FF333333"/>
        <rFont val="Arial"/>
        <family val="2"/>
      </rPr>
      <t>(2.6/3.2)</t>
    </r>
  </si>
  <si>
    <r>
      <t xml:space="preserve">0.42 </t>
    </r>
    <r>
      <rPr>
        <sz val="8.4"/>
        <color rgb="FF333333"/>
        <rFont val="Arial"/>
        <family val="2"/>
      </rPr>
      <t>(4.4/10.4)</t>
    </r>
  </si>
  <si>
    <r>
      <t xml:space="preserve">0.79 </t>
    </r>
    <r>
      <rPr>
        <sz val="8.4"/>
        <color rgb="FF333333"/>
        <rFont val="Arial"/>
        <family val="2"/>
      </rPr>
      <t>(3.0/3.8)</t>
    </r>
  </si>
  <si>
    <r>
      <t xml:space="preserve">0.47 </t>
    </r>
    <r>
      <rPr>
        <sz val="8.4"/>
        <color rgb="FF333333"/>
        <rFont val="Arial"/>
        <family val="2"/>
      </rPr>
      <t>(4.7/10.0)</t>
    </r>
  </si>
  <si>
    <r>
      <t xml:space="preserve">0.75 </t>
    </r>
    <r>
      <rPr>
        <sz val="8.4"/>
        <color rgb="FF333333"/>
        <rFont val="Arial"/>
        <family val="2"/>
      </rPr>
      <t>(2.1/2.8)</t>
    </r>
  </si>
  <si>
    <t xml:space="preserve">Kelly Olynyk </t>
  </si>
  <si>
    <r>
      <t xml:space="preserve">0.47 </t>
    </r>
    <r>
      <rPr>
        <sz val="8.4"/>
        <color rgb="FF333333"/>
        <rFont val="Arial"/>
        <family val="2"/>
      </rPr>
      <t>(4.1/8.8)</t>
    </r>
  </si>
  <si>
    <r>
      <t xml:space="preserve">0.48 </t>
    </r>
    <r>
      <rPr>
        <sz val="8.4"/>
        <color rgb="FF333333"/>
        <rFont val="Arial"/>
        <family val="2"/>
      </rPr>
      <t>(6.2/12.9)</t>
    </r>
  </si>
  <si>
    <r>
      <t xml:space="preserve">0.77 </t>
    </r>
    <r>
      <rPr>
        <sz val="8.4"/>
        <color rgb="FF333333"/>
        <rFont val="Arial"/>
        <family val="2"/>
      </rPr>
      <t>(2.0/2.6)</t>
    </r>
  </si>
  <si>
    <r>
      <t xml:space="preserve">0.49 </t>
    </r>
    <r>
      <rPr>
        <sz val="8.4"/>
        <color rgb="FF333333"/>
        <rFont val="Arial"/>
        <family val="2"/>
      </rPr>
      <t>(4.7/9.6)</t>
    </r>
  </si>
  <si>
    <r>
      <t xml:space="preserve">0.72 </t>
    </r>
    <r>
      <rPr>
        <sz val="8.4"/>
        <color rgb="FF333333"/>
        <rFont val="Arial"/>
        <family val="2"/>
      </rPr>
      <t>(2.6/3.6)</t>
    </r>
  </si>
  <si>
    <r>
      <t xml:space="preserve">0.43 </t>
    </r>
    <r>
      <rPr>
        <sz val="8.4"/>
        <color rgb="FF333333"/>
        <rFont val="Arial"/>
        <family val="2"/>
      </rPr>
      <t>(5.6/13.1)</t>
    </r>
  </si>
  <si>
    <r>
      <t xml:space="preserve">0.89 </t>
    </r>
    <r>
      <rPr>
        <sz val="8.4"/>
        <color rgb="FF333333"/>
        <rFont val="Arial"/>
        <family val="2"/>
      </rPr>
      <t>(1.7/1.9)</t>
    </r>
  </si>
  <si>
    <r>
      <t xml:space="preserve">0.44 </t>
    </r>
    <r>
      <rPr>
        <sz val="8.4"/>
        <color rgb="FF333333"/>
        <rFont val="Arial"/>
        <family val="2"/>
      </rPr>
      <t>(5.5/12.5)</t>
    </r>
  </si>
  <si>
    <r>
      <t xml:space="preserve">0.88 </t>
    </r>
    <r>
      <rPr>
        <sz val="8.4"/>
        <color rgb="FF333333"/>
        <rFont val="Arial"/>
        <family val="2"/>
      </rPr>
      <t>(4.9/5.6)</t>
    </r>
  </si>
  <si>
    <r>
      <t xml:space="preserve">0.63 </t>
    </r>
    <r>
      <rPr>
        <sz val="8.4"/>
        <color rgb="FF333333"/>
        <rFont val="Arial"/>
        <family val="2"/>
      </rPr>
      <t>(3.6/5.7)</t>
    </r>
  </si>
  <si>
    <r>
      <t xml:space="preserve">0.71 </t>
    </r>
    <r>
      <rPr>
        <sz val="8.4"/>
        <color rgb="FF333333"/>
        <rFont val="Arial"/>
        <family val="2"/>
      </rPr>
      <t>(2.4/3.4)</t>
    </r>
  </si>
  <si>
    <r>
      <t xml:space="preserve">0.43 </t>
    </r>
    <r>
      <rPr>
        <sz val="8.4"/>
        <color rgb="FF333333"/>
        <rFont val="Arial"/>
        <family val="2"/>
      </rPr>
      <t>(4.6/10.6)</t>
    </r>
  </si>
  <si>
    <r>
      <t xml:space="preserve">0.83 </t>
    </r>
    <r>
      <rPr>
        <sz val="8.4"/>
        <color rgb="FF333333"/>
        <rFont val="Arial"/>
        <family val="2"/>
      </rPr>
      <t>(1.0/1.2)</t>
    </r>
  </si>
  <si>
    <r>
      <t xml:space="preserve">0.47 </t>
    </r>
    <r>
      <rPr>
        <sz val="8.4"/>
        <color rgb="FF333333"/>
        <rFont val="Arial"/>
        <family val="2"/>
      </rPr>
      <t>(5.2/11.0)</t>
    </r>
  </si>
  <si>
    <r>
      <t xml:space="preserve">0.45 </t>
    </r>
    <r>
      <rPr>
        <sz val="8.4"/>
        <color rgb="FF333333"/>
        <rFont val="Arial"/>
        <family val="2"/>
      </rPr>
      <t>(3.7/8.2)</t>
    </r>
  </si>
  <si>
    <r>
      <t xml:space="preserve">0.91 </t>
    </r>
    <r>
      <rPr>
        <sz val="8.4"/>
        <color rgb="FF333333"/>
        <rFont val="Arial"/>
        <family val="2"/>
      </rPr>
      <t>(1.0/1.1)</t>
    </r>
  </si>
  <si>
    <r>
      <t xml:space="preserve">0.50 </t>
    </r>
    <r>
      <rPr>
        <sz val="8.4"/>
        <color rgb="FF333333"/>
        <rFont val="Arial"/>
        <family val="2"/>
      </rPr>
      <t>(5.5/11.0)</t>
    </r>
  </si>
  <si>
    <r>
      <t xml:space="preserve">0.59 </t>
    </r>
    <r>
      <rPr>
        <sz val="8.4"/>
        <color rgb="FF333333"/>
        <rFont val="Arial"/>
        <family val="2"/>
      </rPr>
      <t>(3.8/6.4)</t>
    </r>
  </si>
  <si>
    <r>
      <t xml:space="preserve">0.46 </t>
    </r>
    <r>
      <rPr>
        <sz val="8.4"/>
        <color rgb="FF333333"/>
        <rFont val="Arial"/>
        <family val="2"/>
      </rPr>
      <t>(4.2/9.2)</t>
    </r>
  </si>
  <si>
    <r>
      <t xml:space="preserve">0.71 </t>
    </r>
    <r>
      <rPr>
        <sz val="8.4"/>
        <color rgb="FF333333"/>
        <rFont val="Arial"/>
        <family val="2"/>
      </rPr>
      <t>(1.0/1.4)</t>
    </r>
  </si>
  <si>
    <r>
      <t xml:space="preserve">0.44 </t>
    </r>
    <r>
      <rPr>
        <sz val="8.4"/>
        <color rgb="FF333333"/>
        <rFont val="Arial"/>
        <family val="2"/>
      </rPr>
      <t>(4.9/11.1)</t>
    </r>
  </si>
  <si>
    <r>
      <t xml:space="preserve">0.90 </t>
    </r>
    <r>
      <rPr>
        <sz val="8.4"/>
        <color rgb="FF333333"/>
        <rFont val="Arial"/>
        <family val="2"/>
      </rPr>
      <t>(2.7/3.0)</t>
    </r>
  </si>
  <si>
    <r>
      <t xml:space="preserve">0.44 </t>
    </r>
    <r>
      <rPr>
        <sz val="8.4"/>
        <color rgb="FF333333"/>
        <rFont val="Arial"/>
        <family val="2"/>
      </rPr>
      <t>(5.0/11.3)</t>
    </r>
  </si>
  <si>
    <r>
      <t xml:space="preserve">0.82 </t>
    </r>
    <r>
      <rPr>
        <sz val="8.4"/>
        <color rgb="FF333333"/>
        <rFont val="Arial"/>
        <family val="2"/>
      </rPr>
      <t>(1.8/2.2)</t>
    </r>
  </si>
  <si>
    <r>
      <t xml:space="preserve">0.43 </t>
    </r>
    <r>
      <rPr>
        <sz val="8.4"/>
        <color rgb="FF333333"/>
        <rFont val="Arial"/>
        <family val="2"/>
      </rPr>
      <t>(5.4/12.5)</t>
    </r>
  </si>
  <si>
    <r>
      <t xml:space="preserve">0.75 </t>
    </r>
    <r>
      <rPr>
        <sz val="8.4"/>
        <color rgb="FF333333"/>
        <rFont val="Arial"/>
        <family val="2"/>
      </rPr>
      <t>(0.6/0.8)</t>
    </r>
  </si>
  <si>
    <r>
      <t xml:space="preserve">0.46 </t>
    </r>
    <r>
      <rPr>
        <sz val="8.4"/>
        <color rgb="FF333333"/>
        <rFont val="Arial"/>
        <family val="2"/>
      </rPr>
      <t>(5.5/12.0)</t>
    </r>
  </si>
  <si>
    <r>
      <t xml:space="preserve">0.72 </t>
    </r>
    <r>
      <rPr>
        <sz val="8.4"/>
        <color rgb="FF333333"/>
        <rFont val="Arial"/>
        <family val="2"/>
      </rPr>
      <t>(1.8/2.5)</t>
    </r>
  </si>
  <si>
    <r>
      <t xml:space="preserve">0.53 </t>
    </r>
    <r>
      <rPr>
        <sz val="8.4"/>
        <color rgb="FF333333"/>
        <rFont val="Arial"/>
        <family val="2"/>
      </rPr>
      <t>(4.9/9.2)</t>
    </r>
  </si>
  <si>
    <r>
      <t xml:space="preserve">0.67 </t>
    </r>
    <r>
      <rPr>
        <sz val="8.4"/>
        <color rgb="FF333333"/>
        <rFont val="Arial"/>
        <family val="2"/>
      </rPr>
      <t>(1.0/1.5)</t>
    </r>
  </si>
  <si>
    <r>
      <t xml:space="preserve">0.53 </t>
    </r>
    <r>
      <rPr>
        <sz val="8.4"/>
        <color rgb="FF333333"/>
        <rFont val="Arial"/>
        <family val="2"/>
      </rPr>
      <t>(4.4/8.3)</t>
    </r>
  </si>
  <si>
    <r>
      <t xml:space="preserve">0.74 </t>
    </r>
    <r>
      <rPr>
        <sz val="8.4"/>
        <color rgb="FF333333"/>
        <rFont val="Arial"/>
        <family val="2"/>
      </rPr>
      <t>(1.7/2.3)</t>
    </r>
  </si>
  <si>
    <r>
      <t xml:space="preserve">0.67 </t>
    </r>
    <r>
      <rPr>
        <sz val="8.4"/>
        <color rgb="FF333333"/>
        <rFont val="Arial"/>
        <family val="2"/>
      </rPr>
      <t>(0.6/0.9)</t>
    </r>
  </si>
  <si>
    <r>
      <t xml:space="preserve">0.50 </t>
    </r>
    <r>
      <rPr>
        <sz val="8.4"/>
        <color rgb="FF333333"/>
        <rFont val="Arial"/>
        <family val="2"/>
      </rPr>
      <t>(4.8/9.6)</t>
    </r>
  </si>
  <si>
    <r>
      <t xml:space="preserve">0.73 </t>
    </r>
    <r>
      <rPr>
        <sz val="8.4"/>
        <color rgb="FF333333"/>
        <rFont val="Arial"/>
        <family val="2"/>
      </rPr>
      <t>(1.9/2.6)</t>
    </r>
  </si>
  <si>
    <r>
      <t xml:space="preserve">0.46 </t>
    </r>
    <r>
      <rPr>
        <sz val="8.4"/>
        <color rgb="FF333333"/>
        <rFont val="Arial"/>
        <family val="2"/>
      </rPr>
      <t>(3.1/6.7)</t>
    </r>
  </si>
  <si>
    <r>
      <t xml:space="preserve">0.42 </t>
    </r>
    <r>
      <rPr>
        <sz val="8.4"/>
        <color rgb="FF333333"/>
        <rFont val="Arial"/>
        <family val="2"/>
      </rPr>
      <t>(4.8/11.3)</t>
    </r>
  </si>
  <si>
    <r>
      <t xml:space="preserve">0.47 </t>
    </r>
    <r>
      <rPr>
        <sz val="8.4"/>
        <color rgb="FF333333"/>
        <rFont val="Arial"/>
        <family val="2"/>
      </rPr>
      <t>(4.4/9.3)</t>
    </r>
  </si>
  <si>
    <r>
      <t xml:space="preserve">0.49 </t>
    </r>
    <r>
      <rPr>
        <sz val="8.4"/>
        <color rgb="FF333333"/>
        <rFont val="Arial"/>
        <family val="2"/>
      </rPr>
      <t>(5.4/11.1)</t>
    </r>
  </si>
  <si>
    <r>
      <t xml:space="preserve">0.49 </t>
    </r>
    <r>
      <rPr>
        <sz val="8.4"/>
        <color rgb="FF333333"/>
        <rFont val="Arial"/>
        <family val="2"/>
      </rPr>
      <t>(5.1/10.5)</t>
    </r>
  </si>
  <si>
    <r>
      <t xml:space="preserve">0.43 </t>
    </r>
    <r>
      <rPr>
        <sz val="8.4"/>
        <color rgb="FF333333"/>
        <rFont val="Arial"/>
        <family val="2"/>
      </rPr>
      <t>(2.9/6.8)</t>
    </r>
  </si>
  <si>
    <r>
      <t xml:space="preserve">0.78 </t>
    </r>
    <r>
      <rPr>
        <sz val="8.4"/>
        <color rgb="FF333333"/>
        <rFont val="Arial"/>
        <family val="2"/>
      </rPr>
      <t>(1.4/1.8)</t>
    </r>
  </si>
  <si>
    <r>
      <t xml:space="preserve">0.85 </t>
    </r>
    <r>
      <rPr>
        <sz val="8.4"/>
        <color rgb="FF333333"/>
        <rFont val="Arial"/>
        <family val="2"/>
      </rPr>
      <t>(2.3/2.7)</t>
    </r>
  </si>
  <si>
    <r>
      <t xml:space="preserve">0.42 </t>
    </r>
    <r>
      <rPr>
        <sz val="8.4"/>
        <color rgb="FF333333"/>
        <rFont val="Arial"/>
        <family val="2"/>
      </rPr>
      <t>(4.8/11.4)</t>
    </r>
  </si>
  <si>
    <r>
      <t xml:space="preserve">0.72 </t>
    </r>
    <r>
      <rPr>
        <sz val="8.4"/>
        <color rgb="FF333333"/>
        <rFont val="Arial"/>
        <family val="2"/>
      </rPr>
      <t>(2.1/2.9)</t>
    </r>
  </si>
  <si>
    <r>
      <t xml:space="preserve">0.45 </t>
    </r>
    <r>
      <rPr>
        <sz val="8.4"/>
        <color rgb="FF333333"/>
        <rFont val="Arial"/>
        <family val="2"/>
      </rPr>
      <t>(5.4/12.0)</t>
    </r>
  </si>
  <si>
    <t xml:space="preserve">Kyle Anderson </t>
  </si>
  <si>
    <r>
      <t xml:space="preserve">0.54 </t>
    </r>
    <r>
      <rPr>
        <sz val="8.4"/>
        <color rgb="FF333333"/>
        <rFont val="Arial"/>
        <family val="2"/>
      </rPr>
      <t>(3.2/5.9)</t>
    </r>
  </si>
  <si>
    <r>
      <t xml:space="preserve">0.67 </t>
    </r>
    <r>
      <rPr>
        <sz val="8.4"/>
        <color rgb="FF333333"/>
        <rFont val="Arial"/>
        <family val="2"/>
      </rPr>
      <t>(0.8/1.2)</t>
    </r>
  </si>
  <si>
    <r>
      <t xml:space="preserve">0.44 </t>
    </r>
    <r>
      <rPr>
        <sz val="8.4"/>
        <color rgb="FF333333"/>
        <rFont val="Arial"/>
        <family val="2"/>
      </rPr>
      <t>(6.0/13.6)</t>
    </r>
  </si>
  <si>
    <r>
      <t xml:space="preserve">0.44 </t>
    </r>
    <r>
      <rPr>
        <sz val="8.4"/>
        <color rgb="FF333333"/>
        <rFont val="Arial"/>
        <family val="2"/>
      </rPr>
      <t>(6.9/15.6)</t>
    </r>
  </si>
  <si>
    <r>
      <t xml:space="preserve">0.82 </t>
    </r>
    <r>
      <rPr>
        <sz val="8.4"/>
        <color rgb="FF333333"/>
        <rFont val="Arial"/>
        <family val="2"/>
      </rPr>
      <t>(2.8/3.4)</t>
    </r>
  </si>
  <si>
    <r>
      <t xml:space="preserve">0.44 </t>
    </r>
    <r>
      <rPr>
        <sz val="8.4"/>
        <color rgb="FF333333"/>
        <rFont val="Arial"/>
        <family val="2"/>
      </rPr>
      <t>(5.4/12.4)</t>
    </r>
  </si>
  <si>
    <r>
      <t xml:space="preserve">0.61 </t>
    </r>
    <r>
      <rPr>
        <sz val="8.4"/>
        <color rgb="FF333333"/>
        <rFont val="Arial"/>
        <family val="2"/>
      </rPr>
      <t>(1.4/2.3)</t>
    </r>
  </si>
  <si>
    <r>
      <t xml:space="preserve">0.80 </t>
    </r>
    <r>
      <rPr>
        <sz val="8.4"/>
        <color rgb="FF333333"/>
        <rFont val="Arial"/>
        <family val="2"/>
      </rPr>
      <t>(4.1/5.1)</t>
    </r>
  </si>
  <si>
    <r>
      <t xml:space="preserve">0.45 </t>
    </r>
    <r>
      <rPr>
        <sz val="8.4"/>
        <color rgb="FF333333"/>
        <rFont val="Arial"/>
        <family val="2"/>
      </rPr>
      <t>(6.6/14.8)</t>
    </r>
  </si>
  <si>
    <r>
      <t xml:space="preserve">0.71 </t>
    </r>
    <r>
      <rPr>
        <sz val="8.4"/>
        <color rgb="FF333333"/>
        <rFont val="Arial"/>
        <family val="2"/>
      </rPr>
      <t>(2.7/3.8)</t>
    </r>
  </si>
  <si>
    <r>
      <t xml:space="preserve">0.59 </t>
    </r>
    <r>
      <rPr>
        <sz val="8.4"/>
        <color rgb="FF333333"/>
        <rFont val="Arial"/>
        <family val="2"/>
      </rPr>
      <t>(2.6/4.4)</t>
    </r>
  </si>
  <si>
    <r>
      <t xml:space="preserve">0.75 </t>
    </r>
    <r>
      <rPr>
        <sz val="8.4"/>
        <color rgb="FF333333"/>
        <rFont val="Arial"/>
        <family val="2"/>
      </rPr>
      <t>(0.9/1.2)</t>
    </r>
  </si>
  <si>
    <r>
      <t xml:space="preserve">0.42 </t>
    </r>
    <r>
      <rPr>
        <sz val="8.4"/>
        <color rgb="FF333333"/>
        <rFont val="Arial"/>
        <family val="2"/>
      </rPr>
      <t>(5.7/13.6)</t>
    </r>
  </si>
  <si>
    <r>
      <t xml:space="preserve">0.84 </t>
    </r>
    <r>
      <rPr>
        <sz val="8.4"/>
        <color rgb="FF333333"/>
        <rFont val="Arial"/>
        <family val="2"/>
      </rPr>
      <t>(3.1/3.7)</t>
    </r>
  </si>
  <si>
    <r>
      <t xml:space="preserve">0.44 </t>
    </r>
    <r>
      <rPr>
        <sz val="8.4"/>
        <color rgb="FF333333"/>
        <rFont val="Arial"/>
        <family val="2"/>
      </rPr>
      <t>(4.4/10.1)</t>
    </r>
  </si>
  <si>
    <r>
      <t xml:space="preserve">0.42 </t>
    </r>
    <r>
      <rPr>
        <sz val="8.4"/>
        <color rgb="FF333333"/>
        <rFont val="Arial"/>
        <family val="2"/>
      </rPr>
      <t>(5.3/12.5)</t>
    </r>
  </si>
  <si>
    <r>
      <t xml:space="preserve">0.89 </t>
    </r>
    <r>
      <rPr>
        <sz val="8.4"/>
        <color rgb="FF333333"/>
        <rFont val="Arial"/>
        <family val="2"/>
      </rPr>
      <t>(2.5/2.8)</t>
    </r>
  </si>
  <si>
    <r>
      <t xml:space="preserve">0.45 </t>
    </r>
    <r>
      <rPr>
        <sz val="8.4"/>
        <color rgb="FF333333"/>
        <rFont val="Arial"/>
        <family val="2"/>
      </rPr>
      <t>(4.5/10.1)</t>
    </r>
  </si>
  <si>
    <r>
      <t xml:space="preserve">0.86 </t>
    </r>
    <r>
      <rPr>
        <sz val="8.4"/>
        <color rgb="FF333333"/>
        <rFont val="Arial"/>
        <family val="2"/>
      </rPr>
      <t>(1.9/2.2)</t>
    </r>
  </si>
  <si>
    <r>
      <t xml:space="preserve">0.41 </t>
    </r>
    <r>
      <rPr>
        <sz val="8.4"/>
        <color rgb="FF333333"/>
        <rFont val="Arial"/>
        <family val="2"/>
      </rPr>
      <t>(5.6/13.6)</t>
    </r>
  </si>
  <si>
    <r>
      <t xml:space="preserve">0.40 </t>
    </r>
    <r>
      <rPr>
        <sz val="8.4"/>
        <color rgb="FF333333"/>
        <rFont val="Arial"/>
        <family val="2"/>
      </rPr>
      <t>(2.5/6.3)</t>
    </r>
  </si>
  <si>
    <r>
      <t xml:space="preserve">0.71 </t>
    </r>
    <r>
      <rPr>
        <sz val="8.4"/>
        <color rgb="FF333333"/>
        <rFont val="Arial"/>
        <family val="2"/>
      </rPr>
      <t>(0.5/0.7)</t>
    </r>
  </si>
  <si>
    <r>
      <t xml:space="preserve">0.53 </t>
    </r>
    <r>
      <rPr>
        <sz val="8.4"/>
        <color rgb="FF333333"/>
        <rFont val="Arial"/>
        <family val="2"/>
      </rPr>
      <t>(3.9/7.3)</t>
    </r>
  </si>
  <si>
    <r>
      <t xml:space="preserve">0.76 </t>
    </r>
    <r>
      <rPr>
        <sz val="8.4"/>
        <color rgb="FF333333"/>
        <rFont val="Arial"/>
        <family val="2"/>
      </rPr>
      <t>(2.2/2.9)</t>
    </r>
  </si>
  <si>
    <r>
      <t xml:space="preserve">0.46 </t>
    </r>
    <r>
      <rPr>
        <sz val="8.4"/>
        <color rgb="FF333333"/>
        <rFont val="Arial"/>
        <family val="2"/>
      </rPr>
      <t>(4.1/8.9)</t>
    </r>
  </si>
  <si>
    <r>
      <t xml:space="preserve">0.49 </t>
    </r>
    <r>
      <rPr>
        <sz val="8.4"/>
        <color rgb="FF333333"/>
        <rFont val="Arial"/>
        <family val="2"/>
      </rPr>
      <t>(3.7/7.6)</t>
    </r>
  </si>
  <si>
    <t xml:space="preserve">Brandon Ingram </t>
  </si>
  <si>
    <r>
      <t xml:space="preserve">0.49 </t>
    </r>
    <r>
      <rPr>
        <sz val="8.4"/>
        <color rgb="FF333333"/>
        <rFont val="Arial"/>
        <family val="2"/>
      </rPr>
      <t>(6.6/13.4)</t>
    </r>
  </si>
  <si>
    <r>
      <t xml:space="preserve">0.69 </t>
    </r>
    <r>
      <rPr>
        <sz val="8.4"/>
        <color rgb="FF333333"/>
        <rFont val="Arial"/>
        <family val="2"/>
      </rPr>
      <t>(3.7/5.4)</t>
    </r>
  </si>
  <si>
    <r>
      <t xml:space="preserve">0.50 </t>
    </r>
    <r>
      <rPr>
        <sz val="8.4"/>
        <color rgb="FF333333"/>
        <rFont val="Arial"/>
        <family val="2"/>
      </rPr>
      <t>(0.9/1.8)</t>
    </r>
  </si>
  <si>
    <r>
      <t xml:space="preserve">0.48 </t>
    </r>
    <r>
      <rPr>
        <sz val="8.4"/>
        <color rgb="FF333333"/>
        <rFont val="Arial"/>
        <family val="2"/>
      </rPr>
      <t>(4.7/9.7)</t>
    </r>
  </si>
  <si>
    <r>
      <t xml:space="preserve">0.44 </t>
    </r>
    <r>
      <rPr>
        <sz val="8.4"/>
        <color rgb="FF333333"/>
        <rFont val="Arial"/>
        <family val="2"/>
      </rPr>
      <t>(5.5/12.6)</t>
    </r>
  </si>
  <si>
    <r>
      <t xml:space="preserve">0.73 </t>
    </r>
    <r>
      <rPr>
        <sz val="8.4"/>
        <color rgb="FF333333"/>
        <rFont val="Arial"/>
        <family val="2"/>
      </rPr>
      <t>(3.3/4.5)</t>
    </r>
  </si>
  <si>
    <r>
      <t xml:space="preserve">0.48 </t>
    </r>
    <r>
      <rPr>
        <sz val="8.4"/>
        <color rgb="FF333333"/>
        <rFont val="Arial"/>
        <family val="2"/>
      </rPr>
      <t>(3.7/7.7)</t>
    </r>
  </si>
  <si>
    <r>
      <t xml:space="preserve">0.69 </t>
    </r>
    <r>
      <rPr>
        <sz val="8.4"/>
        <color rgb="FF333333"/>
        <rFont val="Arial"/>
        <family val="2"/>
      </rPr>
      <t>(0.9/1.3)</t>
    </r>
  </si>
  <si>
    <t xml:space="preserve">Kyle Kuzma </t>
  </si>
  <si>
    <r>
      <t xml:space="preserve">0.46 </t>
    </r>
    <r>
      <rPr>
        <sz val="8.4"/>
        <color rgb="FF333333"/>
        <rFont val="Arial"/>
        <family val="2"/>
      </rPr>
      <t>(6.6/14.3)</t>
    </r>
  </si>
  <si>
    <r>
      <t xml:space="preserve">0.76 </t>
    </r>
    <r>
      <rPr>
        <sz val="8.4"/>
        <color rgb="FF333333"/>
        <rFont val="Arial"/>
        <family val="2"/>
      </rPr>
      <t>(2.5/3.3)</t>
    </r>
  </si>
  <si>
    <r>
      <t xml:space="preserve">0.44 </t>
    </r>
    <r>
      <rPr>
        <sz val="8.4"/>
        <color rgb="FF333333"/>
        <rFont val="Arial"/>
        <family val="2"/>
      </rPr>
      <t>(5.4/12.3)</t>
    </r>
  </si>
  <si>
    <r>
      <t xml:space="preserve">0.87 </t>
    </r>
    <r>
      <rPr>
        <sz val="8.4"/>
        <color rgb="FF333333"/>
        <rFont val="Arial"/>
        <family val="2"/>
      </rPr>
      <t>(2.7/3.1)</t>
    </r>
  </si>
  <si>
    <r>
      <t xml:space="preserve">0.46 </t>
    </r>
    <r>
      <rPr>
        <sz val="8.4"/>
        <color rgb="FF333333"/>
        <rFont val="Arial"/>
        <family val="2"/>
      </rPr>
      <t>(5.2/11.4)</t>
    </r>
  </si>
  <si>
    <r>
      <t xml:space="preserve">0.80 </t>
    </r>
    <r>
      <rPr>
        <sz val="8.4"/>
        <color rgb="FF333333"/>
        <rFont val="Arial"/>
        <family val="2"/>
      </rPr>
      <t>(2.8/3.5)</t>
    </r>
  </si>
  <si>
    <r>
      <t xml:space="preserve">0.46 </t>
    </r>
    <r>
      <rPr>
        <sz val="8.4"/>
        <color rgb="FF333333"/>
        <rFont val="Arial"/>
        <family val="2"/>
      </rPr>
      <t>(4.2/9.1)</t>
    </r>
  </si>
  <si>
    <r>
      <t xml:space="preserve">0.72 </t>
    </r>
    <r>
      <rPr>
        <sz val="8.4"/>
        <color rgb="FF333333"/>
        <rFont val="Arial"/>
        <family val="2"/>
      </rPr>
      <t>(1.3/1.8)</t>
    </r>
  </si>
  <si>
    <r>
      <t xml:space="preserve">0.46 </t>
    </r>
    <r>
      <rPr>
        <sz val="8.4"/>
        <color rgb="FF333333"/>
        <rFont val="Arial"/>
        <family val="2"/>
      </rPr>
      <t>(4.5/9.8)</t>
    </r>
  </si>
  <si>
    <r>
      <t xml:space="preserve">0.82 </t>
    </r>
    <r>
      <rPr>
        <sz val="8.4"/>
        <color rgb="FF333333"/>
        <rFont val="Arial"/>
        <family val="2"/>
      </rPr>
      <t>(0.9/1.1)</t>
    </r>
  </si>
  <si>
    <r>
      <t xml:space="preserve">0.43 </t>
    </r>
    <r>
      <rPr>
        <sz val="8.4"/>
        <color rgb="FF333333"/>
        <rFont val="Arial"/>
        <family val="2"/>
      </rPr>
      <t>(3.4/8.0)</t>
    </r>
  </si>
  <si>
    <r>
      <t xml:space="preserve">0.80 </t>
    </r>
    <r>
      <rPr>
        <sz val="8.4"/>
        <color rgb="FF333333"/>
        <rFont val="Arial"/>
        <family val="2"/>
      </rPr>
      <t>(0.8/1.0)</t>
    </r>
  </si>
  <si>
    <r>
      <t xml:space="preserve">0.47 </t>
    </r>
    <r>
      <rPr>
        <sz val="8.4"/>
        <color rgb="FF333333"/>
        <rFont val="Arial"/>
        <family val="2"/>
      </rPr>
      <t>(5.9/12.6)</t>
    </r>
  </si>
  <si>
    <r>
      <t xml:space="preserve">0.66 </t>
    </r>
    <r>
      <rPr>
        <sz val="8.4"/>
        <color rgb="FF333333"/>
        <rFont val="Arial"/>
        <family val="2"/>
      </rPr>
      <t>(2.1/3.2)</t>
    </r>
  </si>
  <si>
    <r>
      <t xml:space="preserve">0.44 </t>
    </r>
    <r>
      <rPr>
        <sz val="8.4"/>
        <color rgb="FF333333"/>
        <rFont val="Arial"/>
        <family val="2"/>
      </rPr>
      <t>(3.2/7.3)</t>
    </r>
  </si>
  <si>
    <r>
      <t xml:space="preserve">0.41 </t>
    </r>
    <r>
      <rPr>
        <sz val="8.4"/>
        <color rgb="FF333333"/>
        <rFont val="Arial"/>
        <family val="2"/>
      </rPr>
      <t>(4.4/10.8)</t>
    </r>
  </si>
  <si>
    <r>
      <t xml:space="preserve">0.86 </t>
    </r>
    <r>
      <rPr>
        <sz val="8.4"/>
        <color rgb="FF333333"/>
        <rFont val="Arial"/>
        <family val="2"/>
      </rPr>
      <t>(1.8/2.1)</t>
    </r>
  </si>
  <si>
    <r>
      <t xml:space="preserve">0.46 </t>
    </r>
    <r>
      <rPr>
        <sz val="8.4"/>
        <color rgb="FF333333"/>
        <rFont val="Arial"/>
        <family val="2"/>
      </rPr>
      <t>(4.6/10.0)</t>
    </r>
  </si>
  <si>
    <r>
      <t xml:space="preserve">0.44 </t>
    </r>
    <r>
      <rPr>
        <sz val="8.4"/>
        <color rgb="FF333333"/>
        <rFont val="Arial"/>
        <family val="2"/>
      </rPr>
      <t>(4.0/9.0)</t>
    </r>
  </si>
  <si>
    <r>
      <t xml:space="preserve">0.75 </t>
    </r>
    <r>
      <rPr>
        <sz val="8.4"/>
        <color rgb="FF333333"/>
        <rFont val="Arial"/>
        <family val="2"/>
      </rPr>
      <t>(1.2/1.6)</t>
    </r>
  </si>
  <si>
    <r>
      <t xml:space="preserve">0.44 </t>
    </r>
    <r>
      <rPr>
        <sz val="8.4"/>
        <color rgb="FF333333"/>
        <rFont val="Arial"/>
        <family val="2"/>
      </rPr>
      <t>(4.7/10.6)</t>
    </r>
  </si>
  <si>
    <r>
      <t xml:space="preserve">0.75 </t>
    </r>
    <r>
      <rPr>
        <sz val="8.4"/>
        <color rgb="FF333333"/>
        <rFont val="Arial"/>
        <family val="2"/>
      </rPr>
      <t>(1.5/2.0)</t>
    </r>
  </si>
  <si>
    <r>
      <t xml:space="preserve">0.84 </t>
    </r>
    <r>
      <rPr>
        <sz val="8.4"/>
        <color rgb="FF333333"/>
        <rFont val="Arial"/>
        <family val="2"/>
      </rPr>
      <t>(2.1/2.5)</t>
    </r>
  </si>
  <si>
    <r>
      <t xml:space="preserve">0.64 </t>
    </r>
    <r>
      <rPr>
        <sz val="8.4"/>
        <color rgb="FF333333"/>
        <rFont val="Arial"/>
        <family val="2"/>
      </rPr>
      <t>(3.5/5.5)</t>
    </r>
  </si>
  <si>
    <r>
      <t xml:space="preserve">0.79 </t>
    </r>
    <r>
      <rPr>
        <sz val="8.4"/>
        <color rgb="FF333333"/>
        <rFont val="Arial"/>
        <family val="2"/>
      </rPr>
      <t>(2.2/2.8)</t>
    </r>
  </si>
  <si>
    <r>
      <t xml:space="preserve">0.42 </t>
    </r>
    <r>
      <rPr>
        <sz val="8.4"/>
        <color rgb="FF333333"/>
        <rFont val="Arial"/>
        <family val="2"/>
      </rPr>
      <t>(5.4/13.0)</t>
    </r>
  </si>
  <si>
    <r>
      <t xml:space="preserve">0.44 </t>
    </r>
    <r>
      <rPr>
        <sz val="8.4"/>
        <color rgb="FF333333"/>
        <rFont val="Arial"/>
        <family val="2"/>
      </rPr>
      <t>(4.3/9.7)</t>
    </r>
  </si>
  <si>
    <r>
      <t xml:space="preserve">0.80 </t>
    </r>
    <r>
      <rPr>
        <sz val="8.4"/>
        <color rgb="FF333333"/>
        <rFont val="Arial"/>
        <family val="2"/>
      </rPr>
      <t>(1.2/1.5)</t>
    </r>
  </si>
  <si>
    <r>
      <t xml:space="preserve">0.45 </t>
    </r>
    <r>
      <rPr>
        <sz val="8.4"/>
        <color rgb="FF333333"/>
        <rFont val="Arial"/>
        <family val="2"/>
      </rPr>
      <t>(4.3/9.5)</t>
    </r>
  </si>
  <si>
    <r>
      <t xml:space="preserve">0.62 </t>
    </r>
    <r>
      <rPr>
        <sz val="8.4"/>
        <color rgb="FF333333"/>
        <rFont val="Arial"/>
        <family val="2"/>
      </rPr>
      <t>(0.8/1.3)</t>
    </r>
  </si>
  <si>
    <r>
      <t xml:space="preserve">0.59 </t>
    </r>
    <r>
      <rPr>
        <sz val="8.4"/>
        <color rgb="FF333333"/>
        <rFont val="Arial"/>
        <family val="2"/>
      </rPr>
      <t>(3.2/5.4)</t>
    </r>
  </si>
  <si>
    <r>
      <t xml:space="preserve">0.58 </t>
    </r>
    <r>
      <rPr>
        <sz val="8.4"/>
        <color rgb="FF333333"/>
        <rFont val="Arial"/>
        <family val="2"/>
      </rPr>
      <t>(1.4/2.4)</t>
    </r>
  </si>
  <si>
    <r>
      <t xml:space="preserve">0.44 </t>
    </r>
    <r>
      <rPr>
        <sz val="8.4"/>
        <color rgb="FF333333"/>
        <rFont val="Arial"/>
        <family val="2"/>
      </rPr>
      <t>(3.6/8.2)</t>
    </r>
  </si>
  <si>
    <r>
      <t xml:space="preserve">0.77 </t>
    </r>
    <r>
      <rPr>
        <sz val="8.4"/>
        <color rgb="FF333333"/>
        <rFont val="Arial"/>
        <family val="2"/>
      </rPr>
      <t>(2.3/3.0)</t>
    </r>
  </si>
  <si>
    <r>
      <t xml:space="preserve">0.43 </t>
    </r>
    <r>
      <rPr>
        <sz val="8.4"/>
        <color rgb="FF333333"/>
        <rFont val="Arial"/>
        <family val="2"/>
      </rPr>
      <t>(3.6/8.4)</t>
    </r>
  </si>
  <si>
    <r>
      <t xml:space="preserve">0.63 </t>
    </r>
    <r>
      <rPr>
        <sz val="8.4"/>
        <color rgb="FF333333"/>
        <rFont val="Arial"/>
        <family val="2"/>
      </rPr>
      <t>(1.5/2.4)</t>
    </r>
  </si>
  <si>
    <r>
      <t xml:space="preserve">0.50 </t>
    </r>
    <r>
      <rPr>
        <sz val="8.4"/>
        <color rgb="FF333333"/>
        <rFont val="Arial"/>
        <family val="2"/>
      </rPr>
      <t>(3.1/6.2)</t>
    </r>
  </si>
  <si>
    <r>
      <t xml:space="preserve">0.44 </t>
    </r>
    <r>
      <rPr>
        <sz val="8.4"/>
        <color rgb="FF333333"/>
        <rFont val="Arial"/>
        <family val="2"/>
      </rPr>
      <t>(4.0/9.1)</t>
    </r>
  </si>
  <si>
    <r>
      <t xml:space="preserve">0.44 </t>
    </r>
    <r>
      <rPr>
        <sz val="8.4"/>
        <color rgb="FF333333"/>
        <rFont val="Arial"/>
        <family val="2"/>
      </rPr>
      <t>(2.6/5.9)</t>
    </r>
  </si>
  <si>
    <r>
      <t xml:space="preserve">1.00 </t>
    </r>
    <r>
      <rPr>
        <sz val="8.4"/>
        <color rgb="FF333333"/>
        <rFont val="Arial"/>
        <family val="2"/>
      </rPr>
      <t>(1.1/1.1)</t>
    </r>
  </si>
  <si>
    <r>
      <t xml:space="preserve">0.45 </t>
    </r>
    <r>
      <rPr>
        <sz val="8.4"/>
        <color rgb="FF333333"/>
        <rFont val="Arial"/>
        <family val="2"/>
      </rPr>
      <t>(5.8/12.9)</t>
    </r>
  </si>
  <si>
    <r>
      <t xml:space="preserve">0.43 </t>
    </r>
    <r>
      <rPr>
        <sz val="8.4"/>
        <color rgb="FF333333"/>
        <rFont val="Arial"/>
        <family val="2"/>
      </rPr>
      <t>(4.5/10.5)</t>
    </r>
  </si>
  <si>
    <r>
      <t xml:space="preserve">0.73 </t>
    </r>
    <r>
      <rPr>
        <sz val="8.4"/>
        <color rgb="FF333333"/>
        <rFont val="Arial"/>
        <family val="2"/>
      </rPr>
      <t>(0.8/1.1)</t>
    </r>
  </si>
  <si>
    <r>
      <t xml:space="preserve">0.49 </t>
    </r>
    <r>
      <rPr>
        <sz val="8.4"/>
        <color rgb="FF333333"/>
        <rFont val="Arial"/>
        <family val="2"/>
      </rPr>
      <t>(4.1/8.3)</t>
    </r>
  </si>
  <si>
    <r>
      <t xml:space="preserve">0.45 </t>
    </r>
    <r>
      <rPr>
        <sz val="8.4"/>
        <color rgb="FF333333"/>
        <rFont val="Arial"/>
        <family val="2"/>
      </rPr>
      <t>(3.3/7.3)</t>
    </r>
  </si>
  <si>
    <t xml:space="preserve">Jusuf Nurkic </t>
  </si>
  <si>
    <r>
      <t xml:space="preserve">0.48 </t>
    </r>
    <r>
      <rPr>
        <sz val="8.4"/>
        <color rgb="FF333333"/>
        <rFont val="Arial"/>
        <family val="2"/>
      </rPr>
      <t>(3.5/7.3)</t>
    </r>
  </si>
  <si>
    <r>
      <t xml:space="preserve">0.67 </t>
    </r>
    <r>
      <rPr>
        <sz val="8.4"/>
        <color rgb="FF333333"/>
        <rFont val="Arial"/>
        <family val="2"/>
      </rPr>
      <t>(2.9/4.3)</t>
    </r>
  </si>
  <si>
    <r>
      <t xml:space="preserve">0.43 </t>
    </r>
    <r>
      <rPr>
        <sz val="8.4"/>
        <color rgb="FF333333"/>
        <rFont val="Arial"/>
        <family val="2"/>
      </rPr>
      <t>(3.0/6.9)</t>
    </r>
  </si>
  <si>
    <r>
      <t xml:space="preserve">0.67 </t>
    </r>
    <r>
      <rPr>
        <sz val="8.4"/>
        <color rgb="FF333333"/>
        <rFont val="Arial"/>
        <family val="2"/>
      </rPr>
      <t>(0.4/0.6)</t>
    </r>
  </si>
  <si>
    <r>
      <t xml:space="preserve">0.43 </t>
    </r>
    <r>
      <rPr>
        <sz val="8.4"/>
        <color rgb="FF333333"/>
        <rFont val="Arial"/>
        <family val="2"/>
      </rPr>
      <t>(3.7/8.6)</t>
    </r>
  </si>
  <si>
    <r>
      <t xml:space="preserve">0.89 </t>
    </r>
    <r>
      <rPr>
        <sz val="8.4"/>
        <color rgb="FF333333"/>
        <rFont val="Arial"/>
        <family val="2"/>
      </rPr>
      <t>(1.6/1.8)</t>
    </r>
  </si>
  <si>
    <r>
      <t xml:space="preserve">0.47 </t>
    </r>
    <r>
      <rPr>
        <sz val="8.4"/>
        <color rgb="FF333333"/>
        <rFont val="Arial"/>
        <family val="2"/>
      </rPr>
      <t>(4.3/9.1)</t>
    </r>
  </si>
  <si>
    <r>
      <t xml:space="preserve">0.88 </t>
    </r>
    <r>
      <rPr>
        <sz val="8.4"/>
        <color rgb="FF333333"/>
        <rFont val="Arial"/>
        <family val="2"/>
      </rPr>
      <t>(0.7/0.8)</t>
    </r>
  </si>
  <si>
    <r>
      <t xml:space="preserve">0.43 </t>
    </r>
    <r>
      <rPr>
        <sz val="8.4"/>
        <color rgb="FF333333"/>
        <rFont val="Arial"/>
        <family val="2"/>
      </rPr>
      <t>(4.9/11.3)</t>
    </r>
  </si>
  <si>
    <r>
      <t xml:space="preserve">0.73 </t>
    </r>
    <r>
      <rPr>
        <sz val="8.4"/>
        <color rgb="FF333333"/>
        <rFont val="Arial"/>
        <family val="2"/>
      </rPr>
      <t>(1.1/1.5)</t>
    </r>
  </si>
  <si>
    <r>
      <t xml:space="preserve">0.56 </t>
    </r>
    <r>
      <rPr>
        <sz val="8.4"/>
        <color rgb="FF333333"/>
        <rFont val="Arial"/>
        <family val="2"/>
      </rPr>
      <t>(3.1/5.5)</t>
    </r>
  </si>
  <si>
    <r>
      <t xml:space="preserve">0.42 </t>
    </r>
    <r>
      <rPr>
        <sz val="8.4"/>
        <color rgb="FF333333"/>
        <rFont val="Arial"/>
        <family val="2"/>
      </rPr>
      <t>(5.0/11.8)</t>
    </r>
  </si>
  <si>
    <r>
      <t xml:space="preserve">0.64 </t>
    </r>
    <r>
      <rPr>
        <sz val="8.4"/>
        <color rgb="FF333333"/>
        <rFont val="Arial"/>
        <family val="2"/>
      </rPr>
      <t>(1.8/2.8)</t>
    </r>
  </si>
  <si>
    <r>
      <t xml:space="preserve">0.40 </t>
    </r>
    <r>
      <rPr>
        <sz val="8.4"/>
        <color rgb="FF333333"/>
        <rFont val="Arial"/>
        <family val="2"/>
      </rPr>
      <t>(4.6/11.4)</t>
    </r>
  </si>
  <si>
    <r>
      <t xml:space="preserve">0.56 </t>
    </r>
    <r>
      <rPr>
        <sz val="8.4"/>
        <color rgb="FF333333"/>
        <rFont val="Arial"/>
        <family val="2"/>
      </rPr>
      <t>(4.0/7.1)</t>
    </r>
  </si>
  <si>
    <r>
      <t xml:space="preserve">0.55 </t>
    </r>
    <r>
      <rPr>
        <sz val="8.4"/>
        <color rgb="FF333333"/>
        <rFont val="Arial"/>
        <family val="2"/>
      </rPr>
      <t>(1.6/2.9)</t>
    </r>
  </si>
  <si>
    <t>Michael Porter Jr</t>
  </si>
  <si>
    <t>kyrie irving</t>
  </si>
  <si>
    <t>jrue holiday</t>
  </si>
  <si>
    <t>Will barton</t>
  </si>
  <si>
    <t>Lamarcus aldridge</t>
  </si>
  <si>
    <t>kemba walker</t>
  </si>
  <si>
    <t>kawhi leonard</t>
  </si>
  <si>
    <t>josh richardson</t>
  </si>
  <si>
    <t>otto porter jr</t>
  </si>
  <si>
    <t>anthony davis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</si>
  <si>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</si>
  <si>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</si>
  <si>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</si>
  <si>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</si>
  <si>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</si>
  <si>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</si>
  <si>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</si>
  <si>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</si>
  <si>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</si>
  <si>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</si>
  <si>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</si>
  <si>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</si>
  <si>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</si>
  <si>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</si>
  <si>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</si>
  <si>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</si>
  <si>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 &amp; 18</t>
  </si>
  <si>
    <t>Week 19</t>
  </si>
  <si>
    <t>Week 20</t>
  </si>
  <si>
    <t>Week 21</t>
  </si>
  <si>
    <t>Week 22</t>
  </si>
  <si>
    <t>Week 23</t>
  </si>
  <si>
    <t>Week 24</t>
  </si>
  <si>
    <t>Week 25</t>
  </si>
  <si>
    <t>@ det</t>
  </si>
  <si>
    <t>orl</t>
  </si>
  <si>
    <t>phi</t>
  </si>
  <si>
    <t>@ mia</t>
  </si>
  <si>
    <t>mia</t>
  </si>
  <si>
    <t>sas</t>
  </si>
  <si>
    <t>chi</t>
  </si>
  <si>
    <t>sac</t>
  </si>
  <si>
    <t>@ por</t>
  </si>
  <si>
    <t>@ den</t>
  </si>
  <si>
    <t>@ pho</t>
  </si>
  <si>
    <t>@ lac</t>
  </si>
  <si>
    <t>@ lal</t>
  </si>
  <si>
    <t>mil</t>
  </si>
  <si>
    <t>tor</t>
  </si>
  <si>
    <t>min</t>
  </si>
  <si>
    <t>@ mil</t>
  </si>
  <si>
    <t>@ ind</t>
  </si>
  <si>
    <t>@ hou</t>
  </si>
  <si>
    <t>gsw</t>
  </si>
  <si>
    <t>bkn</t>
  </si>
  <si>
    <t>@ cha</t>
  </si>
  <si>
    <t>@ chi</t>
  </si>
  <si>
    <t>ind</t>
  </si>
  <si>
    <t>lal</t>
  </si>
  <si>
    <t>@ nyk</t>
  </si>
  <si>
    <t>uth</t>
  </si>
  <si>
    <t>@ bkn</t>
  </si>
  <si>
    <t>@ cle</t>
  </si>
  <si>
    <t>@ orl</t>
  </si>
  <si>
    <t>@ bos</t>
  </si>
  <si>
    <t>den</t>
  </si>
  <si>
    <t>hou</t>
  </si>
  <si>
    <t>@ was</t>
  </si>
  <si>
    <t>pho</t>
  </si>
  <si>
    <t>@ sas</t>
  </si>
  <si>
    <t>det</t>
  </si>
  <si>
    <t>lac</t>
  </si>
  <si>
    <t>@ okc</t>
  </si>
  <si>
    <t>was</t>
  </si>
  <si>
    <t>@ tor</t>
  </si>
  <si>
    <t>@ dal</t>
  </si>
  <si>
    <t>bos</t>
  </si>
  <si>
    <t>@ min</t>
  </si>
  <si>
    <t>nyk</t>
  </si>
  <si>
    <t>dal</t>
  </si>
  <si>
    <t>@ phi</t>
  </si>
  <si>
    <t>por</t>
  </si>
  <si>
    <t>mem</t>
  </si>
  <si>
    <t>@ mem</t>
  </si>
  <si>
    <t>cha</t>
  </si>
  <si>
    <t>cle</t>
  </si>
  <si>
    <t>@ nor</t>
  </si>
  <si>
    <t>okc</t>
  </si>
  <si>
    <t>@ gsw</t>
  </si>
  <si>
    <t>@ sac</t>
  </si>
  <si>
    <t>@ uth</t>
  </si>
  <si>
    <t>nor</t>
  </si>
  <si>
    <t>atl</t>
  </si>
  <si>
    <t>@ atl</t>
  </si>
  <si>
    <t>NOR</t>
  </si>
  <si>
    <r>
      <t xml:space="preserve">0.54 </t>
    </r>
    <r>
      <rPr>
        <sz val="8.4"/>
        <color rgb="FF333333"/>
        <rFont val="Arial"/>
        <family val="2"/>
      </rPr>
      <t>(7.3/13.4)</t>
    </r>
  </si>
  <si>
    <r>
      <t xml:space="preserve">0.69 </t>
    </r>
    <r>
      <rPr>
        <sz val="8.4"/>
        <color rgb="FF333333"/>
        <rFont val="Arial"/>
        <family val="2"/>
      </rPr>
      <t>(4.0/5.8)</t>
    </r>
  </si>
  <si>
    <r>
      <t xml:space="preserve">0.47 </t>
    </r>
    <r>
      <rPr>
        <sz val="8.4"/>
        <color rgb="FF333333"/>
        <rFont val="Arial"/>
        <family val="2"/>
      </rPr>
      <t>(6.5/13.9)</t>
    </r>
  </si>
  <si>
    <r>
      <t xml:space="preserve">0.65 </t>
    </r>
    <r>
      <rPr>
        <sz val="8.4"/>
        <color rgb="FF333333"/>
        <rFont val="Arial"/>
        <family val="2"/>
      </rPr>
      <t>(6.6/10.1)</t>
    </r>
  </si>
  <si>
    <r>
      <t xml:space="preserve">0.66 </t>
    </r>
    <r>
      <rPr>
        <sz val="8.4"/>
        <color rgb="FF333333"/>
        <rFont val="Arial"/>
        <family val="2"/>
      </rPr>
      <t>(2.7/4.1)</t>
    </r>
  </si>
  <si>
    <r>
      <t xml:space="preserve">0.57 </t>
    </r>
    <r>
      <rPr>
        <sz val="8.4"/>
        <color rgb="FF333333"/>
        <rFont val="Arial"/>
        <family val="2"/>
      </rPr>
      <t>(0.8/1.4)</t>
    </r>
  </si>
  <si>
    <r>
      <t xml:space="preserve">0.42 </t>
    </r>
    <r>
      <rPr>
        <sz val="8.4"/>
        <color rgb="FF333333"/>
        <rFont val="Arial"/>
        <family val="2"/>
      </rPr>
      <t>(7.0/16.7)</t>
    </r>
  </si>
  <si>
    <r>
      <t xml:space="preserve">0.47 </t>
    </r>
    <r>
      <rPr>
        <sz val="8.4"/>
        <color rgb="FF333333"/>
        <rFont val="Arial"/>
        <family val="2"/>
      </rPr>
      <t>(3.9/8.3)</t>
    </r>
  </si>
  <si>
    <r>
      <t xml:space="preserve">0.78 </t>
    </r>
    <r>
      <rPr>
        <sz val="8.4"/>
        <color rgb="FF333333"/>
        <rFont val="Arial"/>
        <family val="2"/>
      </rPr>
      <t>(1.8/2.3)</t>
    </r>
  </si>
  <si>
    <r>
      <t xml:space="preserve">0.47 </t>
    </r>
    <r>
      <rPr>
        <sz val="8.4"/>
        <color rgb="FF333333"/>
        <rFont val="Arial"/>
        <family val="2"/>
      </rPr>
      <t>(5.3/11.3)</t>
    </r>
  </si>
  <si>
    <r>
      <t xml:space="preserve">0.74 </t>
    </r>
    <r>
      <rPr>
        <sz val="8.4"/>
        <color rgb="FF333333"/>
        <rFont val="Arial"/>
        <family val="2"/>
      </rPr>
      <t>(2.6/3.5)</t>
    </r>
  </si>
  <si>
    <r>
      <t xml:space="preserve">0.70 </t>
    </r>
    <r>
      <rPr>
        <sz val="8.4"/>
        <color rgb="FF333333"/>
        <rFont val="Arial"/>
        <family val="2"/>
      </rPr>
      <t>(1.4/2.0)</t>
    </r>
  </si>
  <si>
    <r>
      <t xml:space="preserve">0.42 </t>
    </r>
    <r>
      <rPr>
        <sz val="8.4"/>
        <color rgb="FF333333"/>
        <rFont val="Arial"/>
        <family val="2"/>
      </rPr>
      <t>(4.5/10.8)</t>
    </r>
  </si>
  <si>
    <t>shai gilgeous-alexander</t>
  </si>
  <si>
    <t>Arshdeep Sidhu</t>
  </si>
  <si>
    <t>Joban Dhindsa</t>
  </si>
  <si>
    <t>Sartaj Sidhu</t>
  </si>
  <si>
    <t>Harvir Dhindsa</t>
  </si>
  <si>
    <t>Angad Ghag</t>
  </si>
  <si>
    <t>Harman Wahid</t>
  </si>
  <si>
    <t>Karnvir Basra</t>
  </si>
  <si>
    <t>Justin Kooner</t>
  </si>
  <si>
    <t>Ajay Sandhu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</si>
</sst>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70" formatCode="m/d/yy"/>
    <numFmt numFmtId="171" formatCode="mm/dd/yy"/>
  </numFmts>
  <fonts count="2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 (Body)"/>
    </font>
    <font>
      <sz val="11"/>
      <color theme="0"/>
      <name val="Calibri"/>
      <family val="2"/>
      <scheme val="minor"/>
    </font>
    <font>
      <sz val="12"/>
      <color theme="1"/>
      <name val="Calibri (Body)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  <font>
      <sz val="10.199999999999999"/>
      <color rgb="FF333333"/>
      <name val="Arial"/>
      <family val="2"/>
    </font>
    <font>
      <b/>
      <sz val="12"/>
      <color rgb="FF333333"/>
      <name val="Arial"/>
      <family val="2"/>
    </font>
    <font>
      <sz val="8.4"/>
      <color rgb="FF333333"/>
      <name val="Arial"/>
      <family val="2"/>
    </font>
    <font>
      <sz val="14"/>
      <color theme="1"/>
      <name val="Comfortaa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9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B7B7B"/>
        <bgColor rgb="FF7B7B7B"/>
      </patternFill>
    </fill>
    <fill>
      <patternFill patternType="solid">
        <fgColor rgb="FFD2DE82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72C37C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7FC77D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EE382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83C87D"/>
        <bgColor rgb="FF000000"/>
      </patternFill>
    </fill>
    <fill>
      <patternFill patternType="solid">
        <fgColor rgb="FF71C27C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7CC57D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9BCE7F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B2D580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ACD480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F9756E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B9474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6EC27C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99CD7E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A8971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FB9874"/>
        <bgColor rgb="FF000000"/>
      </patternFill>
    </fill>
    <fill>
      <patternFill patternType="solid">
        <fgColor rgb="FFC8DC81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D2DF82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74C27B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8736C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9E984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DD07F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F2E784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9999"/>
        <bgColor rgb="FFFF9999"/>
      </patternFill>
    </fill>
    <fill>
      <patternFill patternType="solid">
        <fgColor rgb="FFFAA075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70C17B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A5D27F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B3D680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FBAC78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FBA275"/>
        <bgColor rgb="FF000000"/>
      </patternFill>
    </fill>
    <fill>
      <patternFill patternType="solid">
        <fgColor rgb="FF6DC17B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F8736D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6DC07B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6AC07B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7B7B7B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9B00"/>
        <bgColor indexed="64"/>
      </patternFill>
    </fill>
    <fill>
      <patternFill patternType="solid">
        <fgColor rgb="FF5CD856"/>
        <bgColor indexed="64"/>
      </patternFill>
    </fill>
    <fill>
      <patternFill patternType="solid">
        <fgColor rgb="FFDB9D9D"/>
        <bgColor indexed="64"/>
      </patternFill>
    </fill>
    <fill>
      <patternFill patternType="solid">
        <fgColor rgb="FFABE5A8"/>
        <bgColor indexed="64"/>
      </patternFill>
    </fill>
    <fill>
      <patternFill patternType="solid">
        <fgColor rgb="FFE70B0B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rgb="FFCC0000"/>
        <bgColor rgb="FFCC0000"/>
      </patternFill>
    </fill>
    <fill>
      <patternFill patternType="solid">
        <fgColor rgb="FF981D97"/>
        <bgColor rgb="FF981D9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5" fillId="21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24" borderId="3" xfId="0" applyFont="1" applyFill="1" applyBorder="1" applyAlignment="1">
      <alignment horizontal="center"/>
    </xf>
    <xf numFmtId="0" fontId="5" fillId="25" borderId="3" xfId="0" applyFont="1" applyFill="1" applyBorder="1" applyAlignment="1">
      <alignment horizontal="center"/>
    </xf>
    <xf numFmtId="0" fontId="5" fillId="26" borderId="3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5" fillId="28" borderId="3" xfId="0" applyFont="1" applyFill="1" applyBorder="1" applyAlignment="1">
      <alignment horizontal="center"/>
    </xf>
    <xf numFmtId="0" fontId="5" fillId="29" borderId="3" xfId="0" applyFont="1" applyFill="1" applyBorder="1" applyAlignment="1">
      <alignment horizontal="center"/>
    </xf>
    <xf numFmtId="0" fontId="5" fillId="30" borderId="3" xfId="0" applyFont="1" applyFill="1" applyBorder="1" applyAlignment="1">
      <alignment horizontal="center"/>
    </xf>
    <xf numFmtId="0" fontId="5" fillId="31" borderId="3" xfId="0" applyFont="1" applyFill="1" applyBorder="1" applyAlignment="1">
      <alignment horizontal="center"/>
    </xf>
    <xf numFmtId="0" fontId="5" fillId="32" borderId="3" xfId="0" applyFont="1" applyFill="1" applyBorder="1" applyAlignment="1">
      <alignment horizontal="center"/>
    </xf>
    <xf numFmtId="0" fontId="5" fillId="33" borderId="3" xfId="0" applyFont="1" applyFill="1" applyBorder="1" applyAlignment="1">
      <alignment horizontal="center"/>
    </xf>
    <xf numFmtId="0" fontId="5" fillId="34" borderId="3" xfId="0" applyFont="1" applyFill="1" applyBorder="1" applyAlignment="1">
      <alignment horizontal="center"/>
    </xf>
    <xf numFmtId="0" fontId="5" fillId="35" borderId="3" xfId="0" applyFont="1" applyFill="1" applyBorder="1" applyAlignment="1">
      <alignment horizontal="center"/>
    </xf>
    <xf numFmtId="0" fontId="5" fillId="36" borderId="3" xfId="0" applyFont="1" applyFill="1" applyBorder="1" applyAlignment="1">
      <alignment horizontal="center"/>
    </xf>
    <xf numFmtId="0" fontId="5" fillId="37" borderId="3" xfId="0" applyFont="1" applyFill="1" applyBorder="1" applyAlignment="1">
      <alignment horizontal="center"/>
    </xf>
    <xf numFmtId="0" fontId="5" fillId="38" borderId="3" xfId="0" applyFont="1" applyFill="1" applyBorder="1" applyAlignment="1">
      <alignment horizontal="center"/>
    </xf>
    <xf numFmtId="0" fontId="5" fillId="39" borderId="3" xfId="0" applyFont="1" applyFill="1" applyBorder="1" applyAlignment="1">
      <alignment horizontal="center"/>
    </xf>
    <xf numFmtId="0" fontId="5" fillId="40" borderId="3" xfId="0" applyFont="1" applyFill="1" applyBorder="1" applyAlignment="1">
      <alignment horizontal="center"/>
    </xf>
    <xf numFmtId="0" fontId="5" fillId="41" borderId="3" xfId="0" applyFont="1" applyFill="1" applyBorder="1" applyAlignment="1">
      <alignment horizontal="center"/>
    </xf>
    <xf numFmtId="0" fontId="5" fillId="42" borderId="3" xfId="0" applyFont="1" applyFill="1" applyBorder="1" applyAlignment="1">
      <alignment horizontal="center"/>
    </xf>
    <xf numFmtId="0" fontId="5" fillId="43" borderId="3" xfId="0" applyFont="1" applyFill="1" applyBorder="1" applyAlignment="1">
      <alignment horizontal="center"/>
    </xf>
    <xf numFmtId="0" fontId="5" fillId="44" borderId="3" xfId="0" applyFont="1" applyFill="1" applyBorder="1" applyAlignment="1">
      <alignment horizontal="center"/>
    </xf>
    <xf numFmtId="0" fontId="5" fillId="45" borderId="3" xfId="0" applyFont="1" applyFill="1" applyBorder="1" applyAlignment="1">
      <alignment horizontal="center"/>
    </xf>
    <xf numFmtId="0" fontId="5" fillId="46" borderId="3" xfId="0" applyFont="1" applyFill="1" applyBorder="1" applyAlignment="1">
      <alignment horizontal="center"/>
    </xf>
    <xf numFmtId="0" fontId="5" fillId="47" borderId="3" xfId="0" applyFont="1" applyFill="1" applyBorder="1" applyAlignment="1">
      <alignment horizontal="center"/>
    </xf>
    <xf numFmtId="0" fontId="5" fillId="48" borderId="3" xfId="0" applyFont="1" applyFill="1" applyBorder="1" applyAlignment="1">
      <alignment horizontal="center"/>
    </xf>
    <xf numFmtId="0" fontId="5" fillId="49" borderId="3" xfId="0" applyFont="1" applyFill="1" applyBorder="1" applyAlignment="1">
      <alignment horizontal="center"/>
    </xf>
    <xf numFmtId="0" fontId="5" fillId="50" borderId="3" xfId="0" applyFont="1" applyFill="1" applyBorder="1" applyAlignment="1">
      <alignment horizontal="center"/>
    </xf>
    <xf numFmtId="0" fontId="5" fillId="51" borderId="3" xfId="0" applyFont="1" applyFill="1" applyBorder="1" applyAlignment="1">
      <alignment horizontal="center"/>
    </xf>
    <xf numFmtId="0" fontId="5" fillId="52" borderId="3" xfId="0" applyFont="1" applyFill="1" applyBorder="1" applyAlignment="1">
      <alignment horizontal="center"/>
    </xf>
    <xf numFmtId="0" fontId="5" fillId="53" borderId="3" xfId="0" applyFont="1" applyFill="1" applyBorder="1" applyAlignment="1">
      <alignment horizontal="center"/>
    </xf>
    <xf numFmtId="0" fontId="5" fillId="54" borderId="3" xfId="0" applyFont="1" applyFill="1" applyBorder="1" applyAlignment="1">
      <alignment horizontal="center"/>
    </xf>
    <xf numFmtId="0" fontId="5" fillId="55" borderId="3" xfId="0" applyFont="1" applyFill="1" applyBorder="1" applyAlignment="1">
      <alignment horizontal="center"/>
    </xf>
    <xf numFmtId="0" fontId="5" fillId="56" borderId="3" xfId="0" applyFont="1" applyFill="1" applyBorder="1" applyAlignment="1">
      <alignment horizontal="center"/>
    </xf>
    <xf numFmtId="0" fontId="5" fillId="57" borderId="3" xfId="0" applyFont="1" applyFill="1" applyBorder="1" applyAlignment="1">
      <alignment horizontal="center"/>
    </xf>
    <xf numFmtId="0" fontId="5" fillId="58" borderId="3" xfId="0" applyFont="1" applyFill="1" applyBorder="1" applyAlignment="1">
      <alignment horizontal="center"/>
    </xf>
    <xf numFmtId="0" fontId="5" fillId="59" borderId="3" xfId="0" applyFont="1" applyFill="1" applyBorder="1" applyAlignment="1">
      <alignment horizontal="center"/>
    </xf>
    <xf numFmtId="0" fontId="5" fillId="60" borderId="3" xfId="0" applyFont="1" applyFill="1" applyBorder="1" applyAlignment="1">
      <alignment horizontal="center"/>
    </xf>
    <xf numFmtId="0" fontId="5" fillId="61" borderId="3" xfId="0" applyFont="1" applyFill="1" applyBorder="1" applyAlignment="1">
      <alignment horizontal="center"/>
    </xf>
    <xf numFmtId="0" fontId="5" fillId="62" borderId="3" xfId="0" applyFont="1" applyFill="1" applyBorder="1" applyAlignment="1">
      <alignment horizontal="center"/>
    </xf>
    <xf numFmtId="0" fontId="5" fillId="63" borderId="3" xfId="0" applyFont="1" applyFill="1" applyBorder="1" applyAlignment="1">
      <alignment horizontal="center"/>
    </xf>
    <xf numFmtId="0" fontId="5" fillId="64" borderId="3" xfId="0" applyFont="1" applyFill="1" applyBorder="1" applyAlignment="1">
      <alignment horizontal="center"/>
    </xf>
    <xf numFmtId="0" fontId="5" fillId="65" borderId="3" xfId="0" applyFont="1" applyFill="1" applyBorder="1" applyAlignment="1">
      <alignment horizontal="center"/>
    </xf>
    <xf numFmtId="0" fontId="5" fillId="66" borderId="3" xfId="0" applyFont="1" applyFill="1" applyBorder="1" applyAlignment="1">
      <alignment horizontal="center"/>
    </xf>
    <xf numFmtId="0" fontId="5" fillId="67" borderId="3" xfId="0" applyFont="1" applyFill="1" applyBorder="1" applyAlignment="1">
      <alignment horizontal="center"/>
    </xf>
    <xf numFmtId="0" fontId="5" fillId="68" borderId="3" xfId="0" applyFont="1" applyFill="1" applyBorder="1" applyAlignment="1">
      <alignment horizontal="center"/>
    </xf>
    <xf numFmtId="0" fontId="5" fillId="69" borderId="3" xfId="0" applyFont="1" applyFill="1" applyBorder="1" applyAlignment="1">
      <alignment horizontal="center"/>
    </xf>
    <xf numFmtId="0" fontId="5" fillId="70" borderId="3" xfId="0" applyFont="1" applyFill="1" applyBorder="1" applyAlignment="1">
      <alignment horizontal="center"/>
    </xf>
    <xf numFmtId="0" fontId="5" fillId="71" borderId="3" xfId="0" applyFont="1" applyFill="1" applyBorder="1" applyAlignment="1">
      <alignment horizontal="center"/>
    </xf>
    <xf numFmtId="0" fontId="5" fillId="72" borderId="3" xfId="0" applyFont="1" applyFill="1" applyBorder="1" applyAlignment="1">
      <alignment horizontal="center"/>
    </xf>
    <xf numFmtId="0" fontId="5" fillId="73" borderId="3" xfId="0" applyFont="1" applyFill="1" applyBorder="1" applyAlignment="1">
      <alignment horizontal="center"/>
    </xf>
    <xf numFmtId="0" fontId="5" fillId="74" borderId="3" xfId="0" applyFont="1" applyFill="1" applyBorder="1" applyAlignment="1">
      <alignment horizontal="center"/>
    </xf>
    <xf numFmtId="0" fontId="5" fillId="75" borderId="3" xfId="0" applyFont="1" applyFill="1" applyBorder="1" applyAlignment="1">
      <alignment horizontal="center"/>
    </xf>
    <xf numFmtId="0" fontId="5" fillId="76" borderId="3" xfId="0" applyFont="1" applyFill="1" applyBorder="1" applyAlignment="1">
      <alignment horizontal="center"/>
    </xf>
    <xf numFmtId="0" fontId="5" fillId="77" borderId="3" xfId="0" applyFont="1" applyFill="1" applyBorder="1" applyAlignment="1">
      <alignment horizontal="center"/>
    </xf>
    <xf numFmtId="0" fontId="5" fillId="78" borderId="3" xfId="0" applyFont="1" applyFill="1" applyBorder="1" applyAlignment="1">
      <alignment horizontal="center"/>
    </xf>
    <xf numFmtId="0" fontId="5" fillId="79" borderId="3" xfId="0" applyFont="1" applyFill="1" applyBorder="1" applyAlignment="1">
      <alignment horizontal="center"/>
    </xf>
    <xf numFmtId="0" fontId="5" fillId="80" borderId="3" xfId="0" applyFont="1" applyFill="1" applyBorder="1" applyAlignment="1">
      <alignment horizontal="center"/>
    </xf>
    <xf numFmtId="0" fontId="5" fillId="81" borderId="3" xfId="0" applyFont="1" applyFill="1" applyBorder="1" applyAlignment="1">
      <alignment horizontal="center"/>
    </xf>
    <xf numFmtId="0" fontId="5" fillId="82" borderId="3" xfId="0" applyFont="1" applyFill="1" applyBorder="1" applyAlignment="1">
      <alignment horizontal="center"/>
    </xf>
    <xf numFmtId="0" fontId="5" fillId="83" borderId="3" xfId="0" applyFont="1" applyFill="1" applyBorder="1" applyAlignment="1">
      <alignment horizontal="center"/>
    </xf>
    <xf numFmtId="0" fontId="5" fillId="84" borderId="3" xfId="0" applyFont="1" applyFill="1" applyBorder="1" applyAlignment="1">
      <alignment horizontal="center"/>
    </xf>
    <xf numFmtId="0" fontId="5" fillId="85" borderId="3" xfId="0" applyFont="1" applyFill="1" applyBorder="1" applyAlignment="1">
      <alignment horizontal="center"/>
    </xf>
    <xf numFmtId="0" fontId="5" fillId="86" borderId="3" xfId="0" applyFont="1" applyFill="1" applyBorder="1" applyAlignment="1">
      <alignment horizontal="center"/>
    </xf>
    <xf numFmtId="0" fontId="5" fillId="87" borderId="3" xfId="0" applyFont="1" applyFill="1" applyBorder="1" applyAlignment="1">
      <alignment horizontal="center"/>
    </xf>
    <xf numFmtId="0" fontId="5" fillId="88" borderId="3" xfId="0" applyFont="1" applyFill="1" applyBorder="1" applyAlignment="1">
      <alignment horizontal="center"/>
    </xf>
    <xf numFmtId="0" fontId="5" fillId="89" borderId="3" xfId="0" applyFont="1" applyFill="1" applyBorder="1" applyAlignment="1">
      <alignment horizontal="center"/>
    </xf>
    <xf numFmtId="0" fontId="5" fillId="90" borderId="3" xfId="0" applyFont="1" applyFill="1" applyBorder="1" applyAlignment="1">
      <alignment horizontal="center"/>
    </xf>
    <xf numFmtId="0" fontId="5" fillId="91" borderId="3" xfId="0" applyFont="1" applyFill="1" applyBorder="1" applyAlignment="1">
      <alignment horizontal="center"/>
    </xf>
    <xf numFmtId="0" fontId="5" fillId="92" borderId="3" xfId="0" applyFont="1" applyFill="1" applyBorder="1" applyAlignment="1">
      <alignment horizontal="center"/>
    </xf>
    <xf numFmtId="0" fontId="5" fillId="93" borderId="3" xfId="0" applyFont="1" applyFill="1" applyBorder="1" applyAlignment="1">
      <alignment horizontal="center"/>
    </xf>
    <xf numFmtId="0" fontId="5" fillId="94" borderId="3" xfId="0" applyFont="1" applyFill="1" applyBorder="1" applyAlignment="1">
      <alignment horizontal="center"/>
    </xf>
    <xf numFmtId="0" fontId="5" fillId="95" borderId="3" xfId="0" applyFont="1" applyFill="1" applyBorder="1" applyAlignment="1">
      <alignment horizontal="center"/>
    </xf>
    <xf numFmtId="0" fontId="5" fillId="96" borderId="3" xfId="0" applyFont="1" applyFill="1" applyBorder="1" applyAlignment="1">
      <alignment horizontal="center"/>
    </xf>
    <xf numFmtId="0" fontId="5" fillId="97" borderId="3" xfId="0" applyFont="1" applyFill="1" applyBorder="1" applyAlignment="1">
      <alignment horizontal="center"/>
    </xf>
    <xf numFmtId="0" fontId="5" fillId="98" borderId="3" xfId="0" applyFont="1" applyFill="1" applyBorder="1" applyAlignment="1">
      <alignment horizontal="center"/>
    </xf>
    <xf numFmtId="0" fontId="5" fillId="99" borderId="3" xfId="0" applyFont="1" applyFill="1" applyBorder="1" applyAlignment="1">
      <alignment horizontal="center"/>
    </xf>
    <xf numFmtId="0" fontId="5" fillId="100" borderId="3" xfId="0" applyFont="1" applyFill="1" applyBorder="1" applyAlignment="1">
      <alignment horizontal="center"/>
    </xf>
    <xf numFmtId="0" fontId="5" fillId="101" borderId="3" xfId="0" applyFont="1" applyFill="1" applyBorder="1" applyAlignment="1">
      <alignment horizontal="center"/>
    </xf>
    <xf numFmtId="0" fontId="5" fillId="102" borderId="3" xfId="0" applyFont="1" applyFill="1" applyBorder="1" applyAlignment="1">
      <alignment horizontal="center"/>
    </xf>
    <xf numFmtId="0" fontId="5" fillId="103" borderId="3" xfId="0" applyFont="1" applyFill="1" applyBorder="1" applyAlignment="1">
      <alignment horizontal="center"/>
    </xf>
    <xf numFmtId="0" fontId="5" fillId="104" borderId="3" xfId="0" applyFont="1" applyFill="1" applyBorder="1" applyAlignment="1">
      <alignment horizontal="center"/>
    </xf>
    <xf numFmtId="0" fontId="5" fillId="105" borderId="3" xfId="0" applyFont="1" applyFill="1" applyBorder="1" applyAlignment="1">
      <alignment horizontal="center"/>
    </xf>
    <xf numFmtId="0" fontId="5" fillId="106" borderId="3" xfId="0" applyFont="1" applyFill="1" applyBorder="1" applyAlignment="1">
      <alignment horizontal="center"/>
    </xf>
    <xf numFmtId="0" fontId="5" fillId="107" borderId="3" xfId="0" applyFont="1" applyFill="1" applyBorder="1" applyAlignment="1">
      <alignment horizontal="center"/>
    </xf>
    <xf numFmtId="0" fontId="5" fillId="108" borderId="3" xfId="0" applyFont="1" applyFill="1" applyBorder="1" applyAlignment="1">
      <alignment horizontal="center"/>
    </xf>
    <xf numFmtId="0" fontId="5" fillId="109" borderId="3" xfId="0" applyFont="1" applyFill="1" applyBorder="1" applyAlignment="1">
      <alignment horizontal="center"/>
    </xf>
    <xf numFmtId="0" fontId="5" fillId="110" borderId="3" xfId="0" applyFont="1" applyFill="1" applyBorder="1" applyAlignment="1">
      <alignment horizontal="center"/>
    </xf>
    <xf numFmtId="0" fontId="5" fillId="111" borderId="3" xfId="0" applyFont="1" applyFill="1" applyBorder="1" applyAlignment="1">
      <alignment horizontal="center"/>
    </xf>
    <xf numFmtId="0" fontId="5" fillId="112" borderId="3" xfId="0" applyFont="1" applyFill="1" applyBorder="1" applyAlignment="1">
      <alignment horizontal="center"/>
    </xf>
    <xf numFmtId="0" fontId="5" fillId="113" borderId="3" xfId="0" applyFont="1" applyFill="1" applyBorder="1" applyAlignment="1">
      <alignment horizontal="center"/>
    </xf>
    <xf numFmtId="0" fontId="5" fillId="114" borderId="3" xfId="0" applyFont="1" applyFill="1" applyBorder="1" applyAlignment="1">
      <alignment horizontal="center"/>
    </xf>
    <xf numFmtId="0" fontId="5" fillId="115" borderId="3" xfId="0" applyFont="1" applyFill="1" applyBorder="1" applyAlignment="1">
      <alignment horizontal="center"/>
    </xf>
    <xf numFmtId="0" fontId="5" fillId="116" borderId="3" xfId="0" applyFont="1" applyFill="1" applyBorder="1" applyAlignment="1">
      <alignment horizontal="center"/>
    </xf>
    <xf numFmtId="0" fontId="5" fillId="117" borderId="3" xfId="0" applyFont="1" applyFill="1" applyBorder="1" applyAlignment="1">
      <alignment horizontal="center"/>
    </xf>
    <xf numFmtId="0" fontId="5" fillId="118" borderId="3" xfId="0" applyFont="1" applyFill="1" applyBorder="1" applyAlignment="1">
      <alignment horizontal="center"/>
    </xf>
    <xf numFmtId="0" fontId="5" fillId="119" borderId="3" xfId="0" applyFont="1" applyFill="1" applyBorder="1" applyAlignment="1">
      <alignment horizontal="center"/>
    </xf>
    <xf numFmtId="0" fontId="5" fillId="120" borderId="3" xfId="0" applyFont="1" applyFill="1" applyBorder="1" applyAlignment="1">
      <alignment horizontal="center"/>
    </xf>
    <xf numFmtId="0" fontId="5" fillId="121" borderId="3" xfId="0" applyFont="1" applyFill="1" applyBorder="1" applyAlignment="1">
      <alignment horizontal="center"/>
    </xf>
    <xf numFmtId="0" fontId="5" fillId="122" borderId="3" xfId="0" applyFont="1" applyFill="1" applyBorder="1" applyAlignment="1">
      <alignment horizontal="center"/>
    </xf>
    <xf numFmtId="0" fontId="5" fillId="123" borderId="3" xfId="0" applyFont="1" applyFill="1" applyBorder="1" applyAlignment="1">
      <alignment horizontal="center"/>
    </xf>
    <xf numFmtId="0" fontId="5" fillId="124" borderId="3" xfId="0" applyFont="1" applyFill="1" applyBorder="1" applyAlignment="1">
      <alignment horizontal="center"/>
    </xf>
    <xf numFmtId="0" fontId="5" fillId="125" borderId="3" xfId="0" applyFont="1" applyFill="1" applyBorder="1" applyAlignment="1">
      <alignment horizontal="center"/>
    </xf>
    <xf numFmtId="0" fontId="5" fillId="126" borderId="3" xfId="0" applyFont="1" applyFill="1" applyBorder="1" applyAlignment="1">
      <alignment horizontal="center"/>
    </xf>
    <xf numFmtId="0" fontId="5" fillId="127" borderId="3" xfId="0" applyFont="1" applyFill="1" applyBorder="1" applyAlignment="1">
      <alignment horizontal="center"/>
    </xf>
    <xf numFmtId="0" fontId="5" fillId="128" borderId="3" xfId="0" applyFont="1" applyFill="1" applyBorder="1" applyAlignment="1">
      <alignment horizontal="center"/>
    </xf>
    <xf numFmtId="0" fontId="5" fillId="129" borderId="3" xfId="0" applyFont="1" applyFill="1" applyBorder="1" applyAlignment="1">
      <alignment horizontal="center"/>
    </xf>
    <xf numFmtId="0" fontId="5" fillId="130" borderId="3" xfId="0" applyFont="1" applyFill="1" applyBorder="1" applyAlignment="1">
      <alignment horizontal="center"/>
    </xf>
    <xf numFmtId="0" fontId="5" fillId="131" borderId="3" xfId="0" applyFont="1" applyFill="1" applyBorder="1" applyAlignment="1">
      <alignment horizontal="center"/>
    </xf>
    <xf numFmtId="0" fontId="5" fillId="132" borderId="3" xfId="0" applyFont="1" applyFill="1" applyBorder="1" applyAlignment="1">
      <alignment horizontal="center"/>
    </xf>
    <xf numFmtId="0" fontId="5" fillId="133" borderId="3" xfId="0" applyFont="1" applyFill="1" applyBorder="1" applyAlignment="1">
      <alignment horizontal="center"/>
    </xf>
    <xf numFmtId="0" fontId="5" fillId="134" borderId="3" xfId="0" applyFont="1" applyFill="1" applyBorder="1" applyAlignment="1">
      <alignment horizontal="center"/>
    </xf>
    <xf numFmtId="0" fontId="5" fillId="135" borderId="3" xfId="0" applyFont="1" applyFill="1" applyBorder="1" applyAlignment="1">
      <alignment horizontal="center"/>
    </xf>
    <xf numFmtId="0" fontId="5" fillId="136" borderId="3" xfId="0" applyFont="1" applyFill="1" applyBorder="1" applyAlignment="1">
      <alignment horizontal="center"/>
    </xf>
    <xf numFmtId="0" fontId="5" fillId="137" borderId="3" xfId="0" applyFont="1" applyFill="1" applyBorder="1" applyAlignment="1">
      <alignment horizontal="center"/>
    </xf>
    <xf numFmtId="0" fontId="5" fillId="138" borderId="3" xfId="0" applyFont="1" applyFill="1" applyBorder="1" applyAlignment="1">
      <alignment horizontal="center"/>
    </xf>
    <xf numFmtId="0" fontId="5" fillId="139" borderId="3" xfId="0" applyFont="1" applyFill="1" applyBorder="1" applyAlignment="1">
      <alignment horizontal="center"/>
    </xf>
    <xf numFmtId="0" fontId="5" fillId="140" borderId="3" xfId="0" applyFont="1" applyFill="1" applyBorder="1" applyAlignment="1">
      <alignment horizontal="center"/>
    </xf>
    <xf numFmtId="0" fontId="5" fillId="141" borderId="3" xfId="0" applyFont="1" applyFill="1" applyBorder="1" applyAlignment="1">
      <alignment horizontal="center"/>
    </xf>
    <xf numFmtId="0" fontId="5" fillId="142" borderId="3" xfId="0" applyFont="1" applyFill="1" applyBorder="1" applyAlignment="1">
      <alignment horizontal="center"/>
    </xf>
    <xf numFmtId="0" fontId="5" fillId="143" borderId="3" xfId="0" applyFont="1" applyFill="1" applyBorder="1" applyAlignment="1">
      <alignment horizontal="center"/>
    </xf>
    <xf numFmtId="0" fontId="5" fillId="144" borderId="3" xfId="0" applyFont="1" applyFill="1" applyBorder="1" applyAlignment="1">
      <alignment horizontal="center"/>
    </xf>
    <xf numFmtId="0" fontId="5" fillId="145" borderId="3" xfId="0" applyFont="1" applyFill="1" applyBorder="1" applyAlignment="1">
      <alignment horizontal="center"/>
    </xf>
    <xf numFmtId="0" fontId="5" fillId="146" borderId="3" xfId="0" applyFont="1" applyFill="1" applyBorder="1" applyAlignment="1">
      <alignment horizontal="center"/>
    </xf>
    <xf numFmtId="0" fontId="5" fillId="147" borderId="3" xfId="0" applyFont="1" applyFill="1" applyBorder="1" applyAlignment="1">
      <alignment horizontal="center"/>
    </xf>
    <xf numFmtId="0" fontId="5" fillId="148" borderId="3" xfId="0" applyFont="1" applyFill="1" applyBorder="1" applyAlignment="1">
      <alignment horizontal="center"/>
    </xf>
    <xf numFmtId="0" fontId="5" fillId="149" borderId="3" xfId="0" applyFont="1" applyFill="1" applyBorder="1" applyAlignment="1">
      <alignment horizontal="center"/>
    </xf>
    <xf numFmtId="0" fontId="5" fillId="150" borderId="3" xfId="0" applyFont="1" applyFill="1" applyBorder="1" applyAlignment="1">
      <alignment horizontal="center"/>
    </xf>
    <xf numFmtId="0" fontId="5" fillId="151" borderId="3" xfId="0" applyFont="1" applyFill="1" applyBorder="1" applyAlignment="1">
      <alignment horizontal="center"/>
    </xf>
    <xf numFmtId="0" fontId="5" fillId="152" borderId="3" xfId="0" applyFont="1" applyFill="1" applyBorder="1" applyAlignment="1">
      <alignment horizontal="center"/>
    </xf>
    <xf numFmtId="0" fontId="5" fillId="153" borderId="3" xfId="0" applyFont="1" applyFill="1" applyBorder="1" applyAlignment="1">
      <alignment horizontal="center"/>
    </xf>
    <xf numFmtId="0" fontId="5" fillId="154" borderId="3" xfId="0" applyFont="1" applyFill="1" applyBorder="1" applyAlignment="1">
      <alignment horizontal="center"/>
    </xf>
    <xf numFmtId="0" fontId="5" fillId="155" borderId="3" xfId="0" applyFont="1" applyFill="1" applyBorder="1" applyAlignment="1">
      <alignment horizontal="center"/>
    </xf>
    <xf numFmtId="0" fontId="5" fillId="156" borderId="3" xfId="0" applyFont="1" applyFill="1" applyBorder="1" applyAlignment="1">
      <alignment horizontal="center"/>
    </xf>
    <xf numFmtId="0" fontId="5" fillId="157" borderId="3" xfId="0" applyFont="1" applyFill="1" applyBorder="1" applyAlignment="1">
      <alignment horizontal="center"/>
    </xf>
    <xf numFmtId="0" fontId="5" fillId="158" borderId="3" xfId="0" applyFont="1" applyFill="1" applyBorder="1" applyAlignment="1">
      <alignment horizontal="center"/>
    </xf>
    <xf numFmtId="0" fontId="5" fillId="159" borderId="3" xfId="0" applyFont="1" applyFill="1" applyBorder="1" applyAlignment="1">
      <alignment horizontal="center"/>
    </xf>
    <xf numFmtId="0" fontId="5" fillId="160" borderId="3" xfId="0" applyFont="1" applyFill="1" applyBorder="1" applyAlignment="1">
      <alignment horizontal="center"/>
    </xf>
    <xf numFmtId="0" fontId="5" fillId="161" borderId="3" xfId="0" applyFont="1" applyFill="1" applyBorder="1" applyAlignment="1">
      <alignment horizontal="center"/>
    </xf>
    <xf numFmtId="0" fontId="5" fillId="162" borderId="3" xfId="0" applyFont="1" applyFill="1" applyBorder="1" applyAlignment="1">
      <alignment horizontal="center"/>
    </xf>
    <xf numFmtId="0" fontId="5" fillId="163" borderId="3" xfId="0" applyFont="1" applyFill="1" applyBorder="1" applyAlignment="1">
      <alignment horizontal="center"/>
    </xf>
    <xf numFmtId="0" fontId="5" fillId="164" borderId="3" xfId="0" applyFont="1" applyFill="1" applyBorder="1" applyAlignment="1">
      <alignment horizontal="center"/>
    </xf>
    <xf numFmtId="0" fontId="5" fillId="165" borderId="3" xfId="0" applyFont="1" applyFill="1" applyBorder="1" applyAlignment="1">
      <alignment horizontal="center"/>
    </xf>
    <xf numFmtId="0" fontId="5" fillId="166" borderId="3" xfId="0" applyFont="1" applyFill="1" applyBorder="1" applyAlignment="1">
      <alignment horizontal="center"/>
    </xf>
    <xf numFmtId="0" fontId="5" fillId="167" borderId="3" xfId="0" applyFont="1" applyFill="1" applyBorder="1" applyAlignment="1">
      <alignment horizontal="center"/>
    </xf>
    <xf numFmtId="0" fontId="5" fillId="168" borderId="3" xfId="0" applyFont="1" applyFill="1" applyBorder="1" applyAlignment="1">
      <alignment horizontal="center"/>
    </xf>
    <xf numFmtId="0" fontId="5" fillId="169" borderId="3" xfId="0" applyFont="1" applyFill="1" applyBorder="1" applyAlignment="1">
      <alignment horizontal="center"/>
    </xf>
    <xf numFmtId="0" fontId="5" fillId="170" borderId="3" xfId="0" applyFont="1" applyFill="1" applyBorder="1" applyAlignment="1">
      <alignment horizontal="center"/>
    </xf>
    <xf numFmtId="0" fontId="5" fillId="171" borderId="3" xfId="0" applyFont="1" applyFill="1" applyBorder="1" applyAlignment="1">
      <alignment horizontal="center"/>
    </xf>
    <xf numFmtId="0" fontId="5" fillId="172" borderId="3" xfId="0" applyFont="1" applyFill="1" applyBorder="1" applyAlignment="1">
      <alignment horizontal="center"/>
    </xf>
    <xf numFmtId="0" fontId="5" fillId="173" borderId="3" xfId="0" applyFont="1" applyFill="1" applyBorder="1" applyAlignment="1">
      <alignment horizontal="center"/>
    </xf>
    <xf numFmtId="0" fontId="5" fillId="174" borderId="3" xfId="0" applyFont="1" applyFill="1" applyBorder="1" applyAlignment="1">
      <alignment horizontal="center"/>
    </xf>
    <xf numFmtId="0" fontId="5" fillId="175" borderId="3" xfId="0" applyFont="1" applyFill="1" applyBorder="1" applyAlignment="1">
      <alignment horizontal="center"/>
    </xf>
    <xf numFmtId="0" fontId="5" fillId="176" borderId="3" xfId="0" applyFont="1" applyFill="1" applyBorder="1" applyAlignment="1">
      <alignment horizontal="center"/>
    </xf>
    <xf numFmtId="0" fontId="5" fillId="177" borderId="3" xfId="0" applyFont="1" applyFill="1" applyBorder="1" applyAlignment="1">
      <alignment horizontal="center"/>
    </xf>
    <xf numFmtId="0" fontId="5" fillId="178" borderId="3" xfId="0" applyFont="1" applyFill="1" applyBorder="1" applyAlignment="1">
      <alignment horizontal="center"/>
    </xf>
    <xf numFmtId="0" fontId="5" fillId="179" borderId="3" xfId="0" applyFont="1" applyFill="1" applyBorder="1" applyAlignment="1">
      <alignment horizontal="center"/>
    </xf>
    <xf numFmtId="0" fontId="5" fillId="180" borderId="3" xfId="0" applyFont="1" applyFill="1" applyBorder="1" applyAlignment="1">
      <alignment horizontal="center"/>
    </xf>
    <xf numFmtId="0" fontId="5" fillId="181" borderId="3" xfId="0" applyFont="1" applyFill="1" applyBorder="1" applyAlignment="1">
      <alignment horizontal="center"/>
    </xf>
    <xf numFmtId="0" fontId="5" fillId="182" borderId="3" xfId="0" applyFont="1" applyFill="1" applyBorder="1" applyAlignment="1">
      <alignment horizontal="center"/>
    </xf>
    <xf numFmtId="0" fontId="5" fillId="183" borderId="3" xfId="0" applyFont="1" applyFill="1" applyBorder="1" applyAlignment="1">
      <alignment horizontal="center"/>
    </xf>
    <xf numFmtId="0" fontId="5" fillId="184" borderId="3" xfId="0" applyFont="1" applyFill="1" applyBorder="1" applyAlignment="1">
      <alignment horizontal="center"/>
    </xf>
    <xf numFmtId="0" fontId="5" fillId="185" borderId="3" xfId="0" applyFont="1" applyFill="1" applyBorder="1" applyAlignment="1">
      <alignment horizontal="center"/>
    </xf>
    <xf numFmtId="0" fontId="5" fillId="186" borderId="3" xfId="0" applyFont="1" applyFill="1" applyBorder="1" applyAlignment="1">
      <alignment horizontal="center"/>
    </xf>
    <xf numFmtId="0" fontId="5" fillId="187" borderId="3" xfId="0" applyFont="1" applyFill="1" applyBorder="1" applyAlignment="1">
      <alignment horizontal="center"/>
    </xf>
    <xf numFmtId="0" fontId="5" fillId="188" borderId="3" xfId="0" applyFont="1" applyFill="1" applyBorder="1" applyAlignment="1">
      <alignment horizontal="center"/>
    </xf>
    <xf numFmtId="0" fontId="5" fillId="189" borderId="3" xfId="0" applyFont="1" applyFill="1" applyBorder="1" applyAlignment="1">
      <alignment horizontal="center"/>
    </xf>
    <xf numFmtId="0" fontId="5" fillId="190" borderId="3" xfId="0" applyFont="1" applyFill="1" applyBorder="1" applyAlignment="1">
      <alignment horizontal="center"/>
    </xf>
    <xf numFmtId="0" fontId="5" fillId="191" borderId="3" xfId="0" applyFont="1" applyFill="1" applyBorder="1" applyAlignment="1">
      <alignment horizontal="center"/>
    </xf>
    <xf numFmtId="0" fontId="5" fillId="192" borderId="3" xfId="0" applyFont="1" applyFill="1" applyBorder="1" applyAlignment="1">
      <alignment horizontal="center"/>
    </xf>
    <xf numFmtId="0" fontId="5" fillId="193" borderId="3" xfId="0" applyFont="1" applyFill="1" applyBorder="1" applyAlignment="1">
      <alignment horizontal="center"/>
    </xf>
    <xf numFmtId="0" fontId="5" fillId="194" borderId="3" xfId="0" applyFont="1" applyFill="1" applyBorder="1" applyAlignment="1">
      <alignment horizontal="center"/>
    </xf>
    <xf numFmtId="0" fontId="5" fillId="195" borderId="3" xfId="0" applyFont="1" applyFill="1" applyBorder="1" applyAlignment="1">
      <alignment horizontal="center"/>
    </xf>
    <xf numFmtId="0" fontId="5" fillId="196" borderId="3" xfId="0" applyFont="1" applyFill="1" applyBorder="1" applyAlignment="1">
      <alignment horizontal="center"/>
    </xf>
    <xf numFmtId="0" fontId="5" fillId="197" borderId="3" xfId="0" applyFont="1" applyFill="1" applyBorder="1" applyAlignment="1">
      <alignment horizontal="center"/>
    </xf>
    <xf numFmtId="0" fontId="5" fillId="198" borderId="3" xfId="0" applyFont="1" applyFill="1" applyBorder="1" applyAlignment="1">
      <alignment horizontal="center"/>
    </xf>
    <xf numFmtId="0" fontId="5" fillId="199" borderId="3" xfId="0" applyFont="1" applyFill="1" applyBorder="1" applyAlignment="1">
      <alignment horizontal="center"/>
    </xf>
    <xf numFmtId="0" fontId="5" fillId="200" borderId="3" xfId="0" applyFont="1" applyFill="1" applyBorder="1" applyAlignment="1">
      <alignment horizontal="center"/>
    </xf>
    <xf numFmtId="0" fontId="5" fillId="201" borderId="3" xfId="0" applyFont="1" applyFill="1" applyBorder="1" applyAlignment="1">
      <alignment horizontal="center"/>
    </xf>
    <xf numFmtId="0" fontId="5" fillId="202" borderId="3" xfId="0" applyFont="1" applyFill="1" applyBorder="1" applyAlignment="1">
      <alignment horizontal="center"/>
    </xf>
    <xf numFmtId="0" fontId="5" fillId="203" borderId="3" xfId="0" applyFont="1" applyFill="1" applyBorder="1" applyAlignment="1">
      <alignment horizontal="center"/>
    </xf>
    <xf numFmtId="0" fontId="5" fillId="204" borderId="3" xfId="0" applyFont="1" applyFill="1" applyBorder="1" applyAlignment="1">
      <alignment horizontal="center"/>
    </xf>
    <xf numFmtId="0" fontId="5" fillId="205" borderId="3" xfId="0" applyFont="1" applyFill="1" applyBorder="1" applyAlignment="1">
      <alignment horizontal="center"/>
    </xf>
    <xf numFmtId="0" fontId="5" fillId="206" borderId="3" xfId="0" applyFont="1" applyFill="1" applyBorder="1" applyAlignment="1">
      <alignment horizontal="center"/>
    </xf>
    <xf numFmtId="0" fontId="5" fillId="207" borderId="3" xfId="0" applyFont="1" applyFill="1" applyBorder="1" applyAlignment="1">
      <alignment horizontal="center"/>
    </xf>
    <xf numFmtId="0" fontId="5" fillId="208" borderId="3" xfId="0" applyFont="1" applyFill="1" applyBorder="1" applyAlignment="1">
      <alignment horizontal="center"/>
    </xf>
    <xf numFmtId="0" fontId="5" fillId="209" borderId="3" xfId="0" applyFont="1" applyFill="1" applyBorder="1" applyAlignment="1">
      <alignment horizontal="center"/>
    </xf>
    <xf numFmtId="0" fontId="5" fillId="210" borderId="3" xfId="0" applyFont="1" applyFill="1" applyBorder="1" applyAlignment="1">
      <alignment horizontal="center"/>
    </xf>
    <xf numFmtId="0" fontId="5" fillId="211" borderId="3" xfId="0" applyFont="1" applyFill="1" applyBorder="1" applyAlignment="1">
      <alignment horizontal="center"/>
    </xf>
    <xf numFmtId="0" fontId="5" fillId="212" borderId="3" xfId="0" applyFont="1" applyFill="1" applyBorder="1" applyAlignment="1">
      <alignment horizontal="center"/>
    </xf>
    <xf numFmtId="0" fontId="5" fillId="213" borderId="3" xfId="0" applyFont="1" applyFill="1" applyBorder="1" applyAlignment="1">
      <alignment horizontal="center"/>
    </xf>
    <xf numFmtId="0" fontId="5" fillId="214" borderId="3" xfId="0" applyFont="1" applyFill="1" applyBorder="1" applyAlignment="1">
      <alignment horizontal="center"/>
    </xf>
    <xf numFmtId="0" fontId="5" fillId="215" borderId="3" xfId="0" applyFont="1" applyFill="1" applyBorder="1" applyAlignment="1">
      <alignment horizontal="center"/>
    </xf>
    <xf numFmtId="0" fontId="5" fillId="216" borderId="3" xfId="0" applyFont="1" applyFill="1" applyBorder="1" applyAlignment="1">
      <alignment horizontal="center"/>
    </xf>
    <xf numFmtId="0" fontId="5" fillId="217" borderId="3" xfId="0" applyFont="1" applyFill="1" applyBorder="1" applyAlignment="1">
      <alignment horizontal="center"/>
    </xf>
    <xf numFmtId="0" fontId="5" fillId="218" borderId="3" xfId="0" applyFont="1" applyFill="1" applyBorder="1" applyAlignment="1">
      <alignment horizontal="center"/>
    </xf>
    <xf numFmtId="0" fontId="5" fillId="219" borderId="3" xfId="0" applyFont="1" applyFill="1" applyBorder="1" applyAlignment="1">
      <alignment horizontal="center"/>
    </xf>
    <xf numFmtId="0" fontId="5" fillId="220" borderId="3" xfId="0" applyFont="1" applyFill="1" applyBorder="1" applyAlignment="1">
      <alignment horizontal="center"/>
    </xf>
    <xf numFmtId="0" fontId="5" fillId="221" borderId="3" xfId="0" applyFont="1" applyFill="1" applyBorder="1" applyAlignment="1">
      <alignment horizontal="center"/>
    </xf>
    <xf numFmtId="0" fontId="5" fillId="222" borderId="3" xfId="0" applyFont="1" applyFill="1" applyBorder="1" applyAlignment="1">
      <alignment horizontal="center"/>
    </xf>
    <xf numFmtId="0" fontId="5" fillId="223" borderId="3" xfId="0" applyFont="1" applyFill="1" applyBorder="1" applyAlignment="1">
      <alignment horizontal="center"/>
    </xf>
    <xf numFmtId="0" fontId="5" fillId="224" borderId="3" xfId="0" applyFont="1" applyFill="1" applyBorder="1" applyAlignment="1">
      <alignment horizontal="center"/>
    </xf>
    <xf numFmtId="0" fontId="5" fillId="225" borderId="3" xfId="0" applyFont="1" applyFill="1" applyBorder="1" applyAlignment="1">
      <alignment horizontal="center"/>
    </xf>
    <xf numFmtId="0" fontId="5" fillId="226" borderId="3" xfId="0" applyFont="1" applyFill="1" applyBorder="1" applyAlignment="1">
      <alignment horizontal="center"/>
    </xf>
    <xf numFmtId="0" fontId="5" fillId="227" borderId="3" xfId="0" applyFont="1" applyFill="1" applyBorder="1" applyAlignment="1">
      <alignment horizontal="center"/>
    </xf>
    <xf numFmtId="0" fontId="5" fillId="228" borderId="3" xfId="0" applyFont="1" applyFill="1" applyBorder="1" applyAlignment="1">
      <alignment horizontal="center"/>
    </xf>
    <xf numFmtId="0" fontId="5" fillId="229" borderId="3" xfId="0" applyFont="1" applyFill="1" applyBorder="1" applyAlignment="1">
      <alignment horizontal="center"/>
    </xf>
    <xf numFmtId="0" fontId="5" fillId="230" borderId="3" xfId="0" applyFont="1" applyFill="1" applyBorder="1" applyAlignment="1">
      <alignment horizontal="center"/>
    </xf>
    <xf numFmtId="0" fontId="5" fillId="231" borderId="3" xfId="0" applyFont="1" applyFill="1" applyBorder="1" applyAlignment="1">
      <alignment horizontal="center"/>
    </xf>
    <xf numFmtId="0" fontId="5" fillId="232" borderId="3" xfId="0" applyFont="1" applyFill="1" applyBorder="1" applyAlignment="1">
      <alignment horizontal="center"/>
    </xf>
    <xf numFmtId="0" fontId="5" fillId="233" borderId="3" xfId="0" applyFont="1" applyFill="1" applyBorder="1" applyAlignment="1">
      <alignment horizontal="center"/>
    </xf>
    <xf numFmtId="0" fontId="5" fillId="234" borderId="3" xfId="0" applyFont="1" applyFill="1" applyBorder="1" applyAlignment="1">
      <alignment horizontal="center"/>
    </xf>
    <xf numFmtId="0" fontId="5" fillId="235" borderId="3" xfId="0" applyFont="1" applyFill="1" applyBorder="1" applyAlignment="1">
      <alignment horizontal="center"/>
    </xf>
    <xf numFmtId="0" fontId="5" fillId="236" borderId="3" xfId="0" applyFont="1" applyFill="1" applyBorder="1" applyAlignment="1">
      <alignment horizontal="center"/>
    </xf>
    <xf numFmtId="0" fontId="5" fillId="237" borderId="3" xfId="0" applyFont="1" applyFill="1" applyBorder="1" applyAlignment="1">
      <alignment horizontal="center"/>
    </xf>
    <xf numFmtId="0" fontId="5" fillId="238" borderId="3" xfId="0" applyFont="1" applyFill="1" applyBorder="1" applyAlignment="1">
      <alignment horizontal="center"/>
    </xf>
    <xf numFmtId="0" fontId="5" fillId="239" borderId="3" xfId="0" applyFont="1" applyFill="1" applyBorder="1" applyAlignment="1">
      <alignment horizontal="center"/>
    </xf>
    <xf numFmtId="0" fontId="5" fillId="240" borderId="3" xfId="0" applyFont="1" applyFill="1" applyBorder="1" applyAlignment="1">
      <alignment horizontal="center"/>
    </xf>
    <xf numFmtId="0" fontId="5" fillId="241" borderId="3" xfId="0" applyFont="1" applyFill="1" applyBorder="1" applyAlignment="1">
      <alignment horizontal="center"/>
    </xf>
    <xf numFmtId="0" fontId="5" fillId="242" borderId="3" xfId="0" applyFont="1" applyFill="1" applyBorder="1" applyAlignment="1">
      <alignment horizontal="center"/>
    </xf>
    <xf numFmtId="0" fontId="5" fillId="243" borderId="3" xfId="0" applyFont="1" applyFill="1" applyBorder="1" applyAlignment="1">
      <alignment horizontal="center"/>
    </xf>
    <xf numFmtId="0" fontId="5" fillId="244" borderId="3" xfId="0" applyFont="1" applyFill="1" applyBorder="1" applyAlignment="1">
      <alignment horizontal="center"/>
    </xf>
    <xf numFmtId="0" fontId="5" fillId="245" borderId="3" xfId="0" applyFont="1" applyFill="1" applyBorder="1" applyAlignment="1">
      <alignment horizontal="center"/>
    </xf>
    <xf numFmtId="0" fontId="5" fillId="246" borderId="3" xfId="0" applyFont="1" applyFill="1" applyBorder="1" applyAlignment="1">
      <alignment horizontal="center"/>
    </xf>
    <xf numFmtId="0" fontId="5" fillId="247" borderId="3" xfId="0" applyFont="1" applyFill="1" applyBorder="1" applyAlignment="1">
      <alignment horizontal="center"/>
    </xf>
    <xf numFmtId="0" fontId="5" fillId="248" borderId="3" xfId="0" applyFont="1" applyFill="1" applyBorder="1" applyAlignment="1">
      <alignment horizontal="center"/>
    </xf>
    <xf numFmtId="0" fontId="5" fillId="249" borderId="3" xfId="0" applyFont="1" applyFill="1" applyBorder="1" applyAlignment="1">
      <alignment horizontal="center"/>
    </xf>
    <xf numFmtId="0" fontId="5" fillId="250" borderId="3" xfId="0" applyFont="1" applyFill="1" applyBorder="1" applyAlignment="1">
      <alignment horizontal="center"/>
    </xf>
    <xf numFmtId="0" fontId="5" fillId="251" borderId="3" xfId="0" applyFont="1" applyFill="1" applyBorder="1" applyAlignment="1">
      <alignment horizontal="center"/>
    </xf>
    <xf numFmtId="0" fontId="5" fillId="252" borderId="3" xfId="0" applyFont="1" applyFill="1" applyBorder="1" applyAlignment="1">
      <alignment horizontal="center"/>
    </xf>
    <xf numFmtId="0" fontId="5" fillId="253" borderId="3" xfId="0" applyFont="1" applyFill="1" applyBorder="1" applyAlignment="1">
      <alignment horizontal="center"/>
    </xf>
    <xf numFmtId="0" fontId="5" fillId="254" borderId="3" xfId="0" applyFont="1" applyFill="1" applyBorder="1" applyAlignment="1">
      <alignment horizontal="center"/>
    </xf>
    <xf numFmtId="0" fontId="5" fillId="255" borderId="3" xfId="0" applyFont="1" applyFill="1" applyBorder="1" applyAlignment="1">
      <alignment horizontal="center"/>
    </xf>
    <xf numFmtId="0" fontId="5" fillId="256" borderId="3" xfId="0" applyFont="1" applyFill="1" applyBorder="1" applyAlignment="1">
      <alignment horizontal="center"/>
    </xf>
    <xf numFmtId="0" fontId="5" fillId="257" borderId="3" xfId="0" applyFont="1" applyFill="1" applyBorder="1" applyAlignment="1">
      <alignment horizontal="center"/>
    </xf>
    <xf numFmtId="0" fontId="5" fillId="258" borderId="3" xfId="0" applyFont="1" applyFill="1" applyBorder="1" applyAlignment="1">
      <alignment horizontal="center"/>
    </xf>
    <xf numFmtId="0" fontId="5" fillId="259" borderId="3" xfId="0" applyFont="1" applyFill="1" applyBorder="1" applyAlignment="1">
      <alignment horizontal="center"/>
    </xf>
    <xf numFmtId="0" fontId="5" fillId="260" borderId="3" xfId="0" applyFont="1" applyFill="1" applyBorder="1" applyAlignment="1">
      <alignment horizontal="center"/>
    </xf>
    <xf numFmtId="0" fontId="5" fillId="261" borderId="3" xfId="0" applyFont="1" applyFill="1" applyBorder="1" applyAlignment="1">
      <alignment horizontal="center"/>
    </xf>
    <xf numFmtId="0" fontId="5" fillId="262" borderId="3" xfId="0" applyFont="1" applyFill="1" applyBorder="1" applyAlignment="1">
      <alignment horizontal="center"/>
    </xf>
    <xf numFmtId="0" fontId="5" fillId="263" borderId="3" xfId="0" applyFont="1" applyFill="1" applyBorder="1" applyAlignment="1">
      <alignment horizontal="center"/>
    </xf>
    <xf numFmtId="0" fontId="5" fillId="264" borderId="3" xfId="0" applyFont="1" applyFill="1" applyBorder="1" applyAlignment="1">
      <alignment horizontal="center"/>
    </xf>
    <xf numFmtId="0" fontId="5" fillId="265" borderId="3" xfId="0" applyFont="1" applyFill="1" applyBorder="1" applyAlignment="1">
      <alignment horizontal="center"/>
    </xf>
    <xf numFmtId="0" fontId="5" fillId="266" borderId="3" xfId="0" applyFont="1" applyFill="1" applyBorder="1" applyAlignment="1">
      <alignment horizontal="center"/>
    </xf>
    <xf numFmtId="0" fontId="5" fillId="267" borderId="3" xfId="0" applyFont="1" applyFill="1" applyBorder="1" applyAlignment="1">
      <alignment horizontal="center"/>
    </xf>
    <xf numFmtId="0" fontId="5" fillId="268" borderId="3" xfId="0" applyFont="1" applyFill="1" applyBorder="1" applyAlignment="1">
      <alignment horizontal="center"/>
    </xf>
    <xf numFmtId="0" fontId="5" fillId="269" borderId="3" xfId="0" applyFont="1" applyFill="1" applyBorder="1" applyAlignment="1">
      <alignment horizontal="center"/>
    </xf>
    <xf numFmtId="0" fontId="5" fillId="270" borderId="3" xfId="0" applyFont="1" applyFill="1" applyBorder="1" applyAlignment="1">
      <alignment horizontal="center"/>
    </xf>
    <xf numFmtId="0" fontId="5" fillId="271" borderId="3" xfId="0" applyFont="1" applyFill="1" applyBorder="1" applyAlignment="1">
      <alignment horizontal="center"/>
    </xf>
    <xf numFmtId="0" fontId="5" fillId="272" borderId="3" xfId="0" applyFont="1" applyFill="1" applyBorder="1" applyAlignment="1">
      <alignment horizontal="center"/>
    </xf>
    <xf numFmtId="0" fontId="5" fillId="273" borderId="3" xfId="0" applyFont="1" applyFill="1" applyBorder="1" applyAlignment="1">
      <alignment horizontal="center"/>
    </xf>
    <xf numFmtId="0" fontId="5" fillId="274" borderId="3" xfId="0" applyFont="1" applyFill="1" applyBorder="1" applyAlignment="1">
      <alignment horizontal="center"/>
    </xf>
    <xf numFmtId="0" fontId="5" fillId="275" borderId="3" xfId="0" applyFont="1" applyFill="1" applyBorder="1" applyAlignment="1">
      <alignment horizontal="center"/>
    </xf>
    <xf numFmtId="0" fontId="5" fillId="276" borderId="3" xfId="0" applyFont="1" applyFill="1" applyBorder="1" applyAlignment="1">
      <alignment horizontal="center"/>
    </xf>
    <xf numFmtId="0" fontId="5" fillId="277" borderId="3" xfId="0" applyFont="1" applyFill="1" applyBorder="1" applyAlignment="1">
      <alignment horizontal="center"/>
    </xf>
    <xf numFmtId="0" fontId="5" fillId="278" borderId="3" xfId="0" applyFont="1" applyFill="1" applyBorder="1" applyAlignment="1">
      <alignment horizontal="center"/>
    </xf>
    <xf numFmtId="0" fontId="5" fillId="279" borderId="3" xfId="0" applyFont="1" applyFill="1" applyBorder="1" applyAlignment="1">
      <alignment horizontal="center"/>
    </xf>
    <xf numFmtId="0" fontId="5" fillId="280" borderId="3" xfId="0" applyFont="1" applyFill="1" applyBorder="1" applyAlignment="1">
      <alignment horizontal="center"/>
    </xf>
    <xf numFmtId="0" fontId="5" fillId="281" borderId="3" xfId="0" applyFont="1" applyFill="1" applyBorder="1" applyAlignment="1">
      <alignment horizontal="center"/>
    </xf>
    <xf numFmtId="0" fontId="5" fillId="282" borderId="3" xfId="0" applyFont="1" applyFill="1" applyBorder="1" applyAlignment="1">
      <alignment horizontal="center"/>
    </xf>
    <xf numFmtId="0" fontId="5" fillId="283" borderId="3" xfId="0" applyFont="1" applyFill="1" applyBorder="1" applyAlignment="1">
      <alignment horizontal="center"/>
    </xf>
    <xf numFmtId="0" fontId="5" fillId="284" borderId="3" xfId="0" applyFont="1" applyFill="1" applyBorder="1" applyAlignment="1">
      <alignment horizontal="center"/>
    </xf>
    <xf numFmtId="0" fontId="5" fillId="285" borderId="3" xfId="0" applyFont="1" applyFill="1" applyBorder="1" applyAlignment="1">
      <alignment horizontal="center"/>
    </xf>
    <xf numFmtId="0" fontId="5" fillId="286" borderId="1" xfId="0" applyFont="1" applyFill="1" applyBorder="1"/>
    <xf numFmtId="0" fontId="5" fillId="287" borderId="3" xfId="0" applyFont="1" applyFill="1" applyBorder="1" applyAlignment="1">
      <alignment horizontal="center"/>
    </xf>
    <xf numFmtId="0" fontId="5" fillId="288" borderId="3" xfId="0" applyFont="1" applyFill="1" applyBorder="1" applyAlignment="1">
      <alignment horizontal="center"/>
    </xf>
    <xf numFmtId="0" fontId="5" fillId="289" borderId="3" xfId="0" applyFont="1" applyFill="1" applyBorder="1" applyAlignment="1">
      <alignment horizontal="center"/>
    </xf>
    <xf numFmtId="0" fontId="5" fillId="290" borderId="3" xfId="0" applyFont="1" applyFill="1" applyBorder="1" applyAlignment="1">
      <alignment horizontal="center"/>
    </xf>
    <xf numFmtId="0" fontId="5" fillId="291" borderId="3" xfId="0" applyFont="1" applyFill="1" applyBorder="1" applyAlignment="1">
      <alignment horizontal="center"/>
    </xf>
    <xf numFmtId="0" fontId="5" fillId="292" borderId="3" xfId="0" applyFont="1" applyFill="1" applyBorder="1" applyAlignment="1">
      <alignment horizontal="center"/>
    </xf>
    <xf numFmtId="0" fontId="5" fillId="293" borderId="3" xfId="0" applyFont="1" applyFill="1" applyBorder="1" applyAlignment="1">
      <alignment horizontal="center"/>
    </xf>
    <xf numFmtId="0" fontId="5" fillId="294" borderId="3" xfId="0" applyFont="1" applyFill="1" applyBorder="1" applyAlignment="1">
      <alignment horizontal="center"/>
    </xf>
    <xf numFmtId="0" fontId="5" fillId="295" borderId="3" xfId="0" applyFont="1" applyFill="1" applyBorder="1" applyAlignment="1">
      <alignment horizontal="center"/>
    </xf>
    <xf numFmtId="0" fontId="5" fillId="296" borderId="3" xfId="0" applyFont="1" applyFill="1" applyBorder="1" applyAlignment="1">
      <alignment horizontal="center"/>
    </xf>
    <xf numFmtId="0" fontId="5" fillId="297" borderId="3" xfId="0" applyFont="1" applyFill="1" applyBorder="1" applyAlignment="1">
      <alignment horizontal="center"/>
    </xf>
    <xf numFmtId="0" fontId="5" fillId="298" borderId="3" xfId="0" applyFont="1" applyFill="1" applyBorder="1" applyAlignment="1">
      <alignment horizontal="center"/>
    </xf>
    <xf numFmtId="0" fontId="5" fillId="299" borderId="3" xfId="0" applyFont="1" applyFill="1" applyBorder="1" applyAlignment="1">
      <alignment horizontal="center"/>
    </xf>
    <xf numFmtId="0" fontId="5" fillId="300" borderId="3" xfId="0" applyFont="1" applyFill="1" applyBorder="1" applyAlignment="1">
      <alignment horizontal="center"/>
    </xf>
    <xf numFmtId="0" fontId="5" fillId="301" borderId="3" xfId="0" applyFont="1" applyFill="1" applyBorder="1" applyAlignment="1">
      <alignment horizontal="center"/>
    </xf>
    <xf numFmtId="0" fontId="5" fillId="302" borderId="3" xfId="0" applyFont="1" applyFill="1" applyBorder="1" applyAlignment="1">
      <alignment horizontal="center"/>
    </xf>
    <xf numFmtId="0" fontId="5" fillId="303" borderId="3" xfId="0" applyFont="1" applyFill="1" applyBorder="1" applyAlignment="1">
      <alignment horizontal="center"/>
    </xf>
    <xf numFmtId="0" fontId="5" fillId="304" borderId="3" xfId="0" applyFont="1" applyFill="1" applyBorder="1" applyAlignment="1">
      <alignment horizontal="center"/>
    </xf>
    <xf numFmtId="0" fontId="5" fillId="305" borderId="3" xfId="0" applyFont="1" applyFill="1" applyBorder="1" applyAlignment="1">
      <alignment horizontal="center"/>
    </xf>
    <xf numFmtId="0" fontId="5" fillId="306" borderId="3" xfId="0" applyFont="1" applyFill="1" applyBorder="1" applyAlignment="1">
      <alignment horizontal="center"/>
    </xf>
    <xf numFmtId="0" fontId="5" fillId="307" borderId="3" xfId="0" applyFont="1" applyFill="1" applyBorder="1" applyAlignment="1">
      <alignment horizontal="center"/>
    </xf>
    <xf numFmtId="0" fontId="5" fillId="308" borderId="3" xfId="0" applyFont="1" applyFill="1" applyBorder="1" applyAlignment="1">
      <alignment horizontal="center"/>
    </xf>
    <xf numFmtId="0" fontId="5" fillId="309" borderId="3" xfId="0" applyFont="1" applyFill="1" applyBorder="1" applyAlignment="1">
      <alignment horizontal="center"/>
    </xf>
    <xf numFmtId="0" fontId="5" fillId="310" borderId="3" xfId="0" applyFont="1" applyFill="1" applyBorder="1" applyAlignment="1">
      <alignment horizontal="center"/>
    </xf>
    <xf numFmtId="0" fontId="5" fillId="311" borderId="3" xfId="0" applyFont="1" applyFill="1" applyBorder="1" applyAlignment="1">
      <alignment horizontal="center"/>
    </xf>
    <xf numFmtId="0" fontId="5" fillId="312" borderId="3" xfId="0" applyFont="1" applyFill="1" applyBorder="1" applyAlignment="1">
      <alignment horizontal="center"/>
    </xf>
    <xf numFmtId="0" fontId="5" fillId="313" borderId="3" xfId="0" applyFont="1" applyFill="1" applyBorder="1" applyAlignment="1">
      <alignment horizontal="center"/>
    </xf>
    <xf numFmtId="0" fontId="5" fillId="314" borderId="3" xfId="0" applyFont="1" applyFill="1" applyBorder="1" applyAlignment="1">
      <alignment horizontal="center"/>
    </xf>
    <xf numFmtId="0" fontId="5" fillId="315" borderId="3" xfId="0" applyFont="1" applyFill="1" applyBorder="1" applyAlignment="1">
      <alignment horizontal="center"/>
    </xf>
    <xf numFmtId="0" fontId="5" fillId="316" borderId="3" xfId="0" applyFont="1" applyFill="1" applyBorder="1" applyAlignment="1">
      <alignment horizontal="center"/>
    </xf>
    <xf numFmtId="0" fontId="5" fillId="317" borderId="3" xfId="0" applyFont="1" applyFill="1" applyBorder="1" applyAlignment="1">
      <alignment horizontal="center"/>
    </xf>
    <xf numFmtId="0" fontId="5" fillId="318" borderId="3" xfId="0" applyFont="1" applyFill="1" applyBorder="1" applyAlignment="1">
      <alignment horizontal="center"/>
    </xf>
    <xf numFmtId="0" fontId="5" fillId="319" borderId="3" xfId="0" applyFont="1" applyFill="1" applyBorder="1" applyAlignment="1">
      <alignment horizontal="center"/>
    </xf>
    <xf numFmtId="0" fontId="5" fillId="320" borderId="3" xfId="0" applyFont="1" applyFill="1" applyBorder="1" applyAlignment="1">
      <alignment horizontal="center"/>
    </xf>
    <xf numFmtId="0" fontId="5" fillId="321" borderId="3" xfId="0" applyFont="1" applyFill="1" applyBorder="1" applyAlignment="1">
      <alignment horizontal="center"/>
    </xf>
    <xf numFmtId="0" fontId="5" fillId="322" borderId="3" xfId="0" applyFont="1" applyFill="1" applyBorder="1" applyAlignment="1">
      <alignment horizontal="center"/>
    </xf>
    <xf numFmtId="0" fontId="5" fillId="323" borderId="3" xfId="0" applyFont="1" applyFill="1" applyBorder="1" applyAlignment="1">
      <alignment horizontal="center"/>
    </xf>
    <xf numFmtId="0" fontId="5" fillId="324" borderId="3" xfId="0" applyFont="1" applyFill="1" applyBorder="1" applyAlignment="1">
      <alignment horizontal="center"/>
    </xf>
    <xf numFmtId="0" fontId="5" fillId="325" borderId="3" xfId="0" applyFont="1" applyFill="1" applyBorder="1" applyAlignment="1">
      <alignment horizontal="center"/>
    </xf>
    <xf numFmtId="0" fontId="5" fillId="326" borderId="3" xfId="0" applyFont="1" applyFill="1" applyBorder="1" applyAlignment="1">
      <alignment horizontal="center"/>
    </xf>
    <xf numFmtId="0" fontId="5" fillId="328" borderId="3" xfId="0" applyFont="1" applyFill="1" applyBorder="1" applyAlignment="1">
      <alignment horizontal="center"/>
    </xf>
    <xf numFmtId="0" fontId="5" fillId="329" borderId="3" xfId="0" applyFont="1" applyFill="1" applyBorder="1" applyAlignment="1">
      <alignment horizontal="center"/>
    </xf>
    <xf numFmtId="0" fontId="5" fillId="330" borderId="3" xfId="0" applyFont="1" applyFill="1" applyBorder="1" applyAlignment="1">
      <alignment horizontal="center"/>
    </xf>
    <xf numFmtId="0" fontId="5" fillId="331" borderId="3" xfId="0" applyFont="1" applyFill="1" applyBorder="1" applyAlignment="1">
      <alignment horizontal="center"/>
    </xf>
    <xf numFmtId="0" fontId="5" fillId="332" borderId="3" xfId="0" applyFont="1" applyFill="1" applyBorder="1" applyAlignment="1">
      <alignment horizontal="center"/>
    </xf>
    <xf numFmtId="0" fontId="5" fillId="333" borderId="3" xfId="0" applyFont="1" applyFill="1" applyBorder="1" applyAlignment="1">
      <alignment horizontal="center"/>
    </xf>
    <xf numFmtId="0" fontId="5" fillId="334" borderId="3" xfId="0" applyFont="1" applyFill="1" applyBorder="1" applyAlignment="1">
      <alignment horizontal="center"/>
    </xf>
    <xf numFmtId="0" fontId="5" fillId="335" borderId="3" xfId="0" applyFont="1" applyFill="1" applyBorder="1" applyAlignment="1">
      <alignment horizontal="center"/>
    </xf>
    <xf numFmtId="0" fontId="5" fillId="336" borderId="3" xfId="0" applyFont="1" applyFill="1" applyBorder="1" applyAlignment="1">
      <alignment horizontal="center"/>
    </xf>
    <xf numFmtId="0" fontId="5" fillId="337" borderId="3" xfId="0" applyFont="1" applyFill="1" applyBorder="1" applyAlignment="1">
      <alignment horizontal="center"/>
    </xf>
    <xf numFmtId="0" fontId="5" fillId="338" borderId="3" xfId="0" applyFont="1" applyFill="1" applyBorder="1" applyAlignment="1">
      <alignment horizontal="center"/>
    </xf>
    <xf numFmtId="0" fontId="5" fillId="339" borderId="3" xfId="0" applyFont="1" applyFill="1" applyBorder="1" applyAlignment="1">
      <alignment horizontal="center"/>
    </xf>
    <xf numFmtId="0" fontId="5" fillId="340" borderId="3" xfId="0" applyFont="1" applyFill="1" applyBorder="1" applyAlignment="1">
      <alignment horizontal="center"/>
    </xf>
    <xf numFmtId="0" fontId="5" fillId="341" borderId="3" xfId="0" applyFont="1" applyFill="1" applyBorder="1" applyAlignment="1">
      <alignment horizontal="center"/>
    </xf>
    <xf numFmtId="0" fontId="5" fillId="342" borderId="3" xfId="0" applyFont="1" applyFill="1" applyBorder="1" applyAlignment="1">
      <alignment horizontal="center"/>
    </xf>
    <xf numFmtId="0" fontId="5" fillId="343" borderId="3" xfId="0" applyFont="1" applyFill="1" applyBorder="1" applyAlignment="1">
      <alignment horizontal="center"/>
    </xf>
    <xf numFmtId="0" fontId="5" fillId="344" borderId="3" xfId="0" applyFont="1" applyFill="1" applyBorder="1" applyAlignment="1">
      <alignment horizontal="center"/>
    </xf>
    <xf numFmtId="0" fontId="5" fillId="345" borderId="3" xfId="0" applyFont="1" applyFill="1" applyBorder="1" applyAlignment="1">
      <alignment horizontal="center"/>
    </xf>
    <xf numFmtId="0" fontId="5" fillId="346" borderId="3" xfId="0" applyFont="1" applyFill="1" applyBorder="1" applyAlignment="1">
      <alignment horizontal="center"/>
    </xf>
    <xf numFmtId="0" fontId="5" fillId="347" borderId="3" xfId="0" applyFont="1" applyFill="1" applyBorder="1" applyAlignment="1">
      <alignment horizontal="center"/>
    </xf>
    <xf numFmtId="0" fontId="5" fillId="348" borderId="3" xfId="0" applyFont="1" applyFill="1" applyBorder="1" applyAlignment="1">
      <alignment horizontal="center"/>
    </xf>
    <xf numFmtId="0" fontId="5" fillId="349" borderId="3" xfId="0" applyFont="1" applyFill="1" applyBorder="1" applyAlignment="1">
      <alignment horizontal="center"/>
    </xf>
    <xf numFmtId="0" fontId="5" fillId="350" borderId="3" xfId="0" applyFont="1" applyFill="1" applyBorder="1" applyAlignment="1">
      <alignment horizontal="center"/>
    </xf>
    <xf numFmtId="0" fontId="5" fillId="351" borderId="3" xfId="0" applyFont="1" applyFill="1" applyBorder="1" applyAlignment="1">
      <alignment horizontal="center"/>
    </xf>
    <xf numFmtId="0" fontId="5" fillId="352" borderId="3" xfId="0" applyFont="1" applyFill="1" applyBorder="1" applyAlignment="1">
      <alignment horizontal="center"/>
    </xf>
    <xf numFmtId="0" fontId="5" fillId="353" borderId="3" xfId="0" applyFont="1" applyFill="1" applyBorder="1" applyAlignment="1">
      <alignment horizontal="center"/>
    </xf>
    <xf numFmtId="0" fontId="5" fillId="354" borderId="3" xfId="0" applyFont="1" applyFill="1" applyBorder="1" applyAlignment="1">
      <alignment horizontal="center"/>
    </xf>
    <xf numFmtId="0" fontId="5" fillId="355" borderId="3" xfId="0" applyFont="1" applyFill="1" applyBorder="1" applyAlignment="1">
      <alignment horizontal="center"/>
    </xf>
    <xf numFmtId="0" fontId="5" fillId="356" borderId="3" xfId="0" applyFont="1" applyFill="1" applyBorder="1" applyAlignment="1">
      <alignment horizontal="center"/>
    </xf>
    <xf numFmtId="0" fontId="5" fillId="357" borderId="3" xfId="0" applyFont="1" applyFill="1" applyBorder="1" applyAlignment="1">
      <alignment horizontal="center"/>
    </xf>
    <xf numFmtId="0" fontId="5" fillId="358" borderId="3" xfId="0" applyFont="1" applyFill="1" applyBorder="1" applyAlignment="1">
      <alignment horizontal="center"/>
    </xf>
    <xf numFmtId="0" fontId="5" fillId="359" borderId="3" xfId="0" applyFont="1" applyFill="1" applyBorder="1" applyAlignment="1">
      <alignment horizontal="center"/>
    </xf>
    <xf numFmtId="0" fontId="5" fillId="360" borderId="3" xfId="0" applyFont="1" applyFill="1" applyBorder="1" applyAlignment="1">
      <alignment horizontal="center"/>
    </xf>
    <xf numFmtId="0" fontId="5" fillId="361" borderId="3" xfId="0" applyFont="1" applyFill="1" applyBorder="1" applyAlignment="1">
      <alignment horizontal="center"/>
    </xf>
    <xf numFmtId="0" fontId="5" fillId="362" borderId="3" xfId="0" applyFont="1" applyFill="1" applyBorder="1" applyAlignment="1">
      <alignment horizontal="center"/>
    </xf>
    <xf numFmtId="0" fontId="5" fillId="363" borderId="3" xfId="0" applyFont="1" applyFill="1" applyBorder="1" applyAlignment="1">
      <alignment horizontal="center"/>
    </xf>
    <xf numFmtId="0" fontId="5" fillId="364" borderId="3" xfId="0" applyFont="1" applyFill="1" applyBorder="1" applyAlignment="1">
      <alignment horizontal="center"/>
    </xf>
    <xf numFmtId="0" fontId="5" fillId="365" borderId="3" xfId="0" applyFont="1" applyFill="1" applyBorder="1" applyAlignment="1">
      <alignment horizontal="center"/>
    </xf>
    <xf numFmtId="0" fontId="5" fillId="366" borderId="3" xfId="0" applyFont="1" applyFill="1" applyBorder="1" applyAlignment="1">
      <alignment horizontal="center"/>
    </xf>
    <xf numFmtId="0" fontId="5" fillId="367" borderId="3" xfId="0" applyFont="1" applyFill="1" applyBorder="1" applyAlignment="1">
      <alignment horizontal="center"/>
    </xf>
    <xf numFmtId="0" fontId="5" fillId="368" borderId="3" xfId="0" applyFont="1" applyFill="1" applyBorder="1" applyAlignment="1">
      <alignment horizontal="center"/>
    </xf>
    <xf numFmtId="0" fontId="5" fillId="369" borderId="3" xfId="0" applyFont="1" applyFill="1" applyBorder="1" applyAlignment="1">
      <alignment horizontal="center"/>
    </xf>
    <xf numFmtId="0" fontId="5" fillId="370" borderId="3" xfId="0" applyFont="1" applyFill="1" applyBorder="1" applyAlignment="1">
      <alignment horizontal="center"/>
    </xf>
    <xf numFmtId="0" fontId="5" fillId="371" borderId="3" xfId="0" applyFont="1" applyFill="1" applyBorder="1" applyAlignment="1">
      <alignment horizontal="center"/>
    </xf>
    <xf numFmtId="0" fontId="5" fillId="372" borderId="3" xfId="0" applyFont="1" applyFill="1" applyBorder="1" applyAlignment="1">
      <alignment horizontal="center"/>
    </xf>
    <xf numFmtId="0" fontId="5" fillId="373" borderId="3" xfId="0" applyFont="1" applyFill="1" applyBorder="1" applyAlignment="1">
      <alignment horizontal="center"/>
    </xf>
    <xf numFmtId="0" fontId="5" fillId="374" borderId="3" xfId="0" applyFont="1" applyFill="1" applyBorder="1" applyAlignment="1">
      <alignment horizontal="center"/>
    </xf>
    <xf numFmtId="0" fontId="5" fillId="375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75" borderId="1" xfId="0" applyFill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90" borderId="7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5" fillId="0" borderId="1" xfId="0" applyFont="1" applyFill="1" applyBorder="1"/>
    <xf numFmtId="0" fontId="7" fillId="15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376" borderId="1" xfId="0" applyFont="1" applyFill="1" applyBorder="1" applyAlignment="1">
      <alignment horizontal="center"/>
    </xf>
    <xf numFmtId="0" fontId="4" fillId="376" borderId="6" xfId="0" applyFont="1" applyFill="1" applyBorder="1" applyAlignment="1">
      <alignment horizontal="center"/>
    </xf>
    <xf numFmtId="0" fontId="4" fillId="376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8" fillId="377" borderId="1" xfId="0" applyFont="1" applyFill="1" applyBorder="1" applyAlignment="1">
      <alignment horizontal="center"/>
    </xf>
    <xf numFmtId="0" fontId="9" fillId="378" borderId="1" xfId="0" applyFont="1" applyFill="1" applyBorder="1" applyAlignment="1">
      <alignment horizontal="center"/>
    </xf>
    <xf numFmtId="0" fontId="3" fillId="378" borderId="1" xfId="0" applyFont="1" applyFill="1" applyBorder="1" applyAlignment="1">
      <alignment horizontal="center"/>
    </xf>
    <xf numFmtId="0" fontId="1" fillId="379" borderId="1" xfId="0" applyFont="1" applyFill="1" applyBorder="1"/>
    <xf numFmtId="0" fontId="5" fillId="0" borderId="1" xfId="0" applyFont="1" applyBorder="1" applyAlignment="1">
      <alignment horizontal="center"/>
    </xf>
    <xf numFmtId="0" fontId="5" fillId="301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7" fillId="14" borderId="9" xfId="0" applyFont="1" applyFill="1" applyBorder="1" applyAlignment="1">
      <alignment horizontal="center"/>
    </xf>
    <xf numFmtId="0" fontId="5" fillId="204" borderId="7" xfId="0" applyFont="1" applyFill="1" applyBorder="1" applyAlignment="1">
      <alignment horizontal="center"/>
    </xf>
    <xf numFmtId="0" fontId="5" fillId="327" borderId="7" xfId="0" applyFont="1" applyFill="1" applyBorder="1" applyAlignment="1">
      <alignment horizontal="center"/>
    </xf>
    <xf numFmtId="0" fontId="5" fillId="246" borderId="7" xfId="0" applyFont="1" applyFill="1" applyBorder="1" applyAlignment="1">
      <alignment horizontal="center"/>
    </xf>
    <xf numFmtId="0" fontId="5" fillId="280" borderId="7" xfId="0" applyFont="1" applyFill="1" applyBorder="1" applyAlignment="1">
      <alignment horizontal="center"/>
    </xf>
    <xf numFmtId="0" fontId="5" fillId="235" borderId="7" xfId="0" applyFont="1" applyFill="1" applyBorder="1" applyAlignment="1">
      <alignment horizontal="center"/>
    </xf>
    <xf numFmtId="0" fontId="5" fillId="35" borderId="7" xfId="0" applyFont="1" applyFill="1" applyBorder="1" applyAlignment="1">
      <alignment horizontal="center"/>
    </xf>
    <xf numFmtId="0" fontId="5" fillId="268" borderId="7" xfId="0" applyFont="1" applyFill="1" applyBorder="1" applyAlignment="1">
      <alignment horizontal="center"/>
    </xf>
    <xf numFmtId="0" fontId="5" fillId="301" borderId="7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93" borderId="11" xfId="0" applyFont="1" applyFill="1" applyBorder="1" applyAlignment="1">
      <alignment horizontal="center"/>
    </xf>
    <xf numFmtId="0" fontId="5" fillId="296" borderId="11" xfId="0" applyFont="1" applyFill="1" applyBorder="1" applyAlignment="1">
      <alignment horizontal="center"/>
    </xf>
    <xf numFmtId="0" fontId="5" fillId="294" borderId="11" xfId="0" applyFont="1" applyFill="1" applyBorder="1" applyAlignment="1">
      <alignment horizontal="center"/>
    </xf>
    <xf numFmtId="0" fontId="5" fillId="127" borderId="11" xfId="0" applyFont="1" applyFill="1" applyBorder="1" applyAlignment="1">
      <alignment horizontal="center"/>
    </xf>
    <xf numFmtId="0" fontId="5" fillId="329" borderId="11" xfId="0" applyFont="1" applyFill="1" applyBorder="1" applyAlignment="1">
      <alignment horizontal="center"/>
    </xf>
    <xf numFmtId="0" fontId="5" fillId="182" borderId="11" xfId="0" applyFont="1" applyFill="1" applyBorder="1" applyAlignment="1">
      <alignment horizontal="center"/>
    </xf>
    <xf numFmtId="0" fontId="5" fillId="158" borderId="11" xfId="0" applyFont="1" applyFill="1" applyBorder="1" applyAlignment="1">
      <alignment horizontal="center"/>
    </xf>
    <xf numFmtId="0" fontId="5" fillId="330" borderId="11" xfId="0" applyFont="1" applyFill="1" applyBorder="1" applyAlignment="1">
      <alignment horizontal="center"/>
    </xf>
    <xf numFmtId="0" fontId="5" fillId="331" borderId="11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7" fillId="14" borderId="12" xfId="0" applyFont="1" applyFill="1" applyBorder="1" applyAlignment="1">
      <alignment horizontal="center"/>
    </xf>
    <xf numFmtId="0" fontId="5" fillId="281" borderId="1" xfId="0" applyFont="1" applyFill="1" applyBorder="1" applyAlignment="1">
      <alignment horizontal="center"/>
    </xf>
    <xf numFmtId="0" fontId="5" fillId="48" borderId="1" xfId="0" applyFont="1" applyFill="1" applyBorder="1" applyAlignment="1">
      <alignment horizontal="center"/>
    </xf>
    <xf numFmtId="0" fontId="5" fillId="328" borderId="1" xfId="0" applyFont="1" applyFill="1" applyBorder="1" applyAlignment="1">
      <alignment horizontal="center"/>
    </xf>
    <xf numFmtId="0" fontId="5" fillId="191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99" borderId="1" xfId="0" applyFont="1" applyFill="1" applyBorder="1" applyAlignment="1">
      <alignment horizontal="center"/>
    </xf>
    <xf numFmtId="0" fontId="0" fillId="0" borderId="1" xfId="0" applyFont="1" applyBorder="1"/>
    <xf numFmtId="0" fontId="10" fillId="377" borderId="1" xfId="0" applyFont="1" applyFill="1" applyBorder="1"/>
    <xf numFmtId="0" fontId="1" fillId="379" borderId="13" xfId="0" applyFont="1" applyFill="1" applyBorder="1"/>
    <xf numFmtId="0" fontId="10" fillId="377" borderId="13" xfId="0" applyFont="1" applyFill="1" applyBorder="1"/>
    <xf numFmtId="0" fontId="4" fillId="376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8" fillId="377" borderId="13" xfId="0" applyFont="1" applyFill="1" applyBorder="1" applyAlignment="1">
      <alignment horizontal="center"/>
    </xf>
    <xf numFmtId="0" fontId="9" fillId="378" borderId="13" xfId="0" applyFont="1" applyFill="1" applyBorder="1" applyAlignment="1">
      <alignment horizontal="center"/>
    </xf>
    <xf numFmtId="0" fontId="3" fillId="378" borderId="13" xfId="0" applyFont="1" applyFill="1" applyBorder="1" applyAlignment="1">
      <alignment horizontal="center"/>
    </xf>
    <xf numFmtId="0" fontId="1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/>
    <xf numFmtId="0" fontId="6" fillId="0" borderId="0" xfId="1"/>
    <xf numFmtId="0" fontId="12" fillId="0" borderId="0" xfId="0" applyFont="1"/>
    <xf numFmtId="0" fontId="6" fillId="0" borderId="0" xfId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1" applyBorder="1"/>
    <xf numFmtId="0" fontId="11" fillId="0" borderId="1" xfId="0" applyFont="1" applyBorder="1" applyAlignment="1"/>
    <xf numFmtId="0" fontId="6" fillId="0" borderId="1" xfId="1" applyBorder="1" applyAlignment="1"/>
    <xf numFmtId="0" fontId="6" fillId="0" borderId="1" xfId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3" fillId="0" borderId="13" xfId="0" applyFont="1" applyBorder="1"/>
    <xf numFmtId="164" fontId="13" fillId="0" borderId="4" xfId="0" applyNumberFormat="1" applyFont="1" applyBorder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6" fillId="0" borderId="3" xfId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4" fillId="380" borderId="3" xfId="0" applyFont="1" applyFill="1" applyBorder="1" applyAlignment="1">
      <alignment vertical="center" wrapText="1"/>
    </xf>
    <xf numFmtId="0" fontId="14" fillId="381" borderId="3" xfId="0" applyFont="1" applyFill="1" applyBorder="1" applyAlignment="1">
      <alignment vertical="center" wrapText="1"/>
    </xf>
    <xf numFmtId="0" fontId="14" fillId="382" borderId="3" xfId="0" applyFont="1" applyFill="1" applyBorder="1" applyAlignment="1">
      <alignment vertical="center" wrapText="1"/>
    </xf>
    <xf numFmtId="0" fontId="14" fillId="383" borderId="3" xfId="0" applyFont="1" applyFill="1" applyBorder="1" applyAlignment="1">
      <alignment vertical="center" wrapText="1"/>
    </xf>
    <xf numFmtId="0" fontId="14" fillId="384" borderId="3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385" borderId="0" xfId="0" applyFont="1" applyFill="1" applyAlignment="1">
      <alignment horizontal="center"/>
    </xf>
    <xf numFmtId="0" fontId="0" fillId="0" borderId="0" xfId="0"/>
    <xf numFmtId="0" fontId="18" fillId="386" borderId="0" xfId="0" applyFont="1" applyFill="1" applyAlignment="1">
      <alignment horizontal="center"/>
    </xf>
    <xf numFmtId="0" fontId="18" fillId="387" borderId="0" xfId="0" applyFont="1" applyFill="1" applyAlignment="1">
      <alignment horizontal="center"/>
    </xf>
    <xf numFmtId="0" fontId="19" fillId="38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389" borderId="15" xfId="0" applyFont="1" applyFill="1" applyBorder="1" applyAlignment="1">
      <alignment horizontal="center"/>
    </xf>
    <xf numFmtId="0" fontId="20" fillId="389" borderId="16" xfId="0" applyFont="1" applyFill="1" applyBorder="1" applyAlignment="1">
      <alignment horizontal="center"/>
    </xf>
    <xf numFmtId="0" fontId="20" fillId="390" borderId="16" xfId="0" applyFont="1" applyFill="1" applyBorder="1" applyAlignment="1">
      <alignment horizontal="center"/>
    </xf>
    <xf numFmtId="0" fontId="20" fillId="391" borderId="16" xfId="0" applyFont="1" applyFill="1" applyBorder="1" applyAlignment="1">
      <alignment horizontal="center"/>
    </xf>
    <xf numFmtId="0" fontId="19" fillId="388" borderId="16" xfId="0" applyFont="1" applyFill="1" applyBorder="1" applyAlignment="1">
      <alignment horizontal="center"/>
    </xf>
    <xf numFmtId="0" fontId="19" fillId="388" borderId="17" xfId="0" applyFont="1" applyFill="1" applyBorder="1" applyAlignment="1">
      <alignment horizontal="center"/>
    </xf>
    <xf numFmtId="170" fontId="19" fillId="0" borderId="0" xfId="0" applyNumberFormat="1" applyFont="1" applyAlignment="1">
      <alignment horizontal="center"/>
    </xf>
    <xf numFmtId="170" fontId="19" fillId="385" borderId="0" xfId="0" applyNumberFormat="1" applyFont="1" applyFill="1" applyAlignment="1">
      <alignment horizontal="center"/>
    </xf>
    <xf numFmtId="170" fontId="19" fillId="386" borderId="0" xfId="0" applyNumberFormat="1" applyFont="1" applyFill="1" applyAlignment="1">
      <alignment horizontal="center"/>
    </xf>
    <xf numFmtId="171" fontId="19" fillId="386" borderId="0" xfId="0" applyNumberFormat="1" applyFont="1" applyFill="1" applyAlignment="1">
      <alignment horizontal="center"/>
    </xf>
    <xf numFmtId="170" fontId="19" fillId="387" borderId="0" xfId="0" applyNumberFormat="1" applyFont="1" applyFill="1" applyAlignment="1">
      <alignment horizontal="center"/>
    </xf>
    <xf numFmtId="171" fontId="19" fillId="387" borderId="0" xfId="0" applyNumberFormat="1" applyFont="1" applyFill="1" applyAlignment="1">
      <alignment horizontal="center"/>
    </xf>
    <xf numFmtId="17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21" fillId="385" borderId="0" xfId="0" applyFont="1" applyFill="1" applyAlignment="1">
      <alignment horizontal="center"/>
    </xf>
    <xf numFmtId="0" fontId="21" fillId="386" borderId="0" xfId="0" applyFont="1" applyFill="1" applyAlignment="1">
      <alignment horizontal="center"/>
    </xf>
    <xf numFmtId="0" fontId="21" fillId="387" borderId="0" xfId="0" applyFont="1" applyFill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ions.iqy" preserveFormatting="0" connectionId="1" xr16:uid="{2445678B-D55B-7640-9F15-2F321EB2BE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GridView1','Sort$tgm')" TargetMode="External"/><Relationship Id="rId13" Type="http://schemas.openxmlformats.org/officeDocument/2006/relationships/hyperlink" Target="javascript:__doPostBack('ctl00$ContentPlaceHolder1$GridView1','Sort$blk')" TargetMode="External"/><Relationship Id="rId3" Type="http://schemas.openxmlformats.org/officeDocument/2006/relationships/hyperlink" Target="javascript:__doPostBack('ctl00$ContentPlaceHolder1$GridView1','Sort$tsum')" TargetMode="External"/><Relationship Id="rId7" Type="http://schemas.openxmlformats.org/officeDocument/2006/relationships/hyperlink" Target="javascript:__doPostBack('ctl00$ContentPlaceHolder1$GridView1','Sort$ftp')" TargetMode="External"/><Relationship Id="rId12" Type="http://schemas.openxmlformats.org/officeDocument/2006/relationships/hyperlink" Target="javascript:__doPostBack('ctl00$ContentPlaceHolder1$GridView1','Sort$stl')" TargetMode="External"/><Relationship Id="rId2" Type="http://schemas.openxmlformats.org/officeDocument/2006/relationships/hyperlink" Target="javascript:__doPostBack('ctl00$ContentPlaceHolder1$GridView1','Sort$posm')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javascript:__doPostBack('ctl00$ContentPlaceHolder1$GridView1','Sort$NAME')" TargetMode="External"/><Relationship Id="rId6" Type="http://schemas.openxmlformats.org/officeDocument/2006/relationships/hyperlink" Target="javascript:__doPostBack('ctl00$ContentPlaceHolder1$GridView1','Sort$fgp')" TargetMode="External"/><Relationship Id="rId11" Type="http://schemas.openxmlformats.org/officeDocument/2006/relationships/hyperlink" Target="javascript:__doPostBack('ctl00$ContentPlaceHolder1$GridView1','Sort$ast')" TargetMode="External"/><Relationship Id="rId5" Type="http://schemas.openxmlformats.org/officeDocument/2006/relationships/hyperlink" Target="javascript:__doPostBack('ctl00$ContentPlaceHolder1$GridView1','Sort$MPG')" TargetMode="External"/><Relationship Id="rId15" Type="http://schemas.openxmlformats.org/officeDocument/2006/relationships/hyperlink" Target="javascript:__doPostBack('ctl00$ContentPlaceHolder1$GridView1','Sort$totalz')" TargetMode="External"/><Relationship Id="rId10" Type="http://schemas.openxmlformats.org/officeDocument/2006/relationships/hyperlink" Target="javascript:__doPostBack('ctl00$ContentPlaceHolder1$GridView1','Sort$reb')" TargetMode="External"/><Relationship Id="rId4" Type="http://schemas.openxmlformats.org/officeDocument/2006/relationships/hyperlink" Target="javascript:__doPostBack('ctl00$ContentPlaceHolder1$GridView1','Sort$GP')" TargetMode="External"/><Relationship Id="rId9" Type="http://schemas.openxmlformats.org/officeDocument/2006/relationships/hyperlink" Target="javascript:__doPostBack('ctl00$ContentPlaceHolder1$GridView1','Sort$pts')" TargetMode="External"/><Relationship Id="rId14" Type="http://schemas.openxmlformats.org/officeDocument/2006/relationships/hyperlink" Target="javascript:__doPostBack('ctl00$ContentPlaceHolder1$GridView1','Sort$tur')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GridView1','Sort$ftp')" TargetMode="External"/><Relationship Id="rId3" Type="http://schemas.openxmlformats.org/officeDocument/2006/relationships/hyperlink" Target="javascript:__doPostBack('ctl00$ContentPlaceHolder1$GridView1','Sort$stl')" TargetMode="External"/><Relationship Id="rId7" Type="http://schemas.openxmlformats.org/officeDocument/2006/relationships/hyperlink" Target="javascript:__doPostBack('ctl00$ContentPlaceHolder1$GridView1','Sort$tgm')" TargetMode="External"/><Relationship Id="rId2" Type="http://schemas.openxmlformats.org/officeDocument/2006/relationships/hyperlink" Target="javascript:__doPostBack('ctl00$ContentPlaceHolder1$GridView1','Sort$blk')" TargetMode="External"/><Relationship Id="rId1" Type="http://schemas.openxmlformats.org/officeDocument/2006/relationships/hyperlink" Target="javascript:__doPostBack('ctl00$ContentPlaceHolder1$GridView1','Sort$tur')" TargetMode="External"/><Relationship Id="rId6" Type="http://schemas.openxmlformats.org/officeDocument/2006/relationships/hyperlink" Target="javascript:__doPostBack('ctl00$ContentPlaceHolder1$GridView1','Sort$pts')" TargetMode="External"/><Relationship Id="rId11" Type="http://schemas.openxmlformats.org/officeDocument/2006/relationships/hyperlink" Target="javascript:__doPostBack('ctl00$ContentPlaceHolder1$GridView1','Sort$NAME')" TargetMode="External"/><Relationship Id="rId5" Type="http://schemas.openxmlformats.org/officeDocument/2006/relationships/hyperlink" Target="javascript:__doPostBack('ctl00$ContentPlaceHolder1$GridView1','Sort$reb')" TargetMode="External"/><Relationship Id="rId10" Type="http://schemas.openxmlformats.org/officeDocument/2006/relationships/hyperlink" Target="javascript:__doPostBack('ctl00$ContentPlaceHolder1$GridView1','Sort$GP')" TargetMode="External"/><Relationship Id="rId4" Type="http://schemas.openxmlformats.org/officeDocument/2006/relationships/hyperlink" Target="javascript:__doPostBack('ctl00$ContentPlaceHolder1$GridView1','Sort$ast')" TargetMode="External"/><Relationship Id="rId9" Type="http://schemas.openxmlformats.org/officeDocument/2006/relationships/hyperlink" Target="javascript:__doPostBack('ctl00$ContentPlaceHolder1$GridView1','Sort$fgp'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GridView1','Sort$ast')" TargetMode="External"/><Relationship Id="rId3" Type="http://schemas.openxmlformats.org/officeDocument/2006/relationships/hyperlink" Target="javascript:__doPostBack('ctl00$ContentPlaceHolder1$GridView1','Sort$fgp')" TargetMode="External"/><Relationship Id="rId7" Type="http://schemas.openxmlformats.org/officeDocument/2006/relationships/hyperlink" Target="javascript:__doPostBack('ctl00$ContentPlaceHolder1$GridView1','Sort$reb')" TargetMode="External"/><Relationship Id="rId2" Type="http://schemas.openxmlformats.org/officeDocument/2006/relationships/hyperlink" Target="javascript:__doPostBack('ctl00$ContentPlaceHolder1$GridView1','Sort$GP')" TargetMode="External"/><Relationship Id="rId1" Type="http://schemas.openxmlformats.org/officeDocument/2006/relationships/hyperlink" Target="javascript:__doPostBack('ctl00$ContentPlaceHolder1$GridView1','Sort$NAME')" TargetMode="External"/><Relationship Id="rId6" Type="http://schemas.openxmlformats.org/officeDocument/2006/relationships/hyperlink" Target="javascript:__doPostBack('ctl00$ContentPlaceHolder1$GridView1','Sort$pts')" TargetMode="External"/><Relationship Id="rId11" Type="http://schemas.openxmlformats.org/officeDocument/2006/relationships/hyperlink" Target="javascript:__doPostBack('ctl00$ContentPlaceHolder1$GridView1','Sort$tur')" TargetMode="External"/><Relationship Id="rId5" Type="http://schemas.openxmlformats.org/officeDocument/2006/relationships/hyperlink" Target="javascript:__doPostBack('ctl00$ContentPlaceHolder1$GridView1','Sort$tgm')" TargetMode="External"/><Relationship Id="rId10" Type="http://schemas.openxmlformats.org/officeDocument/2006/relationships/hyperlink" Target="javascript:__doPostBack('ctl00$ContentPlaceHolder1$GridView1','Sort$blk')" TargetMode="External"/><Relationship Id="rId4" Type="http://schemas.openxmlformats.org/officeDocument/2006/relationships/hyperlink" Target="javascript:__doPostBack('ctl00$ContentPlaceHolder1$GridView1','Sort$ftp')" TargetMode="External"/><Relationship Id="rId9" Type="http://schemas.openxmlformats.org/officeDocument/2006/relationships/hyperlink" Target="javascript:__doPostBack('ctl00$ContentPlaceHolder1$GridView1','Sort$stl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59DA-AC25-8D44-A38B-257D672C9DAE}">
  <dimension ref="A1:N9"/>
  <sheetViews>
    <sheetView tabSelected="1" workbookViewId="0">
      <selection activeCell="A17" sqref="A17"/>
    </sheetView>
  </sheetViews>
  <sheetFormatPr baseColWidth="10" defaultRowHeight="16"/>
  <cols>
    <col min="1" max="1" width="20" customWidth="1"/>
    <col min="2" max="14" width="22.83203125" customWidth="1"/>
  </cols>
  <sheetData>
    <row r="1" spans="1:14">
      <c r="A1" t="s">
        <v>924</v>
      </c>
      <c r="B1" s="7" t="s">
        <v>17</v>
      </c>
      <c r="C1" s="7" t="s">
        <v>29</v>
      </c>
      <c r="D1" s="7" t="s">
        <v>819</v>
      </c>
      <c r="E1" s="7" t="s">
        <v>41</v>
      </c>
      <c r="F1" s="7" t="s">
        <v>47</v>
      </c>
      <c r="G1" s="7" t="s">
        <v>53</v>
      </c>
      <c r="H1" s="7" t="s">
        <v>86</v>
      </c>
      <c r="I1" s="7" t="s">
        <v>100</v>
      </c>
      <c r="J1" s="7" t="s">
        <v>115</v>
      </c>
      <c r="K1" s="7" t="s">
        <v>124</v>
      </c>
      <c r="L1" s="7" t="s">
        <v>144</v>
      </c>
      <c r="M1" s="7" t="s">
        <v>158</v>
      </c>
      <c r="N1" s="7" t="s">
        <v>175</v>
      </c>
    </row>
    <row r="2" spans="1:14">
      <c r="A2" t="s">
        <v>925</v>
      </c>
      <c r="B2" s="7" t="s">
        <v>19</v>
      </c>
      <c r="C2" s="7" t="s">
        <v>816</v>
      </c>
      <c r="D2" s="7" t="s">
        <v>817</v>
      </c>
      <c r="E2" s="7" t="s">
        <v>39</v>
      </c>
      <c r="F2" s="7" t="s">
        <v>40</v>
      </c>
      <c r="G2" s="7" t="s">
        <v>44</v>
      </c>
      <c r="H2" s="7" t="s">
        <v>72</v>
      </c>
      <c r="I2" s="7" t="s">
        <v>337</v>
      </c>
      <c r="J2" s="7" t="s">
        <v>77</v>
      </c>
      <c r="K2" s="7" t="s">
        <v>341</v>
      </c>
      <c r="L2" s="7" t="s">
        <v>90</v>
      </c>
      <c r="M2" s="7" t="s">
        <v>923</v>
      </c>
      <c r="N2" s="7" t="s">
        <v>116</v>
      </c>
    </row>
    <row r="3" spans="1:14">
      <c r="A3" t="s">
        <v>926</v>
      </c>
      <c r="B3" s="7" t="s">
        <v>821</v>
      </c>
      <c r="C3" s="7" t="s">
        <v>22</v>
      </c>
      <c r="D3" s="7" t="s">
        <v>37</v>
      </c>
      <c r="E3" s="7" t="s">
        <v>38</v>
      </c>
      <c r="F3" s="7" t="s">
        <v>55</v>
      </c>
      <c r="G3" s="7" t="s">
        <v>61</v>
      </c>
      <c r="H3" s="7" t="s">
        <v>73</v>
      </c>
      <c r="I3" s="7" t="s">
        <v>822</v>
      </c>
      <c r="J3" s="7" t="s">
        <v>75</v>
      </c>
      <c r="K3" s="7" t="s">
        <v>84</v>
      </c>
      <c r="L3" s="7" t="s">
        <v>172</v>
      </c>
      <c r="M3" s="7" t="s">
        <v>132</v>
      </c>
      <c r="N3" s="7" t="s">
        <v>815</v>
      </c>
    </row>
    <row r="4" spans="1:14">
      <c r="A4" t="s">
        <v>927</v>
      </c>
      <c r="B4" s="7" t="s">
        <v>20</v>
      </c>
      <c r="C4" s="7" t="s">
        <v>25</v>
      </c>
      <c r="D4" s="7" t="s">
        <v>820</v>
      </c>
      <c r="E4" s="7" t="s">
        <v>56</v>
      </c>
      <c r="F4" s="7" t="s">
        <v>65</v>
      </c>
      <c r="G4" s="7" t="s">
        <v>83</v>
      </c>
      <c r="H4" s="7" t="s">
        <v>94</v>
      </c>
      <c r="I4" s="7" t="s">
        <v>97</v>
      </c>
      <c r="J4" s="7" t="s">
        <v>101</v>
      </c>
      <c r="K4" s="7" t="s">
        <v>121</v>
      </c>
      <c r="L4" s="7" t="s">
        <v>155</v>
      </c>
      <c r="M4" s="7" t="s">
        <v>159</v>
      </c>
      <c r="N4" s="7" t="s">
        <v>180</v>
      </c>
    </row>
    <row r="5" spans="1:14">
      <c r="A5" t="s">
        <v>928</v>
      </c>
      <c r="B5" s="7" t="s">
        <v>15</v>
      </c>
      <c r="C5" s="7" t="s">
        <v>32</v>
      </c>
      <c r="D5" s="7" t="s">
        <v>57</v>
      </c>
      <c r="E5" s="7" t="s">
        <v>58</v>
      </c>
      <c r="F5" s="7" t="s">
        <v>82</v>
      </c>
      <c r="G5" s="7" t="s">
        <v>87</v>
      </c>
      <c r="H5" s="7" t="s">
        <v>403</v>
      </c>
      <c r="I5" s="7" t="s">
        <v>98</v>
      </c>
      <c r="J5" s="7" t="s">
        <v>106</v>
      </c>
      <c r="K5" s="7" t="s">
        <v>108</v>
      </c>
      <c r="L5" s="7" t="s">
        <v>160</v>
      </c>
      <c r="M5" s="7" t="s">
        <v>357</v>
      </c>
      <c r="N5" s="7" t="s">
        <v>240</v>
      </c>
    </row>
    <row r="6" spans="1:14">
      <c r="A6" t="s">
        <v>929</v>
      </c>
      <c r="B6" s="7" t="s">
        <v>35</v>
      </c>
      <c r="C6" s="7" t="s">
        <v>42</v>
      </c>
      <c r="D6" s="7" t="s">
        <v>70</v>
      </c>
      <c r="E6" s="7" t="s">
        <v>334</v>
      </c>
      <c r="F6" s="7" t="s">
        <v>78</v>
      </c>
      <c r="G6" s="7" t="s">
        <v>85</v>
      </c>
      <c r="H6" s="7" t="s">
        <v>110</v>
      </c>
      <c r="I6" s="7" t="s">
        <v>120</v>
      </c>
      <c r="J6" s="7" t="s">
        <v>140</v>
      </c>
      <c r="K6" s="7" t="s">
        <v>147</v>
      </c>
      <c r="L6" s="7" t="s">
        <v>149</v>
      </c>
      <c r="M6" s="7" t="s">
        <v>818</v>
      </c>
      <c r="N6" s="7" t="s">
        <v>198</v>
      </c>
    </row>
    <row r="7" spans="1:14">
      <c r="A7" t="s">
        <v>930</v>
      </c>
      <c r="B7" s="7" t="s">
        <v>16</v>
      </c>
      <c r="C7" s="7" t="s">
        <v>33</v>
      </c>
      <c r="D7" s="7" t="s">
        <v>36</v>
      </c>
      <c r="E7" s="7" t="s">
        <v>45</v>
      </c>
      <c r="F7" s="7" t="s">
        <v>59</v>
      </c>
      <c r="G7" s="7" t="s">
        <v>333</v>
      </c>
      <c r="H7" s="7" t="s">
        <v>68</v>
      </c>
      <c r="I7" s="7" t="s">
        <v>80</v>
      </c>
      <c r="J7" s="7" t="s">
        <v>89</v>
      </c>
      <c r="K7" s="7" t="s">
        <v>112</v>
      </c>
      <c r="L7" s="7" t="s">
        <v>129</v>
      </c>
      <c r="M7" s="7" t="s">
        <v>350</v>
      </c>
      <c r="N7" s="7" t="s">
        <v>169</v>
      </c>
    </row>
    <row r="8" spans="1:14">
      <c r="A8" t="s">
        <v>931</v>
      </c>
      <c r="B8" s="7" t="s">
        <v>18</v>
      </c>
      <c r="C8" s="7" t="s">
        <v>24</v>
      </c>
      <c r="D8" s="7" t="s">
        <v>26</v>
      </c>
      <c r="E8" s="7" t="s">
        <v>48</v>
      </c>
      <c r="F8" s="7" t="s">
        <v>64</v>
      </c>
      <c r="G8" s="7" t="s">
        <v>66</v>
      </c>
      <c r="H8" s="7" t="s">
        <v>69</v>
      </c>
      <c r="I8" s="7" t="s">
        <v>79</v>
      </c>
      <c r="J8" s="7" t="s">
        <v>93</v>
      </c>
      <c r="K8" s="7" t="s">
        <v>133</v>
      </c>
      <c r="L8" s="7" t="s">
        <v>168</v>
      </c>
      <c r="M8" s="7" t="s">
        <v>173</v>
      </c>
      <c r="N8" s="7" t="s">
        <v>184</v>
      </c>
    </row>
    <row r="9" spans="1:14">
      <c r="A9" t="s">
        <v>932</v>
      </c>
      <c r="B9" s="7" t="s">
        <v>27</v>
      </c>
      <c r="C9" s="7" t="s">
        <v>43</v>
      </c>
      <c r="D9" s="7" t="s">
        <v>49</v>
      </c>
      <c r="E9" s="7" t="s">
        <v>50</v>
      </c>
      <c r="F9" s="7" t="s">
        <v>52</v>
      </c>
      <c r="G9" s="7" t="s">
        <v>54</v>
      </c>
      <c r="H9" s="7" t="s">
        <v>62</v>
      </c>
      <c r="I9" s="7" t="s">
        <v>92</v>
      </c>
      <c r="J9" s="7" t="s">
        <v>99</v>
      </c>
      <c r="K9" s="393" t="s">
        <v>122</v>
      </c>
      <c r="L9" s="7" t="s">
        <v>130</v>
      </c>
      <c r="M9" s="7" t="s">
        <v>135</v>
      </c>
      <c r="N9" s="398" t="s">
        <v>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B4F9-2C05-F34B-AD5B-CE0850E5763E}">
  <dimension ref="A1:Y20"/>
  <sheetViews>
    <sheetView workbookViewId="0">
      <selection activeCell="A2" sqref="A2:A14"/>
    </sheetView>
  </sheetViews>
  <sheetFormatPr baseColWidth="10" defaultRowHeight="16"/>
  <cols>
    <col min="1" max="1" width="17.66406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16</v>
      </c>
      <c r="B2" s="8">
        <f>IFERROR(VLOOKUP($A2, Main!$A2:$AB$700,2,0),300)</f>
        <v>4</v>
      </c>
      <c r="C2" s="8">
        <f>IFERROR(VLOOKUP($A2, Main!$A2:$AB$700,3,0),70)</f>
        <v>76</v>
      </c>
      <c r="D2" s="8">
        <f>IFERROR(VLOOKUP($A2, Main!$A2:$AB$700,4,0),Math!B$2)</f>
        <v>0.48</v>
      </c>
      <c r="E2" s="8">
        <f>IFERROR(VLOOKUP($A2, Main!$A2:$AB$700,5,0),Math!C$2)</f>
        <v>0.91</v>
      </c>
      <c r="F2" s="8">
        <f>IFERROR(VLOOKUP($A2, Main!$A2:$AB$700,6,0),Math!D$2)</f>
        <v>5.6</v>
      </c>
      <c r="G2" s="8">
        <f>IFERROR(VLOOKUP($A2, Main!$A2:$AB$700,7,0),Math!E$2)</f>
        <v>5.9</v>
      </c>
      <c r="H2" s="8">
        <f>IFERROR(VLOOKUP($A2, Main!$A2:$AB$700,8,0),Math!F$2)</f>
        <v>5.7</v>
      </c>
      <c r="I2" s="8">
        <f>IFERROR(VLOOKUP($A2, Main!$A2:$AB$700,9,0),Math!G$2)</f>
        <v>1.5</v>
      </c>
      <c r="J2" s="8">
        <f>IFERROR(VLOOKUP($A2, Main!$A2:$AB$700,10,0),Math!H$2)</f>
        <v>0.4</v>
      </c>
      <c r="K2" s="8">
        <f>IFERROR(VLOOKUP($A2, Main!$A2:$AB$700,11,0),Math!I$2)</f>
        <v>2.9</v>
      </c>
      <c r="L2" s="8">
        <f>IFERROR(VLOOKUP($A2, Main!$A2:$AB$700,12,0),Math!J$2)</f>
        <v>29.8</v>
      </c>
      <c r="M2" s="8">
        <f>IFERROR(VLOOKUP($A2, Main!$A2:$AB$700,13,0),Math!K$2)</f>
        <v>10.1</v>
      </c>
      <c r="N2" s="8">
        <f>IFERROR(VLOOKUP($A2, Main!$A2:$AB$700,14,0),Math!L$2)</f>
        <v>21.1</v>
      </c>
      <c r="O2" s="8">
        <f>IFERROR(VLOOKUP($A2, Main!$A2:$AB$700,15,0),Math!M$2)</f>
        <v>4.2</v>
      </c>
      <c r="P2" s="8">
        <f>IFERROR(VLOOKUP($A2, Main!$A2:$AB$700,16,0),Math!N$2)</f>
        <v>4.5999999999999996</v>
      </c>
      <c r="Q2" s="413">
        <f>IFERROR(VLOOKUP($A2, Main!$A2:$AB$700,17,0),0)</f>
        <v>0.12004190405762474</v>
      </c>
      <c r="R2" s="413">
        <f>IFERROR(VLOOKUP($A2, Main!$A2:$AB$700,18,0),0)</f>
        <v>1.6226730113898011</v>
      </c>
      <c r="S2" s="413">
        <f>IFERROR(VLOOKUP($A2, Main!$A2:$AB$700,19,0),0)</f>
        <v>4.974103107520099</v>
      </c>
      <c r="T2" s="413">
        <f>IFERROR(VLOOKUP($A2, Main!$A2:$AB$700,20,0),0)</f>
        <v>0.32350007378344642</v>
      </c>
      <c r="U2" s="413">
        <f>IFERROR(VLOOKUP($A2, Main!$A2:$AB$700,21,0),0)</f>
        <v>1.5910824094977123</v>
      </c>
      <c r="V2" s="413">
        <f>IFERROR(VLOOKUP($A2, Main!$A2:$AB$700,22,0),0)</f>
        <v>1.6778144301798508</v>
      </c>
      <c r="W2" s="413">
        <f>IFERROR(VLOOKUP($A2, Main!$A2:$AB$700,23,0),0)</f>
        <v>-0.40550980039382489</v>
      </c>
      <c r="X2" s="413">
        <f>IFERROR(VLOOKUP($A2, Main!$A2:$AB$700,24,0),0)</f>
        <v>-1.8943419052699813</v>
      </c>
      <c r="Y2" s="413">
        <f>IFERROR(VLOOKUP($A2, Main!$A2:$AB$700,25,0),0)</f>
        <v>3.0875601930204497</v>
      </c>
    </row>
    <row r="3" spans="1:25">
      <c r="A3" s="7" t="s">
        <v>33</v>
      </c>
      <c r="B3" s="8">
        <f>IFERROR(VLOOKUP($A3, Main!$A3:$AB$700,2,0),300)</f>
        <v>47</v>
      </c>
      <c r="C3" s="8">
        <f>IFERROR(VLOOKUP($A3, Main!$A3:$AB$700,3,0),70)</f>
        <v>76</v>
      </c>
      <c r="D3" s="8">
        <f>IFERROR(VLOOKUP($A3, Main!$A3:$AB$700,4,0),Math!B$2)</f>
        <v>0.48</v>
      </c>
      <c r="E3" s="8">
        <f>IFERROR(VLOOKUP($A3, Main!$A3:$AB$700,5,0),Math!C$2)</f>
        <v>0.74</v>
      </c>
      <c r="F3" s="8">
        <f>IFERROR(VLOOKUP($A3, Main!$A3:$AB$700,6,0),Math!D$2)</f>
        <v>1.1000000000000001</v>
      </c>
      <c r="G3" s="8">
        <f>IFERROR(VLOOKUP($A3, Main!$A3:$AB$700,7,0),Math!E$2)</f>
        <v>7.9</v>
      </c>
      <c r="H3" s="8">
        <f>IFERROR(VLOOKUP($A3, Main!$A3:$AB$700,8,0),Math!F$2)</f>
        <v>1.8</v>
      </c>
      <c r="I3" s="8">
        <f>IFERROR(VLOOKUP($A3, Main!$A3:$AB$700,9,0),Math!G$2)</f>
        <v>0.8</v>
      </c>
      <c r="J3" s="8">
        <f>IFERROR(VLOOKUP($A3, Main!$A3:$AB$700,10,0),Math!H$2)</f>
        <v>2.8</v>
      </c>
      <c r="K3" s="8">
        <f>IFERROR(VLOOKUP($A3, Main!$A3:$AB$700,11,0),Math!I$2)</f>
        <v>1.5</v>
      </c>
      <c r="L3" s="8">
        <f>IFERROR(VLOOKUP($A3, Main!$A3:$AB$700,12,0),Math!J$2)</f>
        <v>14.6</v>
      </c>
      <c r="M3" s="8">
        <f>IFERROR(VLOOKUP($A3, Main!$A3:$AB$700,13,0),Math!K$2)</f>
        <v>5.6</v>
      </c>
      <c r="N3" s="8">
        <f>IFERROR(VLOOKUP($A3, Main!$A3:$AB$700,14,0),Math!L$2)</f>
        <v>11.7</v>
      </c>
      <c r="O3" s="8">
        <f>IFERROR(VLOOKUP($A3, Main!$A3:$AB$700,15,0),Math!M$2)</f>
        <v>2.2000000000000002</v>
      </c>
      <c r="P3" s="8">
        <f>IFERROR(VLOOKUP($A3, Main!$A3:$AB$700,16,0),Math!N$2)</f>
        <v>3</v>
      </c>
      <c r="Q3" s="413">
        <f>IFERROR(VLOOKUP($A3, Main!$A3:$AB$700,17,0),0)</f>
        <v>0.12004190405762474</v>
      </c>
      <c r="R3" s="413">
        <f>IFERROR(VLOOKUP($A3, Main!$A3:$AB$700,18,0),0)</f>
        <v>-0.28767610174223845</v>
      </c>
      <c r="S3" s="413">
        <f>IFERROR(VLOOKUP($A3, Main!$A3:$AB$700,19,0),0)</f>
        <v>-0.17823265182320897</v>
      </c>
      <c r="T3" s="413">
        <f>IFERROR(VLOOKUP($A3, Main!$A3:$AB$700,20,0),0)</f>
        <v>1.1067932306440902</v>
      </c>
      <c r="U3" s="413">
        <f>IFERROR(VLOOKUP($A3, Main!$A3:$AB$700,21,0),0)</f>
        <v>-0.49330502652549296</v>
      </c>
      <c r="V3" s="413">
        <f>IFERROR(VLOOKUP($A3, Main!$A3:$AB$700,22,0),0)</f>
        <v>-0.10890479059990879</v>
      </c>
      <c r="W3" s="413">
        <f>IFERROR(VLOOKUP($A3, Main!$A3:$AB$700,23,0),0)</f>
        <v>4.2510620701572721</v>
      </c>
      <c r="X3" s="413">
        <f>IFERROR(VLOOKUP($A3, Main!$A3:$AB$700,24,0),0)</f>
        <v>-1.2545310630927732E-2</v>
      </c>
      <c r="Y3" s="413">
        <f>IFERROR(VLOOKUP($A3, Main!$A3:$AB$700,25,0),0)</f>
        <v>0.32670160015566646</v>
      </c>
    </row>
    <row r="4" spans="1:25">
      <c r="A4" s="7" t="s">
        <v>36</v>
      </c>
      <c r="B4" s="8">
        <f>IFERROR(VLOOKUP($A4, Main!$A4:$AB$700,2,0),300)</f>
        <v>13</v>
      </c>
      <c r="C4" s="8">
        <f>IFERROR(VLOOKUP($A4, Main!$A4:$AB$700,3,0),70)</f>
        <v>71</v>
      </c>
      <c r="D4" s="8">
        <f>IFERROR(VLOOKUP($A4, Main!$A4:$AB$700,4,0),Math!B$2)</f>
        <v>0.47</v>
      </c>
      <c r="E4" s="8">
        <f>IFERROR(VLOOKUP($A4, Main!$A4:$AB$700,5,0),Math!C$2)</f>
        <v>0.86</v>
      </c>
      <c r="F4" s="8">
        <f>IFERROR(VLOOKUP($A4, Main!$A4:$AB$700,6,0),Math!D$2)</f>
        <v>2.2000000000000002</v>
      </c>
      <c r="G4" s="8">
        <f>IFERROR(VLOOKUP($A4, Main!$A4:$AB$700,7,0),Math!E$2)</f>
        <v>4.3</v>
      </c>
      <c r="H4" s="8">
        <f>IFERROR(VLOOKUP($A4, Main!$A4:$AB$700,8,0),Math!F$2)</f>
        <v>5.7</v>
      </c>
      <c r="I4" s="8">
        <f>IFERROR(VLOOKUP($A4, Main!$A4:$AB$700,9,0),Math!G$2)</f>
        <v>0.9</v>
      </c>
      <c r="J4" s="8">
        <f>IFERROR(VLOOKUP($A4, Main!$A4:$AB$700,10,0),Math!H$2)</f>
        <v>0.2</v>
      </c>
      <c r="K4" s="8">
        <f>IFERROR(VLOOKUP($A4, Main!$A4:$AB$700,11,0),Math!I$2)</f>
        <v>3.7</v>
      </c>
      <c r="L4" s="8">
        <f>IFERROR(VLOOKUP($A4, Main!$A4:$AB$700,12,0),Math!J$2)</f>
        <v>27.5</v>
      </c>
      <c r="M4" s="8">
        <f>IFERROR(VLOOKUP($A4, Main!$A4:$AB$700,13,0),Math!K$2)</f>
        <v>9.4</v>
      </c>
      <c r="N4" s="8">
        <f>IFERROR(VLOOKUP($A4, Main!$A4:$AB$700,14,0),Math!L$2)</f>
        <v>20.100000000000001</v>
      </c>
      <c r="O4" s="8">
        <f>IFERROR(VLOOKUP($A4, Main!$A4:$AB$700,15,0),Math!M$2)</f>
        <v>6.4</v>
      </c>
      <c r="P4" s="8">
        <f>IFERROR(VLOOKUP($A4, Main!$A4:$AB$700,16,0),Math!N$2)</f>
        <v>7.5</v>
      </c>
      <c r="Q4" s="413">
        <f>IFERROR(VLOOKUP($A4, Main!$A4:$AB$700,17,0),0)</f>
        <v>-4.9031200248887921E-2</v>
      </c>
      <c r="R4" s="413">
        <f>IFERROR(VLOOKUP($A4, Main!$A4:$AB$700,18,0),0)</f>
        <v>1.0608056251744951</v>
      </c>
      <c r="S4" s="413">
        <f>IFERROR(VLOOKUP($A4, Main!$A4:$AB$700,19,0),0)</f>
        <v>1.0812272004607111</v>
      </c>
      <c r="T4" s="413">
        <f>IFERROR(VLOOKUP($A4, Main!$A4:$AB$700,20,0),0)</f>
        <v>-0.30313445170506875</v>
      </c>
      <c r="U4" s="413">
        <f>IFERROR(VLOOKUP($A4, Main!$A4:$AB$700,21,0),0)</f>
        <v>1.5910824094977123</v>
      </c>
      <c r="V4" s="413">
        <f>IFERROR(VLOOKUP($A4, Main!$A4:$AB$700,22,0),0)</f>
        <v>0.14634081236862825</v>
      </c>
      <c r="W4" s="413">
        <f>IFERROR(VLOOKUP($A4, Main!$A4:$AB$700,23,0),0)</f>
        <v>-0.79355745627308305</v>
      </c>
      <c r="X4" s="413">
        <f>IFERROR(VLOOKUP($A4, Main!$A4:$AB$700,24,0),0)</f>
        <v>-2.9696542450637269</v>
      </c>
      <c r="Y4" s="413">
        <f>IFERROR(VLOOKUP($A4, Main!$A4:$AB$700,25,0),0)</f>
        <v>2.6697986954159099</v>
      </c>
    </row>
    <row r="5" spans="1:25">
      <c r="A5" s="7" t="s">
        <v>45</v>
      </c>
      <c r="B5" s="8">
        <f>IFERROR(VLOOKUP($A5, Main!$A5:$AB$700,2,0),300)</f>
        <v>18</v>
      </c>
      <c r="C5" s="8">
        <f>IFERROR(VLOOKUP($A5, Main!$A5:$AB$700,3,0),70)</f>
        <v>78</v>
      </c>
      <c r="D5" s="8">
        <f>IFERROR(VLOOKUP($A5, Main!$A5:$AB$700,4,0),Math!B$2)</f>
        <v>0.43</v>
      </c>
      <c r="E5" s="8">
        <f>IFERROR(VLOOKUP($A5, Main!$A5:$AB$700,5,0),Math!C$2)</f>
        <v>0.85</v>
      </c>
      <c r="F5" s="8">
        <f>IFERROR(VLOOKUP($A5, Main!$A5:$AB$700,6,0),Math!D$2)</f>
        <v>2.4</v>
      </c>
      <c r="G5" s="8">
        <f>IFERROR(VLOOKUP($A5, Main!$A5:$AB$700,7,0),Math!E$2)</f>
        <v>4</v>
      </c>
      <c r="H5" s="8">
        <f>IFERROR(VLOOKUP($A5, Main!$A5:$AB$700,8,0),Math!F$2)</f>
        <v>8.9</v>
      </c>
      <c r="I5" s="8">
        <f>IFERROR(VLOOKUP($A5, Main!$A5:$AB$700,9,0),Math!G$2)</f>
        <v>1</v>
      </c>
      <c r="J5" s="8">
        <f>IFERROR(VLOOKUP($A5, Main!$A5:$AB$700,10,0),Math!H$2)</f>
        <v>0.2</v>
      </c>
      <c r="K5" s="8">
        <f>IFERROR(VLOOKUP($A5, Main!$A5:$AB$700,11,0),Math!I$2)</f>
        <v>3.9</v>
      </c>
      <c r="L5" s="8">
        <f>IFERROR(VLOOKUP($A5, Main!$A5:$AB$700,12,0),Math!J$2)</f>
        <v>22.3</v>
      </c>
      <c r="M5" s="8">
        <f>IFERROR(VLOOKUP($A5, Main!$A5:$AB$700,13,0),Math!K$2)</f>
        <v>7.5</v>
      </c>
      <c r="N5" s="8">
        <f>IFERROR(VLOOKUP($A5, Main!$A5:$AB$700,14,0),Math!L$2)</f>
        <v>17.3</v>
      </c>
      <c r="O5" s="8">
        <f>IFERROR(VLOOKUP($A5, Main!$A5:$AB$700,15,0),Math!M$2)</f>
        <v>4.9000000000000004</v>
      </c>
      <c r="P5" s="8">
        <f>IFERROR(VLOOKUP($A5, Main!$A5:$AB$700,16,0),Math!N$2)</f>
        <v>5.7</v>
      </c>
      <c r="Q5" s="413">
        <f>IFERROR(VLOOKUP($A5, Main!$A5:$AB$700,17,0),0)</f>
        <v>-0.72532361747493768</v>
      </c>
      <c r="R5" s="413">
        <f>IFERROR(VLOOKUP($A5, Main!$A5:$AB$700,18,0),0)</f>
        <v>0.94843214793143371</v>
      </c>
      <c r="S5" s="413">
        <f>IFERROR(VLOOKUP($A5, Main!$A5:$AB$700,19,0),0)</f>
        <v>1.310219900875969</v>
      </c>
      <c r="T5" s="413">
        <f>IFERROR(VLOOKUP($A5, Main!$A5:$AB$700,20,0),0)</f>
        <v>-0.42062842523416527</v>
      </c>
      <c r="U5" s="413">
        <f>IFERROR(VLOOKUP($A5, Main!$A5:$AB$700,21,0),0)</f>
        <v>3.3013490236705985</v>
      </c>
      <c r="V5" s="413">
        <f>IFERROR(VLOOKUP($A5, Main!$A5:$AB$700,22,0),0)</f>
        <v>0.40158641533716533</v>
      </c>
      <c r="W5" s="413">
        <f>IFERROR(VLOOKUP($A5, Main!$A5:$AB$700,23,0),0)</f>
        <v>-0.79355745627308305</v>
      </c>
      <c r="X5" s="413">
        <f>IFERROR(VLOOKUP($A5, Main!$A5:$AB$700,24,0),0)</f>
        <v>-3.2384823300121623</v>
      </c>
      <c r="Y5" s="413">
        <f>IFERROR(VLOOKUP($A5, Main!$A5:$AB$700,25,0),0)</f>
        <v>1.7252944399621684</v>
      </c>
    </row>
    <row r="6" spans="1:25">
      <c r="A6" s="7" t="s">
        <v>59</v>
      </c>
      <c r="B6" s="8">
        <f>IFERROR(VLOOKUP($A6, Main!$A6:$AB$700,2,0),300)</f>
        <v>74</v>
      </c>
      <c r="C6" s="8">
        <f>IFERROR(VLOOKUP($A6, Main!$A6:$AB$700,3,0),70)</f>
        <v>76</v>
      </c>
      <c r="D6" s="8">
        <f>IFERROR(VLOOKUP($A6, Main!$A6:$AB$700,4,0),Math!B$2)</f>
        <v>0.46</v>
      </c>
      <c r="E6" s="8">
        <f>IFERROR(VLOOKUP($A6, Main!$A6:$AB$700,5,0),Math!C$2)</f>
        <v>0.88</v>
      </c>
      <c r="F6" s="8">
        <f>IFERROR(VLOOKUP($A6, Main!$A6:$AB$700,6,0),Math!D$2)</f>
        <v>2.4</v>
      </c>
      <c r="G6" s="8">
        <f>IFERROR(VLOOKUP($A6, Main!$A6:$AB$700,7,0),Math!E$2)</f>
        <v>5</v>
      </c>
      <c r="H6" s="8">
        <f>IFERROR(VLOOKUP($A6, Main!$A6:$AB$700,8,0),Math!F$2)</f>
        <v>1.2</v>
      </c>
      <c r="I6" s="8">
        <f>IFERROR(VLOOKUP($A6, Main!$A6:$AB$700,9,0),Math!G$2)</f>
        <v>0.6</v>
      </c>
      <c r="J6" s="8">
        <f>IFERROR(VLOOKUP($A6, Main!$A6:$AB$700,10,0),Math!H$2)</f>
        <v>2.2999999999999998</v>
      </c>
      <c r="K6" s="8">
        <f>IFERROR(VLOOKUP($A6, Main!$A6:$AB$700,11,0),Math!I$2)</f>
        <v>1</v>
      </c>
      <c r="L6" s="8">
        <f>IFERROR(VLOOKUP($A6, Main!$A6:$AB$700,12,0),Math!J$2)</f>
        <v>12.9</v>
      </c>
      <c r="M6" s="8">
        <f>IFERROR(VLOOKUP($A6, Main!$A6:$AB$700,13,0),Math!K$2)</f>
        <v>4.5</v>
      </c>
      <c r="N6" s="8">
        <f>IFERROR(VLOOKUP($A6, Main!$A6:$AB$700,14,0),Math!L$2)</f>
        <v>9.9</v>
      </c>
      <c r="O6" s="8">
        <f>IFERROR(VLOOKUP($A6, Main!$A6:$AB$700,15,0),Math!M$2)</f>
        <v>1.4</v>
      </c>
      <c r="P6" s="8">
        <f>IFERROR(VLOOKUP($A6, Main!$A6:$AB$700,16,0),Math!N$2)</f>
        <v>1.6</v>
      </c>
      <c r="Q6" s="413">
        <f>IFERROR(VLOOKUP($A6, Main!$A6:$AB$700,17,0),0)</f>
        <v>-0.21810430455539967</v>
      </c>
      <c r="R6" s="413">
        <f>IFERROR(VLOOKUP($A6, Main!$A6:$AB$700,18,0),0)</f>
        <v>1.2855525796606173</v>
      </c>
      <c r="S6" s="413">
        <f>IFERROR(VLOOKUP($A6, Main!$A6:$AB$700,19,0),0)</f>
        <v>1.310219900875969</v>
      </c>
      <c r="T6" s="413">
        <f>IFERROR(VLOOKUP($A6, Main!$A6:$AB$700,20,0),0)</f>
        <v>-2.8981846803843407E-2</v>
      </c>
      <c r="U6" s="413">
        <f>IFERROR(VLOOKUP($A6, Main!$A6:$AB$700,21,0),0)</f>
        <v>-0.8139800166829092</v>
      </c>
      <c r="V6" s="413">
        <f>IFERROR(VLOOKUP($A6, Main!$A6:$AB$700,22,0),0)</f>
        <v>-0.61939599653698318</v>
      </c>
      <c r="W6" s="413">
        <f>IFERROR(VLOOKUP($A6, Main!$A6:$AB$700,23,0),0)</f>
        <v>3.2809429304591271</v>
      </c>
      <c r="X6" s="413">
        <f>IFERROR(VLOOKUP($A6, Main!$A6:$AB$700,24,0),0)</f>
        <v>0.65952490174016287</v>
      </c>
      <c r="Y6" s="413">
        <f>IFERROR(VLOOKUP($A6, Main!$A6:$AB$700,25,0),0)</f>
        <v>1.7921362795789549E-2</v>
      </c>
    </row>
    <row r="7" spans="1:25">
      <c r="A7" s="7" t="s">
        <v>333</v>
      </c>
      <c r="B7" s="8">
        <f>IFERROR(VLOOKUP($A7, Main!$A7:$AB$700,2,0),300)</f>
        <v>48</v>
      </c>
      <c r="C7" s="8">
        <f>IFERROR(VLOOKUP($A7, Main!$A7:$AB$700,3,0),70)</f>
        <v>70</v>
      </c>
      <c r="D7" s="8">
        <f>IFERROR(VLOOKUP($A7, Main!$A7:$AB$700,4,0),Math!B$2)</f>
        <v>0.49</v>
      </c>
      <c r="E7" s="8">
        <f>IFERROR(VLOOKUP($A7, Main!$A7:$AB$700,5,0),Math!C$2)</f>
        <v>0.77</v>
      </c>
      <c r="F7" s="8">
        <f>IFERROR(VLOOKUP($A7, Main!$A7:$AB$700,6,0),Math!D$2)</f>
        <v>1.1000000000000001</v>
      </c>
      <c r="G7" s="8">
        <f>IFERROR(VLOOKUP($A7, Main!$A7:$AB$700,7,0),Math!E$2)</f>
        <v>7.2</v>
      </c>
      <c r="H7" s="8">
        <f>IFERROR(VLOOKUP($A7, Main!$A7:$AB$700,8,0),Math!F$2)</f>
        <v>1.4</v>
      </c>
      <c r="I7" s="8">
        <f>IFERROR(VLOOKUP($A7, Main!$A7:$AB$700,9,0),Math!G$2)</f>
        <v>1.1000000000000001</v>
      </c>
      <c r="J7" s="8">
        <f>IFERROR(VLOOKUP($A7, Main!$A7:$AB$700,10,0),Math!H$2)</f>
        <v>1.8</v>
      </c>
      <c r="K7" s="8">
        <f>IFERROR(VLOOKUP($A7, Main!$A7:$AB$700,11,0),Math!I$2)</f>
        <v>2.1</v>
      </c>
      <c r="L7" s="8">
        <f>IFERROR(VLOOKUP($A7, Main!$A7:$AB$700,12,0),Math!J$2)</f>
        <v>17.100000000000001</v>
      </c>
      <c r="M7" s="8">
        <f>IFERROR(VLOOKUP($A7, Main!$A7:$AB$700,13,0),Math!K$2)</f>
        <v>6.3</v>
      </c>
      <c r="N7" s="8">
        <f>IFERROR(VLOOKUP($A7, Main!$A7:$AB$700,14,0),Math!L$2)</f>
        <v>12.9</v>
      </c>
      <c r="O7" s="8">
        <f>IFERROR(VLOOKUP($A7, Main!$A7:$AB$700,15,0),Math!M$2)</f>
        <v>3.4</v>
      </c>
      <c r="P7" s="8">
        <f>IFERROR(VLOOKUP($A7, Main!$A7:$AB$700,16,0),Math!N$2)</f>
        <v>4.4000000000000004</v>
      </c>
      <c r="Q7" s="413">
        <f>IFERROR(VLOOKUP($A7, Main!$A7:$AB$700,17,0),0)</f>
        <v>0.28911500836413739</v>
      </c>
      <c r="R7" s="413">
        <f>IFERROR(VLOOKUP($A7, Main!$A7:$AB$700,18,0),0)</f>
        <v>4.9444329986945194E-2</v>
      </c>
      <c r="S7" s="413">
        <f>IFERROR(VLOOKUP($A7, Main!$A7:$AB$700,19,0),0)</f>
        <v>-0.17823265182320897</v>
      </c>
      <c r="T7" s="413">
        <f>IFERROR(VLOOKUP($A7, Main!$A7:$AB$700,20,0),0)</f>
        <v>0.83264062574286479</v>
      </c>
      <c r="U7" s="413">
        <f>IFERROR(VLOOKUP($A7, Main!$A7:$AB$700,21,0),0)</f>
        <v>-0.70708835329710384</v>
      </c>
      <c r="V7" s="413">
        <f>IFERROR(VLOOKUP($A7, Main!$A7:$AB$700,22,0),0)</f>
        <v>0.65683201830570259</v>
      </c>
      <c r="W7" s="413">
        <f>IFERROR(VLOOKUP($A7, Main!$A7:$AB$700,23,0),0)</f>
        <v>2.3108237907609817</v>
      </c>
      <c r="X7" s="413">
        <f>IFERROR(VLOOKUP($A7, Main!$A7:$AB$700,24,0),0)</f>
        <v>-0.81902956547623662</v>
      </c>
      <c r="Y7" s="413">
        <f>IFERROR(VLOOKUP($A7, Main!$A7:$AB$700,25,0),0)</f>
        <v>0.78079018450842708</v>
      </c>
    </row>
    <row r="8" spans="1:25">
      <c r="A8" s="7" t="s">
        <v>68</v>
      </c>
      <c r="B8" s="8">
        <f>IFERROR(VLOOKUP($A8, Main!$A8:$AB$700,2,0),300)</f>
        <v>45</v>
      </c>
      <c r="C8" s="8">
        <f>IFERROR(VLOOKUP($A8, Main!$A8:$AB$700,3,0),70)</f>
        <v>50</v>
      </c>
      <c r="D8" s="8">
        <f>IFERROR(VLOOKUP($A8, Main!$A8:$AB$700,4,0),Math!B$2)</f>
        <v>0.45</v>
      </c>
      <c r="E8" s="8">
        <f>IFERROR(VLOOKUP($A8, Main!$A8:$AB$700,5,0),Math!C$2)</f>
        <v>0.79</v>
      </c>
      <c r="F8" s="8">
        <f>IFERROR(VLOOKUP($A8, Main!$A8:$AB$700,6,0),Math!D$2)</f>
        <v>2.1</v>
      </c>
      <c r="G8" s="8">
        <f>IFERROR(VLOOKUP($A8, Main!$A8:$AB$700,7,0),Math!E$2)</f>
        <v>5.5</v>
      </c>
      <c r="H8" s="8">
        <f>IFERROR(VLOOKUP($A8, Main!$A8:$AB$700,8,0),Math!F$2)</f>
        <v>5.0999999999999996</v>
      </c>
      <c r="I8" s="8">
        <f>IFERROR(VLOOKUP($A8, Main!$A8:$AB$700,9,0),Math!G$2)</f>
        <v>1.6</v>
      </c>
      <c r="J8" s="8">
        <f>IFERROR(VLOOKUP($A8, Main!$A8:$AB$700,10,0),Math!H$2)</f>
        <v>0.3</v>
      </c>
      <c r="K8" s="8">
        <f>IFERROR(VLOOKUP($A8, Main!$A8:$AB$700,11,0),Math!I$2)</f>
        <v>2.2000000000000002</v>
      </c>
      <c r="L8" s="8">
        <f>IFERROR(VLOOKUP($A8, Main!$A8:$AB$700,12,0),Math!J$2)</f>
        <v>19.399999999999999</v>
      </c>
      <c r="M8" s="8">
        <f>IFERROR(VLOOKUP($A8, Main!$A8:$AB$700,13,0),Math!K$2)</f>
        <v>7.2</v>
      </c>
      <c r="N8" s="8">
        <f>IFERROR(VLOOKUP($A8, Main!$A8:$AB$700,14,0),Math!L$2)</f>
        <v>16.2</v>
      </c>
      <c r="O8" s="8">
        <f>IFERROR(VLOOKUP($A8, Main!$A8:$AB$700,15,0),Math!M$2)</f>
        <v>2.9</v>
      </c>
      <c r="P8" s="8">
        <f>IFERROR(VLOOKUP($A8, Main!$A8:$AB$700,16,0),Math!N$2)</f>
        <v>3.7</v>
      </c>
      <c r="Q8" s="413">
        <f>IFERROR(VLOOKUP($A8, Main!$A8:$AB$700,17,0),0)</f>
        <v>-0.38717740886191232</v>
      </c>
      <c r="R8" s="413">
        <f>IFERROR(VLOOKUP($A8, Main!$A8:$AB$700,18,0),0)</f>
        <v>0.27419128447306762</v>
      </c>
      <c r="S8" s="413">
        <f>IFERROR(VLOOKUP($A8, Main!$A8:$AB$700,19,0),0)</f>
        <v>0.96673085025308181</v>
      </c>
      <c r="T8" s="413">
        <f>IFERROR(VLOOKUP($A8, Main!$A8:$AB$700,20,0),0)</f>
        <v>0.16684144241131751</v>
      </c>
      <c r="U8" s="413">
        <f>IFERROR(VLOOKUP($A8, Main!$A8:$AB$700,21,0),0)</f>
        <v>1.2704074193402957</v>
      </c>
      <c r="V8" s="413">
        <f>IFERROR(VLOOKUP($A8, Main!$A8:$AB$700,22,0),0)</f>
        <v>1.9330600331483883</v>
      </c>
      <c r="W8" s="413">
        <f>IFERROR(VLOOKUP($A8, Main!$A8:$AB$700,23,0),0)</f>
        <v>-0.59953362833345403</v>
      </c>
      <c r="X8" s="413">
        <f>IFERROR(VLOOKUP($A8, Main!$A8:$AB$700,24,0),0)</f>
        <v>-0.9534436079504548</v>
      </c>
      <c r="Y8" s="413">
        <f>IFERROR(VLOOKUP($A8, Main!$A8:$AB$700,25,0),0)</f>
        <v>1.198551682112966</v>
      </c>
    </row>
    <row r="9" spans="1:25">
      <c r="A9" s="7" t="s">
        <v>80</v>
      </c>
      <c r="B9" s="8">
        <f>IFERROR(VLOOKUP($A9, Main!$A9:$AB$700,2,0),300)</f>
        <v>66</v>
      </c>
      <c r="C9" s="8">
        <f>IFERROR(VLOOKUP($A9, Main!$A9:$AB$700,3,0),70)</f>
        <v>74</v>
      </c>
      <c r="D9" s="8">
        <f>IFERROR(VLOOKUP($A9, Main!$A9:$AB$700,4,0),Math!B$2)</f>
        <v>0.45</v>
      </c>
      <c r="E9" s="8">
        <f>IFERROR(VLOOKUP($A9, Main!$A9:$AB$700,5,0),Math!C$2)</f>
        <v>0.78</v>
      </c>
      <c r="F9" s="8">
        <f>IFERROR(VLOOKUP($A9, Main!$A9:$AB$700,6,0),Math!D$2)</f>
        <v>1.5</v>
      </c>
      <c r="G9" s="8">
        <f>IFERROR(VLOOKUP($A9, Main!$A9:$AB$700,7,0),Math!E$2)</f>
        <v>4</v>
      </c>
      <c r="H9" s="8">
        <f>IFERROR(VLOOKUP($A9, Main!$A9:$AB$700,8,0),Math!F$2)</f>
        <v>7.9</v>
      </c>
      <c r="I9" s="8">
        <f>IFERROR(VLOOKUP($A9, Main!$A9:$AB$700,9,0),Math!G$2)</f>
        <v>1.2</v>
      </c>
      <c r="J9" s="8">
        <f>IFERROR(VLOOKUP($A9, Main!$A9:$AB$700,10,0),Math!H$2)</f>
        <v>0.4</v>
      </c>
      <c r="K9" s="8">
        <f>IFERROR(VLOOKUP($A9, Main!$A9:$AB$700,11,0),Math!I$2)</f>
        <v>3.1</v>
      </c>
      <c r="L9" s="8">
        <f>IFERROR(VLOOKUP($A9, Main!$A9:$AB$700,12,0),Math!J$2)</f>
        <v>16.399999999999999</v>
      </c>
      <c r="M9" s="8">
        <f>IFERROR(VLOOKUP($A9, Main!$A9:$AB$700,13,0),Math!K$2)</f>
        <v>5.8</v>
      </c>
      <c r="N9" s="8">
        <f>IFERROR(VLOOKUP($A9, Main!$A9:$AB$700,14,0),Math!L$2)</f>
        <v>13</v>
      </c>
      <c r="O9" s="8">
        <f>IFERROR(VLOOKUP($A9, Main!$A9:$AB$700,15,0),Math!M$2)</f>
        <v>3.3</v>
      </c>
      <c r="P9" s="8">
        <f>IFERROR(VLOOKUP($A9, Main!$A9:$AB$700,16,0),Math!N$2)</f>
        <v>4.2</v>
      </c>
      <c r="Q9" s="413">
        <f>IFERROR(VLOOKUP($A9, Main!$A9:$AB$700,17,0),0)</f>
        <v>-0.38717740886191232</v>
      </c>
      <c r="R9" s="413">
        <f>IFERROR(VLOOKUP($A9, Main!$A9:$AB$700,18,0),0)</f>
        <v>0.16181780723000641</v>
      </c>
      <c r="S9" s="413">
        <f>IFERROR(VLOOKUP($A9, Main!$A9:$AB$700,19,0),0)</f>
        <v>0.27975274900730723</v>
      </c>
      <c r="T9" s="413">
        <f>IFERROR(VLOOKUP($A9, Main!$A9:$AB$700,20,0),0)</f>
        <v>-0.42062842523416527</v>
      </c>
      <c r="U9" s="413">
        <f>IFERROR(VLOOKUP($A9, Main!$A9:$AB$700,21,0),0)</f>
        <v>2.7668907067415711</v>
      </c>
      <c r="V9" s="413">
        <f>IFERROR(VLOOKUP($A9, Main!$A9:$AB$700,22,0),0)</f>
        <v>0.91207762127423941</v>
      </c>
      <c r="W9" s="413">
        <f>IFERROR(VLOOKUP($A9, Main!$A9:$AB$700,23,0),0)</f>
        <v>-0.40550980039382489</v>
      </c>
      <c r="X9" s="413">
        <f>IFERROR(VLOOKUP($A9, Main!$A9:$AB$700,24,0),0)</f>
        <v>-2.1631699902184178</v>
      </c>
      <c r="Y9" s="413">
        <f>IFERROR(VLOOKUP($A9, Main!$A9:$AB$700,25,0),0)</f>
        <v>0.65364538088965363</v>
      </c>
    </row>
    <row r="10" spans="1:25">
      <c r="A10" s="7" t="s">
        <v>89</v>
      </c>
      <c r="B10" s="8">
        <f>IFERROR(VLOOKUP($A10, Main!$A10:$AB$700,2,0),300)</f>
        <v>69</v>
      </c>
      <c r="C10" s="8">
        <f>IFERROR(VLOOKUP($A10, Main!$A10:$AB$700,3,0),70)</f>
        <v>69</v>
      </c>
      <c r="D10" s="8">
        <f>IFERROR(VLOOKUP($A10, Main!$A10:$AB$700,4,0),Math!B$2)</f>
        <v>0.55000000000000004</v>
      </c>
      <c r="E10" s="8">
        <f>IFERROR(VLOOKUP($A10, Main!$A10:$AB$700,5,0),Math!C$2)</f>
        <v>0.61</v>
      </c>
      <c r="F10" s="8">
        <f>IFERROR(VLOOKUP($A10, Main!$A10:$AB$700,6,0),Math!D$2)</f>
        <v>0</v>
      </c>
      <c r="G10" s="8">
        <f>IFERROR(VLOOKUP($A10, Main!$A10:$AB$700,7,0),Math!E$2)</f>
        <v>11.6</v>
      </c>
      <c r="H10" s="8">
        <f>IFERROR(VLOOKUP($A10, Main!$A10:$AB$700,8,0),Math!F$2)</f>
        <v>1</v>
      </c>
      <c r="I10" s="8">
        <f>IFERROR(VLOOKUP($A10, Main!$A10:$AB$700,9,0),Math!G$2)</f>
        <v>0.7</v>
      </c>
      <c r="J10" s="8">
        <f>IFERROR(VLOOKUP($A10, Main!$A10:$AB$700,10,0),Math!H$2)</f>
        <v>2.2999999999999998</v>
      </c>
      <c r="K10" s="8">
        <f>IFERROR(VLOOKUP($A10, Main!$A10:$AB$700,11,0),Math!I$2)</f>
        <v>1.6</v>
      </c>
      <c r="L10" s="8">
        <f>IFERROR(VLOOKUP($A10, Main!$A10:$AB$700,12,0),Math!J$2)</f>
        <v>14</v>
      </c>
      <c r="M10" s="8">
        <f>IFERROR(VLOOKUP($A10, Main!$A10:$AB$700,13,0),Math!K$2)</f>
        <v>6</v>
      </c>
      <c r="N10" s="8">
        <f>IFERROR(VLOOKUP($A10, Main!$A10:$AB$700,14,0),Math!L$2)</f>
        <v>11.1</v>
      </c>
      <c r="O10" s="8">
        <f>IFERROR(VLOOKUP($A10, Main!$A10:$AB$700,15,0),Math!M$2)</f>
        <v>1.9</v>
      </c>
      <c r="P10" s="8">
        <f>IFERROR(VLOOKUP($A10, Main!$A10:$AB$700,16,0),Math!N$2)</f>
        <v>3.1</v>
      </c>
      <c r="Q10" s="413">
        <f>IFERROR(VLOOKUP($A10, Main!$A10:$AB$700,17,0),0)</f>
        <v>1.3035536342032135</v>
      </c>
      <c r="R10" s="413">
        <f>IFERROR(VLOOKUP($A10, Main!$A10:$AB$700,18,0),0)</f>
        <v>-1.7485313059020331</v>
      </c>
      <c r="S10" s="413">
        <f>IFERROR(VLOOKUP($A10, Main!$A10:$AB$700,19,0),0)</f>
        <v>-1.4376925041071289</v>
      </c>
      <c r="T10" s="413">
        <f>IFERROR(VLOOKUP($A10, Main!$A10:$AB$700,20,0),0)</f>
        <v>2.5558855708362809</v>
      </c>
      <c r="U10" s="413">
        <f>IFERROR(VLOOKUP($A10, Main!$A10:$AB$700,21,0),0)</f>
        <v>-0.92087168006871456</v>
      </c>
      <c r="V10" s="413">
        <f>IFERROR(VLOOKUP($A10, Main!$A10:$AB$700,22,0),0)</f>
        <v>-0.36415039356844614</v>
      </c>
      <c r="W10" s="413">
        <f>IFERROR(VLOOKUP($A10, Main!$A10:$AB$700,23,0),0)</f>
        <v>3.2809429304591271</v>
      </c>
      <c r="X10" s="413">
        <f>IFERROR(VLOOKUP($A10, Main!$A10:$AB$700,24,0),0)</f>
        <v>-0.14695935310514599</v>
      </c>
      <c r="Y10" s="413">
        <f>IFERROR(VLOOKUP($A10, Main!$A10:$AB$700,25,0),0)</f>
        <v>0.21772033991100403</v>
      </c>
    </row>
    <row r="11" spans="1:25">
      <c r="A11" s="7" t="s">
        <v>112</v>
      </c>
      <c r="B11" s="8">
        <f>IFERROR(VLOOKUP($A11, Main!$A11:$AB$700,2,0),300)</f>
        <v>100</v>
      </c>
      <c r="C11" s="8">
        <f>IFERROR(VLOOKUP($A11, Main!$A11:$AB$700,3,0),70)</f>
        <v>68</v>
      </c>
      <c r="D11" s="8">
        <f>IFERROR(VLOOKUP($A11, Main!$A11:$AB$700,4,0),Math!B$2)</f>
        <v>0.47</v>
      </c>
      <c r="E11" s="8">
        <f>IFERROR(VLOOKUP($A11, Main!$A11:$AB$700,5,0),Math!C$2)</f>
        <v>0.78</v>
      </c>
      <c r="F11" s="8">
        <f>IFERROR(VLOOKUP($A11, Main!$A11:$AB$700,6,0),Math!D$2)</f>
        <v>1</v>
      </c>
      <c r="G11" s="8">
        <f>IFERROR(VLOOKUP($A11, Main!$A11:$AB$700,7,0),Math!E$2)</f>
        <v>4.4000000000000004</v>
      </c>
      <c r="H11" s="8">
        <f>IFERROR(VLOOKUP($A11, Main!$A11:$AB$700,8,0),Math!F$2)</f>
        <v>3.7</v>
      </c>
      <c r="I11" s="8">
        <f>IFERROR(VLOOKUP($A11, Main!$A11:$AB$700,9,0),Math!G$2)</f>
        <v>1.2</v>
      </c>
      <c r="J11" s="8">
        <f>IFERROR(VLOOKUP($A11, Main!$A11:$AB$700,10,0),Math!H$2)</f>
        <v>0.8</v>
      </c>
      <c r="K11" s="8">
        <f>IFERROR(VLOOKUP($A11, Main!$A11:$AB$700,11,0),Math!I$2)</f>
        <v>1.6</v>
      </c>
      <c r="L11" s="8">
        <f>IFERROR(VLOOKUP($A11, Main!$A11:$AB$700,12,0),Math!J$2)</f>
        <v>12.8</v>
      </c>
      <c r="M11" s="8">
        <f>IFERROR(VLOOKUP($A11, Main!$A11:$AB$700,13,0),Math!K$2)</f>
        <v>5</v>
      </c>
      <c r="N11" s="8">
        <f>IFERROR(VLOOKUP($A11, Main!$A11:$AB$700,14,0),Math!L$2)</f>
        <v>10.7</v>
      </c>
      <c r="O11" s="8">
        <f>IFERROR(VLOOKUP($A11, Main!$A11:$AB$700,15,0),Math!M$2)</f>
        <v>1.7</v>
      </c>
      <c r="P11" s="8">
        <f>IFERROR(VLOOKUP($A11, Main!$A11:$AB$700,16,0),Math!N$2)</f>
        <v>2.1</v>
      </c>
      <c r="Q11" s="413">
        <f>IFERROR(VLOOKUP($A11, Main!$A11:$AB$700,17,0),0)</f>
        <v>-4.9031200248887921E-2</v>
      </c>
      <c r="R11" s="413">
        <f>IFERROR(VLOOKUP($A11, Main!$A11:$AB$700,18,0),0)</f>
        <v>0.16181780723000641</v>
      </c>
      <c r="S11" s="413">
        <f>IFERROR(VLOOKUP($A11, Main!$A11:$AB$700,19,0),0)</f>
        <v>-0.29272900203083813</v>
      </c>
      <c r="T11" s="413">
        <f>IFERROR(VLOOKUP($A11, Main!$A11:$AB$700,20,0),0)</f>
        <v>-0.26396979386203639</v>
      </c>
      <c r="U11" s="413">
        <f>IFERROR(VLOOKUP($A11, Main!$A11:$AB$700,21,0),0)</f>
        <v>0.52216577563965827</v>
      </c>
      <c r="V11" s="413">
        <f>IFERROR(VLOOKUP($A11, Main!$A11:$AB$700,22,0),0)</f>
        <v>0.91207762127423941</v>
      </c>
      <c r="W11" s="413">
        <f>IFERROR(VLOOKUP($A11, Main!$A11:$AB$700,23,0),0)</f>
        <v>0.37058551136469142</v>
      </c>
      <c r="X11" s="413">
        <f>IFERROR(VLOOKUP($A11, Main!$A11:$AB$700,24,0),0)</f>
        <v>-0.14695935310514599</v>
      </c>
      <c r="Y11" s="413">
        <f>IFERROR(VLOOKUP($A11, Main!$A11:$AB$700,25,0),0)</f>
        <v>-2.421805783208002E-4</v>
      </c>
    </row>
    <row r="12" spans="1:25">
      <c r="A12" s="7" t="s">
        <v>129</v>
      </c>
      <c r="B12" s="8">
        <f>IFERROR(VLOOKUP($A12, Main!$A12:$AB$700,2,0),300)</f>
        <v>109</v>
      </c>
      <c r="C12" s="8">
        <f>IFERROR(VLOOKUP($A12, Main!$A12:$AB$700,3,0),70)</f>
        <v>78</v>
      </c>
      <c r="D12" s="8">
        <f>IFERROR(VLOOKUP($A12, Main!$A12:$AB$700,4,0),Math!B$2)</f>
        <v>0.48</v>
      </c>
      <c r="E12" s="8">
        <f>IFERROR(VLOOKUP($A12, Main!$A12:$AB$700,5,0),Math!C$2)</f>
        <v>0.79</v>
      </c>
      <c r="F12" s="8">
        <f>IFERROR(VLOOKUP($A12, Main!$A12:$AB$700,6,0),Math!D$2)</f>
        <v>2</v>
      </c>
      <c r="G12" s="8">
        <f>IFERROR(VLOOKUP($A12, Main!$A12:$AB$700,7,0),Math!E$2)</f>
        <v>4.0999999999999996</v>
      </c>
      <c r="H12" s="8">
        <f>IFERROR(VLOOKUP($A12, Main!$A12:$AB$700,8,0),Math!F$2)</f>
        <v>2</v>
      </c>
      <c r="I12" s="8">
        <f>IFERROR(VLOOKUP($A12, Main!$A12:$AB$700,9,0),Math!G$2)</f>
        <v>0.8</v>
      </c>
      <c r="J12" s="8">
        <f>IFERROR(VLOOKUP($A12, Main!$A12:$AB$700,10,0),Math!H$2)</f>
        <v>0</v>
      </c>
      <c r="K12" s="8">
        <f>IFERROR(VLOOKUP($A12, Main!$A12:$AB$700,11,0),Math!I$2)</f>
        <v>1.6</v>
      </c>
      <c r="L12" s="8">
        <f>IFERROR(VLOOKUP($A12, Main!$A12:$AB$700,12,0),Math!J$2)</f>
        <v>15.7</v>
      </c>
      <c r="M12" s="8">
        <f>IFERROR(VLOOKUP($A12, Main!$A12:$AB$700,13,0),Math!K$2)</f>
        <v>5.4</v>
      </c>
      <c r="N12" s="8">
        <f>IFERROR(VLOOKUP($A12, Main!$A12:$AB$700,14,0),Math!L$2)</f>
        <v>11.1</v>
      </c>
      <c r="O12" s="8">
        <f>IFERROR(VLOOKUP($A12, Main!$A12:$AB$700,15,0),Math!M$2)</f>
        <v>3</v>
      </c>
      <c r="P12" s="8">
        <f>IFERROR(VLOOKUP($A12, Main!$A12:$AB$700,16,0),Math!N$2)</f>
        <v>3.8</v>
      </c>
      <c r="Q12" s="413">
        <f>IFERROR(VLOOKUP($A12, Main!$A12:$AB$700,17,0),0)</f>
        <v>0.12004190405762474</v>
      </c>
      <c r="R12" s="413">
        <f>IFERROR(VLOOKUP($A12, Main!$A12:$AB$700,18,0),0)</f>
        <v>0.27419128447306762</v>
      </c>
      <c r="S12" s="413">
        <f>IFERROR(VLOOKUP($A12, Main!$A12:$AB$700,19,0),0)</f>
        <v>0.85223450004545265</v>
      </c>
      <c r="T12" s="413">
        <f>IFERROR(VLOOKUP($A12, Main!$A12:$AB$700,20,0),0)</f>
        <v>-0.38146376739113319</v>
      </c>
      <c r="U12" s="413">
        <f>IFERROR(VLOOKUP($A12, Main!$A12:$AB$700,21,0),0)</f>
        <v>-0.3864133631396876</v>
      </c>
      <c r="V12" s="413">
        <f>IFERROR(VLOOKUP($A12, Main!$A12:$AB$700,22,0),0)</f>
        <v>-0.10890479059990879</v>
      </c>
      <c r="W12" s="413">
        <f>IFERROR(VLOOKUP($A12, Main!$A12:$AB$700,23,0),0)</f>
        <v>-1.1816051121523412</v>
      </c>
      <c r="X12" s="413">
        <f>IFERROR(VLOOKUP($A12, Main!$A12:$AB$700,24,0),0)</f>
        <v>-0.14695935310514599</v>
      </c>
      <c r="Y12" s="413">
        <f>IFERROR(VLOOKUP($A12, Main!$A12:$AB$700,25,0),0)</f>
        <v>0.52650057727088095</v>
      </c>
    </row>
    <row r="13" spans="1:25">
      <c r="A13" s="7" t="s">
        <v>350</v>
      </c>
      <c r="B13" s="8">
        <f>IFERROR(VLOOKUP($A13, Main!$A13:$AB$700,2,0),300)</f>
        <v>185</v>
      </c>
      <c r="C13" s="8">
        <f>IFERROR(VLOOKUP($A13, Main!$A13:$AB$700,3,0),70)</f>
        <v>80</v>
      </c>
      <c r="D13" s="8">
        <f>IFERROR(VLOOKUP($A13, Main!$A13:$AB$700,4,0),Math!B$2)</f>
        <v>0.39</v>
      </c>
      <c r="E13" s="8">
        <f>IFERROR(VLOOKUP($A13, Main!$A13:$AB$700,5,0),Math!C$2)</f>
        <v>0.72</v>
      </c>
      <c r="F13" s="8">
        <f>IFERROR(VLOOKUP($A13, Main!$A13:$AB$700,6,0),Math!D$2)</f>
        <v>1.8</v>
      </c>
      <c r="G13" s="8">
        <f>IFERROR(VLOOKUP($A13, Main!$A13:$AB$700,7,0),Math!E$2)</f>
        <v>5.8</v>
      </c>
      <c r="H13" s="8">
        <f>IFERROR(VLOOKUP($A13, Main!$A13:$AB$700,8,0),Math!F$2)</f>
        <v>1.2</v>
      </c>
      <c r="I13" s="8">
        <f>IFERROR(VLOOKUP($A13, Main!$A13:$AB$700,9,0),Math!G$2)</f>
        <v>1.5</v>
      </c>
      <c r="J13" s="8">
        <f>IFERROR(VLOOKUP($A13, Main!$A13:$AB$700,10,0),Math!H$2)</f>
        <v>0.5</v>
      </c>
      <c r="K13" s="8">
        <f>IFERROR(VLOOKUP($A13, Main!$A13:$AB$700,11,0),Math!I$2)</f>
        <v>0.7</v>
      </c>
      <c r="L13" s="8">
        <f>IFERROR(VLOOKUP($A13, Main!$A13:$AB$700,12,0),Math!J$2)</f>
        <v>7.2</v>
      </c>
      <c r="M13" s="8">
        <f>IFERROR(VLOOKUP($A13, Main!$A13:$AB$700,13,0),Math!K$2)</f>
        <v>2.5</v>
      </c>
      <c r="N13" s="8">
        <f>IFERROR(VLOOKUP($A13, Main!$A13:$AB$700,14,0),Math!L$2)</f>
        <v>6.3</v>
      </c>
      <c r="O13" s="8">
        <f>IFERROR(VLOOKUP($A13, Main!$A13:$AB$700,15,0),Math!M$2)</f>
        <v>0.5</v>
      </c>
      <c r="P13" s="8">
        <f>IFERROR(VLOOKUP($A13, Main!$A13:$AB$700,16,0),Math!N$2)</f>
        <v>0.7</v>
      </c>
      <c r="Q13" s="413">
        <f>IFERROR(VLOOKUP($A13, Main!$A13:$AB$700,17,0),0)</f>
        <v>-1.4016160347009874</v>
      </c>
      <c r="R13" s="413">
        <f>IFERROR(VLOOKUP($A13, Main!$A13:$AB$700,18,0),0)</f>
        <v>-0.51242305622836093</v>
      </c>
      <c r="S13" s="413">
        <f>IFERROR(VLOOKUP($A13, Main!$A13:$AB$700,19,0),0)</f>
        <v>0.62324179963019455</v>
      </c>
      <c r="T13" s="413">
        <f>IFERROR(VLOOKUP($A13, Main!$A13:$AB$700,20,0),0)</f>
        <v>0.284335415940414</v>
      </c>
      <c r="U13" s="413">
        <f>IFERROR(VLOOKUP($A13, Main!$A13:$AB$700,21,0),0)</f>
        <v>-0.8139800166829092</v>
      </c>
      <c r="V13" s="413">
        <f>IFERROR(VLOOKUP($A13, Main!$A13:$AB$700,22,0),0)</f>
        <v>1.6778144301798508</v>
      </c>
      <c r="W13" s="413">
        <f>IFERROR(VLOOKUP($A13, Main!$A13:$AB$700,23,0),0)</f>
        <v>-0.21148597245419587</v>
      </c>
      <c r="X13" s="413">
        <f>IFERROR(VLOOKUP($A13, Main!$A13:$AB$700,24,0),0)</f>
        <v>1.0627670291628173</v>
      </c>
      <c r="Y13" s="413">
        <f>IFERROR(VLOOKUP($A13, Main!$A13:$AB$700,25,0),0)</f>
        <v>-1.017400609528504</v>
      </c>
    </row>
    <row r="14" spans="1:25">
      <c r="A14" s="7" t="s">
        <v>169</v>
      </c>
      <c r="B14" s="8">
        <f>IFERROR(VLOOKUP($A14, Main!$A14:$AB$700,2,0),300)</f>
        <v>144</v>
      </c>
      <c r="C14" s="8">
        <f>IFERROR(VLOOKUP($A14, Main!$A14:$AB$700,3,0),70)</f>
        <v>72</v>
      </c>
      <c r="D14" s="8">
        <f>IFERROR(VLOOKUP($A14, Main!$A14:$AB$700,4,0),Math!B$2)</f>
        <v>0.46</v>
      </c>
      <c r="E14" s="8">
        <f>IFERROR(VLOOKUP($A14, Main!$A14:$AB$700,5,0),Math!C$2)</f>
        <v>0.75</v>
      </c>
      <c r="F14" s="8">
        <f>IFERROR(VLOOKUP($A14, Main!$A14:$AB$700,6,0),Math!D$2)</f>
        <v>1.6</v>
      </c>
      <c r="G14" s="8">
        <f>IFERROR(VLOOKUP($A14, Main!$A14:$AB$700,7,0),Math!E$2)</f>
        <v>4.5999999999999996</v>
      </c>
      <c r="H14" s="8">
        <f>IFERROR(VLOOKUP($A14, Main!$A14:$AB$700,8,0),Math!F$2)</f>
        <v>2.2000000000000002</v>
      </c>
      <c r="I14" s="8">
        <f>IFERROR(VLOOKUP($A14, Main!$A14:$AB$700,9,0),Math!G$2)</f>
        <v>1.1000000000000001</v>
      </c>
      <c r="J14" s="8">
        <f>IFERROR(VLOOKUP($A14, Main!$A14:$AB$700,10,0),Math!H$2)</f>
        <v>0.3</v>
      </c>
      <c r="K14" s="8">
        <f>IFERROR(VLOOKUP($A14, Main!$A14:$AB$700,11,0),Math!I$2)</f>
        <v>1.3</v>
      </c>
      <c r="L14" s="8">
        <f>IFERROR(VLOOKUP($A14, Main!$A14:$AB$700,12,0),Math!J$2)</f>
        <v>12.1</v>
      </c>
      <c r="M14" s="8">
        <f>IFERROR(VLOOKUP($A14, Main!$A14:$AB$700,13,0),Math!K$2)</f>
        <v>4.0999999999999996</v>
      </c>
      <c r="N14" s="8">
        <f>IFERROR(VLOOKUP($A14, Main!$A14:$AB$700,14,0),Math!L$2)</f>
        <v>8.9</v>
      </c>
      <c r="O14" s="8">
        <f>IFERROR(VLOOKUP($A14, Main!$A14:$AB$700,15,0),Math!M$2)</f>
        <v>2.4</v>
      </c>
      <c r="P14" s="8">
        <f>IFERROR(VLOOKUP($A14, Main!$A14:$AB$700,16,0),Math!N$2)</f>
        <v>3.2</v>
      </c>
      <c r="Q14" s="413">
        <f>IFERROR(VLOOKUP($A14, Main!$A14:$AB$700,17,0),0)</f>
        <v>-0.21810430455539967</v>
      </c>
      <c r="R14" s="413">
        <f>IFERROR(VLOOKUP($A14, Main!$A14:$AB$700,18,0),0)</f>
        <v>-0.17530262449917725</v>
      </c>
      <c r="S14" s="413">
        <f>IFERROR(VLOOKUP($A14, Main!$A14:$AB$700,19,0),0)</f>
        <v>0.39424909921493645</v>
      </c>
      <c r="T14" s="413">
        <f>IFERROR(VLOOKUP($A14, Main!$A14:$AB$700,20,0),0)</f>
        <v>-0.18564047817597229</v>
      </c>
      <c r="U14" s="413">
        <f>IFERROR(VLOOKUP($A14, Main!$A14:$AB$700,21,0),0)</f>
        <v>-0.27952169975388214</v>
      </c>
      <c r="V14" s="413">
        <f>IFERROR(VLOOKUP($A14, Main!$A14:$AB$700,22,0),0)</f>
        <v>0.65683201830570259</v>
      </c>
      <c r="W14" s="413">
        <f>IFERROR(VLOOKUP($A14, Main!$A14:$AB$700,23,0),0)</f>
        <v>-0.59953362833345403</v>
      </c>
      <c r="X14" s="413">
        <f>IFERROR(VLOOKUP($A14, Main!$A14:$AB$700,24,0),0)</f>
        <v>0.25628277431750845</v>
      </c>
      <c r="Y14" s="413">
        <f>IFERROR(VLOOKUP($A14, Main!$A14:$AB$700,25,0),0)</f>
        <v>-0.12738698419709388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70.92307692307692</v>
      </c>
      <c r="C17" s="386">
        <f t="shared" si="0"/>
        <v>72.15384615384616</v>
      </c>
      <c r="D17" s="386">
        <f t="shared" si="0"/>
        <v>0.46615384615384603</v>
      </c>
      <c r="E17" s="386">
        <f t="shared" si="0"/>
        <v>0.78692307692307706</v>
      </c>
      <c r="F17" s="386">
        <f t="shared" si="0"/>
        <v>1.9076923076923078</v>
      </c>
      <c r="G17" s="386">
        <f t="shared" si="0"/>
        <v>5.7153846153846155</v>
      </c>
      <c r="H17" s="386">
        <f t="shared" si="0"/>
        <v>3.6769230769230772</v>
      </c>
      <c r="I17" s="386">
        <f t="shared" si="0"/>
        <v>1.0769230769230766</v>
      </c>
      <c r="J17" s="386">
        <f t="shared" si="0"/>
        <v>0.94615384615384623</v>
      </c>
      <c r="K17" s="386">
        <f t="shared" si="0"/>
        <v>2.0923076923076929</v>
      </c>
      <c r="L17" s="386">
        <f t="shared" si="0"/>
        <v>17.061538461538461</v>
      </c>
      <c r="M17" s="386">
        <f t="shared" si="0"/>
        <v>6.1076923076923082</v>
      </c>
      <c r="N17" s="386">
        <f t="shared" si="0"/>
        <v>13.100000000000001</v>
      </c>
      <c r="O17" s="387">
        <f>M17/N17</f>
        <v>0.46623605402231355</v>
      </c>
      <c r="P17" s="387">
        <f>AVERAGE(O2:O14)</f>
        <v>2.9384615384615382</v>
      </c>
      <c r="Q17" s="387">
        <f>AVERAGE(P2:P14)</f>
        <v>3.6615384615384623</v>
      </c>
      <c r="R17" s="386">
        <f>P17/Q17</f>
        <v>0.80252100840336116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0.46623605402231355</v>
      </c>
      <c r="C20" s="386">
        <f>M20/N20</f>
        <v>0.80252100840336116</v>
      </c>
      <c r="D20" s="386">
        <f t="shared" ref="D20:N20" si="1">SUM(F2:F14)</f>
        <v>24.8</v>
      </c>
      <c r="E20" s="386">
        <f t="shared" si="1"/>
        <v>74.3</v>
      </c>
      <c r="F20" s="386">
        <f t="shared" si="1"/>
        <v>47.800000000000004</v>
      </c>
      <c r="G20" s="386">
        <f t="shared" si="1"/>
        <v>13.999999999999996</v>
      </c>
      <c r="H20" s="386">
        <f t="shared" si="1"/>
        <v>12.3</v>
      </c>
      <c r="I20" s="386">
        <f t="shared" si="1"/>
        <v>27.200000000000006</v>
      </c>
      <c r="J20" s="386">
        <f t="shared" si="1"/>
        <v>221.8</v>
      </c>
      <c r="K20" s="386">
        <f t="shared" si="1"/>
        <v>79.400000000000006</v>
      </c>
      <c r="L20" s="386">
        <f t="shared" si="1"/>
        <v>170.3</v>
      </c>
      <c r="M20" s="386">
        <f t="shared" si="1"/>
        <v>38.199999999999996</v>
      </c>
      <c r="N20" s="386">
        <f t="shared" si="1"/>
        <v>47.600000000000009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D531-DC28-9D45-B085-A262DFED880F}">
  <dimension ref="A1:Y20"/>
  <sheetViews>
    <sheetView workbookViewId="0">
      <selection activeCell="A2" sqref="A2:A14"/>
    </sheetView>
  </sheetViews>
  <sheetFormatPr baseColWidth="10" defaultRowHeight="16"/>
  <cols>
    <col min="1" max="1" width="18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35</v>
      </c>
      <c r="B2" s="8">
        <f>IFERROR(VLOOKUP($A2, Main!$A2:$AB$700,2,0),300)</f>
        <v>25</v>
      </c>
      <c r="C2" s="8">
        <f>IFERROR(VLOOKUP($A2, Main!$A2:$AB$700,3,0),70)</f>
        <v>76</v>
      </c>
      <c r="D2" s="8">
        <f>IFERROR(VLOOKUP($A2, Main!$A2:$AB$700,4,0),Math!B$2)</f>
        <v>0.44</v>
      </c>
      <c r="E2" s="8">
        <f>IFERROR(VLOOKUP($A2, Main!$A2:$AB$700,5,0),Math!C$2)</f>
        <v>0.71</v>
      </c>
      <c r="F2" s="8">
        <f>IFERROR(VLOOKUP($A2, Main!$A2:$AB$700,6,0),Math!D$2)</f>
        <v>1.7</v>
      </c>
      <c r="G2" s="8">
        <f>IFERROR(VLOOKUP($A2, Main!$A2:$AB$700,7,0),Math!E$2)</f>
        <v>8.4</v>
      </c>
      <c r="H2" s="8">
        <f>IFERROR(VLOOKUP($A2, Main!$A2:$AB$700,8,0),Math!F$2)</f>
        <v>8.1999999999999993</v>
      </c>
      <c r="I2" s="8">
        <f>IFERROR(VLOOKUP($A2, Main!$A2:$AB$700,9,0),Math!G$2)</f>
        <v>1.9</v>
      </c>
      <c r="J2" s="8">
        <f>IFERROR(VLOOKUP($A2, Main!$A2:$AB$700,10,0),Math!H$2)</f>
        <v>0.5</v>
      </c>
      <c r="K2" s="8">
        <f>IFERROR(VLOOKUP($A2, Main!$A2:$AB$700,11,0),Math!I$2)</f>
        <v>4.0999999999999996</v>
      </c>
      <c r="L2" s="8">
        <f>IFERROR(VLOOKUP($A2, Main!$A2:$AB$700,12,0),Math!J$2)</f>
        <v>21.2</v>
      </c>
      <c r="M2" s="8">
        <f>IFERROR(VLOOKUP($A2, Main!$A2:$AB$700,13,0),Math!K$2)</f>
        <v>8.1</v>
      </c>
      <c r="N2" s="8">
        <f>IFERROR(VLOOKUP($A2, Main!$A2:$AB$700,14,0),Math!L$2)</f>
        <v>18.2</v>
      </c>
      <c r="O2" s="8">
        <f>IFERROR(VLOOKUP($A2, Main!$A2:$AB$700,15,0),Math!M$2)</f>
        <v>3.3</v>
      </c>
      <c r="P2" s="8">
        <f>IFERROR(VLOOKUP($A2, Main!$A2:$AB$700,16,0),Math!N$2)</f>
        <v>4.7</v>
      </c>
      <c r="Q2" s="413">
        <f>IFERROR(VLOOKUP($A2, Main!$A2:$AB$700,17,0),0)</f>
        <v>-0.556250513168425</v>
      </c>
      <c r="R2" s="413">
        <f>IFERROR(VLOOKUP($A2, Main!$A2:$AB$700,18,0),0)</f>
        <v>-0.62479653347142217</v>
      </c>
      <c r="S2" s="413">
        <f>IFERROR(VLOOKUP($A2, Main!$A2:$AB$700,19,0),0)</f>
        <v>0.50874544942256539</v>
      </c>
      <c r="T2" s="413">
        <f>IFERROR(VLOOKUP($A2, Main!$A2:$AB$700,20,0),0)</f>
        <v>1.302616519859251</v>
      </c>
      <c r="U2" s="413">
        <f>IFERROR(VLOOKUP($A2, Main!$A2:$AB$700,21,0),0)</f>
        <v>2.9272282018202787</v>
      </c>
      <c r="V2" s="413">
        <f>IFERROR(VLOOKUP($A2, Main!$A2:$AB$700,22,0),0)</f>
        <v>2.6987968420539987</v>
      </c>
      <c r="W2" s="413">
        <f>IFERROR(VLOOKUP($A2, Main!$A2:$AB$700,23,0),0)</f>
        <v>-0.21148597245419587</v>
      </c>
      <c r="X2" s="413">
        <f>IFERROR(VLOOKUP($A2, Main!$A2:$AB$700,24,0),0)</f>
        <v>-3.5073104149605987</v>
      </c>
      <c r="Y2" s="413">
        <f>IFERROR(VLOOKUP($A2, Main!$A2:$AB$700,25,0),0)</f>
        <v>1.5254954628469537</v>
      </c>
    </row>
    <row r="3" spans="1:25">
      <c r="A3" s="7" t="s">
        <v>42</v>
      </c>
      <c r="B3" s="8">
        <f>IFERROR(VLOOKUP($A3, Main!$A3:$AB$700,2,0),300)</f>
        <v>35</v>
      </c>
      <c r="C3" s="8">
        <f>IFERROR(VLOOKUP($A3, Main!$A3:$AB$700,3,0),70)</f>
        <v>78</v>
      </c>
      <c r="D3" s="8">
        <f>IFERROR(VLOOKUP($A3, Main!$A3:$AB$700,4,0),Math!B$2)</f>
        <v>0.52</v>
      </c>
      <c r="E3" s="8">
        <f>IFERROR(VLOOKUP($A3, Main!$A3:$AB$700,5,0),Math!C$2)</f>
        <v>0.79</v>
      </c>
      <c r="F3" s="8">
        <f>IFERROR(VLOOKUP($A3, Main!$A3:$AB$700,6,0),Math!D$2)</f>
        <v>1.1000000000000001</v>
      </c>
      <c r="G3" s="8">
        <f>IFERROR(VLOOKUP($A3, Main!$A3:$AB$700,7,0),Math!E$2)</f>
        <v>7.7</v>
      </c>
      <c r="H3" s="8">
        <f>IFERROR(VLOOKUP($A3, Main!$A3:$AB$700,8,0),Math!F$2)</f>
        <v>3.5</v>
      </c>
      <c r="I3" s="8">
        <f>IFERROR(VLOOKUP($A3, Main!$A3:$AB$700,9,0),Math!G$2)</f>
        <v>1</v>
      </c>
      <c r="J3" s="8">
        <f>IFERROR(VLOOKUP($A3, Main!$A3:$AB$700,10,0),Math!H$2)</f>
        <v>0.7</v>
      </c>
      <c r="K3" s="8">
        <f>IFERROR(VLOOKUP($A3, Main!$A3:$AB$700,11,0),Math!I$2)</f>
        <v>2</v>
      </c>
      <c r="L3" s="8">
        <f>IFERROR(VLOOKUP($A3, Main!$A3:$AB$700,12,0),Math!J$2)</f>
        <v>18.8</v>
      </c>
      <c r="M3" s="8">
        <f>IFERROR(VLOOKUP($A3, Main!$A3:$AB$700,13,0),Math!K$2)</f>
        <v>7.1</v>
      </c>
      <c r="N3" s="8">
        <f>IFERROR(VLOOKUP($A3, Main!$A3:$AB$700,14,0),Math!L$2)</f>
        <v>13.6</v>
      </c>
      <c r="O3" s="8">
        <f>IFERROR(VLOOKUP($A3, Main!$A3:$AB$700,15,0),Math!M$2)</f>
        <v>3.4</v>
      </c>
      <c r="P3" s="8">
        <f>IFERROR(VLOOKUP($A3, Main!$A3:$AB$700,16,0),Math!N$2)</f>
        <v>4.3</v>
      </c>
      <c r="Q3" s="413">
        <f>IFERROR(VLOOKUP($A3, Main!$A3:$AB$700,17,0),0)</f>
        <v>0.79633432128367543</v>
      </c>
      <c r="R3" s="413">
        <f>IFERROR(VLOOKUP($A3, Main!$A3:$AB$700,18,0),0)</f>
        <v>0.27419128447306762</v>
      </c>
      <c r="S3" s="413">
        <f>IFERROR(VLOOKUP($A3, Main!$A3:$AB$700,19,0),0)</f>
        <v>-0.17823265182320897</v>
      </c>
      <c r="T3" s="413">
        <f>IFERROR(VLOOKUP($A3, Main!$A3:$AB$700,20,0),0)</f>
        <v>1.0284639149580257</v>
      </c>
      <c r="U3" s="413">
        <f>IFERROR(VLOOKUP($A3, Main!$A3:$AB$700,21,0),0)</f>
        <v>0.4152741122538528</v>
      </c>
      <c r="V3" s="413">
        <f>IFERROR(VLOOKUP($A3, Main!$A3:$AB$700,22,0),0)</f>
        <v>0.40158641533716533</v>
      </c>
      <c r="W3" s="413">
        <f>IFERROR(VLOOKUP($A3, Main!$A3:$AB$700,23,0),0)</f>
        <v>0.17656168342506218</v>
      </c>
      <c r="X3" s="413">
        <f>IFERROR(VLOOKUP($A3, Main!$A3:$AB$700,24,0),0)</f>
        <v>-0.68461552300201833</v>
      </c>
      <c r="Y3" s="413">
        <f>IFERROR(VLOOKUP($A3, Main!$A3:$AB$700,25,0),0)</f>
        <v>1.089570421868304</v>
      </c>
    </row>
    <row r="4" spans="1:25">
      <c r="A4" s="7" t="s">
        <v>70</v>
      </c>
      <c r="B4" s="8">
        <f>IFERROR(VLOOKUP($A4, Main!$A4:$AB$700,2,0),300)</f>
        <v>31</v>
      </c>
      <c r="C4" s="8">
        <f>IFERROR(VLOOKUP($A4, Main!$A4:$AB$700,3,0),70)</f>
        <v>72</v>
      </c>
      <c r="D4" s="8">
        <f>IFERROR(VLOOKUP($A4, Main!$A4:$AB$700,4,0),Math!B$2)</f>
        <v>0.45</v>
      </c>
      <c r="E4" s="8">
        <f>IFERROR(VLOOKUP($A4, Main!$A4:$AB$700,5,0),Math!C$2)</f>
        <v>0.76</v>
      </c>
      <c r="F4" s="8">
        <f>IFERROR(VLOOKUP($A4, Main!$A4:$AB$700,6,0),Math!D$2)</f>
        <v>2.4</v>
      </c>
      <c r="G4" s="8">
        <f>IFERROR(VLOOKUP($A4, Main!$A4:$AB$700,7,0),Math!E$2)</f>
        <v>7.7</v>
      </c>
      <c r="H4" s="8">
        <f>IFERROR(VLOOKUP($A4, Main!$A4:$AB$700,8,0),Math!F$2)</f>
        <v>5.5</v>
      </c>
      <c r="I4" s="8">
        <f>IFERROR(VLOOKUP($A4, Main!$A4:$AB$700,9,0),Math!G$2)</f>
        <v>0.7</v>
      </c>
      <c r="J4" s="8">
        <f>IFERROR(VLOOKUP($A4, Main!$A4:$AB$700,10,0),Math!H$2)</f>
        <v>0.4</v>
      </c>
      <c r="K4" s="8">
        <f>IFERROR(VLOOKUP($A4, Main!$A4:$AB$700,11,0),Math!I$2)</f>
        <v>3.3</v>
      </c>
      <c r="L4" s="8">
        <f>IFERROR(VLOOKUP($A4, Main!$A4:$AB$700,12,0),Math!J$2)</f>
        <v>24.4</v>
      </c>
      <c r="M4" s="8">
        <f>IFERROR(VLOOKUP($A4, Main!$A4:$AB$700,13,0),Math!K$2)</f>
        <v>8.1999999999999993</v>
      </c>
      <c r="N4" s="8">
        <f>IFERROR(VLOOKUP($A4, Main!$A4:$AB$700,14,0),Math!L$2)</f>
        <v>18.2</v>
      </c>
      <c r="O4" s="8">
        <f>IFERROR(VLOOKUP($A4, Main!$A4:$AB$700,15,0),Math!M$2)</f>
        <v>5.6</v>
      </c>
      <c r="P4" s="8">
        <f>IFERROR(VLOOKUP($A4, Main!$A4:$AB$700,16,0),Math!N$2)</f>
        <v>7.4</v>
      </c>
      <c r="Q4" s="413">
        <f>IFERROR(VLOOKUP($A4, Main!$A4:$AB$700,17,0),0)</f>
        <v>-0.38717740886191232</v>
      </c>
      <c r="R4" s="413">
        <f>IFERROR(VLOOKUP($A4, Main!$A4:$AB$700,18,0),0)</f>
        <v>-6.2929147256116036E-2</v>
      </c>
      <c r="S4" s="413">
        <f>IFERROR(VLOOKUP($A4, Main!$A4:$AB$700,19,0),0)</f>
        <v>1.310219900875969</v>
      </c>
      <c r="T4" s="413">
        <f>IFERROR(VLOOKUP($A4, Main!$A4:$AB$700,20,0),0)</f>
        <v>1.0284639149580257</v>
      </c>
      <c r="U4" s="413">
        <f>IFERROR(VLOOKUP($A4, Main!$A4:$AB$700,21,0),0)</f>
        <v>1.4841907461119068</v>
      </c>
      <c r="V4" s="413">
        <f>IFERROR(VLOOKUP($A4, Main!$A4:$AB$700,22,0),0)</f>
        <v>-0.36415039356844614</v>
      </c>
      <c r="W4" s="413">
        <f>IFERROR(VLOOKUP($A4, Main!$A4:$AB$700,23,0),0)</f>
        <v>-0.40550980039382489</v>
      </c>
      <c r="X4" s="413">
        <f>IFERROR(VLOOKUP($A4, Main!$A4:$AB$700,24,0),0)</f>
        <v>-2.4319980751668537</v>
      </c>
      <c r="Y4" s="413">
        <f>IFERROR(VLOOKUP($A4, Main!$A4:$AB$700,25,0),0)</f>
        <v>2.1067288508184867</v>
      </c>
    </row>
    <row r="5" spans="1:25">
      <c r="A5" s="7" t="s">
        <v>334</v>
      </c>
      <c r="B5" s="8">
        <f>IFERROR(VLOOKUP($A5, Main!$A5:$AB$700,2,0),300)</f>
        <v>51</v>
      </c>
      <c r="C5" s="8">
        <f>IFERROR(VLOOKUP($A5, Main!$A5:$AB$700,3,0),70)</f>
        <v>76</v>
      </c>
      <c r="D5" s="8">
        <f>IFERROR(VLOOKUP($A5, Main!$A5:$AB$700,4,0),Math!B$2)</f>
        <v>0.46</v>
      </c>
      <c r="E5" s="8">
        <f>IFERROR(VLOOKUP($A5, Main!$A5:$AB$700,5,0),Math!C$2)</f>
        <v>0.86</v>
      </c>
      <c r="F5" s="8">
        <f>IFERROR(VLOOKUP($A5, Main!$A5:$AB$700,6,0),Math!D$2)</f>
        <v>2.5</v>
      </c>
      <c r="G5" s="8">
        <f>IFERROR(VLOOKUP($A5, Main!$A5:$AB$700,7,0),Math!E$2)</f>
        <v>4.3</v>
      </c>
      <c r="H5" s="8">
        <f>IFERROR(VLOOKUP($A5, Main!$A5:$AB$700,8,0),Math!F$2)</f>
        <v>3.2</v>
      </c>
      <c r="I5" s="8">
        <f>IFERROR(VLOOKUP($A5, Main!$A5:$AB$700,9,0),Math!G$2)</f>
        <v>0.8</v>
      </c>
      <c r="J5" s="8">
        <f>IFERROR(VLOOKUP($A5, Main!$A5:$AB$700,10,0),Math!H$2)</f>
        <v>0.4</v>
      </c>
      <c r="K5" s="8">
        <f>IFERROR(VLOOKUP($A5, Main!$A5:$AB$700,11,0),Math!I$2)</f>
        <v>1.5</v>
      </c>
      <c r="L5" s="8">
        <f>IFERROR(VLOOKUP($A5, Main!$A5:$AB$700,12,0),Math!J$2)</f>
        <v>22.3</v>
      </c>
      <c r="M5" s="8">
        <f>IFERROR(VLOOKUP($A5, Main!$A5:$AB$700,13,0),Math!K$2)</f>
        <v>8.6999999999999993</v>
      </c>
      <c r="N5" s="8">
        <f>IFERROR(VLOOKUP($A5, Main!$A5:$AB$700,14,0),Math!L$2)</f>
        <v>18.7</v>
      </c>
      <c r="O5" s="8">
        <f>IFERROR(VLOOKUP($A5, Main!$A5:$AB$700,15,0),Math!M$2)</f>
        <v>2.4</v>
      </c>
      <c r="P5" s="8">
        <f>IFERROR(VLOOKUP($A5, Main!$A5:$AB$700,16,0),Math!N$2)</f>
        <v>2.8</v>
      </c>
      <c r="Q5" s="413">
        <f>IFERROR(VLOOKUP($A5, Main!$A5:$AB$700,17,0),0)</f>
        <v>-0.21810430455539967</v>
      </c>
      <c r="R5" s="413">
        <f>IFERROR(VLOOKUP($A5, Main!$A5:$AB$700,18,0),0)</f>
        <v>1.0608056251744951</v>
      </c>
      <c r="S5" s="413">
        <f>IFERROR(VLOOKUP($A5, Main!$A5:$AB$700,19,0),0)</f>
        <v>1.424716251083598</v>
      </c>
      <c r="T5" s="413">
        <f>IFERROR(VLOOKUP($A5, Main!$A5:$AB$700,20,0),0)</f>
        <v>-0.30313445170506875</v>
      </c>
      <c r="U5" s="413">
        <f>IFERROR(VLOOKUP($A5, Main!$A5:$AB$700,21,0),0)</f>
        <v>0.25493661717514482</v>
      </c>
      <c r="V5" s="413">
        <f>IFERROR(VLOOKUP($A5, Main!$A5:$AB$700,22,0),0)</f>
        <v>-0.10890479059990879</v>
      </c>
      <c r="W5" s="413">
        <f>IFERROR(VLOOKUP($A5, Main!$A5:$AB$700,23,0),0)</f>
        <v>-0.40550980039382489</v>
      </c>
      <c r="X5" s="413">
        <f>IFERROR(VLOOKUP($A5, Main!$A5:$AB$700,24,0),0)</f>
        <v>-1.2545310630927732E-2</v>
      </c>
      <c r="Y5" s="413">
        <f>IFERROR(VLOOKUP($A5, Main!$A5:$AB$700,25,0),0)</f>
        <v>1.7252944399621684</v>
      </c>
    </row>
    <row r="6" spans="1:25">
      <c r="A6" s="7" t="s">
        <v>78</v>
      </c>
      <c r="B6" s="8">
        <f>IFERROR(VLOOKUP($A6, Main!$A6:$AB$700,2,0),300)</f>
        <v>64</v>
      </c>
      <c r="C6" s="8">
        <f>IFERROR(VLOOKUP($A6, Main!$A6:$AB$700,3,0),70)</f>
        <v>76</v>
      </c>
      <c r="D6" s="8">
        <f>IFERROR(VLOOKUP($A6, Main!$A6:$AB$700,4,0),Math!B$2)</f>
        <v>0.44</v>
      </c>
      <c r="E6" s="8">
        <f>IFERROR(VLOOKUP($A6, Main!$A6:$AB$700,5,0),Math!C$2)</f>
        <v>0.84</v>
      </c>
      <c r="F6" s="8">
        <f>IFERROR(VLOOKUP($A6, Main!$A6:$AB$700,6,0),Math!D$2)</f>
        <v>2.1</v>
      </c>
      <c r="G6" s="8">
        <f>IFERROR(VLOOKUP($A6, Main!$A6:$AB$700,7,0),Math!E$2)</f>
        <v>4.5999999999999996</v>
      </c>
      <c r="H6" s="8">
        <f>IFERROR(VLOOKUP($A6, Main!$A6:$AB$700,8,0),Math!F$2)</f>
        <v>5.0999999999999996</v>
      </c>
      <c r="I6" s="8">
        <f>IFERROR(VLOOKUP($A6, Main!$A6:$AB$700,9,0),Math!G$2)</f>
        <v>0.9</v>
      </c>
      <c r="J6" s="8">
        <f>IFERROR(VLOOKUP($A6, Main!$A6:$AB$700,10,0),Math!H$2)</f>
        <v>0.4</v>
      </c>
      <c r="K6" s="8">
        <f>IFERROR(VLOOKUP($A6, Main!$A6:$AB$700,11,0),Math!I$2)</f>
        <v>2.1</v>
      </c>
      <c r="L6" s="8">
        <f>IFERROR(VLOOKUP($A6, Main!$A6:$AB$700,12,0),Math!J$2)</f>
        <v>19.3</v>
      </c>
      <c r="M6" s="8">
        <f>IFERROR(VLOOKUP($A6, Main!$A6:$AB$700,13,0),Math!K$2)</f>
        <v>7.3</v>
      </c>
      <c r="N6" s="8">
        <f>IFERROR(VLOOKUP($A6, Main!$A6:$AB$700,14,0),Math!L$2)</f>
        <v>16.600000000000001</v>
      </c>
      <c r="O6" s="8">
        <f>IFERROR(VLOOKUP($A6, Main!$A6:$AB$700,15,0),Math!M$2)</f>
        <v>2.7</v>
      </c>
      <c r="P6" s="8">
        <f>IFERROR(VLOOKUP($A6, Main!$A6:$AB$700,16,0),Math!N$2)</f>
        <v>3.2</v>
      </c>
      <c r="Q6" s="413">
        <f>IFERROR(VLOOKUP($A6, Main!$A6:$AB$700,17,0),0)</f>
        <v>-0.556250513168425</v>
      </c>
      <c r="R6" s="413">
        <f>IFERROR(VLOOKUP($A6, Main!$A6:$AB$700,18,0),0)</f>
        <v>0.83605867068837247</v>
      </c>
      <c r="S6" s="413">
        <f>IFERROR(VLOOKUP($A6, Main!$A6:$AB$700,19,0),0)</f>
        <v>0.96673085025308181</v>
      </c>
      <c r="T6" s="413">
        <f>IFERROR(VLOOKUP($A6, Main!$A6:$AB$700,20,0),0)</f>
        <v>-0.18564047817597229</v>
      </c>
      <c r="U6" s="413">
        <f>IFERROR(VLOOKUP($A6, Main!$A6:$AB$700,21,0),0)</f>
        <v>1.2704074193402957</v>
      </c>
      <c r="V6" s="413">
        <f>IFERROR(VLOOKUP($A6, Main!$A6:$AB$700,22,0),0)</f>
        <v>0.14634081236862825</v>
      </c>
      <c r="W6" s="413">
        <f>IFERROR(VLOOKUP($A6, Main!$A6:$AB$700,23,0),0)</f>
        <v>-0.40550980039382489</v>
      </c>
      <c r="X6" s="413">
        <f>IFERROR(VLOOKUP($A6, Main!$A6:$AB$700,24,0),0)</f>
        <v>-0.81902956547623662</v>
      </c>
      <c r="Y6" s="413">
        <f>IFERROR(VLOOKUP($A6, Main!$A6:$AB$700,25,0),0)</f>
        <v>1.180388138738856</v>
      </c>
    </row>
    <row r="7" spans="1:25">
      <c r="A7" s="7" t="s">
        <v>85</v>
      </c>
      <c r="B7" s="8">
        <f>IFERROR(VLOOKUP($A7, Main!$A7:$AB$700,2,0),300)</f>
        <v>85</v>
      </c>
      <c r="C7" s="8">
        <f>IFERROR(VLOOKUP($A7, Main!$A7:$AB$700,3,0),70)</f>
        <v>78</v>
      </c>
      <c r="D7" s="8">
        <f>IFERROR(VLOOKUP($A7, Main!$A7:$AB$700,4,0),Math!B$2)</f>
        <v>0.45</v>
      </c>
      <c r="E7" s="8">
        <f>IFERROR(VLOOKUP($A7, Main!$A7:$AB$700,5,0),Math!C$2)</f>
        <v>0.75</v>
      </c>
      <c r="F7" s="8">
        <f>IFERROR(VLOOKUP($A7, Main!$A7:$AB$700,6,0),Math!D$2)</f>
        <v>1.6</v>
      </c>
      <c r="G7" s="8">
        <f>IFERROR(VLOOKUP($A7, Main!$A7:$AB$700,7,0),Math!E$2)</f>
        <v>7.4</v>
      </c>
      <c r="H7" s="8">
        <f>IFERROR(VLOOKUP($A7, Main!$A7:$AB$700,8,0),Math!F$2)</f>
        <v>3.5</v>
      </c>
      <c r="I7" s="8">
        <f>IFERROR(VLOOKUP($A7, Main!$A7:$AB$700,9,0),Math!G$2)</f>
        <v>0.8</v>
      </c>
      <c r="J7" s="8">
        <f>IFERROR(VLOOKUP($A7, Main!$A7:$AB$700,10,0),Math!H$2)</f>
        <v>0.8</v>
      </c>
      <c r="K7" s="8">
        <f>IFERROR(VLOOKUP($A7, Main!$A7:$AB$700,11,0),Math!I$2)</f>
        <v>2</v>
      </c>
      <c r="L7" s="8">
        <f>IFERROR(VLOOKUP($A7, Main!$A7:$AB$700,12,0),Math!J$2)</f>
        <v>16.100000000000001</v>
      </c>
      <c r="M7" s="8">
        <f>IFERROR(VLOOKUP($A7, Main!$A7:$AB$700,13,0),Math!K$2)</f>
        <v>6.1</v>
      </c>
      <c r="N7" s="8">
        <f>IFERROR(VLOOKUP($A7, Main!$A7:$AB$700,14,0),Math!L$2)</f>
        <v>13.3</v>
      </c>
      <c r="O7" s="8">
        <f>IFERROR(VLOOKUP($A7, Main!$A7:$AB$700,15,0),Math!M$2)</f>
        <v>2.4</v>
      </c>
      <c r="P7" s="8">
        <f>IFERROR(VLOOKUP($A7, Main!$A7:$AB$700,16,0),Math!N$2)</f>
        <v>3.2</v>
      </c>
      <c r="Q7" s="413">
        <f>IFERROR(VLOOKUP($A7, Main!$A7:$AB$700,17,0),0)</f>
        <v>-0.38717740886191232</v>
      </c>
      <c r="R7" s="413">
        <f>IFERROR(VLOOKUP($A7, Main!$A7:$AB$700,18,0),0)</f>
        <v>-0.17530262449917725</v>
      </c>
      <c r="S7" s="413">
        <f>IFERROR(VLOOKUP($A7, Main!$A7:$AB$700,19,0),0)</f>
        <v>0.39424909921493645</v>
      </c>
      <c r="T7" s="413">
        <f>IFERROR(VLOOKUP($A7, Main!$A7:$AB$700,20,0),0)</f>
        <v>0.91096994142892918</v>
      </c>
      <c r="U7" s="413">
        <f>IFERROR(VLOOKUP($A7, Main!$A7:$AB$700,21,0),0)</f>
        <v>0.4152741122538528</v>
      </c>
      <c r="V7" s="413">
        <f>IFERROR(VLOOKUP($A7, Main!$A7:$AB$700,22,0),0)</f>
        <v>-0.10890479059990879</v>
      </c>
      <c r="W7" s="413">
        <f>IFERROR(VLOOKUP($A7, Main!$A7:$AB$700,23,0),0)</f>
        <v>0.37058551136469142</v>
      </c>
      <c r="X7" s="413">
        <f>IFERROR(VLOOKUP($A7, Main!$A7:$AB$700,24,0),0)</f>
        <v>-0.68461552300201833</v>
      </c>
      <c r="Y7" s="413">
        <f>IFERROR(VLOOKUP($A7, Main!$A7:$AB$700,25,0),0)</f>
        <v>0.59915475076732294</v>
      </c>
    </row>
    <row r="8" spans="1:25">
      <c r="A8" s="7" t="s">
        <v>110</v>
      </c>
      <c r="B8" s="8">
        <f>IFERROR(VLOOKUP($A8, Main!$A8:$AB$700,2,0),300)</f>
        <v>99</v>
      </c>
      <c r="C8" s="8">
        <f>IFERROR(VLOOKUP($A8, Main!$A8:$AB$700,3,0),70)</f>
        <v>72</v>
      </c>
      <c r="D8" s="8">
        <f>IFERROR(VLOOKUP($A8, Main!$A8:$AB$700,4,0),Math!B$2)</f>
        <v>0.49</v>
      </c>
      <c r="E8" s="8">
        <f>IFERROR(VLOOKUP($A8, Main!$A8:$AB$700,5,0),Math!C$2)</f>
        <v>0.75</v>
      </c>
      <c r="F8" s="8">
        <f>IFERROR(VLOOKUP($A8, Main!$A8:$AB$700,6,0),Math!D$2)</f>
        <v>0.8</v>
      </c>
      <c r="G8" s="8">
        <f>IFERROR(VLOOKUP($A8, Main!$A8:$AB$700,7,0),Math!E$2)</f>
        <v>8.1999999999999993</v>
      </c>
      <c r="H8" s="8">
        <f>IFERROR(VLOOKUP($A8, Main!$A8:$AB$700,8,0),Math!F$2)</f>
        <v>1.1000000000000001</v>
      </c>
      <c r="I8" s="8">
        <f>IFERROR(VLOOKUP($A8, Main!$A8:$AB$700,9,0),Math!G$2)</f>
        <v>0.4</v>
      </c>
      <c r="J8" s="8">
        <f>IFERROR(VLOOKUP($A8, Main!$A8:$AB$700,10,0),Math!H$2)</f>
        <v>1.3</v>
      </c>
      <c r="K8" s="8">
        <f>IFERROR(VLOOKUP($A8, Main!$A8:$AB$700,11,0),Math!I$2)</f>
        <v>1.5</v>
      </c>
      <c r="L8" s="8">
        <f>IFERROR(VLOOKUP($A8, Main!$A8:$AB$700,12,0),Math!J$2)</f>
        <v>15.2</v>
      </c>
      <c r="M8" s="8">
        <f>IFERROR(VLOOKUP($A8, Main!$A8:$AB$700,13,0),Math!K$2)</f>
        <v>6.2</v>
      </c>
      <c r="N8" s="8">
        <f>IFERROR(VLOOKUP($A8, Main!$A8:$AB$700,14,0),Math!L$2)</f>
        <v>12.9</v>
      </c>
      <c r="O8" s="8">
        <f>IFERROR(VLOOKUP($A8, Main!$A8:$AB$700,15,0),Math!M$2)</f>
        <v>2</v>
      </c>
      <c r="P8" s="8">
        <f>IFERROR(VLOOKUP($A8, Main!$A8:$AB$700,16,0),Math!N$2)</f>
        <v>2.6</v>
      </c>
      <c r="Q8" s="413">
        <f>IFERROR(VLOOKUP($A8, Main!$A8:$AB$700,17,0),0)</f>
        <v>0.28911500836413739</v>
      </c>
      <c r="R8" s="413">
        <f>IFERROR(VLOOKUP($A8, Main!$A8:$AB$700,18,0),0)</f>
        <v>-0.17530262449917725</v>
      </c>
      <c r="S8" s="413">
        <f>IFERROR(VLOOKUP($A8, Main!$A8:$AB$700,19,0),0)</f>
        <v>-0.52172170244609628</v>
      </c>
      <c r="T8" s="413">
        <f>IFERROR(VLOOKUP($A8, Main!$A8:$AB$700,20,0),0)</f>
        <v>1.2242872041731863</v>
      </c>
      <c r="U8" s="413">
        <f>IFERROR(VLOOKUP($A8, Main!$A8:$AB$700,21,0),0)</f>
        <v>-0.86742584837581183</v>
      </c>
      <c r="V8" s="413">
        <f>IFERROR(VLOOKUP($A8, Main!$A8:$AB$700,22,0),0)</f>
        <v>-1.1298872024740574</v>
      </c>
      <c r="W8" s="413">
        <f>IFERROR(VLOOKUP($A8, Main!$A8:$AB$700,23,0),0)</f>
        <v>1.3407046510628366</v>
      </c>
      <c r="X8" s="413">
        <f>IFERROR(VLOOKUP($A8, Main!$A8:$AB$700,24,0),0)</f>
        <v>-1.2545310630927732E-2</v>
      </c>
      <c r="Y8" s="413">
        <f>IFERROR(VLOOKUP($A8, Main!$A8:$AB$700,25,0),0)</f>
        <v>0.43568286040032883</v>
      </c>
    </row>
    <row r="9" spans="1:25">
      <c r="A9" s="7" t="s">
        <v>120</v>
      </c>
      <c r="B9" s="8">
        <f>IFERROR(VLOOKUP($A9, Main!$A9:$AB$700,2,0),300)</f>
        <v>118</v>
      </c>
      <c r="C9" s="8">
        <f>IFERROR(VLOOKUP($A9, Main!$A9:$AB$700,3,0),70)</f>
        <v>76</v>
      </c>
      <c r="D9" s="8">
        <f>IFERROR(VLOOKUP($A9, Main!$A9:$AB$700,4,0),Math!B$2)</f>
        <v>0.63</v>
      </c>
      <c r="E9" s="8">
        <f>IFERROR(VLOOKUP($A9, Main!$A9:$AB$700,5,0),Math!C$2)</f>
        <v>0.71</v>
      </c>
      <c r="F9" s="8">
        <f>IFERROR(VLOOKUP($A9, Main!$A9:$AB$700,6,0),Math!D$2)</f>
        <v>0</v>
      </c>
      <c r="G9" s="8">
        <f>IFERROR(VLOOKUP($A9, Main!$A9:$AB$700,7,0),Math!E$2)</f>
        <v>10.5</v>
      </c>
      <c r="H9" s="8">
        <f>IFERROR(VLOOKUP($A9, Main!$A9:$AB$700,8,0),Math!F$2)</f>
        <v>2</v>
      </c>
      <c r="I9" s="8">
        <f>IFERROR(VLOOKUP($A9, Main!$A9:$AB$700,9,0),Math!G$2)</f>
        <v>0.5</v>
      </c>
      <c r="J9" s="8">
        <f>IFERROR(VLOOKUP($A9, Main!$A9:$AB$700,10,0),Math!H$2)</f>
        <v>1</v>
      </c>
      <c r="K9" s="8">
        <f>IFERROR(VLOOKUP($A9, Main!$A9:$AB$700,11,0),Math!I$2)</f>
        <v>1.9</v>
      </c>
      <c r="L9" s="8">
        <f>IFERROR(VLOOKUP($A9, Main!$A9:$AB$700,12,0),Math!J$2)</f>
        <v>9.6999999999999993</v>
      </c>
      <c r="M9" s="8">
        <f>IFERROR(VLOOKUP($A9, Main!$A9:$AB$700,13,0),Math!K$2)</f>
        <v>3.6</v>
      </c>
      <c r="N9" s="8">
        <f>IFERROR(VLOOKUP($A9, Main!$A9:$AB$700,14,0),Math!L$2)</f>
        <v>5.7</v>
      </c>
      <c r="O9" s="8">
        <f>IFERROR(VLOOKUP($A9, Main!$A9:$AB$700,15,0),Math!M$2)</f>
        <v>2.4</v>
      </c>
      <c r="P9" s="8">
        <f>IFERROR(VLOOKUP($A9, Main!$A9:$AB$700,16,0),Math!N$2)</f>
        <v>3.4</v>
      </c>
      <c r="Q9" s="413">
        <f>IFERROR(VLOOKUP($A9, Main!$A9:$AB$700,17,0),0)</f>
        <v>2.6561384686553131</v>
      </c>
      <c r="R9" s="413">
        <f>IFERROR(VLOOKUP($A9, Main!$A9:$AB$700,18,0),0)</f>
        <v>-0.62479653347142217</v>
      </c>
      <c r="S9" s="413">
        <f>IFERROR(VLOOKUP($A9, Main!$A9:$AB$700,19,0),0)</f>
        <v>-1.4376925041071289</v>
      </c>
      <c r="T9" s="413">
        <f>IFERROR(VLOOKUP($A9, Main!$A9:$AB$700,20,0),0)</f>
        <v>2.1250743345629268</v>
      </c>
      <c r="U9" s="413">
        <f>IFERROR(VLOOKUP($A9, Main!$A9:$AB$700,21,0),0)</f>
        <v>-0.3864133631396876</v>
      </c>
      <c r="V9" s="413">
        <f>IFERROR(VLOOKUP($A9, Main!$A9:$AB$700,22,0),0)</f>
        <v>-0.87464159950552023</v>
      </c>
      <c r="W9" s="413">
        <f>IFERROR(VLOOKUP($A9, Main!$A9:$AB$700,23,0),0)</f>
        <v>0.75863316724394947</v>
      </c>
      <c r="X9" s="413">
        <f>IFERROR(VLOOKUP($A9, Main!$A9:$AB$700,24,0),0)</f>
        <v>-0.55020148052780016</v>
      </c>
      <c r="Y9" s="413">
        <f>IFERROR(VLOOKUP($A9, Main!$A9:$AB$700,25,0),0)</f>
        <v>-0.56331202517574386</v>
      </c>
    </row>
    <row r="10" spans="1:25">
      <c r="A10" s="7" t="s">
        <v>140</v>
      </c>
      <c r="B10" s="8">
        <f>IFERROR(VLOOKUP($A10, Main!$A10:$AB$700,2,0),300)</f>
        <v>120</v>
      </c>
      <c r="C10" s="8">
        <f>IFERROR(VLOOKUP($A10, Main!$A10:$AB$700,3,0),70)</f>
        <v>76</v>
      </c>
      <c r="D10" s="8">
        <f>IFERROR(VLOOKUP($A10, Main!$A10:$AB$700,4,0),Math!B$2)</f>
        <v>0.46</v>
      </c>
      <c r="E10" s="8">
        <f>IFERROR(VLOOKUP($A10, Main!$A10:$AB$700,5,0),Math!C$2)</f>
        <v>0.75</v>
      </c>
      <c r="F10" s="8">
        <f>IFERROR(VLOOKUP($A10, Main!$A10:$AB$700,6,0),Math!D$2)</f>
        <v>1.7</v>
      </c>
      <c r="G10" s="8">
        <f>IFERROR(VLOOKUP($A10, Main!$A10:$AB$700,7,0),Math!E$2)</f>
        <v>5.0999999999999996</v>
      </c>
      <c r="H10" s="8">
        <f>IFERROR(VLOOKUP($A10, Main!$A10:$AB$700,8,0),Math!F$2)</f>
        <v>2.2999999999999998</v>
      </c>
      <c r="I10" s="8">
        <f>IFERROR(VLOOKUP($A10, Main!$A10:$AB$700,9,0),Math!G$2)</f>
        <v>0.5</v>
      </c>
      <c r="J10" s="8">
        <f>IFERROR(VLOOKUP($A10, Main!$A10:$AB$700,10,0),Math!H$2)</f>
        <v>0.4</v>
      </c>
      <c r="K10" s="8">
        <f>IFERROR(VLOOKUP($A10, Main!$A10:$AB$700,11,0),Math!I$2)</f>
        <v>1.7</v>
      </c>
      <c r="L10" s="8">
        <f>IFERROR(VLOOKUP($A10, Main!$A10:$AB$700,12,0),Math!J$2)</f>
        <v>17.3</v>
      </c>
      <c r="M10" s="8">
        <f>IFERROR(VLOOKUP($A10, Main!$A10:$AB$700,13,0),Math!K$2)</f>
        <v>6.6</v>
      </c>
      <c r="N10" s="8">
        <f>IFERROR(VLOOKUP($A10, Main!$A10:$AB$700,14,0),Math!L$2)</f>
        <v>14.3</v>
      </c>
      <c r="O10" s="8">
        <f>IFERROR(VLOOKUP($A10, Main!$A10:$AB$700,15,0),Math!M$2)</f>
        <v>2.5</v>
      </c>
      <c r="P10" s="8">
        <f>IFERROR(VLOOKUP($A10, Main!$A10:$AB$700,16,0),Math!N$2)</f>
        <v>3.3</v>
      </c>
      <c r="Q10" s="413">
        <f>IFERROR(VLOOKUP($A10, Main!$A10:$AB$700,17,0),0)</f>
        <v>-0.21810430455539967</v>
      </c>
      <c r="R10" s="413">
        <f>IFERROR(VLOOKUP($A10, Main!$A10:$AB$700,18,0),0)</f>
        <v>-0.17530262449917725</v>
      </c>
      <c r="S10" s="413">
        <f>IFERROR(VLOOKUP($A10, Main!$A10:$AB$700,19,0),0)</f>
        <v>0.50874544942256539</v>
      </c>
      <c r="T10" s="413">
        <f>IFERROR(VLOOKUP($A10, Main!$A10:$AB$700,20,0),0)</f>
        <v>1.0182811039188638E-2</v>
      </c>
      <c r="U10" s="413">
        <f>IFERROR(VLOOKUP($A10, Main!$A10:$AB$700,21,0),0)</f>
        <v>-0.2260758680609796</v>
      </c>
      <c r="V10" s="413">
        <f>IFERROR(VLOOKUP($A10, Main!$A10:$AB$700,22,0),0)</f>
        <v>-0.87464159950552023</v>
      </c>
      <c r="W10" s="413">
        <f>IFERROR(VLOOKUP($A10, Main!$A10:$AB$700,23,0),0)</f>
        <v>-0.40550980039382489</v>
      </c>
      <c r="X10" s="413">
        <f>IFERROR(VLOOKUP($A10, Main!$A10:$AB$700,24,0),0)</f>
        <v>-0.28137339557936392</v>
      </c>
      <c r="Y10" s="413">
        <f>IFERROR(VLOOKUP($A10, Main!$A10:$AB$700,25,0),0)</f>
        <v>0.81711727125664779</v>
      </c>
    </row>
    <row r="11" spans="1:25">
      <c r="A11" s="7" t="s">
        <v>147</v>
      </c>
      <c r="B11" s="8">
        <f>IFERROR(VLOOKUP($A11, Main!$A11:$AB$700,2,0),300)</f>
        <v>110</v>
      </c>
      <c r="C11" s="8">
        <f>IFERROR(VLOOKUP($A11, Main!$A11:$AB$700,3,0),70)</f>
        <v>70</v>
      </c>
      <c r="D11" s="8">
        <f>IFERROR(VLOOKUP($A11, Main!$A11:$AB$700,4,0),Math!B$2)</f>
        <v>0.44</v>
      </c>
      <c r="E11" s="8">
        <f>IFERROR(VLOOKUP($A11, Main!$A11:$AB$700,5,0),Math!C$2)</f>
        <v>0.72</v>
      </c>
      <c r="F11" s="8">
        <f>IFERROR(VLOOKUP($A11, Main!$A11:$AB$700,6,0),Math!D$2)</f>
        <v>1.5</v>
      </c>
      <c r="G11" s="8">
        <f>IFERROR(VLOOKUP($A11, Main!$A11:$AB$700,7,0),Math!E$2)</f>
        <v>4.5999999999999996</v>
      </c>
      <c r="H11" s="8">
        <f>IFERROR(VLOOKUP($A11, Main!$A11:$AB$700,8,0),Math!F$2)</f>
        <v>2.4</v>
      </c>
      <c r="I11" s="8">
        <f>IFERROR(VLOOKUP($A11, Main!$A11:$AB$700,9,0),Math!G$2)</f>
        <v>0.9</v>
      </c>
      <c r="J11" s="8">
        <f>IFERROR(VLOOKUP($A11, Main!$A11:$AB$700,10,0),Math!H$2)</f>
        <v>0.7</v>
      </c>
      <c r="K11" s="8">
        <f>IFERROR(VLOOKUP($A11, Main!$A11:$AB$700,11,0),Math!I$2)</f>
        <v>1.7</v>
      </c>
      <c r="L11" s="8">
        <f>IFERROR(VLOOKUP($A11, Main!$A11:$AB$700,12,0),Math!J$2)</f>
        <v>17.5</v>
      </c>
      <c r="M11" s="8">
        <f>IFERROR(VLOOKUP($A11, Main!$A11:$AB$700,13,0),Math!K$2)</f>
        <v>6.6</v>
      </c>
      <c r="N11" s="8">
        <f>IFERROR(VLOOKUP($A11, Main!$A11:$AB$700,14,0),Math!L$2)</f>
        <v>14.8</v>
      </c>
      <c r="O11" s="8">
        <f>IFERROR(VLOOKUP($A11, Main!$A11:$AB$700,15,0),Math!M$2)</f>
        <v>2.7</v>
      </c>
      <c r="P11" s="8">
        <f>IFERROR(VLOOKUP($A11, Main!$A11:$AB$700,16,0),Math!N$2)</f>
        <v>3.8</v>
      </c>
      <c r="Q11" s="413">
        <f>IFERROR(VLOOKUP($A11, Main!$A11:$AB$700,17,0),0)</f>
        <v>-0.556250513168425</v>
      </c>
      <c r="R11" s="413">
        <f>IFERROR(VLOOKUP($A11, Main!$A11:$AB$700,18,0),0)</f>
        <v>-0.51242305622836093</v>
      </c>
      <c r="S11" s="413">
        <f>IFERROR(VLOOKUP($A11, Main!$A11:$AB$700,19,0),0)</f>
        <v>0.27975274900730723</v>
      </c>
      <c r="T11" s="413">
        <f>IFERROR(VLOOKUP($A11, Main!$A11:$AB$700,20,0),0)</f>
        <v>-0.18564047817597229</v>
      </c>
      <c r="U11" s="413">
        <f>IFERROR(VLOOKUP($A11, Main!$A11:$AB$700,21,0),0)</f>
        <v>-0.17263003636807686</v>
      </c>
      <c r="V11" s="413">
        <f>IFERROR(VLOOKUP($A11, Main!$A11:$AB$700,22,0),0)</f>
        <v>0.14634081236862825</v>
      </c>
      <c r="W11" s="413">
        <f>IFERROR(VLOOKUP($A11, Main!$A11:$AB$700,23,0),0)</f>
        <v>0.17656168342506218</v>
      </c>
      <c r="X11" s="413">
        <f>IFERROR(VLOOKUP($A11, Main!$A11:$AB$700,24,0),0)</f>
        <v>-0.28137339557936392</v>
      </c>
      <c r="Y11" s="413">
        <f>IFERROR(VLOOKUP($A11, Main!$A11:$AB$700,25,0),0)</f>
        <v>0.85344435800486851</v>
      </c>
    </row>
    <row r="12" spans="1:25">
      <c r="A12" s="7" t="s">
        <v>149</v>
      </c>
      <c r="B12" s="8">
        <f>IFERROR(VLOOKUP($A12, Main!$A12:$AB$700,2,0),300)</f>
        <v>106</v>
      </c>
      <c r="C12" s="8">
        <f>IFERROR(VLOOKUP($A12, Main!$A12:$AB$700,3,0),70)</f>
        <v>72</v>
      </c>
      <c r="D12" s="8">
        <f>IFERROR(VLOOKUP($A12, Main!$A12:$AB$700,4,0),Math!B$2)</f>
        <v>0.45</v>
      </c>
      <c r="E12" s="8">
        <f>IFERROR(VLOOKUP($A12, Main!$A12:$AB$700,5,0),Math!C$2)</f>
        <v>0.8</v>
      </c>
      <c r="F12" s="8">
        <f>IFERROR(VLOOKUP($A12, Main!$A12:$AB$700,6,0),Math!D$2)</f>
        <v>1.8</v>
      </c>
      <c r="G12" s="8">
        <f>IFERROR(VLOOKUP($A12, Main!$A12:$AB$700,7,0),Math!E$2)</f>
        <v>2.4</v>
      </c>
      <c r="H12" s="8">
        <f>IFERROR(VLOOKUP($A12, Main!$A12:$AB$700,8,0),Math!F$2)</f>
        <v>4.5</v>
      </c>
      <c r="I12" s="8">
        <f>IFERROR(VLOOKUP($A12, Main!$A12:$AB$700,9,0),Math!G$2)</f>
        <v>0.6</v>
      </c>
      <c r="J12" s="8">
        <f>IFERROR(VLOOKUP($A12, Main!$A12:$AB$700,10,0),Math!H$2)</f>
        <v>0.3</v>
      </c>
      <c r="K12" s="8">
        <f>IFERROR(VLOOKUP($A12, Main!$A12:$AB$700,11,0),Math!I$2)</f>
        <v>2</v>
      </c>
      <c r="L12" s="8">
        <f>IFERROR(VLOOKUP($A12, Main!$A12:$AB$700,12,0),Math!J$2)</f>
        <v>15.5</v>
      </c>
      <c r="M12" s="8">
        <f>IFERROR(VLOOKUP($A12, Main!$A12:$AB$700,13,0),Math!K$2)</f>
        <v>4.8</v>
      </c>
      <c r="N12" s="8">
        <f>IFERROR(VLOOKUP($A12, Main!$A12:$AB$700,14,0),Math!L$2)</f>
        <v>10.8</v>
      </c>
      <c r="O12" s="8">
        <f>IFERROR(VLOOKUP($A12, Main!$A12:$AB$700,15,0),Math!M$2)</f>
        <v>4.0999999999999996</v>
      </c>
      <c r="P12" s="8">
        <f>IFERROR(VLOOKUP($A12, Main!$A12:$AB$700,16,0),Math!N$2)</f>
        <v>5.0999999999999996</v>
      </c>
      <c r="Q12" s="413">
        <f>IFERROR(VLOOKUP($A12, Main!$A12:$AB$700,17,0),0)</f>
        <v>-0.38717740886191232</v>
      </c>
      <c r="R12" s="413">
        <f>IFERROR(VLOOKUP($A12, Main!$A12:$AB$700,18,0),0)</f>
        <v>0.38656476171612886</v>
      </c>
      <c r="S12" s="413">
        <f>IFERROR(VLOOKUP($A12, Main!$A12:$AB$700,19,0),0)</f>
        <v>0.62324179963019455</v>
      </c>
      <c r="T12" s="413">
        <f>IFERROR(VLOOKUP($A12, Main!$A12:$AB$700,20,0),0)</f>
        <v>-1.0472629507226803</v>
      </c>
      <c r="U12" s="413">
        <f>IFERROR(VLOOKUP($A12, Main!$A12:$AB$700,21,0),0)</f>
        <v>0.94973242918287981</v>
      </c>
      <c r="V12" s="413">
        <f>IFERROR(VLOOKUP($A12, Main!$A12:$AB$700,22,0),0)</f>
        <v>-0.61939599653698318</v>
      </c>
      <c r="W12" s="413">
        <f>IFERROR(VLOOKUP($A12, Main!$A12:$AB$700,23,0),0)</f>
        <v>-0.59953362833345403</v>
      </c>
      <c r="X12" s="413">
        <f>IFERROR(VLOOKUP($A12, Main!$A12:$AB$700,24,0),0)</f>
        <v>-0.68461552300201833</v>
      </c>
      <c r="Y12" s="413">
        <f>IFERROR(VLOOKUP($A12, Main!$A12:$AB$700,25,0),0)</f>
        <v>0.49017349052266024</v>
      </c>
    </row>
    <row r="13" spans="1:25">
      <c r="A13" s="7" t="s">
        <v>818</v>
      </c>
      <c r="B13" s="8">
        <f>IFERROR(VLOOKUP($A13, Main!$A13:$AB$700,2,0),300)</f>
        <v>188</v>
      </c>
      <c r="C13" s="8">
        <f>IFERROR(VLOOKUP($A13, Main!$A13:$AB$700,3,0),70)</f>
        <v>60</v>
      </c>
      <c r="D13" s="8">
        <f>IFERROR(VLOOKUP($A13, Main!$A13:$AB$700,4,0),Math!B$2)</f>
        <v>0.4</v>
      </c>
      <c r="E13" s="8">
        <f>IFERROR(VLOOKUP($A13, Main!$A13:$AB$700,5,0),Math!C$2)</f>
        <v>0.77</v>
      </c>
      <c r="F13" s="8">
        <f>IFERROR(VLOOKUP($A13, Main!$A13:$AB$700,6,0),Math!D$2)</f>
        <v>1.7</v>
      </c>
      <c r="G13" s="8">
        <f>IFERROR(VLOOKUP($A13, Main!$A13:$AB$700,7,0),Math!E$2)</f>
        <v>4.9000000000000004</v>
      </c>
      <c r="H13" s="8">
        <f>IFERROR(VLOOKUP($A13, Main!$A13:$AB$700,8,0),Math!F$2)</f>
        <v>3.1</v>
      </c>
      <c r="I13" s="8">
        <f>IFERROR(VLOOKUP($A13, Main!$A13:$AB$700,9,0),Math!G$2)</f>
        <v>0.4</v>
      </c>
      <c r="J13" s="8">
        <f>IFERROR(VLOOKUP($A13, Main!$A13:$AB$700,10,0),Math!H$2)</f>
        <v>0.5</v>
      </c>
      <c r="K13" s="8">
        <f>IFERROR(VLOOKUP($A13, Main!$A13:$AB$700,11,0),Math!I$2)</f>
        <v>1.5</v>
      </c>
      <c r="L13" s="8">
        <f>IFERROR(VLOOKUP($A13, Main!$A13:$AB$700,12,0),Math!J$2)</f>
        <v>12.3</v>
      </c>
      <c r="M13" s="8">
        <f>IFERROR(VLOOKUP($A13, Main!$A13:$AB$700,13,0),Math!K$2)</f>
        <v>4.5999999999999996</v>
      </c>
      <c r="N13" s="8">
        <f>IFERROR(VLOOKUP($A13, Main!$A13:$AB$700,14,0),Math!L$2)</f>
        <v>11.4</v>
      </c>
      <c r="O13" s="8">
        <f>IFERROR(VLOOKUP($A13, Main!$A13:$AB$700,15,0),Math!M$2)</f>
        <v>1.4</v>
      </c>
      <c r="P13" s="8">
        <f>IFERROR(VLOOKUP($A13, Main!$A13:$AB$700,16,0),Math!N$2)</f>
        <v>1.8</v>
      </c>
      <c r="Q13" s="413">
        <f>IFERROR(VLOOKUP($A13, Main!$A13:$AB$700,17,0),0)</f>
        <v>-1.2325429303944748</v>
      </c>
      <c r="R13" s="413">
        <f>IFERROR(VLOOKUP($A13, Main!$A13:$AB$700,18,0),0)</f>
        <v>4.9444329986945194E-2</v>
      </c>
      <c r="S13" s="413">
        <f>IFERROR(VLOOKUP($A13, Main!$A13:$AB$700,19,0),0)</f>
        <v>0.50874544942256539</v>
      </c>
      <c r="T13" s="413">
        <f>IFERROR(VLOOKUP($A13, Main!$A13:$AB$700,20,0),0)</f>
        <v>-6.8146504646875453E-2</v>
      </c>
      <c r="U13" s="413">
        <f>IFERROR(VLOOKUP($A13, Main!$A13:$AB$700,21,0),0)</f>
        <v>0.20149078548224209</v>
      </c>
      <c r="V13" s="413">
        <f>IFERROR(VLOOKUP($A13, Main!$A13:$AB$700,22,0),0)</f>
        <v>-1.1298872024740574</v>
      </c>
      <c r="W13" s="413">
        <f>IFERROR(VLOOKUP($A13, Main!$A13:$AB$700,23,0),0)</f>
        <v>-0.21148597245419587</v>
      </c>
      <c r="X13" s="413">
        <f>IFERROR(VLOOKUP($A13, Main!$A13:$AB$700,24,0),0)</f>
        <v>-1.2545310630927732E-2</v>
      </c>
      <c r="Y13" s="413">
        <f>IFERROR(VLOOKUP($A13, Main!$A13:$AB$700,25,0),0)</f>
        <v>-9.105989744887287E-2</v>
      </c>
    </row>
    <row r="14" spans="1:25">
      <c r="A14" s="7" t="s">
        <v>198</v>
      </c>
      <c r="B14" s="8">
        <f>IFERROR(VLOOKUP($A14, Main!$A14:$AB$700,2,0),300)</f>
        <v>159</v>
      </c>
      <c r="C14" s="8">
        <f>IFERROR(VLOOKUP($A14, Main!$A14:$AB$700,3,0),70)</f>
        <v>76</v>
      </c>
      <c r="D14" s="8">
        <f>IFERROR(VLOOKUP($A14, Main!$A14:$AB$700,4,0),Math!B$2)</f>
        <v>0.45</v>
      </c>
      <c r="E14" s="8">
        <f>IFERROR(VLOOKUP($A14, Main!$A14:$AB$700,5,0),Math!C$2)</f>
        <v>0.84</v>
      </c>
      <c r="F14" s="8">
        <f>IFERROR(VLOOKUP($A14, Main!$A14:$AB$700,6,0),Math!D$2)</f>
        <v>1.6</v>
      </c>
      <c r="G14" s="8">
        <f>IFERROR(VLOOKUP($A14, Main!$A14:$AB$700,7,0),Math!E$2)</f>
        <v>2.9</v>
      </c>
      <c r="H14" s="8">
        <f>IFERROR(VLOOKUP($A14, Main!$A14:$AB$700,8,0),Math!F$2)</f>
        <v>2.1</v>
      </c>
      <c r="I14" s="8">
        <f>IFERROR(VLOOKUP($A14, Main!$A14:$AB$700,9,0),Math!G$2)</f>
        <v>0.6</v>
      </c>
      <c r="J14" s="8">
        <f>IFERROR(VLOOKUP($A14, Main!$A14:$AB$700,10,0),Math!H$2)</f>
        <v>0.2</v>
      </c>
      <c r="K14" s="8">
        <f>IFERROR(VLOOKUP($A14, Main!$A14:$AB$700,11,0),Math!I$2)</f>
        <v>1.4</v>
      </c>
      <c r="L14" s="8">
        <f>IFERROR(VLOOKUP($A14, Main!$A14:$AB$700,12,0),Math!J$2)</f>
        <v>14.9</v>
      </c>
      <c r="M14" s="8">
        <f>IFERROR(VLOOKUP($A14, Main!$A14:$AB$700,13,0),Math!K$2)</f>
        <v>5.8</v>
      </c>
      <c r="N14" s="8">
        <f>IFERROR(VLOOKUP($A14, Main!$A14:$AB$700,14,0),Math!L$2)</f>
        <v>12.9</v>
      </c>
      <c r="O14" s="8">
        <f>IFERROR(VLOOKUP($A14, Main!$A14:$AB$700,15,0),Math!M$2)</f>
        <v>1.8</v>
      </c>
      <c r="P14" s="8">
        <f>IFERROR(VLOOKUP($A14, Main!$A14:$AB$700,16,0),Math!N$2)</f>
        <v>2.1</v>
      </c>
      <c r="Q14" s="413">
        <f>IFERROR(VLOOKUP($A14, Main!$A14:$AB$700,17,0),0)</f>
        <v>-0.38717740886191232</v>
      </c>
      <c r="R14" s="413">
        <f>IFERROR(VLOOKUP($A14, Main!$A14:$AB$700,18,0),0)</f>
        <v>0.83605867068837247</v>
      </c>
      <c r="S14" s="413">
        <f>IFERROR(VLOOKUP($A14, Main!$A14:$AB$700,19,0),0)</f>
        <v>0.39424909921493645</v>
      </c>
      <c r="T14" s="413">
        <f>IFERROR(VLOOKUP($A14, Main!$A14:$AB$700,20,0),0)</f>
        <v>-0.85143966150751937</v>
      </c>
      <c r="U14" s="413">
        <f>IFERROR(VLOOKUP($A14, Main!$A14:$AB$700,21,0),0)</f>
        <v>-0.33296753144678487</v>
      </c>
      <c r="V14" s="413">
        <f>IFERROR(VLOOKUP($A14, Main!$A14:$AB$700,22,0),0)</f>
        <v>-0.61939599653698318</v>
      </c>
      <c r="W14" s="413">
        <f>IFERROR(VLOOKUP($A14, Main!$A14:$AB$700,23,0),0)</f>
        <v>-0.79355745627308305</v>
      </c>
      <c r="X14" s="413">
        <f>IFERROR(VLOOKUP($A14, Main!$A14:$AB$700,24,0),0)</f>
        <v>0.12186873184329051</v>
      </c>
      <c r="Y14" s="413">
        <f>IFERROR(VLOOKUP($A14, Main!$A14:$AB$700,25,0),0)</f>
        <v>0.38119223027799781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91.615384615384613</v>
      </c>
      <c r="C17" s="386">
        <f t="shared" si="0"/>
        <v>73.692307692307693</v>
      </c>
      <c r="D17" s="386">
        <f t="shared" si="0"/>
        <v>0.46769230769230774</v>
      </c>
      <c r="E17" s="386">
        <f t="shared" si="0"/>
        <v>0.77307692307692299</v>
      </c>
      <c r="F17" s="386">
        <f t="shared" si="0"/>
        <v>1.5769230769230769</v>
      </c>
      <c r="G17" s="386">
        <f t="shared" si="0"/>
        <v>6.0538461538461554</v>
      </c>
      <c r="H17" s="386">
        <f t="shared" si="0"/>
        <v>3.5769230769230771</v>
      </c>
      <c r="I17" s="386">
        <f t="shared" si="0"/>
        <v>0.76923076923076927</v>
      </c>
      <c r="J17" s="386">
        <f t="shared" si="0"/>
        <v>0.58461538461538465</v>
      </c>
      <c r="K17" s="386">
        <f t="shared" si="0"/>
        <v>2.0538461538461537</v>
      </c>
      <c r="L17" s="386">
        <f t="shared" si="0"/>
        <v>17.26923076923077</v>
      </c>
      <c r="M17" s="386">
        <f t="shared" si="0"/>
        <v>6.4384615384615378</v>
      </c>
      <c r="N17" s="386">
        <f t="shared" si="0"/>
        <v>13.953846153846159</v>
      </c>
      <c r="O17" s="387">
        <f>M17/N17</f>
        <v>0.46141124586549037</v>
      </c>
      <c r="P17" s="387">
        <f>AVERAGE(O2:O14)</f>
        <v>2.8230769230769224</v>
      </c>
      <c r="Q17" s="387">
        <f>AVERAGE(P2:P14)</f>
        <v>3.6692307692307691</v>
      </c>
      <c r="R17" s="386">
        <f>P17/Q17</f>
        <v>0.76939203354297681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0.46141124586549043</v>
      </c>
      <c r="C20" s="386">
        <f>M20/N20</f>
        <v>0.76939203354297681</v>
      </c>
      <c r="D20" s="386">
        <f t="shared" ref="D20:N20" si="1">SUM(F2:F14)</f>
        <v>20.5</v>
      </c>
      <c r="E20" s="386">
        <f t="shared" si="1"/>
        <v>78.700000000000017</v>
      </c>
      <c r="F20" s="386">
        <f t="shared" si="1"/>
        <v>46.5</v>
      </c>
      <c r="G20" s="386">
        <f t="shared" si="1"/>
        <v>10</v>
      </c>
      <c r="H20" s="386">
        <f t="shared" si="1"/>
        <v>7.6000000000000005</v>
      </c>
      <c r="I20" s="386">
        <f t="shared" si="1"/>
        <v>26.699999999999996</v>
      </c>
      <c r="J20" s="386">
        <f t="shared" si="1"/>
        <v>224.5</v>
      </c>
      <c r="K20" s="386">
        <f t="shared" si="1"/>
        <v>83.699999999999989</v>
      </c>
      <c r="L20" s="386">
        <f t="shared" si="1"/>
        <v>181.40000000000006</v>
      </c>
      <c r="M20" s="386">
        <f t="shared" si="1"/>
        <v>36.699999999999989</v>
      </c>
      <c r="N20" s="386">
        <f t="shared" si="1"/>
        <v>47.699999999999996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9A1-AD0C-C445-8AA3-F7D2DBFEBCE2}">
  <dimension ref="A1:Y20"/>
  <sheetViews>
    <sheetView workbookViewId="0">
      <selection activeCell="A2" sqref="A2:A14"/>
    </sheetView>
  </sheetViews>
  <sheetFormatPr baseColWidth="10" defaultRowHeight="16"/>
  <cols>
    <col min="1" max="1" width="21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18</v>
      </c>
      <c r="B2" s="8">
        <f>IFERROR(VLOOKUP($A2, Main!$A2:$AB$700,2,0),300)</f>
        <v>3</v>
      </c>
      <c r="C2" s="8">
        <f>IFERROR(VLOOKUP($A2, Main!$A2:$AB$700,3,0),70)</f>
        <v>72</v>
      </c>
      <c r="D2" s="8">
        <f>IFERROR(VLOOKUP($A2, Main!$A2:$AB$700,4,0),Math!B$2)</f>
        <v>0.56999999999999995</v>
      </c>
      <c r="E2" s="8">
        <f>IFERROR(VLOOKUP($A2, Main!$A2:$AB$700,5,0),Math!C$2)</f>
        <v>0.74</v>
      </c>
      <c r="F2" s="8">
        <f>IFERROR(VLOOKUP($A2, Main!$A2:$AB$700,6,0),Math!D$2)</f>
        <v>0.9</v>
      </c>
      <c r="G2" s="8">
        <f>IFERROR(VLOOKUP($A2, Main!$A2:$AB$700,7,0),Math!E$2)</f>
        <v>13.2</v>
      </c>
      <c r="H2" s="8">
        <f>IFERROR(VLOOKUP($A2, Main!$A2:$AB$700,8,0),Math!F$2)</f>
        <v>6.2</v>
      </c>
      <c r="I2" s="8">
        <f>IFERROR(VLOOKUP($A2, Main!$A2:$AB$700,9,0),Math!G$2)</f>
        <v>1.3</v>
      </c>
      <c r="J2" s="8">
        <f>IFERROR(VLOOKUP($A2, Main!$A2:$AB$700,10,0),Math!H$2)</f>
        <v>1.6</v>
      </c>
      <c r="K2" s="8">
        <f>IFERROR(VLOOKUP($A2, Main!$A2:$AB$700,11,0),Math!I$2)</f>
        <v>3.4</v>
      </c>
      <c r="L2" s="8">
        <f>IFERROR(VLOOKUP($A2, Main!$A2:$AB$700,12,0),Math!J$2)</f>
        <v>28.7</v>
      </c>
      <c r="M2" s="8">
        <f>IFERROR(VLOOKUP($A2, Main!$A2:$AB$700,13,0),Math!K$2)</f>
        <v>10.199999999999999</v>
      </c>
      <c r="N2" s="8">
        <f>IFERROR(VLOOKUP($A2, Main!$A2:$AB$700,14,0),Math!L$2)</f>
        <v>18.100000000000001</v>
      </c>
      <c r="O2" s="8">
        <f>IFERROR(VLOOKUP($A2, Main!$A2:$AB$700,15,0),Math!M$2)</f>
        <v>7.3</v>
      </c>
      <c r="P2" s="8">
        <f>IFERROR(VLOOKUP($A2, Main!$A2:$AB$700,16,0),Math!N$2)</f>
        <v>9.8000000000000007</v>
      </c>
      <c r="Q2" s="413">
        <f>IFERROR(VLOOKUP($A2, Main!$A2:$AB$700,17,0),0)</f>
        <v>1.6416998428162368</v>
      </c>
      <c r="R2" s="413">
        <f>IFERROR(VLOOKUP($A2, Main!$A2:$AB$700,18,0),0)</f>
        <v>-0.28767610174223845</v>
      </c>
      <c r="S2" s="413">
        <f>IFERROR(VLOOKUP($A2, Main!$A2:$AB$700,19,0),0)</f>
        <v>-0.40722535223846718</v>
      </c>
      <c r="T2" s="413">
        <f>IFERROR(VLOOKUP($A2, Main!$A2:$AB$700,20,0),0)</f>
        <v>3.1825200963247959</v>
      </c>
      <c r="U2" s="413">
        <f>IFERROR(VLOOKUP($A2, Main!$A2:$AB$700,21,0),0)</f>
        <v>1.8583115679622257</v>
      </c>
      <c r="V2" s="413">
        <f>IFERROR(VLOOKUP($A2, Main!$A2:$AB$700,22,0),0)</f>
        <v>1.1673232242427767</v>
      </c>
      <c r="W2" s="413">
        <f>IFERROR(VLOOKUP($A2, Main!$A2:$AB$700,23,0),0)</f>
        <v>1.9227761348817241</v>
      </c>
      <c r="X2" s="413">
        <f>IFERROR(VLOOKUP($A2, Main!$A2:$AB$700,24,0),0)</f>
        <v>-2.5664121176410721</v>
      </c>
      <c r="Y2" s="413">
        <f>IFERROR(VLOOKUP($A2, Main!$A2:$AB$700,25,0),0)</f>
        <v>2.8877612159052344</v>
      </c>
    </row>
    <row r="3" spans="1:25">
      <c r="A3" s="7" t="s">
        <v>24</v>
      </c>
      <c r="B3" s="8">
        <f>IFERROR(VLOOKUP($A3, Main!$A3:$AB$700,2,0),300)</f>
        <v>9</v>
      </c>
      <c r="C3" s="8">
        <f>IFERROR(VLOOKUP($A3, Main!$A3:$AB$700,3,0),70)</f>
        <v>62</v>
      </c>
      <c r="D3" s="8">
        <f>IFERROR(VLOOKUP($A3, Main!$A3:$AB$700,4,0),Math!B$2)</f>
        <v>0.45</v>
      </c>
      <c r="E3" s="8">
        <f>IFERROR(VLOOKUP($A3, Main!$A3:$AB$700,5,0),Math!C$2)</f>
        <v>0.84</v>
      </c>
      <c r="F3" s="8">
        <f>IFERROR(VLOOKUP($A3, Main!$A3:$AB$700,6,0),Math!D$2)</f>
        <v>3.8</v>
      </c>
      <c r="G3" s="8">
        <f>IFERROR(VLOOKUP($A3, Main!$A3:$AB$700,7,0),Math!E$2)</f>
        <v>8.1999999999999993</v>
      </c>
      <c r="H3" s="8">
        <f>IFERROR(VLOOKUP($A3, Main!$A3:$AB$700,8,0),Math!F$2)</f>
        <v>4.0999999999999996</v>
      </c>
      <c r="I3" s="8">
        <f>IFERROR(VLOOKUP($A3, Main!$A3:$AB$700,9,0),Math!G$2)</f>
        <v>2</v>
      </c>
      <c r="J3" s="8">
        <f>IFERROR(VLOOKUP($A3, Main!$A3:$AB$700,10,0),Math!H$2)</f>
        <v>0.4</v>
      </c>
      <c r="K3" s="8">
        <f>IFERROR(VLOOKUP($A3, Main!$A3:$AB$700,11,0),Math!I$2)</f>
        <v>2.6</v>
      </c>
      <c r="L3" s="8">
        <f>IFERROR(VLOOKUP($A3, Main!$A3:$AB$700,12,0),Math!J$2)</f>
        <v>24.2</v>
      </c>
      <c r="M3" s="8">
        <f>IFERROR(VLOOKUP($A3, Main!$A3:$AB$700,13,0),Math!K$2)</f>
        <v>7.7</v>
      </c>
      <c r="N3" s="8">
        <f>IFERROR(VLOOKUP($A3, Main!$A3:$AB$700,14,0),Math!L$2)</f>
        <v>17</v>
      </c>
      <c r="O3" s="8">
        <f>IFERROR(VLOOKUP($A3, Main!$A3:$AB$700,15,0),Math!M$2)</f>
        <v>5.0999999999999996</v>
      </c>
      <c r="P3" s="8">
        <f>IFERROR(VLOOKUP($A3, Main!$A3:$AB$700,16,0),Math!N$2)</f>
        <v>6.1</v>
      </c>
      <c r="Q3" s="413">
        <f>IFERROR(VLOOKUP($A3, Main!$A3:$AB$700,17,0),0)</f>
        <v>-0.38717740886191232</v>
      </c>
      <c r="R3" s="413">
        <f>IFERROR(VLOOKUP($A3, Main!$A3:$AB$700,18,0),0)</f>
        <v>0.83605867068837247</v>
      </c>
      <c r="S3" s="413">
        <f>IFERROR(VLOOKUP($A3, Main!$A3:$AB$700,19,0),0)</f>
        <v>2.9131688037827761</v>
      </c>
      <c r="T3" s="413">
        <f>IFERROR(VLOOKUP($A3, Main!$A3:$AB$700,20,0),0)</f>
        <v>1.2242872041731863</v>
      </c>
      <c r="U3" s="413">
        <f>IFERROR(VLOOKUP($A3, Main!$A3:$AB$700,21,0),0)</f>
        <v>0.73594910241126876</v>
      </c>
      <c r="V3" s="413">
        <f>IFERROR(VLOOKUP($A3, Main!$A3:$AB$700,22,0),0)</f>
        <v>2.954042445022536</v>
      </c>
      <c r="W3" s="413">
        <f>IFERROR(VLOOKUP($A3, Main!$A3:$AB$700,23,0),0)</f>
        <v>-0.40550980039382489</v>
      </c>
      <c r="X3" s="413">
        <f>IFERROR(VLOOKUP($A3, Main!$A3:$AB$700,24,0),0)</f>
        <v>-1.4910997778473272</v>
      </c>
      <c r="Y3" s="413">
        <f>IFERROR(VLOOKUP($A3, Main!$A3:$AB$700,25,0),0)</f>
        <v>2.0704017640702661</v>
      </c>
    </row>
    <row r="4" spans="1:25">
      <c r="A4" s="7" t="s">
        <v>26</v>
      </c>
      <c r="B4" s="8">
        <f>IFERROR(VLOOKUP($A4, Main!$A4:$AB$700,2,0),300)</f>
        <v>12</v>
      </c>
      <c r="C4" s="8">
        <f>IFERROR(VLOOKUP($A4, Main!$A4:$AB$700,3,0),70)</f>
        <v>72</v>
      </c>
      <c r="D4" s="8">
        <f>IFERROR(VLOOKUP($A4, Main!$A4:$AB$700,4,0),Math!B$2)</f>
        <v>0.46</v>
      </c>
      <c r="E4" s="8">
        <f>IFERROR(VLOOKUP($A4, Main!$A4:$AB$700,5,0),Math!C$2)</f>
        <v>0.86</v>
      </c>
      <c r="F4" s="8">
        <f>IFERROR(VLOOKUP($A4, Main!$A4:$AB$700,6,0),Math!D$2)</f>
        <v>1.6</v>
      </c>
      <c r="G4" s="8">
        <f>IFERROR(VLOOKUP($A4, Main!$A4:$AB$700,7,0),Math!E$2)</f>
        <v>6.1</v>
      </c>
      <c r="H4" s="8">
        <f>IFERROR(VLOOKUP($A4, Main!$A4:$AB$700,8,0),Math!F$2)</f>
        <v>5.0999999999999996</v>
      </c>
      <c r="I4" s="8">
        <f>IFERROR(VLOOKUP($A4, Main!$A4:$AB$700,9,0),Math!G$2)</f>
        <v>1.9</v>
      </c>
      <c r="J4" s="8">
        <f>IFERROR(VLOOKUP($A4, Main!$A4:$AB$700,10,0),Math!H$2)</f>
        <v>0.7</v>
      </c>
      <c r="K4" s="8">
        <f>IFERROR(VLOOKUP($A4, Main!$A4:$AB$700,11,0),Math!I$2)</f>
        <v>1.4</v>
      </c>
      <c r="L4" s="8">
        <f>IFERROR(VLOOKUP($A4, Main!$A4:$AB$700,12,0),Math!J$2)</f>
        <v>22.2</v>
      </c>
      <c r="M4" s="8">
        <f>IFERROR(VLOOKUP($A4, Main!$A4:$AB$700,13,0),Math!K$2)</f>
        <v>7.6</v>
      </c>
      <c r="N4" s="8">
        <f>IFERROR(VLOOKUP($A4, Main!$A4:$AB$700,14,0),Math!L$2)</f>
        <v>16.399999999999999</v>
      </c>
      <c r="O4" s="8">
        <f>IFERROR(VLOOKUP($A4, Main!$A4:$AB$700,15,0),Math!M$2)</f>
        <v>5.4</v>
      </c>
      <c r="P4" s="8">
        <f>IFERROR(VLOOKUP($A4, Main!$A4:$AB$700,16,0),Math!N$2)</f>
        <v>6.3</v>
      </c>
      <c r="Q4" s="413">
        <f>IFERROR(VLOOKUP($A4, Main!$A4:$AB$700,17,0),0)</f>
        <v>-0.21810430455539967</v>
      </c>
      <c r="R4" s="413">
        <f>IFERROR(VLOOKUP($A4, Main!$A4:$AB$700,18,0),0)</f>
        <v>1.0608056251744951</v>
      </c>
      <c r="S4" s="413">
        <f>IFERROR(VLOOKUP($A4, Main!$A4:$AB$700,19,0),0)</f>
        <v>0.39424909921493645</v>
      </c>
      <c r="T4" s="413">
        <f>IFERROR(VLOOKUP($A4, Main!$A4:$AB$700,20,0),0)</f>
        <v>0.40182938946951047</v>
      </c>
      <c r="U4" s="413">
        <f>IFERROR(VLOOKUP($A4, Main!$A4:$AB$700,21,0),0)</f>
        <v>1.2704074193402957</v>
      </c>
      <c r="V4" s="413">
        <f>IFERROR(VLOOKUP($A4, Main!$A4:$AB$700,22,0),0)</f>
        <v>2.6987968420539987</v>
      </c>
      <c r="W4" s="413">
        <f>IFERROR(VLOOKUP($A4, Main!$A4:$AB$700,23,0),0)</f>
        <v>0.17656168342506218</v>
      </c>
      <c r="X4" s="413">
        <f>IFERROR(VLOOKUP($A4, Main!$A4:$AB$700,24,0),0)</f>
        <v>0.12186873184329051</v>
      </c>
      <c r="Y4" s="413">
        <f>IFERROR(VLOOKUP($A4, Main!$A4:$AB$700,25,0),0)</f>
        <v>1.7071308965880578</v>
      </c>
    </row>
    <row r="5" spans="1:25">
      <c r="A5" s="7" t="s">
        <v>48</v>
      </c>
      <c r="B5" s="8">
        <f>IFERROR(VLOOKUP($A5, Main!$A5:$AB$700,2,0),300)</f>
        <v>42</v>
      </c>
      <c r="C5" s="8">
        <f>IFERROR(VLOOKUP($A5, Main!$A5:$AB$700,3,0),70)</f>
        <v>80</v>
      </c>
      <c r="D5" s="8">
        <f>IFERROR(VLOOKUP($A5, Main!$A5:$AB$700,4,0),Math!B$2)</f>
        <v>0.46</v>
      </c>
      <c r="E5" s="8">
        <f>IFERROR(VLOOKUP($A5, Main!$A5:$AB$700,5,0),Math!C$2)</f>
        <v>0.88</v>
      </c>
      <c r="F5" s="8">
        <f>IFERROR(VLOOKUP($A5, Main!$A5:$AB$700,6,0),Math!D$2)</f>
        <v>3.5</v>
      </c>
      <c r="G5" s="8">
        <f>IFERROR(VLOOKUP($A5, Main!$A5:$AB$700,7,0),Math!E$2)</f>
        <v>5.3</v>
      </c>
      <c r="H5" s="8">
        <f>IFERROR(VLOOKUP($A5, Main!$A5:$AB$700,8,0),Math!F$2)</f>
        <v>2.6</v>
      </c>
      <c r="I5" s="8">
        <f>IFERROR(VLOOKUP($A5, Main!$A5:$AB$700,9,0),Math!G$2)</f>
        <v>0.8</v>
      </c>
      <c r="J5" s="8">
        <f>IFERROR(VLOOKUP($A5, Main!$A5:$AB$700,10,0),Math!H$2)</f>
        <v>0.4</v>
      </c>
      <c r="K5" s="8">
        <f>IFERROR(VLOOKUP($A5, Main!$A5:$AB$700,11,0),Math!I$2)</f>
        <v>1.8</v>
      </c>
      <c r="L5" s="8">
        <f>IFERROR(VLOOKUP($A5, Main!$A5:$AB$700,12,0),Math!J$2)</f>
        <v>21.8</v>
      </c>
      <c r="M5" s="8">
        <f>IFERROR(VLOOKUP($A5, Main!$A5:$AB$700,13,0),Math!K$2)</f>
        <v>8</v>
      </c>
      <c r="N5" s="8">
        <f>IFERROR(VLOOKUP($A5, Main!$A5:$AB$700,14,0),Math!L$2)</f>
        <v>17.5</v>
      </c>
      <c r="O5" s="8">
        <f>IFERROR(VLOOKUP($A5, Main!$A5:$AB$700,15,0),Math!M$2)</f>
        <v>2.2000000000000002</v>
      </c>
      <c r="P5" s="8">
        <f>IFERROR(VLOOKUP($A5, Main!$A5:$AB$700,16,0),Math!N$2)</f>
        <v>2.5</v>
      </c>
      <c r="Q5" s="413">
        <f>IFERROR(VLOOKUP($A5, Main!$A5:$AB$700,17,0),0)</f>
        <v>-0.21810430455539967</v>
      </c>
      <c r="R5" s="413">
        <f>IFERROR(VLOOKUP($A5, Main!$A5:$AB$700,18,0),0)</f>
        <v>1.2855525796606173</v>
      </c>
      <c r="S5" s="413">
        <f>IFERROR(VLOOKUP($A5, Main!$A5:$AB$700,19,0),0)</f>
        <v>2.5696797531598889</v>
      </c>
      <c r="T5" s="413">
        <f>IFERROR(VLOOKUP($A5, Main!$A5:$AB$700,20,0),0)</f>
        <v>8.8512126725253076E-2</v>
      </c>
      <c r="U5" s="413">
        <f>IFERROR(VLOOKUP($A5, Main!$A5:$AB$700,21,0),0)</f>
        <v>-6.5738372982271379E-2</v>
      </c>
      <c r="V5" s="413">
        <f>IFERROR(VLOOKUP($A5, Main!$A5:$AB$700,22,0),0)</f>
        <v>-0.10890479059990879</v>
      </c>
      <c r="W5" s="413">
        <f>IFERROR(VLOOKUP($A5, Main!$A5:$AB$700,23,0),0)</f>
        <v>-0.40550980039382489</v>
      </c>
      <c r="X5" s="413">
        <f>IFERROR(VLOOKUP($A5, Main!$A5:$AB$700,24,0),0)</f>
        <v>-0.41578743805358215</v>
      </c>
      <c r="Y5" s="413">
        <f>IFERROR(VLOOKUP($A5, Main!$A5:$AB$700,25,0),0)</f>
        <v>1.6344767230916164</v>
      </c>
    </row>
    <row r="6" spans="1:25">
      <c r="A6" s="7" t="s">
        <v>64</v>
      </c>
      <c r="B6" s="8">
        <f>IFERROR(VLOOKUP($A6, Main!$A6:$AB$700,2,0),300)</f>
        <v>22</v>
      </c>
      <c r="C6" s="8">
        <f>IFERROR(VLOOKUP($A6, Main!$A6:$AB$700,3,0),70)</f>
        <v>68</v>
      </c>
      <c r="D6" s="8">
        <f>IFERROR(VLOOKUP($A6, Main!$A6:$AB$700,4,0),Math!B$2)</f>
        <v>0.46</v>
      </c>
      <c r="E6" s="8">
        <f>IFERROR(VLOOKUP($A6, Main!$A6:$AB$700,5,0),Math!C$2)</f>
        <v>0.84</v>
      </c>
      <c r="F6" s="8">
        <f>IFERROR(VLOOKUP($A6, Main!$A6:$AB$700,6,0),Math!D$2)</f>
        <v>2</v>
      </c>
      <c r="G6" s="8">
        <f>IFERROR(VLOOKUP($A6, Main!$A6:$AB$700,7,0),Math!E$2)</f>
        <v>4.8</v>
      </c>
      <c r="H6" s="8">
        <f>IFERROR(VLOOKUP($A6, Main!$A6:$AB$700,8,0),Math!F$2)</f>
        <v>4.7</v>
      </c>
      <c r="I6" s="8">
        <f>IFERROR(VLOOKUP($A6, Main!$A6:$AB$700,9,0),Math!G$2)</f>
        <v>1</v>
      </c>
      <c r="J6" s="8">
        <f>IFERROR(VLOOKUP($A6, Main!$A6:$AB$700,10,0),Math!H$2)</f>
        <v>0.4</v>
      </c>
      <c r="K6" s="8">
        <f>IFERROR(VLOOKUP($A6, Main!$A6:$AB$700,11,0),Math!I$2)</f>
        <v>3.4</v>
      </c>
      <c r="L6" s="8">
        <f>IFERROR(VLOOKUP($A6, Main!$A6:$AB$700,12,0),Math!J$2)</f>
        <v>23.6</v>
      </c>
      <c r="M6" s="8">
        <f>IFERROR(VLOOKUP($A6, Main!$A6:$AB$700,13,0),Math!K$2)</f>
        <v>8.1999999999999993</v>
      </c>
      <c r="N6" s="8">
        <f>IFERROR(VLOOKUP($A6, Main!$A6:$AB$700,14,0),Math!L$2)</f>
        <v>17.8</v>
      </c>
      <c r="O6" s="8">
        <f>IFERROR(VLOOKUP($A6, Main!$A6:$AB$700,15,0),Math!M$2)</f>
        <v>5.2</v>
      </c>
      <c r="P6" s="8">
        <f>IFERROR(VLOOKUP($A6, Main!$A6:$AB$700,16,0),Math!N$2)</f>
        <v>6.2</v>
      </c>
      <c r="Q6" s="413">
        <f>IFERROR(VLOOKUP($A6, Main!$A6:$AB$700,17,0),0)</f>
        <v>-0.21810430455539967</v>
      </c>
      <c r="R6" s="413">
        <f>IFERROR(VLOOKUP($A6, Main!$A6:$AB$700,18,0),0)</f>
        <v>0.83605867068837247</v>
      </c>
      <c r="S6" s="413">
        <f>IFERROR(VLOOKUP($A6, Main!$A6:$AB$700,19,0),0)</f>
        <v>0.85223450004545265</v>
      </c>
      <c r="T6" s="413">
        <f>IFERROR(VLOOKUP($A6, Main!$A6:$AB$700,20,0),0)</f>
        <v>-0.10731116248990785</v>
      </c>
      <c r="U6" s="413">
        <f>IFERROR(VLOOKUP($A6, Main!$A6:$AB$700,21,0),0)</f>
        <v>1.0566240925686852</v>
      </c>
      <c r="V6" s="413">
        <f>IFERROR(VLOOKUP($A6, Main!$A6:$AB$700,22,0),0)</f>
        <v>0.40158641533716533</v>
      </c>
      <c r="W6" s="413">
        <f>IFERROR(VLOOKUP($A6, Main!$A6:$AB$700,23,0),0)</f>
        <v>-0.40550980039382489</v>
      </c>
      <c r="X6" s="413">
        <f>IFERROR(VLOOKUP($A6, Main!$A6:$AB$700,24,0),0)</f>
        <v>-2.5664121176410721</v>
      </c>
      <c r="Y6" s="413">
        <f>IFERROR(VLOOKUP($A6, Main!$A6:$AB$700,25,0),0)</f>
        <v>1.9614205038256038</v>
      </c>
    </row>
    <row r="7" spans="1:25">
      <c r="A7" s="7" t="s">
        <v>66</v>
      </c>
      <c r="B7" s="8">
        <f>IFERROR(VLOOKUP($A7, Main!$A7:$AB$700,2,0),300)</f>
        <v>41</v>
      </c>
      <c r="C7" s="8">
        <f>IFERROR(VLOOKUP($A7, Main!$A7:$AB$700,3,0),70)</f>
        <v>78</v>
      </c>
      <c r="D7" s="8">
        <f>IFERROR(VLOOKUP($A7, Main!$A7:$AB$700,4,0),Math!B$2)</f>
        <v>0.45</v>
      </c>
      <c r="E7" s="8">
        <f>IFERROR(VLOOKUP($A7, Main!$A7:$AB$700,5,0),Math!C$2)</f>
        <v>0.8</v>
      </c>
      <c r="F7" s="8">
        <f>IFERROR(VLOOKUP($A7, Main!$A7:$AB$700,6,0),Math!D$2)</f>
        <v>3.3</v>
      </c>
      <c r="G7" s="8">
        <f>IFERROR(VLOOKUP($A7, Main!$A7:$AB$700,7,0),Math!E$2)</f>
        <v>4.2</v>
      </c>
      <c r="H7" s="8">
        <f>IFERROR(VLOOKUP($A7, Main!$A7:$AB$700,8,0),Math!F$2)</f>
        <v>5.2</v>
      </c>
      <c r="I7" s="8">
        <f>IFERROR(VLOOKUP($A7, Main!$A7:$AB$700,9,0),Math!G$2)</f>
        <v>1.3</v>
      </c>
      <c r="J7" s="8">
        <f>IFERROR(VLOOKUP($A7, Main!$A7:$AB$700,10,0),Math!H$2)</f>
        <v>0.2</v>
      </c>
      <c r="K7" s="8">
        <f>IFERROR(VLOOKUP($A7, Main!$A7:$AB$700,11,0),Math!I$2)</f>
        <v>2.8</v>
      </c>
      <c r="L7" s="8">
        <f>IFERROR(VLOOKUP($A7, Main!$A7:$AB$700,12,0),Math!J$2)</f>
        <v>21.6</v>
      </c>
      <c r="M7" s="8">
        <f>IFERROR(VLOOKUP($A7, Main!$A7:$AB$700,13,0),Math!K$2)</f>
        <v>8</v>
      </c>
      <c r="N7" s="8">
        <f>IFERROR(VLOOKUP($A7, Main!$A7:$AB$700,14,0),Math!L$2)</f>
        <v>17.899999999999999</v>
      </c>
      <c r="O7" s="8">
        <f>IFERROR(VLOOKUP($A7, Main!$A7:$AB$700,15,0),Math!M$2)</f>
        <v>2.2999999999999998</v>
      </c>
      <c r="P7" s="8">
        <f>IFERROR(VLOOKUP($A7, Main!$A7:$AB$700,16,0),Math!N$2)</f>
        <v>2.9</v>
      </c>
      <c r="Q7" s="413">
        <f>IFERROR(VLOOKUP($A7, Main!$A7:$AB$700,17,0),0)</f>
        <v>-0.38717740886191232</v>
      </c>
      <c r="R7" s="413">
        <f>IFERROR(VLOOKUP($A7, Main!$A7:$AB$700,18,0),0)</f>
        <v>0.38656476171612886</v>
      </c>
      <c r="S7" s="413">
        <f>IFERROR(VLOOKUP($A7, Main!$A7:$AB$700,19,0),0)</f>
        <v>2.3406870527446304</v>
      </c>
      <c r="T7" s="413">
        <f>IFERROR(VLOOKUP($A7, Main!$A7:$AB$700,20,0),0)</f>
        <v>-0.34229910954810083</v>
      </c>
      <c r="U7" s="413">
        <f>IFERROR(VLOOKUP($A7, Main!$A7:$AB$700,21,0),0)</f>
        <v>1.3238532510331986</v>
      </c>
      <c r="V7" s="413">
        <f>IFERROR(VLOOKUP($A7, Main!$A7:$AB$700,22,0),0)</f>
        <v>1.1673232242427767</v>
      </c>
      <c r="W7" s="413">
        <f>IFERROR(VLOOKUP($A7, Main!$A7:$AB$700,23,0),0)</f>
        <v>-0.79355745627308305</v>
      </c>
      <c r="X7" s="413">
        <f>IFERROR(VLOOKUP($A7, Main!$A7:$AB$700,24,0),0)</f>
        <v>-1.7599278627957631</v>
      </c>
      <c r="Y7" s="413">
        <f>IFERROR(VLOOKUP($A7, Main!$A7:$AB$700,25,0),0)</f>
        <v>1.5981496363433956</v>
      </c>
    </row>
    <row r="8" spans="1:25">
      <c r="A8" s="7" t="s">
        <v>69</v>
      </c>
      <c r="B8" s="8">
        <f>IFERROR(VLOOKUP($A8, Main!$A8:$AB$700,2,0),300)</f>
        <v>63</v>
      </c>
      <c r="C8" s="8">
        <f>IFERROR(VLOOKUP($A8, Main!$A8:$AB$700,3,0),70)</f>
        <v>78</v>
      </c>
      <c r="D8" s="8">
        <f>IFERROR(VLOOKUP($A8, Main!$A8:$AB$700,4,0),Math!B$2)</f>
        <v>0.47</v>
      </c>
      <c r="E8" s="8">
        <f>IFERROR(VLOOKUP($A8, Main!$A8:$AB$700,5,0),Math!C$2)</f>
        <v>0.83</v>
      </c>
      <c r="F8" s="8">
        <f>IFERROR(VLOOKUP($A8, Main!$A8:$AB$700,6,0),Math!D$2)</f>
        <v>1.6</v>
      </c>
      <c r="G8" s="8">
        <f>IFERROR(VLOOKUP($A8, Main!$A8:$AB$700,7,0),Math!E$2)</f>
        <v>6.5</v>
      </c>
      <c r="H8" s="8">
        <f>IFERROR(VLOOKUP($A8, Main!$A8:$AB$700,8,0),Math!F$2)</f>
        <v>2.2999999999999998</v>
      </c>
      <c r="I8" s="8">
        <f>IFERROR(VLOOKUP($A8, Main!$A8:$AB$700,9,0),Math!G$2)</f>
        <v>1.1000000000000001</v>
      </c>
      <c r="J8" s="8">
        <f>IFERROR(VLOOKUP($A8, Main!$A8:$AB$700,10,0),Math!H$2)</f>
        <v>0.8</v>
      </c>
      <c r="K8" s="8">
        <f>IFERROR(VLOOKUP($A8, Main!$A8:$AB$700,11,0),Math!I$2)</f>
        <v>1.5</v>
      </c>
      <c r="L8" s="8">
        <f>IFERROR(VLOOKUP($A8, Main!$A8:$AB$700,12,0),Math!J$2)</f>
        <v>17</v>
      </c>
      <c r="M8" s="8">
        <f>IFERROR(VLOOKUP($A8, Main!$A8:$AB$700,13,0),Math!K$2)</f>
        <v>6.4</v>
      </c>
      <c r="N8" s="8">
        <f>IFERROR(VLOOKUP($A8, Main!$A8:$AB$700,14,0),Math!L$2)</f>
        <v>13.8</v>
      </c>
      <c r="O8" s="8">
        <f>IFERROR(VLOOKUP($A8, Main!$A8:$AB$700,15,0),Math!M$2)</f>
        <v>2.6</v>
      </c>
      <c r="P8" s="8">
        <f>IFERROR(VLOOKUP($A8, Main!$A8:$AB$700,16,0),Math!N$2)</f>
        <v>3.1</v>
      </c>
      <c r="Q8" s="413">
        <f>IFERROR(VLOOKUP($A8, Main!$A8:$AB$700,17,0),0)</f>
        <v>-4.9031200248887921E-2</v>
      </c>
      <c r="R8" s="413">
        <f>IFERROR(VLOOKUP($A8, Main!$A8:$AB$700,18,0),0)</f>
        <v>0.72368519344531124</v>
      </c>
      <c r="S8" s="413">
        <f>IFERROR(VLOOKUP($A8, Main!$A8:$AB$700,19,0),0)</f>
        <v>0.39424909921493645</v>
      </c>
      <c r="T8" s="413">
        <f>IFERROR(VLOOKUP($A8, Main!$A8:$AB$700,20,0),0)</f>
        <v>0.5584880208416394</v>
      </c>
      <c r="U8" s="413">
        <f>IFERROR(VLOOKUP($A8, Main!$A8:$AB$700,21,0),0)</f>
        <v>-0.2260758680609796</v>
      </c>
      <c r="V8" s="413">
        <f>IFERROR(VLOOKUP($A8, Main!$A8:$AB$700,22,0),0)</f>
        <v>0.65683201830570259</v>
      </c>
      <c r="W8" s="413">
        <f>IFERROR(VLOOKUP($A8, Main!$A8:$AB$700,23,0),0)</f>
        <v>0.37058551136469142</v>
      </c>
      <c r="X8" s="413">
        <f>IFERROR(VLOOKUP($A8, Main!$A8:$AB$700,24,0),0)</f>
        <v>-1.2545310630927732E-2</v>
      </c>
      <c r="Y8" s="413">
        <f>IFERROR(VLOOKUP($A8, Main!$A8:$AB$700,25,0),0)</f>
        <v>0.76262664113431644</v>
      </c>
    </row>
    <row r="9" spans="1:25">
      <c r="A9" s="7" t="s">
        <v>79</v>
      </c>
      <c r="B9" s="8">
        <f>IFERROR(VLOOKUP($A9, Main!$A9:$AB$700,2,0),300)</f>
        <v>59</v>
      </c>
      <c r="C9" s="8">
        <f>IFERROR(VLOOKUP($A9, Main!$A9:$AB$700,3,0),70)</f>
        <v>76</v>
      </c>
      <c r="D9" s="8">
        <f>IFERROR(VLOOKUP($A9, Main!$A9:$AB$700,4,0),Math!B$2)</f>
        <v>0.56000000000000005</v>
      </c>
      <c r="E9" s="8">
        <f>IFERROR(VLOOKUP($A9, Main!$A9:$AB$700,5,0),Math!C$2)</f>
        <v>0.78</v>
      </c>
      <c r="F9" s="8">
        <f>IFERROR(VLOOKUP($A9, Main!$A9:$AB$700,6,0),Math!D$2)</f>
        <v>0.8</v>
      </c>
      <c r="G9" s="8">
        <f>IFERROR(VLOOKUP($A9, Main!$A9:$AB$700,7,0),Math!E$2)</f>
        <v>9.5</v>
      </c>
      <c r="H9" s="8">
        <f>IFERROR(VLOOKUP($A9, Main!$A9:$AB$700,8,0),Math!F$2)</f>
        <v>2</v>
      </c>
      <c r="I9" s="8">
        <f>IFERROR(VLOOKUP($A9, Main!$A9:$AB$700,9,0),Math!G$2)</f>
        <v>0.4</v>
      </c>
      <c r="J9" s="8">
        <f>IFERROR(VLOOKUP($A9, Main!$A9:$AB$700,10,0),Math!H$2)</f>
        <v>1.4</v>
      </c>
      <c r="K9" s="8">
        <f>IFERROR(VLOOKUP($A9, Main!$A9:$AB$700,11,0),Math!I$2)</f>
        <v>1.2</v>
      </c>
      <c r="L9" s="8">
        <f>IFERROR(VLOOKUP($A9, Main!$A9:$AB$700,12,0),Math!J$2)</f>
        <v>15.1</v>
      </c>
      <c r="M9" s="8">
        <f>IFERROR(VLOOKUP($A9, Main!$A9:$AB$700,13,0),Math!K$2)</f>
        <v>6</v>
      </c>
      <c r="N9" s="8">
        <f>IFERROR(VLOOKUP($A9, Main!$A9:$AB$700,14,0),Math!L$2)</f>
        <v>10.7</v>
      </c>
      <c r="O9" s="8">
        <f>IFERROR(VLOOKUP($A9, Main!$A9:$AB$700,15,0),Math!M$2)</f>
        <v>2.2999999999999998</v>
      </c>
      <c r="P9" s="8">
        <f>IFERROR(VLOOKUP($A9, Main!$A9:$AB$700,16,0),Math!N$2)</f>
        <v>2.9</v>
      </c>
      <c r="Q9" s="413">
        <f>IFERROR(VLOOKUP($A9, Main!$A9:$AB$700,17,0),0)</f>
        <v>1.472626738509726</v>
      </c>
      <c r="R9" s="413">
        <f>IFERROR(VLOOKUP($A9, Main!$A9:$AB$700,18,0),0)</f>
        <v>0.16181780723000641</v>
      </c>
      <c r="S9" s="413">
        <f>IFERROR(VLOOKUP($A9, Main!$A9:$AB$700,19,0),0)</f>
        <v>-0.52172170244609628</v>
      </c>
      <c r="T9" s="413">
        <f>IFERROR(VLOOKUP($A9, Main!$A9:$AB$700,20,0),0)</f>
        <v>1.733427756132605</v>
      </c>
      <c r="U9" s="413">
        <f>IFERROR(VLOOKUP($A9, Main!$A9:$AB$700,21,0),0)</f>
        <v>-0.3864133631396876</v>
      </c>
      <c r="V9" s="413">
        <f>IFERROR(VLOOKUP($A9, Main!$A9:$AB$700,22,0),0)</f>
        <v>-1.1298872024740574</v>
      </c>
      <c r="W9" s="413">
        <f>IFERROR(VLOOKUP($A9, Main!$A9:$AB$700,23,0),0)</f>
        <v>1.5347284790024656</v>
      </c>
      <c r="X9" s="413">
        <f>IFERROR(VLOOKUP($A9, Main!$A9:$AB$700,24,0),0)</f>
        <v>0.39069681679172669</v>
      </c>
      <c r="Y9" s="413">
        <f>IFERROR(VLOOKUP($A9, Main!$A9:$AB$700,25,0),0)</f>
        <v>0.41751931702621847</v>
      </c>
    </row>
    <row r="10" spans="1:25">
      <c r="A10" s="7" t="s">
        <v>93</v>
      </c>
      <c r="B10" s="8">
        <f>IFERROR(VLOOKUP($A10, Main!$A10:$AB$700,2,0),300)</f>
        <v>65</v>
      </c>
      <c r="C10" s="8">
        <f>IFERROR(VLOOKUP($A10, Main!$A10:$AB$700,3,0),70)</f>
        <v>76</v>
      </c>
      <c r="D10" s="8">
        <f>IFERROR(VLOOKUP($A10, Main!$A10:$AB$700,4,0),Math!B$2)</f>
        <v>0.56000000000000005</v>
      </c>
      <c r="E10" s="8">
        <f>IFERROR(VLOOKUP($A10, Main!$A10:$AB$700,5,0),Math!C$2)</f>
        <v>0.72</v>
      </c>
      <c r="F10" s="8">
        <f>IFERROR(VLOOKUP($A10, Main!$A10:$AB$700,6,0),Math!D$2)</f>
        <v>0.1</v>
      </c>
      <c r="G10" s="8">
        <f>IFERROR(VLOOKUP($A10, Main!$A10:$AB$700,7,0),Math!E$2)</f>
        <v>10.8</v>
      </c>
      <c r="H10" s="8">
        <f>IFERROR(VLOOKUP($A10, Main!$A10:$AB$700,8,0),Math!F$2)</f>
        <v>3.7</v>
      </c>
      <c r="I10" s="8">
        <f>IFERROR(VLOOKUP($A10, Main!$A10:$AB$700,9,0),Math!G$2)</f>
        <v>0.8</v>
      </c>
      <c r="J10" s="8">
        <f>IFERROR(VLOOKUP($A10, Main!$A10:$AB$700,10,0),Math!H$2)</f>
        <v>0.5</v>
      </c>
      <c r="K10" s="8">
        <f>IFERROR(VLOOKUP($A10, Main!$A10:$AB$700,11,0),Math!I$2)</f>
        <v>2.7</v>
      </c>
      <c r="L10" s="8">
        <f>IFERROR(VLOOKUP($A10, Main!$A10:$AB$700,12,0),Math!J$2)</f>
        <v>16</v>
      </c>
      <c r="M10" s="8">
        <f>IFERROR(VLOOKUP($A10, Main!$A10:$AB$700,13,0),Math!K$2)</f>
        <v>6.1</v>
      </c>
      <c r="N10" s="8">
        <f>IFERROR(VLOOKUP($A10, Main!$A10:$AB$700,14,0),Math!L$2)</f>
        <v>11.1</v>
      </c>
      <c r="O10" s="8">
        <f>IFERROR(VLOOKUP($A10, Main!$A10:$AB$700,15,0),Math!M$2)</f>
        <v>3.6</v>
      </c>
      <c r="P10" s="8">
        <f>IFERROR(VLOOKUP($A10, Main!$A10:$AB$700,16,0),Math!N$2)</f>
        <v>5</v>
      </c>
      <c r="Q10" s="413">
        <f>IFERROR(VLOOKUP($A10, Main!$A10:$AB$700,17,0),0)</f>
        <v>1.472626738509726</v>
      </c>
      <c r="R10" s="413">
        <f>IFERROR(VLOOKUP($A10, Main!$A10:$AB$700,18,0),0)</f>
        <v>-0.51242305622836093</v>
      </c>
      <c r="S10" s="413">
        <f>IFERROR(VLOOKUP($A10, Main!$A10:$AB$700,19,0),0)</f>
        <v>-1.3231961538994998</v>
      </c>
      <c r="T10" s="413">
        <f>IFERROR(VLOOKUP($A10, Main!$A10:$AB$700,20,0),0)</f>
        <v>2.2425683080920238</v>
      </c>
      <c r="U10" s="413">
        <f>IFERROR(VLOOKUP($A10, Main!$A10:$AB$700,21,0),0)</f>
        <v>0.52216577563965827</v>
      </c>
      <c r="V10" s="413">
        <f>IFERROR(VLOOKUP($A10, Main!$A10:$AB$700,22,0),0)</f>
        <v>-0.10890479059990879</v>
      </c>
      <c r="W10" s="413">
        <f>IFERROR(VLOOKUP($A10, Main!$A10:$AB$700,23,0),0)</f>
        <v>-0.21148597245419587</v>
      </c>
      <c r="X10" s="413">
        <f>IFERROR(VLOOKUP($A10, Main!$A10:$AB$700,24,0),0)</f>
        <v>-1.6255138203215456</v>
      </c>
      <c r="Y10" s="413">
        <f>IFERROR(VLOOKUP($A10, Main!$A10:$AB$700,25,0),0)</f>
        <v>0.58099120739321231</v>
      </c>
    </row>
    <row r="11" spans="1:25">
      <c r="A11" s="7" t="s">
        <v>133</v>
      </c>
      <c r="B11" s="8">
        <f>IFERROR(VLOOKUP($A11, Main!$A11:$AB$700,2,0),300)</f>
        <v>80</v>
      </c>
      <c r="C11" s="8">
        <f>IFERROR(VLOOKUP($A11, Main!$A11:$AB$700,3,0),70)</f>
        <v>76</v>
      </c>
      <c r="D11" s="8">
        <f>IFERROR(VLOOKUP($A11, Main!$A11:$AB$700,4,0),Math!B$2)</f>
        <v>0.61</v>
      </c>
      <c r="E11" s="8">
        <f>IFERROR(VLOOKUP($A11, Main!$A11:$AB$700,5,0),Math!C$2)</f>
        <v>0.76</v>
      </c>
      <c r="F11" s="8">
        <f>IFERROR(VLOOKUP($A11, Main!$A11:$AB$700,6,0),Math!D$2)</f>
        <v>0.6</v>
      </c>
      <c r="G11" s="8">
        <f>IFERROR(VLOOKUP($A11, Main!$A11:$AB$700,7,0),Math!E$2)</f>
        <v>6.7</v>
      </c>
      <c r="H11" s="8">
        <f>IFERROR(VLOOKUP($A11, Main!$A11:$AB$700,8,0),Math!F$2)</f>
        <v>1.9</v>
      </c>
      <c r="I11" s="8">
        <f>IFERROR(VLOOKUP($A11, Main!$A11:$AB$700,9,0),Math!G$2)</f>
        <v>0.7</v>
      </c>
      <c r="J11" s="8">
        <f>IFERROR(VLOOKUP($A11, Main!$A11:$AB$700,10,0),Math!H$2)</f>
        <v>0.9</v>
      </c>
      <c r="K11" s="8">
        <f>IFERROR(VLOOKUP($A11, Main!$A11:$AB$700,11,0),Math!I$2)</f>
        <v>1.1000000000000001</v>
      </c>
      <c r="L11" s="8">
        <f>IFERROR(VLOOKUP($A11, Main!$A11:$AB$700,12,0),Math!J$2)</f>
        <v>13.5</v>
      </c>
      <c r="M11" s="8">
        <f>IFERROR(VLOOKUP($A11, Main!$A11:$AB$700,13,0),Math!K$2)</f>
        <v>4.8</v>
      </c>
      <c r="N11" s="8">
        <f>IFERROR(VLOOKUP($A11, Main!$A11:$AB$700,14,0),Math!L$2)</f>
        <v>8</v>
      </c>
      <c r="O11" s="8">
        <f>IFERROR(VLOOKUP($A11, Main!$A11:$AB$700,15,0),Math!M$2)</f>
        <v>3.2</v>
      </c>
      <c r="P11" s="8">
        <f>IFERROR(VLOOKUP($A11, Main!$A11:$AB$700,16,0),Math!N$2)</f>
        <v>4.2</v>
      </c>
      <c r="Q11" s="413">
        <f>IFERROR(VLOOKUP($A11, Main!$A11:$AB$700,17,0),0)</f>
        <v>2.3179922600422875</v>
      </c>
      <c r="R11" s="413">
        <f>IFERROR(VLOOKUP($A11, Main!$A11:$AB$700,18,0),0)</f>
        <v>-6.2929147256116036E-2</v>
      </c>
      <c r="S11" s="413">
        <f>IFERROR(VLOOKUP($A11, Main!$A11:$AB$700,19,0),0)</f>
        <v>-0.75071440286135449</v>
      </c>
      <c r="T11" s="413">
        <f>IFERROR(VLOOKUP($A11, Main!$A11:$AB$700,20,0),0)</f>
        <v>0.63681733652770378</v>
      </c>
      <c r="U11" s="413">
        <f>IFERROR(VLOOKUP($A11, Main!$A11:$AB$700,21,0),0)</f>
        <v>-0.43985919483259034</v>
      </c>
      <c r="V11" s="413">
        <f>IFERROR(VLOOKUP($A11, Main!$A11:$AB$700,22,0),0)</f>
        <v>-0.36415039356844614</v>
      </c>
      <c r="W11" s="413">
        <f>IFERROR(VLOOKUP($A11, Main!$A11:$AB$700,23,0),0)</f>
        <v>0.56460933930432045</v>
      </c>
      <c r="X11" s="413">
        <f>IFERROR(VLOOKUP($A11, Main!$A11:$AB$700,24,0),0)</f>
        <v>0.5251108592659447</v>
      </c>
      <c r="Y11" s="413">
        <f>IFERROR(VLOOKUP($A11, Main!$A11:$AB$700,25,0),0)</f>
        <v>0.12690262304045197</v>
      </c>
    </row>
    <row r="12" spans="1:25">
      <c r="A12" s="7" t="s">
        <v>168</v>
      </c>
      <c r="B12" s="8">
        <f>IFERROR(VLOOKUP($A12, Main!$A12:$AB$700,2,0),300)</f>
        <v>140</v>
      </c>
      <c r="C12" s="8">
        <f>IFERROR(VLOOKUP($A12, Main!$A12:$AB$700,3,0),70)</f>
        <v>72</v>
      </c>
      <c r="D12" s="8">
        <f>IFERROR(VLOOKUP($A12, Main!$A12:$AB$700,4,0),Math!B$2)</f>
        <v>0.47</v>
      </c>
      <c r="E12" s="8">
        <f>IFERROR(VLOOKUP($A12, Main!$A12:$AB$700,5,0),Math!C$2)</f>
        <v>0.67</v>
      </c>
      <c r="F12" s="8">
        <f>IFERROR(VLOOKUP($A12, Main!$A12:$AB$700,6,0),Math!D$2)</f>
        <v>1.5</v>
      </c>
      <c r="G12" s="8">
        <f>IFERROR(VLOOKUP($A12, Main!$A12:$AB$700,7,0),Math!E$2)</f>
        <v>4.9000000000000004</v>
      </c>
      <c r="H12" s="8">
        <f>IFERROR(VLOOKUP($A12, Main!$A12:$AB$700,8,0),Math!F$2)</f>
        <v>1.6</v>
      </c>
      <c r="I12" s="8">
        <f>IFERROR(VLOOKUP($A12, Main!$A12:$AB$700,9,0),Math!G$2)</f>
        <v>1</v>
      </c>
      <c r="J12" s="8">
        <f>IFERROR(VLOOKUP($A12, Main!$A12:$AB$700,10,0),Math!H$2)</f>
        <v>0.5</v>
      </c>
      <c r="K12" s="8">
        <f>IFERROR(VLOOKUP($A12, Main!$A12:$AB$700,11,0),Math!I$2)</f>
        <v>1.5</v>
      </c>
      <c r="L12" s="8">
        <f>IFERROR(VLOOKUP($A12, Main!$A12:$AB$700,12,0),Math!J$2)</f>
        <v>15.5</v>
      </c>
      <c r="M12" s="8">
        <f>IFERROR(VLOOKUP($A12, Main!$A12:$AB$700,13,0),Math!K$2)</f>
        <v>5.9</v>
      </c>
      <c r="N12" s="8">
        <f>IFERROR(VLOOKUP($A12, Main!$A12:$AB$700,14,0),Math!L$2)</f>
        <v>12.6</v>
      </c>
      <c r="O12" s="8">
        <f>IFERROR(VLOOKUP($A12, Main!$A12:$AB$700,15,0),Math!M$2)</f>
        <v>2.1</v>
      </c>
      <c r="P12" s="8">
        <f>IFERROR(VLOOKUP($A12, Main!$A12:$AB$700,16,0),Math!N$2)</f>
        <v>3.2</v>
      </c>
      <c r="Q12" s="413">
        <f>IFERROR(VLOOKUP($A12, Main!$A12:$AB$700,17,0),0)</f>
        <v>-4.9031200248887921E-2</v>
      </c>
      <c r="R12" s="413">
        <f>IFERROR(VLOOKUP($A12, Main!$A12:$AB$700,18,0),0)</f>
        <v>-1.0742904424436659</v>
      </c>
      <c r="S12" s="413">
        <f>IFERROR(VLOOKUP($A12, Main!$A12:$AB$700,19,0),0)</f>
        <v>0.27975274900730723</v>
      </c>
      <c r="T12" s="413">
        <f>IFERROR(VLOOKUP($A12, Main!$A12:$AB$700,20,0),0)</f>
        <v>-6.8146504646875453E-2</v>
      </c>
      <c r="U12" s="413">
        <f>IFERROR(VLOOKUP($A12, Main!$A12:$AB$700,21,0),0)</f>
        <v>-0.60019668991129838</v>
      </c>
      <c r="V12" s="413">
        <f>IFERROR(VLOOKUP($A12, Main!$A12:$AB$700,22,0),0)</f>
        <v>0.40158641533716533</v>
      </c>
      <c r="W12" s="413">
        <f>IFERROR(VLOOKUP($A12, Main!$A12:$AB$700,23,0),0)</f>
        <v>-0.21148597245419587</v>
      </c>
      <c r="X12" s="413">
        <f>IFERROR(VLOOKUP($A12, Main!$A12:$AB$700,24,0),0)</f>
        <v>-1.2545310630927732E-2</v>
      </c>
      <c r="Y12" s="413">
        <f>IFERROR(VLOOKUP($A12, Main!$A12:$AB$700,25,0),0)</f>
        <v>0.49017349052266024</v>
      </c>
    </row>
    <row r="13" spans="1:25">
      <c r="A13" s="7" t="s">
        <v>173</v>
      </c>
      <c r="B13" s="8">
        <f>IFERROR(VLOOKUP($A13, Main!$A13:$AB$700,2,0),300)</f>
        <v>146</v>
      </c>
      <c r="C13" s="8">
        <f>IFERROR(VLOOKUP($A13, Main!$A13:$AB$700,3,0),70)</f>
        <v>72</v>
      </c>
      <c r="D13" s="8">
        <f>IFERROR(VLOOKUP($A13, Main!$A13:$AB$700,4,0),Math!B$2)</f>
        <v>0.44</v>
      </c>
      <c r="E13" s="8">
        <f>IFERROR(VLOOKUP($A13, Main!$A13:$AB$700,5,0),Math!C$2)</f>
        <v>0.85</v>
      </c>
      <c r="F13" s="8">
        <f>IFERROR(VLOOKUP($A13, Main!$A13:$AB$700,6,0),Math!D$2)</f>
        <v>1.8</v>
      </c>
      <c r="G13" s="8">
        <f>IFERROR(VLOOKUP($A13, Main!$A13:$AB$700,7,0),Math!E$2)</f>
        <v>6.6</v>
      </c>
      <c r="H13" s="8">
        <f>IFERROR(VLOOKUP($A13, Main!$A13:$AB$700,8,0),Math!F$2)</f>
        <v>1.9</v>
      </c>
      <c r="I13" s="8">
        <f>IFERROR(VLOOKUP($A13, Main!$A13:$AB$700,9,0),Math!G$2)</f>
        <v>0.7</v>
      </c>
      <c r="J13" s="8">
        <f>IFERROR(VLOOKUP($A13, Main!$A13:$AB$700,10,0),Math!H$2)</f>
        <v>0.1</v>
      </c>
      <c r="K13" s="8">
        <f>IFERROR(VLOOKUP($A13, Main!$A13:$AB$700,11,0),Math!I$2)</f>
        <v>1.3</v>
      </c>
      <c r="L13" s="8">
        <f>IFERROR(VLOOKUP($A13, Main!$A13:$AB$700,12,0),Math!J$2)</f>
        <v>12.6</v>
      </c>
      <c r="M13" s="8">
        <f>IFERROR(VLOOKUP($A13, Main!$A13:$AB$700,13,0),Math!K$2)</f>
        <v>4.5</v>
      </c>
      <c r="N13" s="8">
        <f>IFERROR(VLOOKUP($A13, Main!$A13:$AB$700,14,0),Math!L$2)</f>
        <v>10.1</v>
      </c>
      <c r="O13" s="8">
        <f>IFERROR(VLOOKUP($A13, Main!$A13:$AB$700,15,0),Math!M$2)</f>
        <v>1.9</v>
      </c>
      <c r="P13" s="8">
        <f>IFERROR(VLOOKUP($A13, Main!$A13:$AB$700,16,0),Math!N$2)</f>
        <v>2.2000000000000002</v>
      </c>
      <c r="Q13" s="413">
        <f>IFERROR(VLOOKUP($A13, Main!$A13:$AB$700,17,0),0)</f>
        <v>-0.556250513168425</v>
      </c>
      <c r="R13" s="413">
        <f>IFERROR(VLOOKUP($A13, Main!$A13:$AB$700,18,0),0)</f>
        <v>0.94843214793143371</v>
      </c>
      <c r="S13" s="413">
        <f>IFERROR(VLOOKUP($A13, Main!$A13:$AB$700,19,0),0)</f>
        <v>0.62324179963019455</v>
      </c>
      <c r="T13" s="413">
        <f>IFERROR(VLOOKUP($A13, Main!$A13:$AB$700,20,0),0)</f>
        <v>0.59765267868467142</v>
      </c>
      <c r="U13" s="413">
        <f>IFERROR(VLOOKUP($A13, Main!$A13:$AB$700,21,0),0)</f>
        <v>-0.43985919483259034</v>
      </c>
      <c r="V13" s="413">
        <f>IFERROR(VLOOKUP($A13, Main!$A13:$AB$700,22,0),0)</f>
        <v>-0.36415039356844614</v>
      </c>
      <c r="W13" s="413">
        <f>IFERROR(VLOOKUP($A13, Main!$A13:$AB$700,23,0),0)</f>
        <v>-0.98758128421271218</v>
      </c>
      <c r="X13" s="413">
        <f>IFERROR(VLOOKUP($A13, Main!$A13:$AB$700,24,0),0)</f>
        <v>0.25628277431750845</v>
      </c>
      <c r="Y13" s="413">
        <f>IFERROR(VLOOKUP($A13, Main!$A13:$AB$700,25,0),0)</f>
        <v>-3.6569267326541817E-2</v>
      </c>
    </row>
    <row r="14" spans="1:25">
      <c r="A14" s="7" t="s">
        <v>184</v>
      </c>
      <c r="B14" s="8">
        <f>IFERROR(VLOOKUP($A14, Main!$A14:$AB$700,2,0),300)</f>
        <v>150</v>
      </c>
      <c r="C14" s="8">
        <f>IFERROR(VLOOKUP($A14, Main!$A14:$AB$700,3,0),70)</f>
        <v>76</v>
      </c>
      <c r="D14" s="8">
        <f>IFERROR(VLOOKUP($A14, Main!$A14:$AB$700,4,0),Math!B$2)</f>
        <v>0.42</v>
      </c>
      <c r="E14" s="8">
        <f>IFERROR(VLOOKUP($A14, Main!$A14:$AB$700,5,0),Math!C$2)</f>
        <v>0.83</v>
      </c>
      <c r="F14" s="8">
        <f>IFERROR(VLOOKUP($A14, Main!$A14:$AB$700,6,0),Math!D$2)</f>
        <v>1.5</v>
      </c>
      <c r="G14" s="8">
        <f>IFERROR(VLOOKUP($A14, Main!$A14:$AB$700,7,0),Math!E$2)</f>
        <v>3.4</v>
      </c>
      <c r="H14" s="8">
        <f>IFERROR(VLOOKUP($A14, Main!$A14:$AB$700,8,0),Math!F$2)</f>
        <v>3.8</v>
      </c>
      <c r="I14" s="8">
        <f>IFERROR(VLOOKUP($A14, Main!$A14:$AB$700,9,0),Math!G$2)</f>
        <v>0.7</v>
      </c>
      <c r="J14" s="8">
        <f>IFERROR(VLOOKUP($A14, Main!$A14:$AB$700,10,0),Math!H$2)</f>
        <v>0.2</v>
      </c>
      <c r="K14" s="8">
        <f>IFERROR(VLOOKUP($A14, Main!$A14:$AB$700,11,0),Math!I$2)</f>
        <v>2</v>
      </c>
      <c r="L14" s="8">
        <f>IFERROR(VLOOKUP($A14, Main!$A14:$AB$700,12,0),Math!J$2)</f>
        <v>14.6</v>
      </c>
      <c r="M14" s="8">
        <f>IFERROR(VLOOKUP($A14, Main!$A14:$AB$700,13,0),Math!K$2)</f>
        <v>5.4</v>
      </c>
      <c r="N14" s="8">
        <f>IFERROR(VLOOKUP($A14, Main!$A14:$AB$700,14,0),Math!L$2)</f>
        <v>13</v>
      </c>
      <c r="O14" s="8">
        <f>IFERROR(VLOOKUP($A14, Main!$A14:$AB$700,15,0),Math!M$2)</f>
        <v>2.2000000000000002</v>
      </c>
      <c r="P14" s="8">
        <f>IFERROR(VLOOKUP($A14, Main!$A14:$AB$700,16,0),Math!N$2)</f>
        <v>2.7</v>
      </c>
      <c r="Q14" s="413">
        <f>IFERROR(VLOOKUP($A14, Main!$A14:$AB$700,17,0),0)</f>
        <v>-0.89439672178145035</v>
      </c>
      <c r="R14" s="413">
        <f>IFERROR(VLOOKUP($A14, Main!$A14:$AB$700,18,0),0)</f>
        <v>0.72368519344531124</v>
      </c>
      <c r="S14" s="413">
        <f>IFERROR(VLOOKUP($A14, Main!$A14:$AB$700,19,0),0)</f>
        <v>0.27975274900730723</v>
      </c>
      <c r="T14" s="413">
        <f>IFERROR(VLOOKUP($A14, Main!$A14:$AB$700,20,0),0)</f>
        <v>-0.65561637229235836</v>
      </c>
      <c r="U14" s="413">
        <f>IFERROR(VLOOKUP($A14, Main!$A14:$AB$700,21,0),0)</f>
        <v>0.57561160733256078</v>
      </c>
      <c r="V14" s="413">
        <f>IFERROR(VLOOKUP($A14, Main!$A14:$AB$700,22,0),0)</f>
        <v>-0.36415039356844614</v>
      </c>
      <c r="W14" s="413">
        <f>IFERROR(VLOOKUP($A14, Main!$A14:$AB$700,23,0),0)</f>
        <v>-0.79355745627308305</v>
      </c>
      <c r="X14" s="413">
        <f>IFERROR(VLOOKUP($A14, Main!$A14:$AB$700,24,0),0)</f>
        <v>-0.68461552300201833</v>
      </c>
      <c r="Y14" s="413">
        <f>IFERROR(VLOOKUP($A14, Main!$A14:$AB$700,25,0),0)</f>
        <v>0.32670160015566646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64</v>
      </c>
      <c r="C17" s="386">
        <f t="shared" si="0"/>
        <v>73.692307692307693</v>
      </c>
      <c r="D17" s="386">
        <f t="shared" si="0"/>
        <v>0.49076923076923085</v>
      </c>
      <c r="E17" s="386">
        <f t="shared" si="0"/>
        <v>0.8</v>
      </c>
      <c r="F17" s="386">
        <f t="shared" si="0"/>
        <v>1.7692307692307698</v>
      </c>
      <c r="G17" s="386">
        <f t="shared" si="0"/>
        <v>6.9384615384615387</v>
      </c>
      <c r="H17" s="386">
        <f t="shared" si="0"/>
        <v>3.4692307692307693</v>
      </c>
      <c r="I17" s="386">
        <f t="shared" si="0"/>
        <v>1.0538461538461537</v>
      </c>
      <c r="J17" s="386">
        <f t="shared" si="0"/>
        <v>0.62307692307692308</v>
      </c>
      <c r="K17" s="386">
        <f t="shared" si="0"/>
        <v>2.0538461538461541</v>
      </c>
      <c r="L17" s="386">
        <f t="shared" si="0"/>
        <v>18.95384615384615</v>
      </c>
      <c r="M17" s="386">
        <f t="shared" si="0"/>
        <v>6.8307692307692314</v>
      </c>
      <c r="N17" s="386">
        <f t="shared" si="0"/>
        <v>14.153846153846152</v>
      </c>
      <c r="O17" s="387">
        <f>M17/N17</f>
        <v>0.48260869565217401</v>
      </c>
      <c r="P17" s="387">
        <f>AVERAGE(O2:O14)</f>
        <v>3.4923076923076928</v>
      </c>
      <c r="Q17" s="387">
        <f>AVERAGE(P2:P14)</f>
        <v>4.3923076923076927</v>
      </c>
      <c r="R17" s="386">
        <f>P17/Q17</f>
        <v>0.79509632224168125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0.48260869565217407</v>
      </c>
      <c r="C20" s="386">
        <f>M20/N20</f>
        <v>0.79509632224168125</v>
      </c>
      <c r="D20" s="386">
        <f t="shared" ref="D20:N20" si="1">SUM(F2:F14)</f>
        <v>23.000000000000007</v>
      </c>
      <c r="E20" s="386">
        <f t="shared" si="1"/>
        <v>90.2</v>
      </c>
      <c r="F20" s="386">
        <f t="shared" si="1"/>
        <v>45.1</v>
      </c>
      <c r="G20" s="386">
        <f t="shared" si="1"/>
        <v>13.699999999999998</v>
      </c>
      <c r="H20" s="386">
        <f t="shared" si="1"/>
        <v>8.1</v>
      </c>
      <c r="I20" s="386">
        <f t="shared" si="1"/>
        <v>26.700000000000003</v>
      </c>
      <c r="J20" s="386">
        <f t="shared" si="1"/>
        <v>246.39999999999998</v>
      </c>
      <c r="K20" s="386">
        <f t="shared" si="1"/>
        <v>88.800000000000011</v>
      </c>
      <c r="L20" s="386">
        <f t="shared" si="1"/>
        <v>183.99999999999997</v>
      </c>
      <c r="M20" s="386">
        <f t="shared" si="1"/>
        <v>45.400000000000006</v>
      </c>
      <c r="N20" s="386">
        <f t="shared" si="1"/>
        <v>57.100000000000009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EC9E-42A1-EB4B-AB7A-B93563654726}">
  <dimension ref="A1:R23"/>
  <sheetViews>
    <sheetView workbookViewId="0">
      <selection activeCell="J29" sqref="J29"/>
    </sheetView>
  </sheetViews>
  <sheetFormatPr baseColWidth="10" defaultRowHeight="16"/>
  <sheetData>
    <row r="1" spans="1:18">
      <c r="A1" s="1" t="s">
        <v>288</v>
      </c>
      <c r="B1" s="403" t="s">
        <v>3</v>
      </c>
      <c r="C1" s="403" t="s">
        <v>4</v>
      </c>
      <c r="D1" s="403" t="s">
        <v>5</v>
      </c>
      <c r="E1" s="403" t="s">
        <v>6</v>
      </c>
      <c r="F1" s="403" t="s">
        <v>7</v>
      </c>
      <c r="G1" s="403" t="s">
        <v>8</v>
      </c>
      <c r="H1" s="403" t="s">
        <v>9</v>
      </c>
      <c r="I1" s="403" t="s">
        <v>10</v>
      </c>
      <c r="J1" s="403" t="s">
        <v>11</v>
      </c>
      <c r="K1" s="381" t="s">
        <v>12</v>
      </c>
      <c r="L1" s="381" t="s">
        <v>13</v>
      </c>
      <c r="M1" s="381" t="s">
        <v>290</v>
      </c>
      <c r="N1" s="381" t="s">
        <v>291</v>
      </c>
    </row>
    <row r="2" spans="1:18">
      <c r="A2" s="6" t="s">
        <v>296</v>
      </c>
      <c r="B2" s="387">
        <f>Justin!B20</f>
        <v>0.48260869565217407</v>
      </c>
      <c r="C2" s="386">
        <f>Justin!C20</f>
        <v>0.79509632224168125</v>
      </c>
      <c r="D2" s="386">
        <f>Justin!D20</f>
        <v>23.000000000000007</v>
      </c>
      <c r="E2" s="386">
        <f>Justin!E20</f>
        <v>90.2</v>
      </c>
      <c r="F2" s="386">
        <f>Justin!F20</f>
        <v>45.1</v>
      </c>
      <c r="G2" s="386">
        <f>Justin!G20</f>
        <v>13.699999999999998</v>
      </c>
      <c r="H2" s="386">
        <f>Justin!H20</f>
        <v>8.1</v>
      </c>
      <c r="I2" s="386">
        <f>Justin!I20</f>
        <v>26.700000000000003</v>
      </c>
      <c r="J2" s="386">
        <f>Justin!J20</f>
        <v>246.39999999999998</v>
      </c>
      <c r="K2" s="386">
        <f>Justin!K20</f>
        <v>88.800000000000011</v>
      </c>
      <c r="L2" s="386">
        <f>Justin!L20</f>
        <v>183.99999999999997</v>
      </c>
      <c r="M2" s="386">
        <f>Justin!M20</f>
        <v>45.400000000000006</v>
      </c>
      <c r="N2" s="386">
        <f>Justin!N20</f>
        <v>57.100000000000009</v>
      </c>
    </row>
    <row r="3" spans="1:18">
      <c r="A3" s="6" t="s">
        <v>297</v>
      </c>
      <c r="B3" s="387">
        <f>Harman!B20</f>
        <v>0.46141124586549043</v>
      </c>
      <c r="C3" s="386">
        <f>Harman!C20</f>
        <v>0.76939203354297681</v>
      </c>
      <c r="D3" s="386">
        <f>Harman!D20</f>
        <v>20.5</v>
      </c>
      <c r="E3" s="386">
        <f>Harman!E20</f>
        <v>78.700000000000017</v>
      </c>
      <c r="F3" s="386">
        <f>Harman!F20</f>
        <v>46.5</v>
      </c>
      <c r="G3" s="386">
        <f>Harman!G20</f>
        <v>10</v>
      </c>
      <c r="H3" s="386">
        <f>Harman!H20</f>
        <v>7.6000000000000005</v>
      </c>
      <c r="I3" s="386">
        <f>Harman!I20</f>
        <v>26.699999999999996</v>
      </c>
      <c r="J3" s="386">
        <f>Harman!J20</f>
        <v>224.5</v>
      </c>
      <c r="K3" s="386">
        <f>Harman!K20</f>
        <v>83.699999999999989</v>
      </c>
      <c r="L3" s="386">
        <f>Harman!L20</f>
        <v>181.40000000000006</v>
      </c>
      <c r="M3" s="386">
        <f>Harman!M20</f>
        <v>36.699999999999989</v>
      </c>
      <c r="N3" s="386">
        <f>Harman!N20</f>
        <v>47.699999999999996</v>
      </c>
    </row>
    <row r="4" spans="1:18">
      <c r="A4" s="6" t="s">
        <v>298</v>
      </c>
      <c r="B4" s="387">
        <f>Karnvir!B20</f>
        <v>0.46623605402231355</v>
      </c>
      <c r="C4" s="386">
        <f>Karnvir!C20</f>
        <v>0.80252100840336116</v>
      </c>
      <c r="D4" s="386">
        <f>Karnvir!D20</f>
        <v>24.8</v>
      </c>
      <c r="E4" s="386">
        <f>Karnvir!E20</f>
        <v>74.3</v>
      </c>
      <c r="F4" s="386">
        <f>Karnvir!F20</f>
        <v>47.800000000000004</v>
      </c>
      <c r="G4" s="386">
        <f>Karnvir!G20</f>
        <v>13.999999999999996</v>
      </c>
      <c r="H4" s="386">
        <f>Karnvir!H20</f>
        <v>12.3</v>
      </c>
      <c r="I4" s="386">
        <f>Karnvir!I20</f>
        <v>27.200000000000006</v>
      </c>
      <c r="J4" s="386">
        <f>Karnvir!J20</f>
        <v>221.8</v>
      </c>
      <c r="K4" s="386">
        <f>Karnvir!K20</f>
        <v>79.400000000000006</v>
      </c>
      <c r="L4" s="386">
        <f>Karnvir!L20</f>
        <v>170.3</v>
      </c>
      <c r="M4" s="386">
        <f>Karnvir!M20</f>
        <v>38.199999999999996</v>
      </c>
      <c r="N4" s="386">
        <f>Karnvir!N20</f>
        <v>47.600000000000009</v>
      </c>
    </row>
    <row r="5" spans="1:18">
      <c r="A5" s="6" t="s">
        <v>299</v>
      </c>
      <c r="B5" s="387">
        <f>Jatin!B20</f>
        <v>0.4711484593837536</v>
      </c>
      <c r="C5" s="386">
        <f>Jatin!C20</f>
        <v>0.7972027972027973</v>
      </c>
      <c r="D5" s="386">
        <f>Jatin!D20</f>
        <v>19.599999999999998</v>
      </c>
      <c r="E5" s="386">
        <f>Jatin!E20</f>
        <v>87.1</v>
      </c>
      <c r="F5" s="386">
        <f>Jatin!F20</f>
        <v>49</v>
      </c>
      <c r="G5" s="386">
        <f>Jatin!G20</f>
        <v>14.599999999999998</v>
      </c>
      <c r="H5" s="386">
        <f>Jatin!H20</f>
        <v>10.199999999999999</v>
      </c>
      <c r="I5" s="386">
        <f>Jatin!I20</f>
        <v>23.6</v>
      </c>
      <c r="J5" s="386">
        <f>Jatin!J20</f>
        <v>222.1</v>
      </c>
      <c r="K5" s="386">
        <f>Jatin!K20</f>
        <v>84.100000000000009</v>
      </c>
      <c r="L5" s="386">
        <f>Jatin!L20</f>
        <v>178.49999999999997</v>
      </c>
      <c r="M5" s="386">
        <f>Jatin!M20</f>
        <v>34.200000000000003</v>
      </c>
      <c r="N5" s="386">
        <f>Jatin!N20</f>
        <v>42.9</v>
      </c>
    </row>
    <row r="6" spans="1:18">
      <c r="A6" s="6" t="s">
        <v>300</v>
      </c>
      <c r="B6" s="387">
        <f>Harvir!B20</f>
        <v>0.47033374536464784</v>
      </c>
      <c r="C6" s="386">
        <f>Harvir!C20</f>
        <v>0.78446601941747585</v>
      </c>
      <c r="D6" s="386">
        <f>Harvir!D20</f>
        <v>18.200000000000003</v>
      </c>
      <c r="E6" s="386">
        <f>Harvir!E20</f>
        <v>80.300000000000011</v>
      </c>
      <c r="F6" s="386">
        <f>Harvir!F20</f>
        <v>61.70000000000001</v>
      </c>
      <c r="G6" s="386">
        <f>Harvir!G20</f>
        <v>14.200000000000001</v>
      </c>
      <c r="H6" s="386">
        <f>Harvir!H20</f>
        <v>6.299999999999998</v>
      </c>
      <c r="I6" s="386">
        <f>Harvir!I20</f>
        <v>26</v>
      </c>
      <c r="J6" s="386">
        <f>Harvir!J20</f>
        <v>210.79999999999998</v>
      </c>
      <c r="K6" s="386">
        <f>Harvir!K20</f>
        <v>76.100000000000009</v>
      </c>
      <c r="L6" s="386">
        <f>Harvir!L20</f>
        <v>161.79999999999998</v>
      </c>
      <c r="M6" s="386">
        <f>Harvir!M20</f>
        <v>40.400000000000006</v>
      </c>
      <c r="N6" s="386">
        <f>Harvir!N20</f>
        <v>51.5</v>
      </c>
    </row>
    <row r="7" spans="1:18">
      <c r="A7" s="6" t="s">
        <v>301</v>
      </c>
      <c r="B7" s="387">
        <f>Sartaj!B20</f>
        <v>0.48300560947452142</v>
      </c>
      <c r="C7" s="386">
        <f>Sartaj!C20</f>
        <v>0.81570048309178733</v>
      </c>
      <c r="D7" s="386">
        <f>Sartaj!D20</f>
        <v>19.155666666666669</v>
      </c>
      <c r="E7" s="386">
        <f>Sartaj!E20</f>
        <v>82.773999999999972</v>
      </c>
      <c r="F7" s="386">
        <f>Sartaj!F20</f>
        <v>44.523000000000003</v>
      </c>
      <c r="G7" s="386">
        <f>Sartaj!G20</f>
        <v>14.242666666666667</v>
      </c>
      <c r="H7" s="386">
        <f>Sartaj!H20</f>
        <v>10.709</v>
      </c>
      <c r="I7" s="386">
        <f>Sartaj!I20</f>
        <v>24.390666666666664</v>
      </c>
      <c r="J7" s="386">
        <f>Sartaj!J20</f>
        <v>217.20133333333334</v>
      </c>
      <c r="K7" s="386">
        <f>Sartaj!K20</f>
        <v>77.12166666666667</v>
      </c>
      <c r="L7" s="386">
        <f>Sartaj!L20</f>
        <v>159.67033333333336</v>
      </c>
      <c r="M7" s="386">
        <f>Sartaj!M20</f>
        <v>43.900999999999996</v>
      </c>
      <c r="N7" s="386">
        <f>Sartaj!N20</f>
        <v>53.82</v>
      </c>
    </row>
    <row r="8" spans="1:18">
      <c r="A8" s="6" t="s">
        <v>302</v>
      </c>
      <c r="B8" s="387">
        <f>Ajay!B20</f>
        <v>0.48594847775175631</v>
      </c>
      <c r="C8" s="386">
        <f>Ajay!C20</f>
        <v>0.73258003766478341</v>
      </c>
      <c r="D8" s="386">
        <f>Ajay!D20</f>
        <v>17.899999999999999</v>
      </c>
      <c r="E8" s="386">
        <f>Ajay!E20</f>
        <v>97.2</v>
      </c>
      <c r="F8" s="386">
        <f>Ajay!F20</f>
        <v>52.099999999999987</v>
      </c>
      <c r="G8" s="386">
        <f>Ajay!G20</f>
        <v>12.8</v>
      </c>
      <c r="H8" s="386">
        <f>Ajay!H20</f>
        <v>8.8000000000000007</v>
      </c>
      <c r="I8" s="386">
        <f>Ajay!I20</f>
        <v>26.900000000000002</v>
      </c>
      <c r="J8" s="386">
        <f>Ajay!J20</f>
        <v>222.99999999999997</v>
      </c>
      <c r="K8" s="386">
        <f>Ajay!K20</f>
        <v>82.999999999999986</v>
      </c>
      <c r="L8" s="386">
        <f>Ajay!L20</f>
        <v>170.8</v>
      </c>
      <c r="M8" s="386">
        <f>Ajay!M20</f>
        <v>38.9</v>
      </c>
      <c r="N8" s="386">
        <f>Ajay!N20</f>
        <v>53.1</v>
      </c>
    </row>
    <row r="9" spans="1:18">
      <c r="A9" s="6" t="s">
        <v>303</v>
      </c>
      <c r="B9" s="387">
        <f>Angad!B20</f>
        <v>0.4803012746234066</v>
      </c>
      <c r="C9" s="386">
        <f>Angad!C20</f>
        <v>0.73836276083467089</v>
      </c>
      <c r="D9" s="386">
        <f>Angad!D20</f>
        <v>15.699999999999998</v>
      </c>
      <c r="E9" s="386">
        <f>Angad!E20</f>
        <v>90.1</v>
      </c>
      <c r="F9" s="386">
        <f>Angad!F20</f>
        <v>43.499999999999993</v>
      </c>
      <c r="G9" s="386">
        <f>Angad!G20</f>
        <v>14.199999999999998</v>
      </c>
      <c r="H9" s="386">
        <f>Angad!H20</f>
        <v>11.8</v>
      </c>
      <c r="I9" s="386">
        <f>Angad!I20</f>
        <v>29.3</v>
      </c>
      <c r="J9" s="386">
        <f>Angad!J20</f>
        <v>227.49999999999997</v>
      </c>
      <c r="K9" s="386">
        <f>Angad!K20</f>
        <v>82.899999999999991</v>
      </c>
      <c r="L9" s="386">
        <f>Angad!L20</f>
        <v>172.60000000000002</v>
      </c>
      <c r="M9" s="386">
        <f>Angad!M20</f>
        <v>45.999999999999993</v>
      </c>
      <c r="N9" s="386">
        <f>Angad!N20</f>
        <v>62.3</v>
      </c>
    </row>
    <row r="10" spans="1:18">
      <c r="A10" s="6" t="s">
        <v>304</v>
      </c>
      <c r="B10" s="387">
        <f>Arsh!B20</f>
        <v>0.48315363881401635</v>
      </c>
      <c r="C10" s="386">
        <f>Arsh!C20</f>
        <v>0.79826464208242953</v>
      </c>
      <c r="D10" s="386">
        <f>Arsh!D20</f>
        <v>15.4</v>
      </c>
      <c r="E10" s="386">
        <f>Arsh!E20</f>
        <v>83.4</v>
      </c>
      <c r="F10" s="386">
        <f>Arsh!F20</f>
        <v>52.699999999999996</v>
      </c>
      <c r="G10" s="386">
        <f>Arsh!G20</f>
        <v>14.499999999999998</v>
      </c>
      <c r="H10" s="386">
        <f>Arsh!H20</f>
        <v>10.299999999999999</v>
      </c>
      <c r="I10" s="386">
        <f>Arsh!I20</f>
        <v>23.999999999999996</v>
      </c>
      <c r="J10" s="386">
        <f>Arsh!J20</f>
        <v>195.3</v>
      </c>
      <c r="K10" s="386">
        <f>Arsh!K20</f>
        <v>71.700000000000017</v>
      </c>
      <c r="L10" s="386">
        <f>Arsh!L20</f>
        <v>148.39999999999998</v>
      </c>
      <c r="M10" s="386">
        <f>Arsh!M20</f>
        <v>36.800000000000004</v>
      </c>
      <c r="N10" s="386">
        <f>Arsh!N20</f>
        <v>46.1</v>
      </c>
    </row>
    <row r="11" spans="1:18">
      <c r="A11" s="6" t="s">
        <v>305</v>
      </c>
      <c r="B11" s="387">
        <f>'My Team'!B20</f>
        <v>0.47944412275622444</v>
      </c>
      <c r="C11" s="386">
        <f>'My Team'!C20</f>
        <v>0.78904665314401601</v>
      </c>
      <c r="D11" s="386">
        <f>'My Team'!D20</f>
        <v>18.900000000000002</v>
      </c>
      <c r="E11" s="386">
        <f>'My Team'!E20</f>
        <v>87.1</v>
      </c>
      <c r="F11" s="386">
        <f>'My Team'!F20</f>
        <v>42.1</v>
      </c>
      <c r="G11" s="386">
        <f>'My Team'!G20</f>
        <v>16.499999999999996</v>
      </c>
      <c r="H11" s="386">
        <f>'My Team'!H20</f>
        <v>14.6</v>
      </c>
      <c r="I11" s="386">
        <f>'My Team'!I20</f>
        <v>24.1</v>
      </c>
      <c r="J11" s="386">
        <f>'My Team'!J20</f>
        <v>223.40000000000003</v>
      </c>
      <c r="K11" s="386">
        <f>'My Team'!K20</f>
        <v>82.799999999999983</v>
      </c>
      <c r="L11" s="386">
        <f>'My Team'!L20</f>
        <v>172.70000000000005</v>
      </c>
      <c r="M11" s="386">
        <f>'My Team'!M20</f>
        <v>38.9</v>
      </c>
      <c r="N11" s="386">
        <f>'My Team'!N20</f>
        <v>49.300000000000011</v>
      </c>
    </row>
    <row r="13" spans="1:18">
      <c r="A13" s="1" t="s">
        <v>287</v>
      </c>
      <c r="B13" s="400" t="s">
        <v>285</v>
      </c>
      <c r="C13" s="401" t="s">
        <v>286</v>
      </c>
      <c r="D13" s="402" t="s">
        <v>293</v>
      </c>
      <c r="E13" s="402" t="s">
        <v>294</v>
      </c>
      <c r="F13" s="404" t="s">
        <v>5</v>
      </c>
      <c r="G13" s="404" t="s">
        <v>6</v>
      </c>
      <c r="H13" s="404" t="s">
        <v>7</v>
      </c>
      <c r="I13" s="404" t="s">
        <v>8</v>
      </c>
      <c r="J13" s="404" t="s">
        <v>9</v>
      </c>
      <c r="K13" s="404" t="s">
        <v>10</v>
      </c>
      <c r="L13" s="404" t="s">
        <v>11</v>
      </c>
      <c r="M13" s="402" t="s">
        <v>12</v>
      </c>
      <c r="N13" s="402" t="s">
        <v>13</v>
      </c>
      <c r="O13" s="405" t="s">
        <v>289</v>
      </c>
      <c r="P13" s="388" t="s">
        <v>290</v>
      </c>
      <c r="Q13" s="388" t="s">
        <v>291</v>
      </c>
      <c r="R13" s="405" t="s">
        <v>292</v>
      </c>
    </row>
    <row r="14" spans="1:18">
      <c r="A14" s="6" t="s">
        <v>296</v>
      </c>
      <c r="B14" s="386">
        <f>Justin!B17</f>
        <v>64</v>
      </c>
      <c r="C14" s="386">
        <f>Justin!C17</f>
        <v>73.692307692307693</v>
      </c>
      <c r="D14" s="386">
        <f>Justin!D17</f>
        <v>0.49076923076923085</v>
      </c>
      <c r="E14" s="386">
        <f>Justin!E17</f>
        <v>0.8</v>
      </c>
      <c r="F14" s="386">
        <f>Justin!F17</f>
        <v>1.7692307692307698</v>
      </c>
      <c r="G14" s="386">
        <f>Justin!G17</f>
        <v>6.9384615384615387</v>
      </c>
      <c r="H14" s="386">
        <f>Justin!H17</f>
        <v>3.4692307692307693</v>
      </c>
      <c r="I14" s="386">
        <f>Justin!I17</f>
        <v>1.0538461538461537</v>
      </c>
      <c r="J14" s="386">
        <f>Justin!J17</f>
        <v>0.62307692307692308</v>
      </c>
      <c r="K14" s="386">
        <f>Justin!K17</f>
        <v>2.0538461538461541</v>
      </c>
      <c r="L14" s="386">
        <f>Justin!L17</f>
        <v>18.95384615384615</v>
      </c>
      <c r="M14" s="386">
        <f>Justin!M17</f>
        <v>6.8307692307692314</v>
      </c>
      <c r="N14" s="386">
        <f>Justin!N17</f>
        <v>14.153846153846152</v>
      </c>
      <c r="O14" s="386">
        <f>Justin!O17</f>
        <v>0.48260869565217401</v>
      </c>
      <c r="P14" s="386">
        <f>Justin!P17</f>
        <v>3.4923076923076928</v>
      </c>
      <c r="Q14" s="386">
        <f>Justin!Q17</f>
        <v>4.3923076923076927</v>
      </c>
      <c r="R14" s="386">
        <f>Justin!R17</f>
        <v>0.79509632224168125</v>
      </c>
    </row>
    <row r="15" spans="1:18">
      <c r="A15" s="6" t="s">
        <v>297</v>
      </c>
      <c r="B15" s="386">
        <f>Harman!B17</f>
        <v>91.615384615384613</v>
      </c>
      <c r="C15" s="386">
        <f>Harman!C17</f>
        <v>73.692307692307693</v>
      </c>
      <c r="D15" s="386">
        <f>Harman!D17</f>
        <v>0.46769230769230774</v>
      </c>
      <c r="E15" s="386">
        <f>Harman!E17</f>
        <v>0.77307692307692299</v>
      </c>
      <c r="F15" s="386">
        <f>Harman!F17</f>
        <v>1.5769230769230769</v>
      </c>
      <c r="G15" s="386">
        <f>Harman!G17</f>
        <v>6.0538461538461554</v>
      </c>
      <c r="H15" s="386">
        <f>Harman!H17</f>
        <v>3.5769230769230771</v>
      </c>
      <c r="I15" s="386">
        <f>Harman!I17</f>
        <v>0.76923076923076927</v>
      </c>
      <c r="J15" s="386">
        <f>Harman!J17</f>
        <v>0.58461538461538465</v>
      </c>
      <c r="K15" s="386">
        <f>Harman!K17</f>
        <v>2.0538461538461537</v>
      </c>
      <c r="L15" s="386">
        <f>Harman!L17</f>
        <v>17.26923076923077</v>
      </c>
      <c r="M15" s="386">
        <f>Harman!M17</f>
        <v>6.4384615384615378</v>
      </c>
      <c r="N15" s="386">
        <f>Harman!N17</f>
        <v>13.953846153846159</v>
      </c>
      <c r="O15" s="386">
        <f>Harman!O17</f>
        <v>0.46141124586549037</v>
      </c>
      <c r="P15" s="386">
        <f>Harman!P17</f>
        <v>2.8230769230769224</v>
      </c>
      <c r="Q15" s="386">
        <f>Harman!Q17</f>
        <v>3.6692307692307691</v>
      </c>
      <c r="R15" s="386">
        <f>Harman!R17</f>
        <v>0.76939203354297681</v>
      </c>
    </row>
    <row r="16" spans="1:18">
      <c r="A16" s="6" t="s">
        <v>298</v>
      </c>
      <c r="B16" s="386">
        <f>Karnvir!B17</f>
        <v>70.92307692307692</v>
      </c>
      <c r="C16" s="386">
        <f>Karnvir!C17</f>
        <v>72.15384615384616</v>
      </c>
      <c r="D16" s="386">
        <f>Karnvir!D17</f>
        <v>0.46615384615384603</v>
      </c>
      <c r="E16" s="386">
        <f>Karnvir!E17</f>
        <v>0.78692307692307706</v>
      </c>
      <c r="F16" s="386">
        <f>Karnvir!F17</f>
        <v>1.9076923076923078</v>
      </c>
      <c r="G16" s="386">
        <f>Karnvir!G17</f>
        <v>5.7153846153846155</v>
      </c>
      <c r="H16" s="386">
        <f>Karnvir!H17</f>
        <v>3.6769230769230772</v>
      </c>
      <c r="I16" s="386">
        <f>Karnvir!I17</f>
        <v>1.0769230769230766</v>
      </c>
      <c r="J16" s="386">
        <f>Karnvir!J17</f>
        <v>0.94615384615384623</v>
      </c>
      <c r="K16" s="386">
        <f>Karnvir!K17</f>
        <v>2.0923076923076929</v>
      </c>
      <c r="L16" s="386">
        <f>Karnvir!L17</f>
        <v>17.061538461538461</v>
      </c>
      <c r="M16" s="386">
        <f>Karnvir!M17</f>
        <v>6.1076923076923082</v>
      </c>
      <c r="N16" s="386">
        <f>Karnvir!N17</f>
        <v>13.100000000000001</v>
      </c>
      <c r="O16" s="386">
        <f>Karnvir!O17</f>
        <v>0.46623605402231355</v>
      </c>
      <c r="P16" s="386">
        <f>Karnvir!P17</f>
        <v>2.9384615384615382</v>
      </c>
      <c r="Q16" s="386">
        <f>Karnvir!Q17</f>
        <v>3.6615384615384623</v>
      </c>
      <c r="R16" s="386">
        <f>Karnvir!R17</f>
        <v>0.80252100840336116</v>
      </c>
    </row>
    <row r="17" spans="1:18">
      <c r="A17" s="6" t="s">
        <v>299</v>
      </c>
      <c r="B17" s="386">
        <f>Jatin!B17</f>
        <v>70.384615384615387</v>
      </c>
      <c r="C17" s="386">
        <f>Jatin!C17</f>
        <v>73.84615384615384</v>
      </c>
      <c r="D17" s="386">
        <f>Jatin!D17</f>
        <v>0.46923076923076923</v>
      </c>
      <c r="E17" s="386">
        <f>Jatin!E17</f>
        <v>0.78307692307692323</v>
      </c>
      <c r="F17" s="386">
        <f>Jatin!F17</f>
        <v>1.5076923076923074</v>
      </c>
      <c r="G17" s="386">
        <f>Jatin!G17</f>
        <v>6.6999999999999993</v>
      </c>
      <c r="H17" s="386">
        <f>Jatin!H17</f>
        <v>3.7692307692307692</v>
      </c>
      <c r="I17" s="386">
        <f>Jatin!I17</f>
        <v>1.1230769230769229</v>
      </c>
      <c r="J17" s="386">
        <f>Jatin!J17</f>
        <v>0.7846153846153846</v>
      </c>
      <c r="K17" s="386">
        <f>Jatin!K17</f>
        <v>1.8153846153846156</v>
      </c>
      <c r="L17" s="386">
        <f>Jatin!L17</f>
        <v>17.084615384615383</v>
      </c>
      <c r="M17" s="386">
        <f>Jatin!M17</f>
        <v>6.4692307692307702</v>
      </c>
      <c r="N17" s="386">
        <f>Jatin!N17</f>
        <v>13.730769230769228</v>
      </c>
      <c r="O17" s="386">
        <f>Jatin!O17</f>
        <v>0.47114845938375366</v>
      </c>
      <c r="P17" s="386">
        <f>Jatin!P17</f>
        <v>2.6307692307692312</v>
      </c>
      <c r="Q17" s="386">
        <f>Jatin!Q17</f>
        <v>3.3</v>
      </c>
      <c r="R17" s="386">
        <f>Jatin!R17</f>
        <v>0.79720279720279741</v>
      </c>
    </row>
    <row r="18" spans="1:18">
      <c r="A18" s="6" t="s">
        <v>300</v>
      </c>
      <c r="B18" s="386">
        <f>Harvir!B17</f>
        <v>84</v>
      </c>
      <c r="C18" s="386">
        <f>Harvir!C17</f>
        <v>72.692307692307693</v>
      </c>
      <c r="D18" s="386">
        <f>Harvir!D17</f>
        <v>0.47230769230769237</v>
      </c>
      <c r="E18" s="386">
        <f>Harvir!E17</f>
        <v>0.77384615384615385</v>
      </c>
      <c r="F18" s="386">
        <f>Harvir!F17</f>
        <v>1.4000000000000001</v>
      </c>
      <c r="G18" s="386">
        <f>Harvir!G17</f>
        <v>6.1769230769230781</v>
      </c>
      <c r="H18" s="386">
        <f>Harvir!H17</f>
        <v>4.7461538461538471</v>
      </c>
      <c r="I18" s="386">
        <f>Harvir!I17</f>
        <v>1.0923076923076924</v>
      </c>
      <c r="J18" s="386">
        <f>Harvir!J17</f>
        <v>0.48461538461538445</v>
      </c>
      <c r="K18" s="386">
        <f>Harvir!K17</f>
        <v>2</v>
      </c>
      <c r="L18" s="386">
        <f>Harvir!L17</f>
        <v>16.215384615384615</v>
      </c>
      <c r="M18" s="386">
        <f>Harvir!M17</f>
        <v>5.8538461538461544</v>
      </c>
      <c r="N18" s="386">
        <f>Harvir!N17</f>
        <v>12.446153846153845</v>
      </c>
      <c r="O18" s="386">
        <f>Harvir!O17</f>
        <v>0.47033374536464784</v>
      </c>
      <c r="P18" s="386">
        <f>Harvir!P17</f>
        <v>3.1076923076923082</v>
      </c>
      <c r="Q18" s="386">
        <f>Harvir!Q17</f>
        <v>3.9615384615384617</v>
      </c>
      <c r="R18" s="386">
        <f>Harvir!R17</f>
        <v>0.78446601941747585</v>
      </c>
    </row>
    <row r="19" spans="1:18">
      <c r="A19" s="6" t="s">
        <v>301</v>
      </c>
      <c r="B19" s="386">
        <f>Sartaj!B17</f>
        <v>81.07692307692308</v>
      </c>
      <c r="C19" s="386">
        <f>Sartaj!C17</f>
        <v>70.538461538461533</v>
      </c>
      <c r="D19" s="386">
        <f>Sartaj!D17</f>
        <v>0.47945384615384612</v>
      </c>
      <c r="E19" s="386">
        <f>Sartaj!E17</f>
        <v>0.80196923076923088</v>
      </c>
      <c r="F19" s="386">
        <f>Sartaj!F17</f>
        <v>1.4735128205128207</v>
      </c>
      <c r="G19" s="386">
        <f>Sartaj!G17</f>
        <v>6.3672307692307673</v>
      </c>
      <c r="H19" s="386">
        <f>Sartaj!H17</f>
        <v>3.4248461538461541</v>
      </c>
      <c r="I19" s="386">
        <f>Sartaj!I17</f>
        <v>1.0955897435897435</v>
      </c>
      <c r="J19" s="386">
        <f>Sartaj!J17</f>
        <v>0.8237692307692307</v>
      </c>
      <c r="K19" s="386">
        <f>Sartaj!K17</f>
        <v>1.876205128205128</v>
      </c>
      <c r="L19" s="386">
        <f>Sartaj!L17</f>
        <v>16.707794871794871</v>
      </c>
      <c r="M19" s="386">
        <f>Sartaj!M17</f>
        <v>5.9324358974358979</v>
      </c>
      <c r="N19" s="386">
        <f>Sartaj!N17</f>
        <v>12.282333333333336</v>
      </c>
      <c r="O19" s="386">
        <f>Sartaj!O17</f>
        <v>0.48300560947452142</v>
      </c>
      <c r="P19" s="386">
        <f>Sartaj!P17</f>
        <v>3.3769999999999998</v>
      </c>
      <c r="Q19" s="386">
        <f>Sartaj!Q17</f>
        <v>4.1399999999999997</v>
      </c>
      <c r="R19" s="386">
        <f>Sartaj!R17</f>
        <v>0.81570048309178744</v>
      </c>
    </row>
    <row r="20" spans="1:18">
      <c r="A20" s="6" t="s">
        <v>302</v>
      </c>
      <c r="B20" s="386">
        <f>Ajay!B17</f>
        <v>77.307692307692307</v>
      </c>
      <c r="C20" s="386">
        <f>Ajay!C17</f>
        <v>73.15384615384616</v>
      </c>
      <c r="D20" s="386">
        <f>Ajay!D17</f>
        <v>0.49307692307692313</v>
      </c>
      <c r="E20" s="386">
        <f>Ajay!E17</f>
        <v>0.74999999999999989</v>
      </c>
      <c r="F20" s="386">
        <f>Ajay!F17</f>
        <v>1.3769230769230769</v>
      </c>
      <c r="G20" s="386">
        <f>Ajay!G17</f>
        <v>7.476923076923077</v>
      </c>
      <c r="H20" s="386">
        <f>Ajay!H17</f>
        <v>4.0076923076923068</v>
      </c>
      <c r="I20" s="386">
        <f>Ajay!I17</f>
        <v>0.98461538461538467</v>
      </c>
      <c r="J20" s="386">
        <f>Ajay!J17</f>
        <v>0.67692307692307696</v>
      </c>
      <c r="K20" s="386">
        <f>Ajay!K17</f>
        <v>2.0692307692307694</v>
      </c>
      <c r="L20" s="386">
        <f>Ajay!L17</f>
        <v>17.153846153846153</v>
      </c>
      <c r="M20" s="386">
        <f>Ajay!M17</f>
        <v>6.3846153846153832</v>
      </c>
      <c r="N20" s="386">
        <f>Ajay!N17</f>
        <v>13.13846153846154</v>
      </c>
      <c r="O20" s="386">
        <f>Ajay!O17</f>
        <v>0.48594847775175631</v>
      </c>
      <c r="P20" s="386">
        <f>Ajay!P17</f>
        <v>2.9923076923076923</v>
      </c>
      <c r="Q20" s="386">
        <f>Ajay!Q17</f>
        <v>4.0846153846153843</v>
      </c>
      <c r="R20" s="386">
        <f>Ajay!R17</f>
        <v>0.73258003766478352</v>
      </c>
    </row>
    <row r="21" spans="1:18">
      <c r="A21" s="6" t="s">
        <v>303</v>
      </c>
      <c r="B21" s="386">
        <f>Angad!B17</f>
        <v>85</v>
      </c>
      <c r="C21" s="386">
        <f>Angad!C17</f>
        <v>75</v>
      </c>
      <c r="D21" s="386">
        <f>Angad!D17</f>
        <v>0.48923076923076925</v>
      </c>
      <c r="E21" s="386">
        <f>Angad!E17</f>
        <v>0.72538461538461541</v>
      </c>
      <c r="F21" s="386">
        <f>Angad!F17</f>
        <v>1.2076923076923074</v>
      </c>
      <c r="G21" s="386">
        <f>Angad!G17</f>
        <v>6.9307692307692301</v>
      </c>
      <c r="H21" s="386">
        <f>Angad!H17</f>
        <v>3.3461538461538458</v>
      </c>
      <c r="I21" s="386">
        <f>Angad!I17</f>
        <v>1.0923076923076922</v>
      </c>
      <c r="J21" s="386">
        <f>Angad!J17</f>
        <v>0.9076923076923078</v>
      </c>
      <c r="K21" s="386">
        <f>Angad!K17</f>
        <v>2.2538461538461538</v>
      </c>
      <c r="L21" s="386">
        <f>Angad!L17</f>
        <v>17.499999999999996</v>
      </c>
      <c r="M21" s="386">
        <f>Angad!M17</f>
        <v>6.3769230769230765</v>
      </c>
      <c r="N21" s="386">
        <f>Angad!N17</f>
        <v>13.276923076923079</v>
      </c>
      <c r="O21" s="386">
        <f>Angad!O17</f>
        <v>0.4803012746234066</v>
      </c>
      <c r="P21" s="386">
        <f>Angad!P17</f>
        <v>3.5384615384615379</v>
      </c>
      <c r="Q21" s="386">
        <f>Angad!Q17</f>
        <v>4.7923076923076922</v>
      </c>
      <c r="R21" s="386">
        <f>Angad!R17</f>
        <v>0.73836276083467089</v>
      </c>
    </row>
    <row r="22" spans="1:18">
      <c r="A22" s="6" t="s">
        <v>304</v>
      </c>
      <c r="B22" s="386">
        <f>Arsh!B17</f>
        <v>79.230769230769226</v>
      </c>
      <c r="C22" s="386">
        <f>Arsh!C17</f>
        <v>74</v>
      </c>
      <c r="D22" s="386">
        <f>Arsh!D17</f>
        <v>0.48076923076923078</v>
      </c>
      <c r="E22" s="386">
        <f>Arsh!E17</f>
        <v>0.7992307692307693</v>
      </c>
      <c r="F22" s="386">
        <f>Arsh!F17</f>
        <v>1.1846153846153846</v>
      </c>
      <c r="G22" s="386">
        <f>Arsh!G17</f>
        <v>6.4153846153846157</v>
      </c>
      <c r="H22" s="386">
        <f>Arsh!H17</f>
        <v>4.0538461538461537</v>
      </c>
      <c r="I22" s="386">
        <f>Arsh!I17</f>
        <v>1.1153846153846152</v>
      </c>
      <c r="J22" s="386">
        <f>Arsh!J17</f>
        <v>0.79230769230769227</v>
      </c>
      <c r="K22" s="386">
        <f>Arsh!K17</f>
        <v>1.8461538461538458</v>
      </c>
      <c r="L22" s="386">
        <f>Arsh!L17</f>
        <v>15.023076923076925</v>
      </c>
      <c r="M22" s="386">
        <f>Arsh!M17</f>
        <v>5.5153846153846171</v>
      </c>
      <c r="N22" s="386">
        <f>Arsh!N17</f>
        <v>11.415384615384614</v>
      </c>
      <c r="O22" s="386">
        <f>Arsh!O17</f>
        <v>0.48315363881401641</v>
      </c>
      <c r="P22" s="386">
        <f>Arsh!P17</f>
        <v>2.8307692307692309</v>
      </c>
      <c r="Q22" s="386">
        <f>Arsh!Q17</f>
        <v>3.5461538461538464</v>
      </c>
      <c r="R22" s="386">
        <f>Arsh!R17</f>
        <v>0.79826464208242953</v>
      </c>
    </row>
    <row r="23" spans="1:18">
      <c r="A23" s="6" t="s">
        <v>305</v>
      </c>
      <c r="B23" s="386">
        <f>'My Team'!B17</f>
        <v>53.92307692307692</v>
      </c>
      <c r="C23" s="386">
        <f>'My Team'!C17</f>
        <v>70.84615384615384</v>
      </c>
      <c r="D23" s="386">
        <f>'My Team'!D17</f>
        <v>0.48692307692307701</v>
      </c>
      <c r="E23" s="386">
        <f>'My Team'!E17</f>
        <v>0.78461538461538483</v>
      </c>
      <c r="F23" s="386">
        <f>'My Team'!F17</f>
        <v>1.453846153846154</v>
      </c>
      <c r="G23" s="386">
        <f>'My Team'!G17</f>
        <v>6.6999999999999993</v>
      </c>
      <c r="H23" s="386">
        <f>'My Team'!H17</f>
        <v>3.2384615384615385</v>
      </c>
      <c r="I23" s="386">
        <f>'My Team'!I17</f>
        <v>1.2692307692307689</v>
      </c>
      <c r="J23" s="386">
        <f>'My Team'!J17</f>
        <v>1.1230769230769231</v>
      </c>
      <c r="K23" s="386">
        <f>'My Team'!K17</f>
        <v>1.8538461538461539</v>
      </c>
      <c r="L23" s="386">
        <f>'My Team'!L17</f>
        <v>17.184615384615388</v>
      </c>
      <c r="M23" s="386">
        <f>'My Team'!M17</f>
        <v>6.3692307692307679</v>
      </c>
      <c r="N23" s="386">
        <f>'My Team'!N17</f>
        <v>13.284615384615389</v>
      </c>
      <c r="O23" s="386">
        <f>'My Team'!O17</f>
        <v>0.47944412275622439</v>
      </c>
      <c r="P23" s="386">
        <f>'My Team'!P17</f>
        <v>2.9923076923076923</v>
      </c>
      <c r="Q23" s="386">
        <f>'My Team'!Q17</f>
        <v>3.792307692307693</v>
      </c>
      <c r="R23" s="386">
        <f>'My Team'!R17</f>
        <v>0.78904665314401612</v>
      </c>
    </row>
  </sheetData>
  <conditionalFormatting sqref="B2:B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08F2-7C9E-1540-A3E7-F6B29B35FBC1}">
  <dimension ref="A1:Y36"/>
  <sheetViews>
    <sheetView workbookViewId="0">
      <selection activeCell="F39" sqref="F39"/>
    </sheetView>
  </sheetViews>
  <sheetFormatPr baseColWidth="10" defaultRowHeight="16"/>
  <cols>
    <col min="1" max="1" width="24.33203125" customWidth="1"/>
    <col min="2" max="2" width="9" customWidth="1"/>
    <col min="3" max="3" width="8.83203125" customWidth="1"/>
  </cols>
  <sheetData>
    <row r="1" spans="1:25">
      <c r="A1" s="459" t="s">
        <v>322</v>
      </c>
      <c r="B1" s="452"/>
      <c r="C1" s="452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4"/>
      <c r="O1" s="454"/>
      <c r="P1" s="454"/>
      <c r="Q1" s="455"/>
      <c r="R1" s="456"/>
      <c r="S1" s="454"/>
      <c r="T1" s="454"/>
      <c r="U1" s="454"/>
      <c r="V1" s="454"/>
      <c r="W1" s="454"/>
      <c r="X1" s="454"/>
      <c r="Y1" s="454"/>
    </row>
    <row r="2" spans="1:25">
      <c r="A2" s="457" t="s">
        <v>323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</row>
    <row r="3" spans="1:25">
      <c r="A3" s="445" t="s">
        <v>317</v>
      </c>
      <c r="B3" s="446" t="s">
        <v>320</v>
      </c>
      <c r="C3" s="446" t="s">
        <v>319</v>
      </c>
      <c r="D3" s="447" t="s">
        <v>3</v>
      </c>
      <c r="E3" s="447" t="s">
        <v>4</v>
      </c>
      <c r="F3" s="447" t="s">
        <v>5</v>
      </c>
      <c r="G3" s="447" t="s">
        <v>6</v>
      </c>
      <c r="H3" s="447" t="s">
        <v>7</v>
      </c>
      <c r="I3" s="447" t="s">
        <v>8</v>
      </c>
      <c r="J3" s="447" t="s">
        <v>9</v>
      </c>
      <c r="K3" s="447" t="s">
        <v>10</v>
      </c>
      <c r="L3" s="447" t="s">
        <v>11</v>
      </c>
      <c r="M3" s="448" t="s">
        <v>12</v>
      </c>
      <c r="N3" s="448" t="s">
        <v>13</v>
      </c>
      <c r="O3" s="448" t="s">
        <v>290</v>
      </c>
      <c r="P3" s="448" t="s">
        <v>291</v>
      </c>
      <c r="Q3" s="449" t="s">
        <v>308</v>
      </c>
      <c r="R3" s="450" t="s">
        <v>309</v>
      </c>
      <c r="S3" s="451" t="s">
        <v>310</v>
      </c>
      <c r="T3" s="451" t="s">
        <v>311</v>
      </c>
      <c r="U3" s="451" t="s">
        <v>312</v>
      </c>
      <c r="V3" s="451" t="s">
        <v>313</v>
      </c>
      <c r="W3" s="451" t="s">
        <v>314</v>
      </c>
      <c r="X3" s="451" t="s">
        <v>315</v>
      </c>
      <c r="Y3" s="451" t="s">
        <v>316</v>
      </c>
    </row>
    <row r="4" spans="1:25">
      <c r="A4" s="6" t="s">
        <v>816</v>
      </c>
      <c r="B4" s="8">
        <f>VLOOKUP($A4, Main!$A$2:$AB$273,2,0)</f>
        <v>15</v>
      </c>
      <c r="C4" s="8">
        <f>VLOOKUP($A4, Main!$A$2:$AB$273,3,0)</f>
        <v>68</v>
      </c>
      <c r="D4" s="8">
        <f>VLOOKUP($A4, Main!$A$2:$AB$273,4,0)</f>
        <v>0.46</v>
      </c>
      <c r="E4" s="8">
        <f>VLOOKUP($A4, Main!$A$2:$AB$273,5,0)</f>
        <v>0.87</v>
      </c>
      <c r="F4" s="8">
        <f>VLOOKUP($A4, Main!$A$2:$AB$273,6,0)</f>
        <v>2.7</v>
      </c>
      <c r="G4" s="8">
        <f>VLOOKUP($A4, Main!$A$2:$AB$273,7,0)</f>
        <v>3.9</v>
      </c>
      <c r="H4" s="8">
        <f>VLOOKUP($A4, Main!$A$2:$AB$273,8,0)</f>
        <v>7.2</v>
      </c>
      <c r="I4" s="8">
        <f>VLOOKUP($A4, Main!$A$2:$AB$273,9,0)</f>
        <v>1.4</v>
      </c>
      <c r="J4" s="8">
        <f>VLOOKUP($A4, Main!$A$2:$AB$273,10,0)</f>
        <v>0.4</v>
      </c>
      <c r="K4" s="8">
        <f>VLOOKUP($A4, Main!$A$2:$AB$273,11,0)</f>
        <v>2.6</v>
      </c>
      <c r="L4" s="8">
        <f>VLOOKUP($A4, Main!$A$2:$AB$273,12,0)</f>
        <v>25.1</v>
      </c>
      <c r="M4" s="8">
        <f>VLOOKUP($A4, Main!$A$2:$AB$273,13,0)</f>
        <v>9.5</v>
      </c>
      <c r="N4" s="8">
        <f>VLOOKUP($A4, Main!$A$2:$AB$273,14,0)</f>
        <v>20.5</v>
      </c>
      <c r="O4" s="8">
        <f>VLOOKUP($A4, Main!$A$2:$AB$273,15,0)</f>
        <v>3.4</v>
      </c>
      <c r="P4" s="8">
        <f>VLOOKUP($A4, Main!$A$2:$AB$273,16,0)</f>
        <v>3.9</v>
      </c>
      <c r="Q4" s="8">
        <f>VLOOKUP($A4, Main!$A$2:$AB$273,17,0)</f>
        <v>-0.21810430455539967</v>
      </c>
      <c r="R4" s="8">
        <f>VLOOKUP($A4, Main!$A$2:$AB$273,18,0)</f>
        <v>1.1731791024175562</v>
      </c>
      <c r="S4" s="8">
        <f>VLOOKUP($A4, Main!$A$2:$AB$273,19,0)</f>
        <v>1.6537089514988563</v>
      </c>
      <c r="T4" s="8">
        <f>VLOOKUP($A4, Main!$A$2:$AB$273,20,0)</f>
        <v>-0.45979308307719746</v>
      </c>
      <c r="U4" s="8">
        <f>VLOOKUP($A4, Main!$A$2:$AB$273,21,0)</f>
        <v>2.3927698848912526</v>
      </c>
      <c r="V4" s="8">
        <f>VLOOKUP($A4, Main!$A$2:$AB$273,22,0)</f>
        <v>1.4225688272113135</v>
      </c>
      <c r="W4" s="8">
        <f>VLOOKUP($A4, Main!$A$2:$AB$273,23,0)</f>
        <v>-0.40550980039382489</v>
      </c>
      <c r="X4" s="8">
        <f>VLOOKUP($A4, Main!$A$2:$AB$273,24,0)</f>
        <v>-1.4910997778473272</v>
      </c>
      <c r="Y4" s="8">
        <f>VLOOKUP($A4, Main!$A$2:$AB$273,25,0)</f>
        <v>2.2338736544372599</v>
      </c>
    </row>
    <row r="5" spans="1:25">
      <c r="A5" s="6" t="s">
        <v>923</v>
      </c>
      <c r="B5" s="8">
        <f>VLOOKUP($A5, Main!$A$2:$AB$273,2,0)</f>
        <v>67</v>
      </c>
      <c r="C5" s="8">
        <f>VLOOKUP($A5, Main!$A$2:$AB$273,3,0)</f>
        <v>78</v>
      </c>
      <c r="D5" s="8">
        <f>VLOOKUP($A5, Main!$A$2:$AB$273,4,0)</f>
        <v>0.48</v>
      </c>
      <c r="E5" s="8">
        <f>VLOOKUP($A5, Main!$A$2:$AB$273,5,0)</f>
        <v>0.81</v>
      </c>
      <c r="F5" s="8">
        <f>VLOOKUP($A5, Main!$A$2:$AB$273,6,0)</f>
        <v>1.1000000000000001</v>
      </c>
      <c r="G5" s="8">
        <f>VLOOKUP($A5, Main!$A$2:$AB$273,7,0)</f>
        <v>3.6</v>
      </c>
      <c r="H5" s="8">
        <f>VLOOKUP($A5, Main!$A$2:$AB$273,8,0)</f>
        <v>4.7</v>
      </c>
      <c r="I5" s="8">
        <f>VLOOKUP($A5, Main!$A$2:$AB$273,9,0)</f>
        <v>1.5</v>
      </c>
      <c r="J5" s="8">
        <f>VLOOKUP($A5, Main!$A$2:$AB$273,10,0)</f>
        <v>0.6</v>
      </c>
      <c r="K5" s="8">
        <f>VLOOKUP($A5, Main!$A$2:$AB$273,11,0)</f>
        <v>2.1</v>
      </c>
      <c r="L5" s="8">
        <f>VLOOKUP($A5, Main!$A$2:$AB$273,12,0)</f>
        <v>15.8</v>
      </c>
      <c r="M5" s="8">
        <f>VLOOKUP($A5, Main!$A$2:$AB$273,13,0)</f>
        <v>6.1</v>
      </c>
      <c r="N5" s="8">
        <f>VLOOKUP($A5, Main!$A$2:$AB$273,14,0)</f>
        <v>12.8</v>
      </c>
      <c r="O5" s="8">
        <f>VLOOKUP($A5, Main!$A$2:$AB$273,15,0)</f>
        <v>2.5</v>
      </c>
      <c r="P5" s="8">
        <f>VLOOKUP($A5, Main!$A$2:$AB$273,16,0)</f>
        <v>3.1</v>
      </c>
      <c r="Q5" s="8">
        <f>VLOOKUP($A5, Main!$A$2:$AB$273,17,0)</f>
        <v>0.12004190405762474</v>
      </c>
      <c r="R5" s="8">
        <f>VLOOKUP($A5, Main!$A$2:$AB$273,18,0)</f>
        <v>0.49893823895919009</v>
      </c>
      <c r="S5" s="8">
        <f>VLOOKUP($A5, Main!$A$2:$AB$273,19,0)</f>
        <v>-0.17823265182320897</v>
      </c>
      <c r="T5" s="8">
        <f>VLOOKUP($A5, Main!$A$2:$AB$273,20,0)</f>
        <v>-0.57728705660629398</v>
      </c>
      <c r="U5" s="8">
        <f>VLOOKUP($A5, Main!$A$2:$AB$273,21,0)</f>
        <v>1.0566240925686852</v>
      </c>
      <c r="V5" s="8">
        <f>VLOOKUP($A5, Main!$A$2:$AB$273,22,0)</f>
        <v>1.6778144301798508</v>
      </c>
      <c r="W5" s="8">
        <f>VLOOKUP($A5, Main!$A$2:$AB$273,23,0)</f>
        <v>-1.7462144514566846E-2</v>
      </c>
      <c r="X5" s="8">
        <f>VLOOKUP($A5, Main!$A$2:$AB$273,24,0)</f>
        <v>-0.81902956547623662</v>
      </c>
      <c r="Y5" s="8">
        <f>VLOOKUP($A5, Main!$A$2:$AB$273,25,0)</f>
        <v>0.54466412064499159</v>
      </c>
    </row>
    <row r="6" spans="1:25">
      <c r="A6" s="6"/>
      <c r="B6" s="8" t="e">
        <f>VLOOKUP($A6, Main!$A$2:$AB$273,2,0)</f>
        <v>#N/A</v>
      </c>
      <c r="C6" s="8" t="e">
        <f>VLOOKUP($A6, Main!$A$2:$AB$273,3,0)</f>
        <v>#N/A</v>
      </c>
      <c r="D6" s="8" t="e">
        <f>VLOOKUP($A6, Main!$A$2:$AB$273,4,0)</f>
        <v>#N/A</v>
      </c>
      <c r="E6" s="8" t="e">
        <f>VLOOKUP($A6, Main!$A$2:$AB$273,5,0)</f>
        <v>#N/A</v>
      </c>
      <c r="F6" s="8" t="e">
        <f>VLOOKUP($A6, Main!$A$2:$AB$273,6,0)</f>
        <v>#N/A</v>
      </c>
      <c r="G6" s="8" t="e">
        <f>VLOOKUP($A6, Main!$A$2:$AB$273,7,0)</f>
        <v>#N/A</v>
      </c>
      <c r="H6" s="8" t="e">
        <f>VLOOKUP($A6, Main!$A$2:$AB$273,8,0)</f>
        <v>#N/A</v>
      </c>
      <c r="I6" s="8" t="e">
        <f>VLOOKUP($A6, Main!$A$2:$AB$273,9,0)</f>
        <v>#N/A</v>
      </c>
      <c r="J6" s="8" t="e">
        <f>VLOOKUP($A6, Main!$A$2:$AB$273,10,0)</f>
        <v>#N/A</v>
      </c>
      <c r="K6" s="8" t="e">
        <f>VLOOKUP($A6, Main!$A$2:$AB$273,11,0)</f>
        <v>#N/A</v>
      </c>
      <c r="L6" s="8" t="e">
        <f>VLOOKUP($A6, Main!$A$2:$AB$273,12,0)</f>
        <v>#N/A</v>
      </c>
      <c r="M6" s="8" t="e">
        <f>VLOOKUP($A6, Main!$A$2:$AB$273,13,0)</f>
        <v>#N/A</v>
      </c>
      <c r="N6" s="8" t="e">
        <f>VLOOKUP($A6, Main!$A$2:$AB$273,14,0)</f>
        <v>#N/A</v>
      </c>
      <c r="O6" s="8" t="e">
        <f>VLOOKUP($A6, Main!$A$2:$AB$273,15,0)</f>
        <v>#N/A</v>
      </c>
      <c r="P6" s="8" t="e">
        <f>VLOOKUP($A6, Main!$A$2:$AB$273,16,0)</f>
        <v>#N/A</v>
      </c>
      <c r="Q6" s="8" t="e">
        <f>VLOOKUP($A6, Main!$A$2:$AB$273,17,0)</f>
        <v>#N/A</v>
      </c>
      <c r="R6" s="8" t="e">
        <f>VLOOKUP($A6, Main!$A$2:$AB$273,18,0)</f>
        <v>#N/A</v>
      </c>
      <c r="S6" s="8" t="e">
        <f>VLOOKUP($A6, Main!$A$2:$AB$273,19,0)</f>
        <v>#N/A</v>
      </c>
      <c r="T6" s="8" t="e">
        <f>VLOOKUP($A6, Main!$A$2:$AB$273,20,0)</f>
        <v>#N/A</v>
      </c>
      <c r="U6" s="8" t="e">
        <f>VLOOKUP($A6, Main!$A$2:$AB$273,21,0)</f>
        <v>#N/A</v>
      </c>
      <c r="V6" s="8" t="e">
        <f>VLOOKUP($A6, Main!$A$2:$AB$273,22,0)</f>
        <v>#N/A</v>
      </c>
      <c r="W6" s="8" t="e">
        <f>VLOOKUP($A6, Main!$A$2:$AB$273,23,0)</f>
        <v>#N/A</v>
      </c>
      <c r="X6" s="8" t="e">
        <f>VLOOKUP($A6, Main!$A$2:$AB$273,24,0)</f>
        <v>#N/A</v>
      </c>
      <c r="Y6" s="8" t="e">
        <f>VLOOKUP($A6, Main!$A$2:$AB$273,25,0)</f>
        <v>#N/A</v>
      </c>
    </row>
    <row r="7" spans="1:25">
      <c r="A7" s="6"/>
      <c r="B7" s="8" t="e">
        <f>VLOOKUP($A7, Main!$A$2:$AB$273,2,0)</f>
        <v>#N/A</v>
      </c>
      <c r="C7" s="8" t="e">
        <f>VLOOKUP($A7, Main!$A$2:$AB$273,3,0)</f>
        <v>#N/A</v>
      </c>
      <c r="D7" s="8" t="e">
        <f>VLOOKUP($A7, Main!$A$2:$AB$273,4,0)</f>
        <v>#N/A</v>
      </c>
      <c r="E7" s="8" t="e">
        <f>VLOOKUP($A7, Main!$A$2:$AB$273,5,0)</f>
        <v>#N/A</v>
      </c>
      <c r="F7" s="8" t="e">
        <f>VLOOKUP($A7, Main!$A$2:$AB$273,6,0)</f>
        <v>#N/A</v>
      </c>
      <c r="G7" s="8" t="e">
        <f>VLOOKUP($A7, Main!$A$2:$AB$273,7,0)</f>
        <v>#N/A</v>
      </c>
      <c r="H7" s="8" t="e">
        <f>VLOOKUP($A7, Main!$A$2:$AB$273,8,0)</f>
        <v>#N/A</v>
      </c>
      <c r="I7" s="8" t="e">
        <f>VLOOKUP($A7, Main!$A$2:$AB$273,9,0)</f>
        <v>#N/A</v>
      </c>
      <c r="J7" s="8" t="e">
        <f>VLOOKUP($A7, Main!$A$2:$AB$273,10,0)</f>
        <v>#N/A</v>
      </c>
      <c r="K7" s="8" t="e">
        <f>VLOOKUP($A7, Main!$A$2:$AB$273,11,0)</f>
        <v>#N/A</v>
      </c>
      <c r="L7" s="8" t="e">
        <f>VLOOKUP($A7, Main!$A$2:$AB$273,12,0)</f>
        <v>#N/A</v>
      </c>
      <c r="M7" s="8" t="e">
        <f>VLOOKUP($A7, Main!$A$2:$AB$273,13,0)</f>
        <v>#N/A</v>
      </c>
      <c r="N7" s="8" t="e">
        <f>VLOOKUP($A7, Main!$A$2:$AB$273,14,0)</f>
        <v>#N/A</v>
      </c>
      <c r="O7" s="8" t="e">
        <f>VLOOKUP($A7, Main!$A$2:$AB$273,15,0)</f>
        <v>#N/A</v>
      </c>
      <c r="P7" s="8" t="e">
        <f>VLOOKUP($A7, Main!$A$2:$AB$273,16,0)</f>
        <v>#N/A</v>
      </c>
      <c r="Q7" s="8" t="e">
        <f>VLOOKUP($A7, Main!$A$2:$AB$273,17,0)</f>
        <v>#N/A</v>
      </c>
      <c r="R7" s="8" t="e">
        <f>VLOOKUP($A7, Main!$A$2:$AB$273,18,0)</f>
        <v>#N/A</v>
      </c>
      <c r="S7" s="8" t="e">
        <f>VLOOKUP($A7, Main!$A$2:$AB$273,19,0)</f>
        <v>#N/A</v>
      </c>
      <c r="T7" s="8" t="e">
        <f>VLOOKUP($A7, Main!$A$2:$AB$273,20,0)</f>
        <v>#N/A</v>
      </c>
      <c r="U7" s="8" t="e">
        <f>VLOOKUP($A7, Main!$A$2:$AB$273,21,0)</f>
        <v>#N/A</v>
      </c>
      <c r="V7" s="8" t="e">
        <f>VLOOKUP($A7, Main!$A$2:$AB$273,22,0)</f>
        <v>#N/A</v>
      </c>
      <c r="W7" s="8" t="e">
        <f>VLOOKUP($A7, Main!$A$2:$AB$273,23,0)</f>
        <v>#N/A</v>
      </c>
      <c r="X7" s="8" t="e">
        <f>VLOOKUP($A7, Main!$A$2:$AB$273,24,0)</f>
        <v>#N/A</v>
      </c>
      <c r="Y7" s="8" t="e">
        <f>VLOOKUP($A7, Main!$A$2:$AB$273,25,0)</f>
        <v>#N/A</v>
      </c>
    </row>
    <row r="8" spans="1:25">
      <c r="A8" s="6"/>
      <c r="B8" s="8" t="e">
        <f>VLOOKUP($A8, Main!$A$2:$AB$273,2,0)</f>
        <v>#N/A</v>
      </c>
      <c r="C8" s="8" t="e">
        <f>VLOOKUP($A8, Main!$A$2:$AB$273,3,0)</f>
        <v>#N/A</v>
      </c>
      <c r="D8" s="8" t="e">
        <f>VLOOKUP($A8, Main!$A$2:$AB$273,4,0)</f>
        <v>#N/A</v>
      </c>
      <c r="E8" s="8" t="e">
        <f>VLOOKUP($A8, Main!$A$2:$AB$273,5,0)</f>
        <v>#N/A</v>
      </c>
      <c r="F8" s="8" t="e">
        <f>VLOOKUP($A8, Main!$A$2:$AB$273,6,0)</f>
        <v>#N/A</v>
      </c>
      <c r="G8" s="8" t="e">
        <f>VLOOKUP($A8, Main!$A$2:$AB$273,7,0)</f>
        <v>#N/A</v>
      </c>
      <c r="H8" s="8" t="e">
        <f>VLOOKUP($A8, Main!$A$2:$AB$273,8,0)</f>
        <v>#N/A</v>
      </c>
      <c r="I8" s="8" t="e">
        <f>VLOOKUP($A8, Main!$A$2:$AB$273,9,0)</f>
        <v>#N/A</v>
      </c>
      <c r="J8" s="8" t="e">
        <f>VLOOKUP($A8, Main!$A$2:$AB$273,10,0)</f>
        <v>#N/A</v>
      </c>
      <c r="K8" s="8" t="e">
        <f>VLOOKUP($A8, Main!$A$2:$AB$273,11,0)</f>
        <v>#N/A</v>
      </c>
      <c r="L8" s="8" t="e">
        <f>VLOOKUP($A8, Main!$A$2:$AB$273,12,0)</f>
        <v>#N/A</v>
      </c>
      <c r="M8" s="8" t="e">
        <f>VLOOKUP($A8, Main!$A$2:$AB$273,13,0)</f>
        <v>#N/A</v>
      </c>
      <c r="N8" s="8" t="e">
        <f>VLOOKUP($A8, Main!$A$2:$AB$273,14,0)</f>
        <v>#N/A</v>
      </c>
      <c r="O8" s="8" t="e">
        <f>VLOOKUP($A8, Main!$A$2:$AB$273,15,0)</f>
        <v>#N/A</v>
      </c>
      <c r="P8" s="8" t="e">
        <f>VLOOKUP($A8, Main!$A$2:$AB$273,16,0)</f>
        <v>#N/A</v>
      </c>
      <c r="Q8" s="8" t="e">
        <f>VLOOKUP($A8, Main!$A$2:$AB$273,17,0)</f>
        <v>#N/A</v>
      </c>
      <c r="R8" s="8" t="e">
        <f>VLOOKUP($A8, Main!$A$2:$AB$273,18,0)</f>
        <v>#N/A</v>
      </c>
      <c r="S8" s="8" t="e">
        <f>VLOOKUP($A8, Main!$A$2:$AB$273,19,0)</f>
        <v>#N/A</v>
      </c>
      <c r="T8" s="8" t="e">
        <f>VLOOKUP($A8, Main!$A$2:$AB$273,20,0)</f>
        <v>#N/A</v>
      </c>
      <c r="U8" s="8" t="e">
        <f>VLOOKUP($A8, Main!$A$2:$AB$273,21,0)</f>
        <v>#N/A</v>
      </c>
      <c r="V8" s="8" t="e">
        <f>VLOOKUP($A8, Main!$A$2:$AB$273,22,0)</f>
        <v>#N/A</v>
      </c>
      <c r="W8" s="8" t="e">
        <f>VLOOKUP($A8, Main!$A$2:$AB$273,23,0)</f>
        <v>#N/A</v>
      </c>
      <c r="X8" s="8" t="e">
        <f>VLOOKUP($A8, Main!$A$2:$AB$273,24,0)</f>
        <v>#N/A</v>
      </c>
      <c r="Y8" s="8" t="e">
        <f>VLOOKUP($A8, Main!$A$2:$AB$273,25,0)</f>
        <v>#N/A</v>
      </c>
    </row>
    <row r="9" spans="1:25">
      <c r="A9" s="6"/>
      <c r="B9" s="8" t="e">
        <f>VLOOKUP($A9, Main!$A$2:$AB$273,2,0)</f>
        <v>#N/A</v>
      </c>
      <c r="C9" s="8" t="e">
        <f>VLOOKUP($A9, Main!$A$2:$AB$273,3,0)</f>
        <v>#N/A</v>
      </c>
      <c r="D9" s="8" t="e">
        <f>VLOOKUP($A9, Main!$A$2:$AB$273,4,0)</f>
        <v>#N/A</v>
      </c>
      <c r="E9" s="8" t="e">
        <f>VLOOKUP($A9, Main!$A$2:$AB$273,5,0)</f>
        <v>#N/A</v>
      </c>
      <c r="F9" s="8" t="e">
        <f>VLOOKUP($A9, Main!$A$2:$AB$273,6,0)</f>
        <v>#N/A</v>
      </c>
      <c r="G9" s="8" t="e">
        <f>VLOOKUP($A9, Main!$A$2:$AB$273,7,0)</f>
        <v>#N/A</v>
      </c>
      <c r="H9" s="8" t="e">
        <f>VLOOKUP($A9, Main!$A$2:$AB$273,8,0)</f>
        <v>#N/A</v>
      </c>
      <c r="I9" s="8" t="e">
        <f>VLOOKUP($A9, Main!$A$2:$AB$273,9,0)</f>
        <v>#N/A</v>
      </c>
      <c r="J9" s="8" t="e">
        <f>VLOOKUP($A9, Main!$A$2:$AB$273,10,0)</f>
        <v>#N/A</v>
      </c>
      <c r="K9" s="8" t="e">
        <f>VLOOKUP($A9, Main!$A$2:$AB$273,11,0)</f>
        <v>#N/A</v>
      </c>
      <c r="L9" s="8" t="e">
        <f>VLOOKUP($A9, Main!$A$2:$AB$273,12,0)</f>
        <v>#N/A</v>
      </c>
      <c r="M9" s="8" t="e">
        <f>VLOOKUP($A9, Main!$A$2:$AB$273,13,0)</f>
        <v>#N/A</v>
      </c>
      <c r="N9" s="8" t="e">
        <f>VLOOKUP($A9, Main!$A$2:$AB$273,14,0)</f>
        <v>#N/A</v>
      </c>
      <c r="O9" s="8" t="e">
        <f>VLOOKUP($A9, Main!$A$2:$AB$273,15,0)</f>
        <v>#N/A</v>
      </c>
      <c r="P9" s="8" t="e">
        <f>VLOOKUP($A9, Main!$A$2:$AB$273,16,0)</f>
        <v>#N/A</v>
      </c>
      <c r="Q9" s="8" t="e">
        <f>VLOOKUP($A9, Main!$A$2:$AB$273,17,0)</f>
        <v>#N/A</v>
      </c>
      <c r="R9" s="8" t="e">
        <f>VLOOKUP($A9, Main!$A$2:$AB$273,18,0)</f>
        <v>#N/A</v>
      </c>
      <c r="S9" s="8" t="e">
        <f>VLOOKUP($A9, Main!$A$2:$AB$273,19,0)</f>
        <v>#N/A</v>
      </c>
      <c r="T9" s="8" t="e">
        <f>VLOOKUP($A9, Main!$A$2:$AB$273,20,0)</f>
        <v>#N/A</v>
      </c>
      <c r="U9" s="8" t="e">
        <f>VLOOKUP($A9, Main!$A$2:$AB$273,21,0)</f>
        <v>#N/A</v>
      </c>
      <c r="V9" s="8" t="e">
        <f>VLOOKUP($A9, Main!$A$2:$AB$273,22,0)</f>
        <v>#N/A</v>
      </c>
      <c r="W9" s="8" t="e">
        <f>VLOOKUP($A9, Main!$A$2:$AB$273,23,0)</f>
        <v>#N/A</v>
      </c>
      <c r="X9" s="8" t="e">
        <f>VLOOKUP($A9, Main!$A$2:$AB$273,24,0)</f>
        <v>#N/A</v>
      </c>
      <c r="Y9" s="8" t="e">
        <f>VLOOKUP($A9, Main!$A$2:$AB$273,25,0)</f>
        <v>#N/A</v>
      </c>
    </row>
    <row r="10" spans="1:25">
      <c r="A10" s="6"/>
      <c r="B10" s="8" t="e">
        <f>VLOOKUP($A10, Main!$A$2:$AB$273,2,0)</f>
        <v>#N/A</v>
      </c>
      <c r="C10" s="8" t="e">
        <f>VLOOKUP($A10, Main!$A$2:$AB$273,3,0)</f>
        <v>#N/A</v>
      </c>
      <c r="D10" s="8" t="e">
        <f>VLOOKUP($A10, Main!$A$2:$AB$273,4,0)</f>
        <v>#N/A</v>
      </c>
      <c r="E10" s="8" t="e">
        <f>VLOOKUP($A10, Main!$A$2:$AB$273,5,0)</f>
        <v>#N/A</v>
      </c>
      <c r="F10" s="8" t="e">
        <f>VLOOKUP($A10, Main!$A$2:$AB$273,6,0)</f>
        <v>#N/A</v>
      </c>
      <c r="G10" s="8" t="e">
        <f>VLOOKUP($A10, Main!$A$2:$AB$273,7,0)</f>
        <v>#N/A</v>
      </c>
      <c r="H10" s="8" t="e">
        <f>VLOOKUP($A10, Main!$A$2:$AB$273,8,0)</f>
        <v>#N/A</v>
      </c>
      <c r="I10" s="8" t="e">
        <f>VLOOKUP($A10, Main!$A$2:$AB$273,9,0)</f>
        <v>#N/A</v>
      </c>
      <c r="J10" s="8" t="e">
        <f>VLOOKUP($A10, Main!$A$2:$AB$273,10,0)</f>
        <v>#N/A</v>
      </c>
      <c r="K10" s="8" t="e">
        <f>VLOOKUP($A10, Main!$A$2:$AB$273,11,0)</f>
        <v>#N/A</v>
      </c>
      <c r="L10" s="8" t="e">
        <f>VLOOKUP($A10, Main!$A$2:$AB$273,12,0)</f>
        <v>#N/A</v>
      </c>
      <c r="M10" s="8" t="e">
        <f>VLOOKUP($A10, Main!$A$2:$AB$273,13,0)</f>
        <v>#N/A</v>
      </c>
      <c r="N10" s="8" t="e">
        <f>VLOOKUP($A10, Main!$A$2:$AB$273,14,0)</f>
        <v>#N/A</v>
      </c>
      <c r="O10" s="8" t="e">
        <f>VLOOKUP($A10, Main!$A$2:$AB$273,15,0)</f>
        <v>#N/A</v>
      </c>
      <c r="P10" s="8" t="e">
        <f>VLOOKUP($A10, Main!$A$2:$AB$273,16,0)</f>
        <v>#N/A</v>
      </c>
      <c r="Q10" s="8" t="e">
        <f>VLOOKUP($A10, Main!$A$2:$AB$273,17,0)</f>
        <v>#N/A</v>
      </c>
      <c r="R10" s="8" t="e">
        <f>VLOOKUP($A10, Main!$A$2:$AB$273,18,0)</f>
        <v>#N/A</v>
      </c>
      <c r="S10" s="8" t="e">
        <f>VLOOKUP($A10, Main!$A$2:$AB$273,19,0)</f>
        <v>#N/A</v>
      </c>
      <c r="T10" s="8" t="e">
        <f>VLOOKUP($A10, Main!$A$2:$AB$273,20,0)</f>
        <v>#N/A</v>
      </c>
      <c r="U10" s="8" t="e">
        <f>VLOOKUP($A10, Main!$A$2:$AB$273,21,0)</f>
        <v>#N/A</v>
      </c>
      <c r="V10" s="8" t="e">
        <f>VLOOKUP($A10, Main!$A$2:$AB$273,22,0)</f>
        <v>#N/A</v>
      </c>
      <c r="W10" s="8" t="e">
        <f>VLOOKUP($A10, Main!$A$2:$AB$273,23,0)</f>
        <v>#N/A</v>
      </c>
      <c r="X10" s="8" t="e">
        <f>VLOOKUP($A10, Main!$A$2:$AB$273,24,0)</f>
        <v>#N/A</v>
      </c>
      <c r="Y10" s="8" t="e">
        <f>VLOOKUP($A10, Main!$A$2:$AB$273,25,0)</f>
        <v>#N/A</v>
      </c>
    </row>
    <row r="11" spans="1:25">
      <c r="A11" s="6"/>
      <c r="B11" s="8" t="e">
        <f>VLOOKUP($A11, Main!$A$2:$AB$273,2,0)</f>
        <v>#N/A</v>
      </c>
      <c r="C11" s="8" t="e">
        <f>VLOOKUP($A11, Main!$A$2:$AB$273,3,0)</f>
        <v>#N/A</v>
      </c>
      <c r="D11" s="8" t="e">
        <f>VLOOKUP($A11, Main!$A$2:$AB$273,4,0)</f>
        <v>#N/A</v>
      </c>
      <c r="E11" s="8" t="e">
        <f>VLOOKUP($A11, Main!$A$2:$AB$273,5,0)</f>
        <v>#N/A</v>
      </c>
      <c r="F11" s="8" t="e">
        <f>VLOOKUP($A11, Main!$A$2:$AB$273,6,0)</f>
        <v>#N/A</v>
      </c>
      <c r="G11" s="8" t="e">
        <f>VLOOKUP($A11, Main!$A$2:$AB$273,7,0)</f>
        <v>#N/A</v>
      </c>
      <c r="H11" s="8" t="e">
        <f>VLOOKUP($A11, Main!$A$2:$AB$273,8,0)</f>
        <v>#N/A</v>
      </c>
      <c r="I11" s="8" t="e">
        <f>VLOOKUP($A11, Main!$A$2:$AB$273,9,0)</f>
        <v>#N/A</v>
      </c>
      <c r="J11" s="8" t="e">
        <f>VLOOKUP($A11, Main!$A$2:$AB$273,10,0)</f>
        <v>#N/A</v>
      </c>
      <c r="K11" s="8" t="e">
        <f>VLOOKUP($A11, Main!$A$2:$AB$273,11,0)</f>
        <v>#N/A</v>
      </c>
      <c r="L11" s="8" t="e">
        <f>VLOOKUP($A11, Main!$A$2:$AB$273,12,0)</f>
        <v>#N/A</v>
      </c>
      <c r="M11" s="8" t="e">
        <f>VLOOKUP($A11, Main!$A$2:$AB$273,13,0)</f>
        <v>#N/A</v>
      </c>
      <c r="N11" s="8" t="e">
        <f>VLOOKUP($A11, Main!$A$2:$AB$273,14,0)</f>
        <v>#N/A</v>
      </c>
      <c r="O11" s="8" t="e">
        <f>VLOOKUP($A11, Main!$A$2:$AB$273,15,0)</f>
        <v>#N/A</v>
      </c>
      <c r="P11" s="8" t="e">
        <f>VLOOKUP($A11, Main!$A$2:$AB$273,16,0)</f>
        <v>#N/A</v>
      </c>
      <c r="Q11" s="8" t="e">
        <f>VLOOKUP($A11, Main!$A$2:$AB$273,17,0)</f>
        <v>#N/A</v>
      </c>
      <c r="R11" s="8" t="e">
        <f>VLOOKUP($A11, Main!$A$2:$AB$273,18,0)</f>
        <v>#N/A</v>
      </c>
      <c r="S11" s="8" t="e">
        <f>VLOOKUP($A11, Main!$A$2:$AB$273,19,0)</f>
        <v>#N/A</v>
      </c>
      <c r="T11" s="8" t="e">
        <f>VLOOKUP($A11, Main!$A$2:$AB$273,20,0)</f>
        <v>#N/A</v>
      </c>
      <c r="U11" s="8" t="e">
        <f>VLOOKUP($A11, Main!$A$2:$AB$273,21,0)</f>
        <v>#N/A</v>
      </c>
      <c r="V11" s="8" t="e">
        <f>VLOOKUP($A11, Main!$A$2:$AB$273,22,0)</f>
        <v>#N/A</v>
      </c>
      <c r="W11" s="8" t="e">
        <f>VLOOKUP($A11, Main!$A$2:$AB$273,23,0)</f>
        <v>#N/A</v>
      </c>
      <c r="X11" s="8" t="e">
        <f>VLOOKUP($A11, Main!$A$2:$AB$273,24,0)</f>
        <v>#N/A</v>
      </c>
      <c r="Y11" s="8" t="e">
        <f>VLOOKUP($A11, Main!$A$2:$AB$273,25,0)</f>
        <v>#N/A</v>
      </c>
    </row>
    <row r="12" spans="1:25">
      <c r="A12" s="6"/>
      <c r="B12" s="8" t="e">
        <f>VLOOKUP($A12, Main!$A$2:$AB$273,2,0)</f>
        <v>#N/A</v>
      </c>
      <c r="C12" s="8" t="e">
        <f>VLOOKUP($A12, Main!$A$2:$AB$273,3,0)</f>
        <v>#N/A</v>
      </c>
      <c r="D12" s="8" t="e">
        <f>VLOOKUP($A12, Main!$A$2:$AB$273,4,0)</f>
        <v>#N/A</v>
      </c>
      <c r="E12" s="8" t="e">
        <f>VLOOKUP($A12, Main!$A$2:$AB$273,5,0)</f>
        <v>#N/A</v>
      </c>
      <c r="F12" s="8" t="e">
        <f>VLOOKUP($A12, Main!$A$2:$AB$273,6,0)</f>
        <v>#N/A</v>
      </c>
      <c r="G12" s="8" t="e">
        <f>VLOOKUP($A12, Main!$A$2:$AB$273,7,0)</f>
        <v>#N/A</v>
      </c>
      <c r="H12" s="8" t="e">
        <f>VLOOKUP($A12, Main!$A$2:$AB$273,8,0)</f>
        <v>#N/A</v>
      </c>
      <c r="I12" s="8" t="e">
        <f>VLOOKUP($A12, Main!$A$2:$AB$273,9,0)</f>
        <v>#N/A</v>
      </c>
      <c r="J12" s="8" t="e">
        <f>VLOOKUP($A12, Main!$A$2:$AB$273,10,0)</f>
        <v>#N/A</v>
      </c>
      <c r="K12" s="8" t="e">
        <f>VLOOKUP($A12, Main!$A$2:$AB$273,11,0)</f>
        <v>#N/A</v>
      </c>
      <c r="L12" s="8" t="e">
        <f>VLOOKUP($A12, Main!$A$2:$AB$273,12,0)</f>
        <v>#N/A</v>
      </c>
      <c r="M12" s="8" t="e">
        <f>VLOOKUP($A12, Main!$A$2:$AB$273,13,0)</f>
        <v>#N/A</v>
      </c>
      <c r="N12" s="8" t="e">
        <f>VLOOKUP($A12, Main!$A$2:$AB$273,14,0)</f>
        <v>#N/A</v>
      </c>
      <c r="O12" s="8" t="e">
        <f>VLOOKUP($A12, Main!$A$2:$AB$273,15,0)</f>
        <v>#N/A</v>
      </c>
      <c r="P12" s="8" t="e">
        <f>VLOOKUP($A12, Main!$A$2:$AB$273,16,0)</f>
        <v>#N/A</v>
      </c>
      <c r="Q12" s="8" t="e">
        <f>VLOOKUP($A12, Main!$A$2:$AB$273,17,0)</f>
        <v>#N/A</v>
      </c>
      <c r="R12" s="8" t="e">
        <f>VLOOKUP($A12, Main!$A$2:$AB$273,18,0)</f>
        <v>#N/A</v>
      </c>
      <c r="S12" s="8" t="e">
        <f>VLOOKUP($A12, Main!$A$2:$AB$273,19,0)</f>
        <v>#N/A</v>
      </c>
      <c r="T12" s="8" t="e">
        <f>VLOOKUP($A12, Main!$A$2:$AB$273,20,0)</f>
        <v>#N/A</v>
      </c>
      <c r="U12" s="8" t="e">
        <f>VLOOKUP($A12, Main!$A$2:$AB$273,21,0)</f>
        <v>#N/A</v>
      </c>
      <c r="V12" s="8" t="e">
        <f>VLOOKUP($A12, Main!$A$2:$AB$273,22,0)</f>
        <v>#N/A</v>
      </c>
      <c r="W12" s="8" t="e">
        <f>VLOOKUP($A12, Main!$A$2:$AB$273,23,0)</f>
        <v>#N/A</v>
      </c>
      <c r="X12" s="8" t="e">
        <f>VLOOKUP($A12, Main!$A$2:$AB$273,24,0)</f>
        <v>#N/A</v>
      </c>
      <c r="Y12" s="8" t="e">
        <f>VLOOKUP($A12, Main!$A$2:$AB$273,25,0)</f>
        <v>#N/A</v>
      </c>
    </row>
    <row r="13" spans="1:25">
      <c r="A13" s="6"/>
      <c r="B13" s="8" t="e">
        <f>VLOOKUP($A13, Main!$A$2:$AB$273,2,0)</f>
        <v>#N/A</v>
      </c>
      <c r="C13" s="8" t="e">
        <f>VLOOKUP($A13, Main!$A$2:$AB$273,3,0)</f>
        <v>#N/A</v>
      </c>
      <c r="D13" s="8" t="e">
        <f>VLOOKUP($A13, Main!$A$2:$AB$273,4,0)</f>
        <v>#N/A</v>
      </c>
      <c r="E13" s="8" t="e">
        <f>VLOOKUP($A13, Main!$A$2:$AB$273,5,0)</f>
        <v>#N/A</v>
      </c>
      <c r="F13" s="8" t="e">
        <f>VLOOKUP($A13, Main!$A$2:$AB$273,6,0)</f>
        <v>#N/A</v>
      </c>
      <c r="G13" s="8" t="e">
        <f>VLOOKUP($A13, Main!$A$2:$AB$273,7,0)</f>
        <v>#N/A</v>
      </c>
      <c r="H13" s="8" t="e">
        <f>VLOOKUP($A13, Main!$A$2:$AB$273,8,0)</f>
        <v>#N/A</v>
      </c>
      <c r="I13" s="8" t="e">
        <f>VLOOKUP($A13, Main!$A$2:$AB$273,9,0)</f>
        <v>#N/A</v>
      </c>
      <c r="J13" s="8" t="e">
        <f>VLOOKUP($A13, Main!$A$2:$AB$273,10,0)</f>
        <v>#N/A</v>
      </c>
      <c r="K13" s="8" t="e">
        <f>VLOOKUP($A13, Main!$A$2:$AB$273,11,0)</f>
        <v>#N/A</v>
      </c>
      <c r="L13" s="8" t="e">
        <f>VLOOKUP($A13, Main!$A$2:$AB$273,12,0)</f>
        <v>#N/A</v>
      </c>
      <c r="M13" s="8" t="e">
        <f>VLOOKUP($A13, Main!$A$2:$AB$273,13,0)</f>
        <v>#N/A</v>
      </c>
      <c r="N13" s="8" t="e">
        <f>VLOOKUP($A13, Main!$A$2:$AB$273,14,0)</f>
        <v>#N/A</v>
      </c>
      <c r="O13" s="8" t="e">
        <f>VLOOKUP($A13, Main!$A$2:$AB$273,15,0)</f>
        <v>#N/A</v>
      </c>
      <c r="P13" s="8" t="e">
        <f>VLOOKUP($A13, Main!$A$2:$AB$273,16,0)</f>
        <v>#N/A</v>
      </c>
      <c r="Q13" s="8" t="e">
        <f>VLOOKUP($A13, Main!$A$2:$AB$273,17,0)</f>
        <v>#N/A</v>
      </c>
      <c r="R13" s="8" t="e">
        <f>VLOOKUP($A13, Main!$A$2:$AB$273,18,0)</f>
        <v>#N/A</v>
      </c>
      <c r="S13" s="8" t="e">
        <f>VLOOKUP($A13, Main!$A$2:$AB$273,19,0)</f>
        <v>#N/A</v>
      </c>
      <c r="T13" s="8" t="e">
        <f>VLOOKUP($A13, Main!$A$2:$AB$273,20,0)</f>
        <v>#N/A</v>
      </c>
      <c r="U13" s="8" t="e">
        <f>VLOOKUP($A13, Main!$A$2:$AB$273,21,0)</f>
        <v>#N/A</v>
      </c>
      <c r="V13" s="8" t="e">
        <f>VLOOKUP($A13, Main!$A$2:$AB$273,22,0)</f>
        <v>#N/A</v>
      </c>
      <c r="W13" s="8" t="e">
        <f>VLOOKUP($A13, Main!$A$2:$AB$273,23,0)</f>
        <v>#N/A</v>
      </c>
      <c r="X13" s="8" t="e">
        <f>VLOOKUP($A13, Main!$A$2:$AB$273,24,0)</f>
        <v>#N/A</v>
      </c>
      <c r="Y13" s="8" t="e">
        <f>VLOOKUP($A13, Main!$A$2:$AB$273,25,0)</f>
        <v>#N/A</v>
      </c>
    </row>
    <row r="14" spans="1:25">
      <c r="A14" s="6"/>
      <c r="B14" s="8" t="e">
        <f>VLOOKUP($A14, Main!$A$2:$AB$273,2,0)</f>
        <v>#N/A</v>
      </c>
      <c r="C14" s="8" t="e">
        <f>VLOOKUP($A14, Main!$A$2:$AB$273,3,0)</f>
        <v>#N/A</v>
      </c>
      <c r="D14" s="8" t="e">
        <f>VLOOKUP($A14, Main!$A$2:$AB$273,4,0)</f>
        <v>#N/A</v>
      </c>
      <c r="E14" s="8" t="e">
        <f>VLOOKUP($A14, Main!$A$2:$AB$273,5,0)</f>
        <v>#N/A</v>
      </c>
      <c r="F14" s="8" t="e">
        <f>VLOOKUP($A14, Main!$A$2:$AB$273,6,0)</f>
        <v>#N/A</v>
      </c>
      <c r="G14" s="8" t="e">
        <f>VLOOKUP($A14, Main!$A$2:$AB$273,7,0)</f>
        <v>#N/A</v>
      </c>
      <c r="H14" s="8" t="e">
        <f>VLOOKUP($A14, Main!$A$2:$AB$273,8,0)</f>
        <v>#N/A</v>
      </c>
      <c r="I14" s="8" t="e">
        <f>VLOOKUP($A14, Main!$A$2:$AB$273,9,0)</f>
        <v>#N/A</v>
      </c>
      <c r="J14" s="8" t="e">
        <f>VLOOKUP($A14, Main!$A$2:$AB$273,10,0)</f>
        <v>#N/A</v>
      </c>
      <c r="K14" s="8" t="e">
        <f>VLOOKUP($A14, Main!$A$2:$AB$273,11,0)</f>
        <v>#N/A</v>
      </c>
      <c r="L14" s="8" t="e">
        <f>VLOOKUP($A14, Main!$A$2:$AB$273,12,0)</f>
        <v>#N/A</v>
      </c>
      <c r="M14" s="8" t="e">
        <f>VLOOKUP($A14, Main!$A$2:$AB$273,13,0)</f>
        <v>#N/A</v>
      </c>
      <c r="N14" s="8" t="e">
        <f>VLOOKUP($A14, Main!$A$2:$AB$273,14,0)</f>
        <v>#N/A</v>
      </c>
      <c r="O14" s="8" t="e">
        <f>VLOOKUP($A14, Main!$A$2:$AB$273,15,0)</f>
        <v>#N/A</v>
      </c>
      <c r="P14" s="8" t="e">
        <f>VLOOKUP($A14, Main!$A$2:$AB$273,16,0)</f>
        <v>#N/A</v>
      </c>
      <c r="Q14" s="8" t="e">
        <f>VLOOKUP($A14, Main!$A$2:$AB$273,17,0)</f>
        <v>#N/A</v>
      </c>
      <c r="R14" s="8" t="e">
        <f>VLOOKUP($A14, Main!$A$2:$AB$273,18,0)</f>
        <v>#N/A</v>
      </c>
      <c r="S14" s="8" t="e">
        <f>VLOOKUP($A14, Main!$A$2:$AB$273,19,0)</f>
        <v>#N/A</v>
      </c>
      <c r="T14" s="8" t="e">
        <f>VLOOKUP($A14, Main!$A$2:$AB$273,20,0)</f>
        <v>#N/A</v>
      </c>
      <c r="U14" s="8" t="e">
        <f>VLOOKUP($A14, Main!$A$2:$AB$273,21,0)</f>
        <v>#N/A</v>
      </c>
      <c r="V14" s="8" t="e">
        <f>VLOOKUP($A14, Main!$A$2:$AB$273,22,0)</f>
        <v>#N/A</v>
      </c>
      <c r="W14" s="8" t="e">
        <f>VLOOKUP($A14, Main!$A$2:$AB$273,23,0)</f>
        <v>#N/A</v>
      </c>
      <c r="X14" s="8" t="e">
        <f>VLOOKUP($A14, Main!$A$2:$AB$273,24,0)</f>
        <v>#N/A</v>
      </c>
      <c r="Y14" s="8" t="e">
        <f>VLOOKUP($A14, Main!$A$2:$AB$273,25,0)</f>
        <v>#N/A</v>
      </c>
    </row>
    <row r="15" spans="1:25">
      <c r="A15" s="6"/>
      <c r="B15" s="8" t="e">
        <f>VLOOKUP($A15, Main!$A$2:$AB$273,2,0)</f>
        <v>#N/A</v>
      </c>
      <c r="C15" s="8" t="e">
        <f>VLOOKUP($A15, Main!$A$2:$AB$273,3,0)</f>
        <v>#N/A</v>
      </c>
      <c r="D15" s="8" t="e">
        <f>VLOOKUP($A15, Main!$A$2:$AB$273,4,0)</f>
        <v>#N/A</v>
      </c>
      <c r="E15" s="8" t="e">
        <f>VLOOKUP($A15, Main!$A$2:$AB$273,5,0)</f>
        <v>#N/A</v>
      </c>
      <c r="F15" s="8" t="e">
        <f>VLOOKUP($A15, Main!$A$2:$AB$273,6,0)</f>
        <v>#N/A</v>
      </c>
      <c r="G15" s="8" t="e">
        <f>VLOOKUP($A15, Main!$A$2:$AB$273,7,0)</f>
        <v>#N/A</v>
      </c>
      <c r="H15" s="8" t="e">
        <f>VLOOKUP($A15, Main!$A$2:$AB$273,8,0)</f>
        <v>#N/A</v>
      </c>
      <c r="I15" s="8" t="e">
        <f>VLOOKUP($A15, Main!$A$2:$AB$273,9,0)</f>
        <v>#N/A</v>
      </c>
      <c r="J15" s="8" t="e">
        <f>VLOOKUP($A15, Main!$A$2:$AB$273,10,0)</f>
        <v>#N/A</v>
      </c>
      <c r="K15" s="8" t="e">
        <f>VLOOKUP($A15, Main!$A$2:$AB$273,11,0)</f>
        <v>#N/A</v>
      </c>
      <c r="L15" s="8" t="e">
        <f>VLOOKUP($A15, Main!$A$2:$AB$273,12,0)</f>
        <v>#N/A</v>
      </c>
      <c r="M15" s="8" t="e">
        <f>VLOOKUP($A15, Main!$A$2:$AB$273,13,0)</f>
        <v>#N/A</v>
      </c>
      <c r="N15" s="8" t="e">
        <f>VLOOKUP($A15, Main!$A$2:$AB$273,14,0)</f>
        <v>#N/A</v>
      </c>
      <c r="O15" s="8" t="e">
        <f>VLOOKUP($A15, Main!$A$2:$AB$273,15,0)</f>
        <v>#N/A</v>
      </c>
      <c r="P15" s="8" t="e">
        <f>VLOOKUP($A15, Main!$A$2:$AB$273,16,0)</f>
        <v>#N/A</v>
      </c>
      <c r="Q15" s="8" t="e">
        <f>VLOOKUP($A15, Main!$A$2:$AB$273,17,0)</f>
        <v>#N/A</v>
      </c>
      <c r="R15" s="8" t="e">
        <f>VLOOKUP($A15, Main!$A$2:$AB$273,18,0)</f>
        <v>#N/A</v>
      </c>
      <c r="S15" s="8" t="e">
        <f>VLOOKUP($A15, Main!$A$2:$AB$273,19,0)</f>
        <v>#N/A</v>
      </c>
      <c r="T15" s="8" t="e">
        <f>VLOOKUP($A15, Main!$A$2:$AB$273,20,0)</f>
        <v>#N/A</v>
      </c>
      <c r="U15" s="8" t="e">
        <f>VLOOKUP($A15, Main!$A$2:$AB$273,21,0)</f>
        <v>#N/A</v>
      </c>
      <c r="V15" s="8" t="e">
        <f>VLOOKUP($A15, Main!$A$2:$AB$273,22,0)</f>
        <v>#N/A</v>
      </c>
      <c r="W15" s="8" t="e">
        <f>VLOOKUP($A15, Main!$A$2:$AB$273,23,0)</f>
        <v>#N/A</v>
      </c>
      <c r="X15" s="8" t="e">
        <f>VLOOKUP($A15, Main!$A$2:$AB$273,24,0)</f>
        <v>#N/A</v>
      </c>
      <c r="Y15" s="8" t="e">
        <f>VLOOKUP($A15, Main!$A$2:$AB$273,25,0)</f>
        <v>#N/A</v>
      </c>
    </row>
    <row r="16" spans="1:25">
      <c r="A16" s="6"/>
      <c r="B16" s="8" t="e">
        <f>VLOOKUP($A16, Main!$A$2:$AB$273,2,0)</f>
        <v>#N/A</v>
      </c>
      <c r="C16" s="8" t="e">
        <f>VLOOKUP($A16, Main!$A$2:$AB$273,3,0)</f>
        <v>#N/A</v>
      </c>
      <c r="D16" s="8" t="e">
        <f>VLOOKUP($A16, Main!$A$2:$AB$273,4,0)</f>
        <v>#N/A</v>
      </c>
      <c r="E16" s="8" t="e">
        <f>VLOOKUP($A16, Main!$A$2:$AB$273,5,0)</f>
        <v>#N/A</v>
      </c>
      <c r="F16" s="8" t="e">
        <f>VLOOKUP($A16, Main!$A$2:$AB$273,6,0)</f>
        <v>#N/A</v>
      </c>
      <c r="G16" s="8" t="e">
        <f>VLOOKUP($A16, Main!$A$2:$AB$273,7,0)</f>
        <v>#N/A</v>
      </c>
      <c r="H16" s="8" t="e">
        <f>VLOOKUP($A16, Main!$A$2:$AB$273,8,0)</f>
        <v>#N/A</v>
      </c>
      <c r="I16" s="8" t="e">
        <f>VLOOKUP($A16, Main!$A$2:$AB$273,9,0)</f>
        <v>#N/A</v>
      </c>
      <c r="J16" s="8" t="e">
        <f>VLOOKUP($A16, Main!$A$2:$AB$273,10,0)</f>
        <v>#N/A</v>
      </c>
      <c r="K16" s="8" t="e">
        <f>VLOOKUP($A16, Main!$A$2:$AB$273,11,0)</f>
        <v>#N/A</v>
      </c>
      <c r="L16" s="8" t="e">
        <f>VLOOKUP($A16, Main!$A$2:$AB$273,12,0)</f>
        <v>#N/A</v>
      </c>
      <c r="M16" s="8" t="e">
        <f>VLOOKUP($A16, Main!$A$2:$AB$273,13,0)</f>
        <v>#N/A</v>
      </c>
      <c r="N16" s="8" t="e">
        <f>VLOOKUP($A16, Main!$A$2:$AB$273,14,0)</f>
        <v>#N/A</v>
      </c>
      <c r="O16" s="8" t="e">
        <f>VLOOKUP($A16, Main!$A$2:$AB$273,15,0)</f>
        <v>#N/A</v>
      </c>
      <c r="P16" s="8" t="e">
        <f>VLOOKUP($A16, Main!$A$2:$AB$273,16,0)</f>
        <v>#N/A</v>
      </c>
      <c r="Q16" s="8" t="e">
        <f>VLOOKUP($A16, Main!$A$2:$AB$273,17,0)</f>
        <v>#N/A</v>
      </c>
      <c r="R16" s="8" t="e">
        <f>VLOOKUP($A16, Main!$A$2:$AB$273,18,0)</f>
        <v>#N/A</v>
      </c>
      <c r="S16" s="8" t="e">
        <f>VLOOKUP($A16, Main!$A$2:$AB$273,19,0)</f>
        <v>#N/A</v>
      </c>
      <c r="T16" s="8" t="e">
        <f>VLOOKUP($A16, Main!$A$2:$AB$273,20,0)</f>
        <v>#N/A</v>
      </c>
      <c r="U16" s="8" t="e">
        <f>VLOOKUP($A16, Main!$A$2:$AB$273,21,0)</f>
        <v>#N/A</v>
      </c>
      <c r="V16" s="8" t="e">
        <f>VLOOKUP($A16, Main!$A$2:$AB$273,22,0)</f>
        <v>#N/A</v>
      </c>
      <c r="W16" s="8" t="e">
        <f>VLOOKUP($A16, Main!$A$2:$AB$273,23,0)</f>
        <v>#N/A</v>
      </c>
      <c r="X16" s="8" t="e">
        <f>VLOOKUP($A16, Main!$A$2:$AB$273,24,0)</f>
        <v>#N/A</v>
      </c>
      <c r="Y16" s="8" t="e">
        <f>VLOOKUP($A16, Main!$A$2:$AB$273,25,0)</f>
        <v>#N/A</v>
      </c>
    </row>
    <row r="18" spans="1:25">
      <c r="A18" s="410" t="s">
        <v>318</v>
      </c>
      <c r="B18" s="444" t="s">
        <v>320</v>
      </c>
      <c r="C18" s="444" t="s">
        <v>319</v>
      </c>
      <c r="D18" s="403" t="s">
        <v>3</v>
      </c>
      <c r="E18" s="403" t="s">
        <v>4</v>
      </c>
      <c r="F18" s="403" t="s">
        <v>5</v>
      </c>
      <c r="G18" s="403" t="s">
        <v>6</v>
      </c>
      <c r="H18" s="403" t="s">
        <v>7</v>
      </c>
      <c r="I18" s="403" t="s">
        <v>8</v>
      </c>
      <c r="J18" s="403" t="s">
        <v>9</v>
      </c>
      <c r="K18" s="403" t="s">
        <v>10</v>
      </c>
      <c r="L18" s="403" t="s">
        <v>11</v>
      </c>
      <c r="M18" s="381" t="s">
        <v>12</v>
      </c>
      <c r="N18" s="381" t="s">
        <v>13</v>
      </c>
      <c r="O18" s="381" t="s">
        <v>290</v>
      </c>
      <c r="P18" s="381" t="s">
        <v>291</v>
      </c>
      <c r="Q18" s="407" t="s">
        <v>308</v>
      </c>
      <c r="R18" s="408" t="s">
        <v>309</v>
      </c>
      <c r="S18" s="409" t="s">
        <v>310</v>
      </c>
      <c r="T18" s="409" t="s">
        <v>311</v>
      </c>
      <c r="U18" s="409" t="s">
        <v>312</v>
      </c>
      <c r="V18" s="409" t="s">
        <v>313</v>
      </c>
      <c r="W18" s="409" t="s">
        <v>314</v>
      </c>
      <c r="X18" s="409" t="s">
        <v>315</v>
      </c>
      <c r="Y18" s="409" t="s">
        <v>316</v>
      </c>
    </row>
    <row r="19" spans="1:25">
      <c r="A19" s="6" t="s">
        <v>821</v>
      </c>
      <c r="B19" s="8">
        <f>VLOOKUP($A19, Main!$A$2:$AB$273,2,0)</f>
        <v>8</v>
      </c>
      <c r="C19" s="8">
        <f>VLOOKUP($A19, Main!$A$2:$AB$273,3,0)</f>
        <v>69</v>
      </c>
      <c r="D19" s="8">
        <f>VLOOKUP($A19, Main!$A$2:$AB$273,4,0)</f>
        <v>0.5</v>
      </c>
      <c r="E19" s="8">
        <f>VLOOKUP($A19, Main!$A$2:$AB$273,5,0)</f>
        <v>0.86</v>
      </c>
      <c r="F19" s="8">
        <f>VLOOKUP($A19, Main!$A$2:$AB$273,6,0)</f>
        <v>2</v>
      </c>
      <c r="G19" s="8">
        <f>VLOOKUP($A19, Main!$A$2:$AB$273,7,0)</f>
        <v>7</v>
      </c>
      <c r="H19" s="8">
        <f>VLOOKUP($A19, Main!$A$2:$AB$273,8,0)</f>
        <v>3.5</v>
      </c>
      <c r="I19" s="8">
        <f>VLOOKUP($A19, Main!$A$2:$AB$273,9,0)</f>
        <v>1.8</v>
      </c>
      <c r="J19" s="8">
        <f>VLOOKUP($A19, Main!$A$2:$AB$273,10,0)</f>
        <v>0.6</v>
      </c>
      <c r="K19" s="8">
        <f>VLOOKUP($A19, Main!$A$2:$AB$273,11,0)</f>
        <v>2</v>
      </c>
      <c r="L19" s="8">
        <f>VLOOKUP($A19, Main!$A$2:$AB$273,12,0)</f>
        <v>24.1</v>
      </c>
      <c r="M19" s="8">
        <f>VLOOKUP($A19, Main!$A$2:$AB$273,13,0)</f>
        <v>8</v>
      </c>
      <c r="N19" s="8">
        <f>VLOOKUP($A19, Main!$A$2:$AB$273,14,0)</f>
        <v>16</v>
      </c>
      <c r="O19" s="8">
        <f>VLOOKUP($A19, Main!$A$2:$AB$273,15,0)</f>
        <v>6</v>
      </c>
      <c r="P19" s="8">
        <f>VLOOKUP($A19, Main!$A$2:$AB$273,16,0)</f>
        <v>7.1</v>
      </c>
      <c r="Q19" s="8">
        <f>VLOOKUP($A19, Main!$A$2:$AB$273,17,0)</f>
        <v>0.45818811267065007</v>
      </c>
      <c r="R19" s="8">
        <f>VLOOKUP($A19, Main!$A$2:$AB$273,18,0)</f>
        <v>1.0608056251744951</v>
      </c>
      <c r="S19" s="8">
        <f>VLOOKUP($A19, Main!$A$2:$AB$273,19,0)</f>
        <v>0.85223450004545265</v>
      </c>
      <c r="T19" s="8">
        <f>VLOOKUP($A19, Main!$A$2:$AB$273,20,0)</f>
        <v>0.7543113100568003</v>
      </c>
      <c r="U19" s="8">
        <f>VLOOKUP($A19, Main!$A$2:$AB$273,21,0)</f>
        <v>0.4152741122538528</v>
      </c>
      <c r="V19" s="8">
        <f>VLOOKUP($A19, Main!$A$2:$AB$273,22,0)</f>
        <v>2.4435512390854623</v>
      </c>
      <c r="W19" s="8">
        <f>VLOOKUP($A19, Main!$A$2:$AB$273,23,0)</f>
        <v>-1.7462144514566846E-2</v>
      </c>
      <c r="X19" s="8">
        <f>VLOOKUP($A19, Main!$A$2:$AB$273,24,0)</f>
        <v>-0.68461552300201833</v>
      </c>
      <c r="Y19" s="8">
        <f>VLOOKUP($A19, Main!$A$2:$AB$273,25,0)</f>
        <v>2.052238220696156</v>
      </c>
    </row>
    <row r="20" spans="1:25">
      <c r="A20" s="6" t="s">
        <v>822</v>
      </c>
      <c r="B20" s="8">
        <f>VLOOKUP($A20, Main!$A$2:$AB$273,2,0)</f>
        <v>61</v>
      </c>
      <c r="C20" s="8">
        <f>VLOOKUP($A20, Main!$A$2:$AB$273,3,0)</f>
        <v>75</v>
      </c>
      <c r="D20" s="8">
        <f>VLOOKUP($A20, Main!$A$2:$AB$273,4,0)</f>
        <v>0.45</v>
      </c>
      <c r="E20" s="8">
        <f>VLOOKUP($A20, Main!$A$2:$AB$273,5,0)</f>
        <v>0.85</v>
      </c>
      <c r="F20" s="8">
        <f>VLOOKUP($A20, Main!$A$2:$AB$273,6,0)</f>
        <v>2.4</v>
      </c>
      <c r="G20" s="8">
        <f>VLOOKUP($A20, Main!$A$2:$AB$273,7,0)</f>
        <v>3.6</v>
      </c>
      <c r="H20" s="8">
        <f>VLOOKUP($A20, Main!$A$2:$AB$273,8,0)</f>
        <v>2.8</v>
      </c>
      <c r="I20" s="8">
        <f>VLOOKUP($A20, Main!$A$2:$AB$273,9,0)</f>
        <v>1.5</v>
      </c>
      <c r="J20" s="8">
        <f>VLOOKUP($A20, Main!$A$2:$AB$273,10,0)</f>
        <v>0.9</v>
      </c>
      <c r="K20" s="8">
        <f>VLOOKUP($A20, Main!$A$2:$AB$273,11,0)</f>
        <v>1.4</v>
      </c>
      <c r="L20" s="8">
        <f>VLOOKUP($A20, Main!$A$2:$AB$273,12,0)</f>
        <v>15.3</v>
      </c>
      <c r="M20" s="8">
        <f>VLOOKUP($A20, Main!$A$2:$AB$273,13,0)</f>
        <v>5.0999999999999996</v>
      </c>
      <c r="N20" s="8">
        <f>VLOOKUP($A20, Main!$A$2:$AB$273,14,0)</f>
        <v>11.4</v>
      </c>
      <c r="O20" s="8">
        <f>VLOOKUP($A20, Main!$A$2:$AB$273,15,0)</f>
        <v>2.7</v>
      </c>
      <c r="P20" s="8">
        <f>VLOOKUP($A20, Main!$A$2:$AB$273,16,0)</f>
        <v>3.2</v>
      </c>
      <c r="Q20" s="8">
        <f>VLOOKUP($A20, Main!$A$2:$AB$273,17,0)</f>
        <v>-0.38717740886191232</v>
      </c>
      <c r="R20" s="8">
        <f>VLOOKUP($A20, Main!$A$2:$AB$273,18,0)</f>
        <v>0.94843214793143371</v>
      </c>
      <c r="S20" s="8">
        <f>VLOOKUP($A20, Main!$A$2:$AB$273,19,0)</f>
        <v>1.310219900875969</v>
      </c>
      <c r="T20" s="8">
        <f>VLOOKUP($A20, Main!$A$2:$AB$273,20,0)</f>
        <v>-0.57728705660629398</v>
      </c>
      <c r="U20" s="8">
        <f>VLOOKUP($A20, Main!$A$2:$AB$273,21,0)</f>
        <v>4.1153290403533868E-2</v>
      </c>
      <c r="V20" s="8">
        <f>VLOOKUP($A20, Main!$A$2:$AB$273,22,0)</f>
        <v>1.6778144301798508</v>
      </c>
      <c r="W20" s="8">
        <f>VLOOKUP($A20, Main!$A$2:$AB$273,23,0)</f>
        <v>0.56460933930432045</v>
      </c>
      <c r="X20" s="8">
        <f>VLOOKUP($A20, Main!$A$2:$AB$273,24,0)</f>
        <v>0.12186873184329051</v>
      </c>
      <c r="Y20" s="8">
        <f>VLOOKUP($A20, Main!$A$2:$AB$273,25,0)</f>
        <v>0.45384640377443952</v>
      </c>
    </row>
    <row r="21" spans="1:25">
      <c r="A21" s="6"/>
      <c r="B21" s="8" t="e">
        <f>VLOOKUP($A21, Main!$A$2:$AB$273,2,0)</f>
        <v>#N/A</v>
      </c>
      <c r="C21" s="8" t="e">
        <f>VLOOKUP($A21, Main!$A$2:$AB$273,3,0)</f>
        <v>#N/A</v>
      </c>
      <c r="D21" s="8" t="e">
        <f>VLOOKUP($A21, Main!$A$2:$AB$273,4,0)</f>
        <v>#N/A</v>
      </c>
      <c r="E21" s="8" t="e">
        <f>VLOOKUP($A21, Main!$A$2:$AB$273,5,0)</f>
        <v>#N/A</v>
      </c>
      <c r="F21" s="8" t="e">
        <f>VLOOKUP($A21, Main!$A$2:$AB$273,6,0)</f>
        <v>#N/A</v>
      </c>
      <c r="G21" s="8" t="e">
        <f>VLOOKUP($A21, Main!$A$2:$AB$273,7,0)</f>
        <v>#N/A</v>
      </c>
      <c r="H21" s="8" t="e">
        <f>VLOOKUP($A21, Main!$A$2:$AB$273,8,0)</f>
        <v>#N/A</v>
      </c>
      <c r="I21" s="8" t="e">
        <f>VLOOKUP($A21, Main!$A$2:$AB$273,9,0)</f>
        <v>#N/A</v>
      </c>
      <c r="J21" s="8" t="e">
        <f>VLOOKUP($A21, Main!$A$2:$AB$273,10,0)</f>
        <v>#N/A</v>
      </c>
      <c r="K21" s="8" t="e">
        <f>VLOOKUP($A21, Main!$A$2:$AB$273,11,0)</f>
        <v>#N/A</v>
      </c>
      <c r="L21" s="8" t="e">
        <f>VLOOKUP($A21, Main!$A$2:$AB$273,12,0)</f>
        <v>#N/A</v>
      </c>
      <c r="M21" s="8" t="e">
        <f>VLOOKUP($A21, Main!$A$2:$AB$273,13,0)</f>
        <v>#N/A</v>
      </c>
      <c r="N21" s="8" t="e">
        <f>VLOOKUP($A21, Main!$A$2:$AB$273,14,0)</f>
        <v>#N/A</v>
      </c>
      <c r="O21" s="8" t="e">
        <f>VLOOKUP($A21, Main!$A$2:$AB$273,15,0)</f>
        <v>#N/A</v>
      </c>
      <c r="P21" s="8" t="e">
        <f>VLOOKUP($A21, Main!$A$2:$AB$273,16,0)</f>
        <v>#N/A</v>
      </c>
      <c r="Q21" s="8" t="e">
        <f>VLOOKUP($A21, Main!$A$2:$AB$273,17,0)</f>
        <v>#N/A</v>
      </c>
      <c r="R21" s="8" t="e">
        <f>VLOOKUP($A21, Main!$A$2:$AB$273,18,0)</f>
        <v>#N/A</v>
      </c>
      <c r="S21" s="8" t="e">
        <f>VLOOKUP($A21, Main!$A$2:$AB$273,19,0)</f>
        <v>#N/A</v>
      </c>
      <c r="T21" s="8" t="e">
        <f>VLOOKUP($A21, Main!$A$2:$AB$273,20,0)</f>
        <v>#N/A</v>
      </c>
      <c r="U21" s="8" t="e">
        <f>VLOOKUP($A21, Main!$A$2:$AB$273,21,0)</f>
        <v>#N/A</v>
      </c>
      <c r="V21" s="8" t="e">
        <f>VLOOKUP($A21, Main!$A$2:$AB$273,22,0)</f>
        <v>#N/A</v>
      </c>
      <c r="W21" s="8" t="e">
        <f>VLOOKUP($A21, Main!$A$2:$AB$273,23,0)</f>
        <v>#N/A</v>
      </c>
      <c r="X21" s="8" t="e">
        <f>VLOOKUP($A21, Main!$A$2:$AB$273,24,0)</f>
        <v>#N/A</v>
      </c>
      <c r="Y21" s="8" t="e">
        <f>VLOOKUP($A21, Main!$A$2:$AB$273,25,0)</f>
        <v>#N/A</v>
      </c>
    </row>
    <row r="22" spans="1:25">
      <c r="A22" s="6"/>
      <c r="B22" s="8" t="e">
        <f>VLOOKUP($A22, Main!$A$2:$AB$273,2,0)</f>
        <v>#N/A</v>
      </c>
      <c r="C22" s="8" t="e">
        <f>VLOOKUP($A22, Main!$A$2:$AB$273,3,0)</f>
        <v>#N/A</v>
      </c>
      <c r="D22" s="8" t="e">
        <f>VLOOKUP($A22, Main!$A$2:$AB$273,4,0)</f>
        <v>#N/A</v>
      </c>
      <c r="E22" s="8" t="e">
        <f>VLOOKUP($A22, Main!$A$2:$AB$273,5,0)</f>
        <v>#N/A</v>
      </c>
      <c r="F22" s="8" t="e">
        <f>VLOOKUP($A22, Main!$A$2:$AB$273,6,0)</f>
        <v>#N/A</v>
      </c>
      <c r="G22" s="8" t="e">
        <f>VLOOKUP($A22, Main!$A$2:$AB$273,7,0)</f>
        <v>#N/A</v>
      </c>
      <c r="H22" s="8" t="e">
        <f>VLOOKUP($A22, Main!$A$2:$AB$273,8,0)</f>
        <v>#N/A</v>
      </c>
      <c r="I22" s="8" t="e">
        <f>VLOOKUP($A22, Main!$A$2:$AB$273,9,0)</f>
        <v>#N/A</v>
      </c>
      <c r="J22" s="8" t="e">
        <f>VLOOKUP($A22, Main!$A$2:$AB$273,10,0)</f>
        <v>#N/A</v>
      </c>
      <c r="K22" s="8" t="e">
        <f>VLOOKUP($A22, Main!$A$2:$AB$273,11,0)</f>
        <v>#N/A</v>
      </c>
      <c r="L22" s="8" t="e">
        <f>VLOOKUP($A22, Main!$A$2:$AB$273,12,0)</f>
        <v>#N/A</v>
      </c>
      <c r="M22" s="8" t="e">
        <f>VLOOKUP($A22, Main!$A$2:$AB$273,13,0)</f>
        <v>#N/A</v>
      </c>
      <c r="N22" s="8" t="e">
        <f>VLOOKUP($A22, Main!$A$2:$AB$273,14,0)</f>
        <v>#N/A</v>
      </c>
      <c r="O22" s="8" t="e">
        <f>VLOOKUP($A22, Main!$A$2:$AB$273,15,0)</f>
        <v>#N/A</v>
      </c>
      <c r="P22" s="8" t="e">
        <f>VLOOKUP($A22, Main!$A$2:$AB$273,16,0)</f>
        <v>#N/A</v>
      </c>
      <c r="Q22" s="8" t="e">
        <f>VLOOKUP($A22, Main!$A$2:$AB$273,17,0)</f>
        <v>#N/A</v>
      </c>
      <c r="R22" s="8" t="e">
        <f>VLOOKUP($A22, Main!$A$2:$AB$273,18,0)</f>
        <v>#N/A</v>
      </c>
      <c r="S22" s="8" t="e">
        <f>VLOOKUP($A22, Main!$A$2:$AB$273,19,0)</f>
        <v>#N/A</v>
      </c>
      <c r="T22" s="8" t="e">
        <f>VLOOKUP($A22, Main!$A$2:$AB$273,20,0)</f>
        <v>#N/A</v>
      </c>
      <c r="U22" s="8" t="e">
        <f>VLOOKUP($A22, Main!$A$2:$AB$273,21,0)</f>
        <v>#N/A</v>
      </c>
      <c r="V22" s="8" t="e">
        <f>VLOOKUP($A22, Main!$A$2:$AB$273,22,0)</f>
        <v>#N/A</v>
      </c>
      <c r="W22" s="8" t="e">
        <f>VLOOKUP($A22, Main!$A$2:$AB$273,23,0)</f>
        <v>#N/A</v>
      </c>
      <c r="X22" s="8" t="e">
        <f>VLOOKUP($A22, Main!$A$2:$AB$273,24,0)</f>
        <v>#N/A</v>
      </c>
      <c r="Y22" s="8" t="e">
        <f>VLOOKUP($A22, Main!$A$2:$AB$273,25,0)</f>
        <v>#N/A</v>
      </c>
    </row>
    <row r="23" spans="1:25">
      <c r="A23" s="6"/>
      <c r="B23" s="8" t="e">
        <f>VLOOKUP($A23, Main!$A$2:$AB$273,2,0)</f>
        <v>#N/A</v>
      </c>
      <c r="C23" s="8" t="e">
        <f>VLOOKUP($A23, Main!$A$2:$AB$273,3,0)</f>
        <v>#N/A</v>
      </c>
      <c r="D23" s="8" t="e">
        <f>VLOOKUP($A23, Main!$A$2:$AB$273,4,0)</f>
        <v>#N/A</v>
      </c>
      <c r="E23" s="8" t="e">
        <f>VLOOKUP($A23, Main!$A$2:$AB$273,5,0)</f>
        <v>#N/A</v>
      </c>
      <c r="F23" s="8" t="e">
        <f>VLOOKUP($A23, Main!$A$2:$AB$273,6,0)</f>
        <v>#N/A</v>
      </c>
      <c r="G23" s="8" t="e">
        <f>VLOOKUP($A23, Main!$A$2:$AB$273,7,0)</f>
        <v>#N/A</v>
      </c>
      <c r="H23" s="8" t="e">
        <f>VLOOKUP($A23, Main!$A$2:$AB$273,8,0)</f>
        <v>#N/A</v>
      </c>
      <c r="I23" s="8" t="e">
        <f>VLOOKUP($A23, Main!$A$2:$AB$273,9,0)</f>
        <v>#N/A</v>
      </c>
      <c r="J23" s="8" t="e">
        <f>VLOOKUP($A23, Main!$A$2:$AB$273,10,0)</f>
        <v>#N/A</v>
      </c>
      <c r="K23" s="8" t="e">
        <f>VLOOKUP($A23, Main!$A$2:$AB$273,11,0)</f>
        <v>#N/A</v>
      </c>
      <c r="L23" s="8" t="e">
        <f>VLOOKUP($A23, Main!$A$2:$AB$273,12,0)</f>
        <v>#N/A</v>
      </c>
      <c r="M23" s="8" t="e">
        <f>VLOOKUP($A23, Main!$A$2:$AB$273,13,0)</f>
        <v>#N/A</v>
      </c>
      <c r="N23" s="8" t="e">
        <f>VLOOKUP($A23, Main!$A$2:$AB$273,14,0)</f>
        <v>#N/A</v>
      </c>
      <c r="O23" s="8" t="e">
        <f>VLOOKUP($A23, Main!$A$2:$AB$273,15,0)</f>
        <v>#N/A</v>
      </c>
      <c r="P23" s="8" t="e">
        <f>VLOOKUP($A23, Main!$A$2:$AB$273,16,0)</f>
        <v>#N/A</v>
      </c>
      <c r="Q23" s="8" t="e">
        <f>VLOOKUP($A23, Main!$A$2:$AB$273,17,0)</f>
        <v>#N/A</v>
      </c>
      <c r="R23" s="8" t="e">
        <f>VLOOKUP($A23, Main!$A$2:$AB$273,18,0)</f>
        <v>#N/A</v>
      </c>
      <c r="S23" s="8" t="e">
        <f>VLOOKUP($A23, Main!$A$2:$AB$273,19,0)</f>
        <v>#N/A</v>
      </c>
      <c r="T23" s="8" t="e">
        <f>VLOOKUP($A23, Main!$A$2:$AB$273,20,0)</f>
        <v>#N/A</v>
      </c>
      <c r="U23" s="8" t="e">
        <f>VLOOKUP($A23, Main!$A$2:$AB$273,21,0)</f>
        <v>#N/A</v>
      </c>
      <c r="V23" s="8" t="e">
        <f>VLOOKUP($A23, Main!$A$2:$AB$273,22,0)</f>
        <v>#N/A</v>
      </c>
      <c r="W23" s="8" t="e">
        <f>VLOOKUP($A23, Main!$A$2:$AB$273,23,0)</f>
        <v>#N/A</v>
      </c>
      <c r="X23" s="8" t="e">
        <f>VLOOKUP($A23, Main!$A$2:$AB$273,24,0)</f>
        <v>#N/A</v>
      </c>
      <c r="Y23" s="8" t="e">
        <f>VLOOKUP($A23, Main!$A$2:$AB$273,25,0)</f>
        <v>#N/A</v>
      </c>
    </row>
    <row r="24" spans="1:25">
      <c r="A24" s="6"/>
      <c r="B24" s="8" t="e">
        <f>VLOOKUP($A24, Main!$A$2:$AB$273,2,0)</f>
        <v>#N/A</v>
      </c>
      <c r="C24" s="8" t="e">
        <f>VLOOKUP($A24, Main!$A$2:$AB$273,3,0)</f>
        <v>#N/A</v>
      </c>
      <c r="D24" s="8" t="e">
        <f>VLOOKUP($A24, Main!$A$2:$AB$273,4,0)</f>
        <v>#N/A</v>
      </c>
      <c r="E24" s="8" t="e">
        <f>VLOOKUP($A24, Main!$A$2:$AB$273,5,0)</f>
        <v>#N/A</v>
      </c>
      <c r="F24" s="8" t="e">
        <f>VLOOKUP($A24, Main!$A$2:$AB$273,6,0)</f>
        <v>#N/A</v>
      </c>
      <c r="G24" s="8" t="e">
        <f>VLOOKUP($A24, Main!$A$2:$AB$273,7,0)</f>
        <v>#N/A</v>
      </c>
      <c r="H24" s="8" t="e">
        <f>VLOOKUP($A24, Main!$A$2:$AB$273,8,0)</f>
        <v>#N/A</v>
      </c>
      <c r="I24" s="8" t="e">
        <f>VLOOKUP($A24, Main!$A$2:$AB$273,9,0)</f>
        <v>#N/A</v>
      </c>
      <c r="J24" s="8" t="e">
        <f>VLOOKUP($A24, Main!$A$2:$AB$273,10,0)</f>
        <v>#N/A</v>
      </c>
      <c r="K24" s="8" t="e">
        <f>VLOOKUP($A24, Main!$A$2:$AB$273,11,0)</f>
        <v>#N/A</v>
      </c>
      <c r="L24" s="8" t="e">
        <f>VLOOKUP($A24, Main!$A$2:$AB$273,12,0)</f>
        <v>#N/A</v>
      </c>
      <c r="M24" s="8" t="e">
        <f>VLOOKUP($A24, Main!$A$2:$AB$273,13,0)</f>
        <v>#N/A</v>
      </c>
      <c r="N24" s="8" t="e">
        <f>VLOOKUP($A24, Main!$A$2:$AB$273,14,0)</f>
        <v>#N/A</v>
      </c>
      <c r="O24" s="8" t="e">
        <f>VLOOKUP($A24, Main!$A$2:$AB$273,15,0)</f>
        <v>#N/A</v>
      </c>
      <c r="P24" s="8" t="e">
        <f>VLOOKUP($A24, Main!$A$2:$AB$273,16,0)</f>
        <v>#N/A</v>
      </c>
      <c r="Q24" s="8" t="e">
        <f>VLOOKUP($A24, Main!$A$2:$AB$273,17,0)</f>
        <v>#N/A</v>
      </c>
      <c r="R24" s="8" t="e">
        <f>VLOOKUP($A24, Main!$A$2:$AB$273,18,0)</f>
        <v>#N/A</v>
      </c>
      <c r="S24" s="8" t="e">
        <f>VLOOKUP($A24, Main!$A$2:$AB$273,19,0)</f>
        <v>#N/A</v>
      </c>
      <c r="T24" s="8" t="e">
        <f>VLOOKUP($A24, Main!$A$2:$AB$273,20,0)</f>
        <v>#N/A</v>
      </c>
      <c r="U24" s="8" t="e">
        <f>VLOOKUP($A24, Main!$A$2:$AB$273,21,0)</f>
        <v>#N/A</v>
      </c>
      <c r="V24" s="8" t="e">
        <f>VLOOKUP($A24, Main!$A$2:$AB$273,22,0)</f>
        <v>#N/A</v>
      </c>
      <c r="W24" s="8" t="e">
        <f>VLOOKUP($A24, Main!$A$2:$AB$273,23,0)</f>
        <v>#N/A</v>
      </c>
      <c r="X24" s="8" t="e">
        <f>VLOOKUP($A24, Main!$A$2:$AB$273,24,0)</f>
        <v>#N/A</v>
      </c>
      <c r="Y24" s="8" t="e">
        <f>VLOOKUP($A24, Main!$A$2:$AB$273,25,0)</f>
        <v>#N/A</v>
      </c>
    </row>
    <row r="25" spans="1:25">
      <c r="A25" s="6"/>
      <c r="B25" s="8" t="e">
        <f>VLOOKUP($A25, Main!$A$2:$AB$273,2,0)</f>
        <v>#N/A</v>
      </c>
      <c r="C25" s="8" t="e">
        <f>VLOOKUP($A25, Main!$A$2:$AB$273,3,0)</f>
        <v>#N/A</v>
      </c>
      <c r="D25" s="8" t="e">
        <f>VLOOKUP($A25, Main!$A$2:$AB$273,4,0)</f>
        <v>#N/A</v>
      </c>
      <c r="E25" s="8" t="e">
        <f>VLOOKUP($A25, Main!$A$2:$AB$273,5,0)</f>
        <v>#N/A</v>
      </c>
      <c r="F25" s="8" t="e">
        <f>VLOOKUP($A25, Main!$A$2:$AB$273,6,0)</f>
        <v>#N/A</v>
      </c>
      <c r="G25" s="8" t="e">
        <f>VLOOKUP($A25, Main!$A$2:$AB$273,7,0)</f>
        <v>#N/A</v>
      </c>
      <c r="H25" s="8" t="e">
        <f>VLOOKUP($A25, Main!$A$2:$AB$273,8,0)</f>
        <v>#N/A</v>
      </c>
      <c r="I25" s="8" t="e">
        <f>VLOOKUP($A25, Main!$A$2:$AB$273,9,0)</f>
        <v>#N/A</v>
      </c>
      <c r="J25" s="8" t="e">
        <f>VLOOKUP($A25, Main!$A$2:$AB$273,10,0)</f>
        <v>#N/A</v>
      </c>
      <c r="K25" s="8" t="e">
        <f>VLOOKUP($A25, Main!$A$2:$AB$273,11,0)</f>
        <v>#N/A</v>
      </c>
      <c r="L25" s="8" t="e">
        <f>VLOOKUP($A25, Main!$A$2:$AB$273,12,0)</f>
        <v>#N/A</v>
      </c>
      <c r="M25" s="8" t="e">
        <f>VLOOKUP($A25, Main!$A$2:$AB$273,13,0)</f>
        <v>#N/A</v>
      </c>
      <c r="N25" s="8" t="e">
        <f>VLOOKUP($A25, Main!$A$2:$AB$273,14,0)</f>
        <v>#N/A</v>
      </c>
      <c r="O25" s="8" t="e">
        <f>VLOOKUP($A25, Main!$A$2:$AB$273,15,0)</f>
        <v>#N/A</v>
      </c>
      <c r="P25" s="8" t="e">
        <f>VLOOKUP($A25, Main!$A$2:$AB$273,16,0)</f>
        <v>#N/A</v>
      </c>
      <c r="Q25" s="8" t="e">
        <f>VLOOKUP($A25, Main!$A$2:$AB$273,17,0)</f>
        <v>#N/A</v>
      </c>
      <c r="R25" s="8" t="e">
        <f>VLOOKUP($A25, Main!$A$2:$AB$273,18,0)</f>
        <v>#N/A</v>
      </c>
      <c r="S25" s="8" t="e">
        <f>VLOOKUP($A25, Main!$A$2:$AB$273,19,0)</f>
        <v>#N/A</v>
      </c>
      <c r="T25" s="8" t="e">
        <f>VLOOKUP($A25, Main!$A$2:$AB$273,20,0)</f>
        <v>#N/A</v>
      </c>
      <c r="U25" s="8" t="e">
        <f>VLOOKUP($A25, Main!$A$2:$AB$273,21,0)</f>
        <v>#N/A</v>
      </c>
      <c r="V25" s="8" t="e">
        <f>VLOOKUP($A25, Main!$A$2:$AB$273,22,0)</f>
        <v>#N/A</v>
      </c>
      <c r="W25" s="8" t="e">
        <f>VLOOKUP($A25, Main!$A$2:$AB$273,23,0)</f>
        <v>#N/A</v>
      </c>
      <c r="X25" s="8" t="e">
        <f>VLOOKUP($A25, Main!$A$2:$AB$273,24,0)</f>
        <v>#N/A</v>
      </c>
      <c r="Y25" s="8" t="e">
        <f>VLOOKUP($A25, Main!$A$2:$AB$273,25,0)</f>
        <v>#N/A</v>
      </c>
    </row>
    <row r="26" spans="1:25">
      <c r="A26" s="6"/>
      <c r="B26" s="8" t="e">
        <f>VLOOKUP($A26, Main!$A$2:$AB$273,2,0)</f>
        <v>#N/A</v>
      </c>
      <c r="C26" s="8" t="e">
        <f>VLOOKUP($A26, Main!$A$2:$AB$273,3,0)</f>
        <v>#N/A</v>
      </c>
      <c r="D26" s="8" t="e">
        <f>VLOOKUP($A26, Main!$A$2:$AB$273,4,0)</f>
        <v>#N/A</v>
      </c>
      <c r="E26" s="8" t="e">
        <f>VLOOKUP($A26, Main!$A$2:$AB$273,5,0)</f>
        <v>#N/A</v>
      </c>
      <c r="F26" s="8" t="e">
        <f>VLOOKUP($A26, Main!$A$2:$AB$273,6,0)</f>
        <v>#N/A</v>
      </c>
      <c r="G26" s="8" t="e">
        <f>VLOOKUP($A26, Main!$A$2:$AB$273,7,0)</f>
        <v>#N/A</v>
      </c>
      <c r="H26" s="8" t="e">
        <f>VLOOKUP($A26, Main!$A$2:$AB$273,8,0)</f>
        <v>#N/A</v>
      </c>
      <c r="I26" s="8" t="e">
        <f>VLOOKUP($A26, Main!$A$2:$AB$273,9,0)</f>
        <v>#N/A</v>
      </c>
      <c r="J26" s="8" t="e">
        <f>VLOOKUP($A26, Main!$A$2:$AB$273,10,0)</f>
        <v>#N/A</v>
      </c>
      <c r="K26" s="8" t="e">
        <f>VLOOKUP($A26, Main!$A$2:$AB$273,11,0)</f>
        <v>#N/A</v>
      </c>
      <c r="L26" s="8" t="e">
        <f>VLOOKUP($A26, Main!$A$2:$AB$273,12,0)</f>
        <v>#N/A</v>
      </c>
      <c r="M26" s="8" t="e">
        <f>VLOOKUP($A26, Main!$A$2:$AB$273,13,0)</f>
        <v>#N/A</v>
      </c>
      <c r="N26" s="8" t="e">
        <f>VLOOKUP($A26, Main!$A$2:$AB$273,14,0)</f>
        <v>#N/A</v>
      </c>
      <c r="O26" s="8" t="e">
        <f>VLOOKUP($A26, Main!$A$2:$AB$273,15,0)</f>
        <v>#N/A</v>
      </c>
      <c r="P26" s="8" t="e">
        <f>VLOOKUP($A26, Main!$A$2:$AB$273,16,0)</f>
        <v>#N/A</v>
      </c>
      <c r="Q26" s="8" t="e">
        <f>VLOOKUP($A26, Main!$A$2:$AB$273,17,0)</f>
        <v>#N/A</v>
      </c>
      <c r="R26" s="8" t="e">
        <f>VLOOKUP($A26, Main!$A$2:$AB$273,18,0)</f>
        <v>#N/A</v>
      </c>
      <c r="S26" s="8" t="e">
        <f>VLOOKUP($A26, Main!$A$2:$AB$273,19,0)</f>
        <v>#N/A</v>
      </c>
      <c r="T26" s="8" t="e">
        <f>VLOOKUP($A26, Main!$A$2:$AB$273,20,0)</f>
        <v>#N/A</v>
      </c>
      <c r="U26" s="8" t="e">
        <f>VLOOKUP($A26, Main!$A$2:$AB$273,21,0)</f>
        <v>#N/A</v>
      </c>
      <c r="V26" s="8" t="e">
        <f>VLOOKUP($A26, Main!$A$2:$AB$273,22,0)</f>
        <v>#N/A</v>
      </c>
      <c r="W26" s="8" t="e">
        <f>VLOOKUP($A26, Main!$A$2:$AB$273,23,0)</f>
        <v>#N/A</v>
      </c>
      <c r="X26" s="8" t="e">
        <f>VLOOKUP($A26, Main!$A$2:$AB$273,24,0)</f>
        <v>#N/A</v>
      </c>
      <c r="Y26" s="8" t="e">
        <f>VLOOKUP($A26, Main!$A$2:$AB$273,25,0)</f>
        <v>#N/A</v>
      </c>
    </row>
    <row r="27" spans="1:25">
      <c r="A27" s="6"/>
      <c r="B27" s="8" t="e">
        <f>VLOOKUP($A27, Main!$A$2:$AB$273,2,0)</f>
        <v>#N/A</v>
      </c>
      <c r="C27" s="8" t="e">
        <f>VLOOKUP($A27, Main!$A$2:$AB$273,3,0)</f>
        <v>#N/A</v>
      </c>
      <c r="D27" s="8" t="e">
        <f>VLOOKUP($A27, Main!$A$2:$AB$273,4,0)</f>
        <v>#N/A</v>
      </c>
      <c r="E27" s="8" t="e">
        <f>VLOOKUP($A27, Main!$A$2:$AB$273,5,0)</f>
        <v>#N/A</v>
      </c>
      <c r="F27" s="8" t="e">
        <f>VLOOKUP($A27, Main!$A$2:$AB$273,6,0)</f>
        <v>#N/A</v>
      </c>
      <c r="G27" s="8" t="e">
        <f>VLOOKUP($A27, Main!$A$2:$AB$273,7,0)</f>
        <v>#N/A</v>
      </c>
      <c r="H27" s="8" t="e">
        <f>VLOOKUP($A27, Main!$A$2:$AB$273,8,0)</f>
        <v>#N/A</v>
      </c>
      <c r="I27" s="8" t="e">
        <f>VLOOKUP($A27, Main!$A$2:$AB$273,9,0)</f>
        <v>#N/A</v>
      </c>
      <c r="J27" s="8" t="e">
        <f>VLOOKUP($A27, Main!$A$2:$AB$273,10,0)</f>
        <v>#N/A</v>
      </c>
      <c r="K27" s="8" t="e">
        <f>VLOOKUP($A27, Main!$A$2:$AB$273,11,0)</f>
        <v>#N/A</v>
      </c>
      <c r="L27" s="8" t="e">
        <f>VLOOKUP($A27, Main!$A$2:$AB$273,12,0)</f>
        <v>#N/A</v>
      </c>
      <c r="M27" s="8" t="e">
        <f>VLOOKUP($A27, Main!$A$2:$AB$273,13,0)</f>
        <v>#N/A</v>
      </c>
      <c r="N27" s="8" t="e">
        <f>VLOOKUP($A27, Main!$A$2:$AB$273,14,0)</f>
        <v>#N/A</v>
      </c>
      <c r="O27" s="8" t="e">
        <f>VLOOKUP($A27, Main!$A$2:$AB$273,15,0)</f>
        <v>#N/A</v>
      </c>
      <c r="P27" s="8" t="e">
        <f>VLOOKUP($A27, Main!$A$2:$AB$273,16,0)</f>
        <v>#N/A</v>
      </c>
      <c r="Q27" s="8" t="e">
        <f>VLOOKUP($A27, Main!$A$2:$AB$273,17,0)</f>
        <v>#N/A</v>
      </c>
      <c r="R27" s="8" t="e">
        <f>VLOOKUP($A27, Main!$A$2:$AB$273,18,0)</f>
        <v>#N/A</v>
      </c>
      <c r="S27" s="8" t="e">
        <f>VLOOKUP($A27, Main!$A$2:$AB$273,19,0)</f>
        <v>#N/A</v>
      </c>
      <c r="T27" s="8" t="e">
        <f>VLOOKUP($A27, Main!$A$2:$AB$273,20,0)</f>
        <v>#N/A</v>
      </c>
      <c r="U27" s="8" t="e">
        <f>VLOOKUP($A27, Main!$A$2:$AB$273,21,0)</f>
        <v>#N/A</v>
      </c>
      <c r="V27" s="8" t="e">
        <f>VLOOKUP($A27, Main!$A$2:$AB$273,22,0)</f>
        <v>#N/A</v>
      </c>
      <c r="W27" s="8" t="e">
        <f>VLOOKUP($A27, Main!$A$2:$AB$273,23,0)</f>
        <v>#N/A</v>
      </c>
      <c r="X27" s="8" t="e">
        <f>VLOOKUP($A27, Main!$A$2:$AB$273,24,0)</f>
        <v>#N/A</v>
      </c>
      <c r="Y27" s="8" t="e">
        <f>VLOOKUP($A27, Main!$A$2:$AB$273,25,0)</f>
        <v>#N/A</v>
      </c>
    </row>
    <row r="28" spans="1:25">
      <c r="A28" s="6"/>
      <c r="B28" s="8" t="e">
        <f>VLOOKUP($A28, Main!$A$2:$AB$273,2,0)</f>
        <v>#N/A</v>
      </c>
      <c r="C28" s="8" t="e">
        <f>VLOOKUP($A28, Main!$A$2:$AB$273,3,0)</f>
        <v>#N/A</v>
      </c>
      <c r="D28" s="8" t="e">
        <f>VLOOKUP($A28, Main!$A$2:$AB$273,4,0)</f>
        <v>#N/A</v>
      </c>
      <c r="E28" s="8" t="e">
        <f>VLOOKUP($A28, Main!$A$2:$AB$273,5,0)</f>
        <v>#N/A</v>
      </c>
      <c r="F28" s="8" t="e">
        <f>VLOOKUP($A28, Main!$A$2:$AB$273,6,0)</f>
        <v>#N/A</v>
      </c>
      <c r="G28" s="8" t="e">
        <f>VLOOKUP($A28, Main!$A$2:$AB$273,7,0)</f>
        <v>#N/A</v>
      </c>
      <c r="H28" s="8" t="e">
        <f>VLOOKUP($A28, Main!$A$2:$AB$273,8,0)</f>
        <v>#N/A</v>
      </c>
      <c r="I28" s="8" t="e">
        <f>VLOOKUP($A28, Main!$A$2:$AB$273,9,0)</f>
        <v>#N/A</v>
      </c>
      <c r="J28" s="8" t="e">
        <f>VLOOKUP($A28, Main!$A$2:$AB$273,10,0)</f>
        <v>#N/A</v>
      </c>
      <c r="K28" s="8" t="e">
        <f>VLOOKUP($A28, Main!$A$2:$AB$273,11,0)</f>
        <v>#N/A</v>
      </c>
      <c r="L28" s="8" t="e">
        <f>VLOOKUP($A28, Main!$A$2:$AB$273,12,0)</f>
        <v>#N/A</v>
      </c>
      <c r="M28" s="8" t="e">
        <f>VLOOKUP($A28, Main!$A$2:$AB$273,13,0)</f>
        <v>#N/A</v>
      </c>
      <c r="N28" s="8" t="e">
        <f>VLOOKUP($A28, Main!$A$2:$AB$273,14,0)</f>
        <v>#N/A</v>
      </c>
      <c r="O28" s="8" t="e">
        <f>VLOOKUP($A28, Main!$A$2:$AB$273,15,0)</f>
        <v>#N/A</v>
      </c>
      <c r="P28" s="8" t="e">
        <f>VLOOKUP($A28, Main!$A$2:$AB$273,16,0)</f>
        <v>#N/A</v>
      </c>
      <c r="Q28" s="8" t="e">
        <f>VLOOKUP($A28, Main!$A$2:$AB$273,17,0)</f>
        <v>#N/A</v>
      </c>
      <c r="R28" s="8" t="e">
        <f>VLOOKUP($A28, Main!$A$2:$AB$273,18,0)</f>
        <v>#N/A</v>
      </c>
      <c r="S28" s="8" t="e">
        <f>VLOOKUP($A28, Main!$A$2:$AB$273,19,0)</f>
        <v>#N/A</v>
      </c>
      <c r="T28" s="8" t="e">
        <f>VLOOKUP($A28, Main!$A$2:$AB$273,20,0)</f>
        <v>#N/A</v>
      </c>
      <c r="U28" s="8" t="e">
        <f>VLOOKUP($A28, Main!$A$2:$AB$273,21,0)</f>
        <v>#N/A</v>
      </c>
      <c r="V28" s="8" t="e">
        <f>VLOOKUP($A28, Main!$A$2:$AB$273,22,0)</f>
        <v>#N/A</v>
      </c>
      <c r="W28" s="8" t="e">
        <f>VLOOKUP($A28, Main!$A$2:$AB$273,23,0)</f>
        <v>#N/A</v>
      </c>
      <c r="X28" s="8" t="e">
        <f>VLOOKUP($A28, Main!$A$2:$AB$273,24,0)</f>
        <v>#N/A</v>
      </c>
      <c r="Y28" s="8" t="e">
        <f>VLOOKUP($A28, Main!$A$2:$AB$273,25,0)</f>
        <v>#N/A</v>
      </c>
    </row>
    <row r="29" spans="1:25">
      <c r="A29" s="6"/>
      <c r="B29" s="8" t="e">
        <f>VLOOKUP($A29, Main!$A$2:$AB$273,2,0)</f>
        <v>#N/A</v>
      </c>
      <c r="C29" s="8" t="e">
        <f>VLOOKUP($A29, Main!$A$2:$AB$273,3,0)</f>
        <v>#N/A</v>
      </c>
      <c r="D29" s="8" t="e">
        <f>VLOOKUP($A29, Main!$A$2:$AB$273,4,0)</f>
        <v>#N/A</v>
      </c>
      <c r="E29" s="8" t="e">
        <f>VLOOKUP($A29, Main!$A$2:$AB$273,5,0)</f>
        <v>#N/A</v>
      </c>
      <c r="F29" s="8" t="e">
        <f>VLOOKUP($A29, Main!$A$2:$AB$273,6,0)</f>
        <v>#N/A</v>
      </c>
      <c r="G29" s="8" t="e">
        <f>VLOOKUP($A29, Main!$A$2:$AB$273,7,0)</f>
        <v>#N/A</v>
      </c>
      <c r="H29" s="8" t="e">
        <f>VLOOKUP($A29, Main!$A$2:$AB$273,8,0)</f>
        <v>#N/A</v>
      </c>
      <c r="I29" s="8" t="e">
        <f>VLOOKUP($A29, Main!$A$2:$AB$273,9,0)</f>
        <v>#N/A</v>
      </c>
      <c r="J29" s="8" t="e">
        <f>VLOOKUP($A29, Main!$A$2:$AB$273,10,0)</f>
        <v>#N/A</v>
      </c>
      <c r="K29" s="8" t="e">
        <f>VLOOKUP($A29, Main!$A$2:$AB$273,11,0)</f>
        <v>#N/A</v>
      </c>
      <c r="L29" s="8" t="e">
        <f>VLOOKUP($A29, Main!$A$2:$AB$273,12,0)</f>
        <v>#N/A</v>
      </c>
      <c r="M29" s="8" t="e">
        <f>VLOOKUP($A29, Main!$A$2:$AB$273,13,0)</f>
        <v>#N/A</v>
      </c>
      <c r="N29" s="8" t="e">
        <f>VLOOKUP($A29, Main!$A$2:$AB$273,14,0)</f>
        <v>#N/A</v>
      </c>
      <c r="O29" s="8" t="e">
        <f>VLOOKUP($A29, Main!$A$2:$AB$273,15,0)</f>
        <v>#N/A</v>
      </c>
      <c r="P29" s="8" t="e">
        <f>VLOOKUP($A29, Main!$A$2:$AB$273,16,0)</f>
        <v>#N/A</v>
      </c>
      <c r="Q29" s="8" t="e">
        <f>VLOOKUP($A29, Main!$A$2:$AB$273,17,0)</f>
        <v>#N/A</v>
      </c>
      <c r="R29" s="8" t="e">
        <f>VLOOKUP($A29, Main!$A$2:$AB$273,18,0)</f>
        <v>#N/A</v>
      </c>
      <c r="S29" s="8" t="e">
        <f>VLOOKUP($A29, Main!$A$2:$AB$273,19,0)</f>
        <v>#N/A</v>
      </c>
      <c r="T29" s="8" t="e">
        <f>VLOOKUP($A29, Main!$A$2:$AB$273,20,0)</f>
        <v>#N/A</v>
      </c>
      <c r="U29" s="8" t="e">
        <f>VLOOKUP($A29, Main!$A$2:$AB$273,21,0)</f>
        <v>#N/A</v>
      </c>
      <c r="V29" s="8" t="e">
        <f>VLOOKUP($A29, Main!$A$2:$AB$273,22,0)</f>
        <v>#N/A</v>
      </c>
      <c r="W29" s="8" t="e">
        <f>VLOOKUP($A29, Main!$A$2:$AB$273,23,0)</f>
        <v>#N/A</v>
      </c>
      <c r="X29" s="8" t="e">
        <f>VLOOKUP($A29, Main!$A$2:$AB$273,24,0)</f>
        <v>#N/A</v>
      </c>
      <c r="Y29" s="8" t="e">
        <f>VLOOKUP($A29, Main!$A$2:$AB$273,25,0)</f>
        <v>#N/A</v>
      </c>
    </row>
    <row r="30" spans="1:25">
      <c r="A30" s="6"/>
      <c r="B30" s="8" t="e">
        <f>VLOOKUP($A30, Main!$A$2:$AB$273,2,0)</f>
        <v>#N/A</v>
      </c>
      <c r="C30" s="8" t="e">
        <f>VLOOKUP($A30, Main!$A$2:$AB$273,3,0)</f>
        <v>#N/A</v>
      </c>
      <c r="D30" s="8" t="e">
        <f>VLOOKUP($A30, Main!$A$2:$AB$273,4,0)</f>
        <v>#N/A</v>
      </c>
      <c r="E30" s="8" t="e">
        <f>VLOOKUP($A30, Main!$A$2:$AB$273,5,0)</f>
        <v>#N/A</v>
      </c>
      <c r="F30" s="8" t="e">
        <f>VLOOKUP($A30, Main!$A$2:$AB$273,6,0)</f>
        <v>#N/A</v>
      </c>
      <c r="G30" s="8" t="e">
        <f>VLOOKUP($A30, Main!$A$2:$AB$273,7,0)</f>
        <v>#N/A</v>
      </c>
      <c r="H30" s="8" t="e">
        <f>VLOOKUP($A30, Main!$A$2:$AB$273,8,0)</f>
        <v>#N/A</v>
      </c>
      <c r="I30" s="8" t="e">
        <f>VLOOKUP($A30, Main!$A$2:$AB$273,9,0)</f>
        <v>#N/A</v>
      </c>
      <c r="J30" s="8" t="e">
        <f>VLOOKUP($A30, Main!$A$2:$AB$273,10,0)</f>
        <v>#N/A</v>
      </c>
      <c r="K30" s="8" t="e">
        <f>VLOOKUP($A30, Main!$A$2:$AB$273,11,0)</f>
        <v>#N/A</v>
      </c>
      <c r="L30" s="8" t="e">
        <f>VLOOKUP($A30, Main!$A$2:$AB$273,12,0)</f>
        <v>#N/A</v>
      </c>
      <c r="M30" s="8" t="e">
        <f>VLOOKUP($A30, Main!$A$2:$AB$273,13,0)</f>
        <v>#N/A</v>
      </c>
      <c r="N30" s="8" t="e">
        <f>VLOOKUP($A30, Main!$A$2:$AB$273,14,0)</f>
        <v>#N/A</v>
      </c>
      <c r="O30" s="8" t="e">
        <f>VLOOKUP($A30, Main!$A$2:$AB$273,15,0)</f>
        <v>#N/A</v>
      </c>
      <c r="P30" s="8" t="e">
        <f>VLOOKUP($A30, Main!$A$2:$AB$273,16,0)</f>
        <v>#N/A</v>
      </c>
      <c r="Q30" s="8" t="e">
        <f>VLOOKUP($A30, Main!$A$2:$AB$273,17,0)</f>
        <v>#N/A</v>
      </c>
      <c r="R30" s="8" t="e">
        <f>VLOOKUP($A30, Main!$A$2:$AB$273,18,0)</f>
        <v>#N/A</v>
      </c>
      <c r="S30" s="8" t="e">
        <f>VLOOKUP($A30, Main!$A$2:$AB$273,19,0)</f>
        <v>#N/A</v>
      </c>
      <c r="T30" s="8" t="e">
        <f>VLOOKUP($A30, Main!$A$2:$AB$273,20,0)</f>
        <v>#N/A</v>
      </c>
      <c r="U30" s="8" t="e">
        <f>VLOOKUP($A30, Main!$A$2:$AB$273,21,0)</f>
        <v>#N/A</v>
      </c>
      <c r="V30" s="8" t="e">
        <f>VLOOKUP($A30, Main!$A$2:$AB$273,22,0)</f>
        <v>#N/A</v>
      </c>
      <c r="W30" s="8" t="e">
        <f>VLOOKUP($A30, Main!$A$2:$AB$273,23,0)</f>
        <v>#N/A</v>
      </c>
      <c r="X30" s="8" t="e">
        <f>VLOOKUP($A30, Main!$A$2:$AB$273,24,0)</f>
        <v>#N/A</v>
      </c>
      <c r="Y30" s="8" t="e">
        <f>VLOOKUP($A30, Main!$A$2:$AB$273,25,0)</f>
        <v>#N/A</v>
      </c>
    </row>
    <row r="31" spans="1:25">
      <c r="A31" s="6"/>
      <c r="B31" s="8" t="e">
        <f>VLOOKUP($A31, Main!$A$2:$AB$273,2,0)</f>
        <v>#N/A</v>
      </c>
      <c r="C31" s="8" t="e">
        <f>VLOOKUP($A31, Main!$A$2:$AB$273,3,0)</f>
        <v>#N/A</v>
      </c>
      <c r="D31" s="8" t="e">
        <f>VLOOKUP($A31, Main!$A$2:$AB$273,4,0)</f>
        <v>#N/A</v>
      </c>
      <c r="E31" s="8" t="e">
        <f>VLOOKUP($A31, Main!$A$2:$AB$273,5,0)</f>
        <v>#N/A</v>
      </c>
      <c r="F31" s="8" t="e">
        <f>VLOOKUP($A31, Main!$A$2:$AB$273,6,0)</f>
        <v>#N/A</v>
      </c>
      <c r="G31" s="8" t="e">
        <f>VLOOKUP($A31, Main!$A$2:$AB$273,7,0)</f>
        <v>#N/A</v>
      </c>
      <c r="H31" s="8" t="e">
        <f>VLOOKUP($A31, Main!$A$2:$AB$273,8,0)</f>
        <v>#N/A</v>
      </c>
      <c r="I31" s="8" t="e">
        <f>VLOOKUP($A31, Main!$A$2:$AB$273,9,0)</f>
        <v>#N/A</v>
      </c>
      <c r="J31" s="8" t="e">
        <f>VLOOKUP($A31, Main!$A$2:$AB$273,10,0)</f>
        <v>#N/A</v>
      </c>
      <c r="K31" s="8" t="e">
        <f>VLOOKUP($A31, Main!$A$2:$AB$273,11,0)</f>
        <v>#N/A</v>
      </c>
      <c r="L31" s="8" t="e">
        <f>VLOOKUP($A31, Main!$A$2:$AB$273,12,0)</f>
        <v>#N/A</v>
      </c>
      <c r="M31" s="8" t="e">
        <f>VLOOKUP($A31, Main!$A$2:$AB$273,13,0)</f>
        <v>#N/A</v>
      </c>
      <c r="N31" s="8" t="e">
        <f>VLOOKUP($A31, Main!$A$2:$AB$273,14,0)</f>
        <v>#N/A</v>
      </c>
      <c r="O31" s="8" t="e">
        <f>VLOOKUP($A31, Main!$A$2:$AB$273,15,0)</f>
        <v>#N/A</v>
      </c>
      <c r="P31" s="8" t="e">
        <f>VLOOKUP($A31, Main!$A$2:$AB$273,16,0)</f>
        <v>#N/A</v>
      </c>
      <c r="Q31" s="8" t="e">
        <f>VLOOKUP($A31, Main!$A$2:$AB$273,17,0)</f>
        <v>#N/A</v>
      </c>
      <c r="R31" s="8" t="e">
        <f>VLOOKUP($A31, Main!$A$2:$AB$273,18,0)</f>
        <v>#N/A</v>
      </c>
      <c r="S31" s="8" t="e">
        <f>VLOOKUP($A31, Main!$A$2:$AB$273,19,0)</f>
        <v>#N/A</v>
      </c>
      <c r="T31" s="8" t="e">
        <f>VLOOKUP($A31, Main!$A$2:$AB$273,20,0)</f>
        <v>#N/A</v>
      </c>
      <c r="U31" s="8" t="e">
        <f>VLOOKUP($A31, Main!$A$2:$AB$273,21,0)</f>
        <v>#N/A</v>
      </c>
      <c r="V31" s="8" t="e">
        <f>VLOOKUP($A31, Main!$A$2:$AB$273,22,0)</f>
        <v>#N/A</v>
      </c>
      <c r="W31" s="8" t="e">
        <f>VLOOKUP($A31, Main!$A$2:$AB$273,23,0)</f>
        <v>#N/A</v>
      </c>
      <c r="X31" s="8" t="e">
        <f>VLOOKUP($A31, Main!$A$2:$AB$273,24,0)</f>
        <v>#N/A</v>
      </c>
      <c r="Y31" s="8" t="e">
        <f>VLOOKUP($A31, Main!$A$2:$AB$273,25,0)</f>
        <v>#N/A</v>
      </c>
    </row>
    <row r="35" spans="1:25">
      <c r="A35" s="410" t="s">
        <v>321</v>
      </c>
      <c r="B35" s="444" t="s">
        <v>320</v>
      </c>
      <c r="C35" s="444" t="s">
        <v>319</v>
      </c>
      <c r="D35" s="403" t="s">
        <v>3</v>
      </c>
      <c r="E35" s="403" t="s">
        <v>4</v>
      </c>
      <c r="F35" s="403" t="s">
        <v>5</v>
      </c>
      <c r="G35" s="403" t="s">
        <v>6</v>
      </c>
      <c r="H35" s="403" t="s">
        <v>7</v>
      </c>
      <c r="I35" s="403" t="s">
        <v>8</v>
      </c>
      <c r="J35" s="403" t="s">
        <v>9</v>
      </c>
      <c r="K35" s="403" t="s">
        <v>10</v>
      </c>
      <c r="L35" s="403" t="s">
        <v>11</v>
      </c>
      <c r="M35" s="381" t="s">
        <v>12</v>
      </c>
      <c r="N35" s="381" t="s">
        <v>13</v>
      </c>
      <c r="O35" s="381" t="s">
        <v>290</v>
      </c>
      <c r="P35" s="381" t="s">
        <v>291</v>
      </c>
      <c r="Q35" s="407" t="s">
        <v>308</v>
      </c>
      <c r="R35" s="408" t="s">
        <v>309</v>
      </c>
      <c r="S35" s="409" t="s">
        <v>310</v>
      </c>
      <c r="T35" s="409" t="s">
        <v>311</v>
      </c>
      <c r="U35" s="409" t="s">
        <v>312</v>
      </c>
      <c r="V35" s="409" t="s">
        <v>313</v>
      </c>
      <c r="W35" s="409" t="s">
        <v>314</v>
      </c>
      <c r="X35" s="409" t="s">
        <v>315</v>
      </c>
      <c r="Y35" s="409" t="s">
        <v>316</v>
      </c>
    </row>
    <row r="36" spans="1:25">
      <c r="A36" s="6"/>
      <c r="B36" s="6">
        <f>SUMIF(B4:B16,"&lt;&gt;#N/A")-SUMIF(B19:B31,"&lt;&gt;#N/A")</f>
        <v>13</v>
      </c>
      <c r="C36" s="6">
        <f t="shared" ref="C36:Y36" si="0">SUMIF(C4:C16,"&lt;&gt;#N/A")-SUMIF(C19:C31,"&lt;&gt;#N/A")</f>
        <v>2</v>
      </c>
      <c r="D36" s="386">
        <f>SUMIF(M4:M16,"&lt;&gt;#N/A")/SUMIF(N4:N16,"&lt;&gt;#N/A") - SUMIF(M19:M31,"&lt;&gt;#N/A")/SUMIF(N19:N31,"&lt;&gt;#N/A")</f>
        <v>-9.6337213125534116E-3</v>
      </c>
      <c r="E36" s="6">
        <f>SUMIF(O4:O16,"&lt;&gt;#N/A")/SUMIF(P4:P16,"&lt;&gt;#N/A") - SUMIF(O19:O31,"&lt;&gt;#N/A")/SUMIF(P19:P31,"&lt;&gt;#N/A")</f>
        <v>-1.8030513176142682E-3</v>
      </c>
      <c r="F36" s="6">
        <f t="shared" si="0"/>
        <v>-0.60000000000000009</v>
      </c>
      <c r="G36" s="6">
        <f t="shared" si="0"/>
        <v>-3.0999999999999996</v>
      </c>
      <c r="H36" s="6">
        <f t="shared" si="0"/>
        <v>5.6000000000000005</v>
      </c>
      <c r="I36" s="6">
        <f t="shared" si="0"/>
        <v>-0.39999999999999991</v>
      </c>
      <c r="J36" s="6">
        <f t="shared" si="0"/>
        <v>-0.5</v>
      </c>
      <c r="K36" s="6">
        <f t="shared" si="0"/>
        <v>1.3000000000000003</v>
      </c>
      <c r="L36" s="6">
        <f t="shared" si="0"/>
        <v>1.5</v>
      </c>
      <c r="M36" s="6">
        <f t="shared" si="0"/>
        <v>2.5</v>
      </c>
      <c r="N36" s="6">
        <f t="shared" si="0"/>
        <v>5.8999999999999986</v>
      </c>
      <c r="O36" s="6">
        <f t="shared" si="0"/>
        <v>-2.7999999999999989</v>
      </c>
      <c r="P36" s="6">
        <f t="shared" si="0"/>
        <v>-3.3000000000000007</v>
      </c>
      <c r="Q36" s="6">
        <f t="shared" si="0"/>
        <v>-0.16907310430651268</v>
      </c>
      <c r="R36" s="6">
        <f t="shared" si="0"/>
        <v>-0.33712043172918249</v>
      </c>
      <c r="S36" s="6">
        <f t="shared" si="0"/>
        <v>-0.6869781012457743</v>
      </c>
      <c r="T36" s="6">
        <f t="shared" si="0"/>
        <v>-1.2141043931339977</v>
      </c>
      <c r="U36" s="6">
        <f t="shared" si="0"/>
        <v>2.9929665748025509</v>
      </c>
      <c r="V36" s="6">
        <f t="shared" si="0"/>
        <v>-1.0209824118741491</v>
      </c>
      <c r="W36" s="6">
        <f t="shared" si="0"/>
        <v>-0.97011913969814534</v>
      </c>
      <c r="X36" s="6">
        <f t="shared" si="0"/>
        <v>-1.7473825521648358</v>
      </c>
      <c r="Y36" s="6">
        <f t="shared" si="0"/>
        <v>0.27245315061165609</v>
      </c>
    </row>
  </sheetData>
  <conditionalFormatting sqref="B34:Y3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405C-89FC-B94F-B521-DC01F9F43168}">
  <dimension ref="A1:AC15"/>
  <sheetViews>
    <sheetView workbookViewId="0">
      <selection activeCell="I31" sqref="I31"/>
    </sheetView>
  </sheetViews>
  <sheetFormatPr baseColWidth="10" defaultRowHeight="16"/>
  <sheetData>
    <row r="1" spans="1:29">
      <c r="A1" s="379" t="s">
        <v>397</v>
      </c>
      <c r="B1" s="380" t="s">
        <v>3</v>
      </c>
      <c r="C1" s="380" t="s">
        <v>4</v>
      </c>
      <c r="D1" s="380" t="s">
        <v>5</v>
      </c>
      <c r="E1" s="380" t="s">
        <v>6</v>
      </c>
      <c r="F1" s="380" t="s">
        <v>7</v>
      </c>
      <c r="G1" s="380" t="s">
        <v>8</v>
      </c>
      <c r="H1" s="380" t="s">
        <v>9</v>
      </c>
      <c r="I1" s="380" t="s">
        <v>10</v>
      </c>
      <c r="J1" s="380" t="s">
        <v>11</v>
      </c>
      <c r="K1" s="381" t="s">
        <v>12</v>
      </c>
      <c r="L1" s="381" t="s">
        <v>13</v>
      </c>
      <c r="M1" s="381" t="s">
        <v>290</v>
      </c>
      <c r="N1" s="381" t="s">
        <v>291</v>
      </c>
    </row>
    <row r="2" spans="1:29">
      <c r="A2" s="6" t="s">
        <v>306</v>
      </c>
      <c r="B2" s="383">
        <f>AVERAGE(Main!D:D)</f>
        <v>0.47289999999999993</v>
      </c>
      <c r="C2" s="383">
        <f>AVERAGE(Main!E:E)</f>
        <v>0.76560000000000017</v>
      </c>
      <c r="D2" s="383">
        <f>AVERAGE(Main!F:F)</f>
        <v>1.2556666666666665</v>
      </c>
      <c r="E2" s="383">
        <f>AVERAGE(Main!G:G)</f>
        <v>5.073999999999999</v>
      </c>
      <c r="F2" s="383">
        <f>AVERAGE(Main!H:H)</f>
        <v>2.7230000000000021</v>
      </c>
      <c r="G2" s="383">
        <f>AVERAGE(Main!I:I)</f>
        <v>0.84266666666666656</v>
      </c>
      <c r="H2" s="383">
        <f>AVERAGE(Main!J:J)</f>
        <v>0.6090000000000001</v>
      </c>
      <c r="I2" s="383">
        <f>AVERAGE(Main!K:K)</f>
        <v>1.4906666666666661</v>
      </c>
      <c r="J2" s="383">
        <f>AVERAGE(Main!L:L)</f>
        <v>12.80133333333333</v>
      </c>
      <c r="K2" s="383">
        <f>AVERAGE(Main!M:M)</f>
        <v>4.7216666666666693</v>
      </c>
      <c r="L2" s="383">
        <f>AVERAGE(Main!N:N)</f>
        <v>10.070333333333336</v>
      </c>
      <c r="M2" s="383">
        <f>AVERAGE(Main!O:O)</f>
        <v>2.1010000000000004</v>
      </c>
      <c r="N2" s="383">
        <f>AVERAGE(Main!P:P)</f>
        <v>2.72</v>
      </c>
    </row>
    <row r="3" spans="1:29">
      <c r="A3" s="6" t="s">
        <v>307</v>
      </c>
      <c r="B3" s="6">
        <f>STDEV(Main!D:D)</f>
        <v>5.9146012850577384E-2</v>
      </c>
      <c r="C3" s="6">
        <f>STDEV(Main!E:E)</f>
        <v>8.8988970042906484E-2</v>
      </c>
      <c r="D3" s="6">
        <f>STDEV(Main!F:F)</f>
        <v>0.87339028553013942</v>
      </c>
      <c r="E3" s="6">
        <f>STDEV(Main!G:G)</f>
        <v>2.553322447007949</v>
      </c>
      <c r="F3" s="6">
        <f>STDEV(Main!H:H)</f>
        <v>1.8710533044858471</v>
      </c>
      <c r="G3" s="6">
        <f>STDEV(Main!I:I)</f>
        <v>0.39177952073214173</v>
      </c>
      <c r="H3" s="6">
        <f>STDEV(Main!J:J)</f>
        <v>0.51540061373861368</v>
      </c>
      <c r="I3" s="6">
        <f>STDEV(Main!K:K)</f>
        <v>0.74396988706876321</v>
      </c>
      <c r="J3" s="6">
        <f>STDEV(Main!L:L)</f>
        <v>5.505533691324568</v>
      </c>
      <c r="K3" s="6">
        <f>STDEV(Main!M:M)</f>
        <v>1.9509445158440226</v>
      </c>
      <c r="L3" s="6">
        <f>STDEV(Main!N:N)</f>
        <v>4.115411107552859</v>
      </c>
      <c r="M3" s="6">
        <f>STDEV(Main!O:O)</f>
        <v>1.4062565644588518</v>
      </c>
      <c r="N3" s="6">
        <f>STDEV(Main!P:P)</f>
        <v>1.7399304180143991</v>
      </c>
    </row>
    <row r="5" spans="1:29">
      <c r="A5" s="379" t="s">
        <v>404</v>
      </c>
      <c r="B5" s="380" t="s">
        <v>3</v>
      </c>
      <c r="C5" s="380" t="s">
        <v>4</v>
      </c>
      <c r="D5" s="380" t="s">
        <v>5</v>
      </c>
      <c r="E5" s="380" t="s">
        <v>6</v>
      </c>
      <c r="F5" s="380" t="s">
        <v>7</v>
      </c>
      <c r="G5" s="380" t="s">
        <v>8</v>
      </c>
      <c r="H5" s="380" t="s">
        <v>9</v>
      </c>
      <c r="I5" s="380" t="s">
        <v>10</v>
      </c>
      <c r="J5" s="380" t="s">
        <v>11</v>
      </c>
      <c r="K5" s="381" t="s">
        <v>12</v>
      </c>
      <c r="L5" s="381" t="s">
        <v>13</v>
      </c>
      <c r="M5" s="381" t="s">
        <v>290</v>
      </c>
      <c r="N5" s="381" t="s">
        <v>291</v>
      </c>
    </row>
    <row r="6" spans="1:29">
      <c r="A6" s="6" t="s">
        <v>306</v>
      </c>
      <c r="B6" s="383">
        <f>AVERAGE(Main!D2:D54)</f>
        <v>0.48359999999999992</v>
      </c>
      <c r="C6" s="383">
        <f>AVERAGE(Main!E2:E54)</f>
        <v>0.80120000000000002</v>
      </c>
      <c r="D6" s="383">
        <f>AVERAGE(Main!F2:F54)</f>
        <v>1.8279999999999998</v>
      </c>
      <c r="E6" s="383">
        <f>AVERAGE(Main!G2:G54)</f>
        <v>7.76</v>
      </c>
      <c r="F6" s="383">
        <f>AVERAGE(Main!H2:H54)</f>
        <v>4.5599999999999996</v>
      </c>
      <c r="G6" s="383">
        <f>AVERAGE(Main!I2:I54)</f>
        <v>1.1619999999999999</v>
      </c>
      <c r="H6" s="383">
        <f>AVERAGE(Main!J2:J54)</f>
        <v>0.86399999999999966</v>
      </c>
      <c r="I6" s="383">
        <f>AVERAGE(Main!K2:K54)</f>
        <v>2.5679999999999996</v>
      </c>
      <c r="J6" s="383">
        <f>AVERAGE(Main!L2:L54)</f>
        <v>22.041999999999994</v>
      </c>
      <c r="K6" s="383">
        <f>AVERAGE(Main!M2:M54)</f>
        <v>7.8900000000000015</v>
      </c>
      <c r="L6" s="383">
        <f>AVERAGE(Main!N2:N54)</f>
        <v>16.422000000000001</v>
      </c>
      <c r="M6" s="383">
        <f>AVERAGE(Main!O2:O54)</f>
        <v>4.4400000000000013</v>
      </c>
      <c r="N6" s="383">
        <f>AVERAGE(Main!P2:P54)</f>
        <v>5.5579999999999998</v>
      </c>
    </row>
    <row r="7" spans="1:29">
      <c r="A7" s="6" t="s">
        <v>307</v>
      </c>
      <c r="B7" s="383">
        <f>STDEV(Main!D3:D55)</f>
        <v>4.6330225511196983E-2</v>
      </c>
      <c r="C7" s="383">
        <f>STDEV(Main!E3:E55)</f>
        <v>7.2906145985431034E-2</v>
      </c>
      <c r="D7" s="383">
        <f>STDEV(Main!F3:F55)</f>
        <v>1.1157499537009499</v>
      </c>
      <c r="E7" s="383">
        <f>STDEV(Main!G3:G55)</f>
        <v>3.1149154016094367</v>
      </c>
      <c r="F7" s="383">
        <f>STDEV(Main!H3:H55)</f>
        <v>2.2595502532448313</v>
      </c>
      <c r="G7" s="383">
        <f>STDEV(Main!I3:I55)</f>
        <v>0.42366717780708479</v>
      </c>
      <c r="H7" s="383">
        <f>STDEV(Main!J3:J55)</f>
        <v>0.67373161252407199</v>
      </c>
      <c r="I7" s="383">
        <f>STDEV(Main!K3:K55)</f>
        <v>0.70948385953365922</v>
      </c>
      <c r="J7" s="383">
        <f>STDEV(Main!L3:L55)</f>
        <v>3.6196859712704992</v>
      </c>
      <c r="K7" s="383">
        <f>STDEV(Main!M3:M55)</f>
        <v>1.2659690166115356</v>
      </c>
      <c r="L7" s="383">
        <f>STDEV(Main!N3:N55)</f>
        <v>2.7953175132710797</v>
      </c>
      <c r="M7" s="383">
        <f>STDEV(Main!O3:O55)</f>
        <v>1.355751166139932</v>
      </c>
      <c r="N7" s="383">
        <f>STDEV(Main!P3:P55)</f>
        <v>1.6905801443557185</v>
      </c>
    </row>
    <row r="9" spans="1:29">
      <c r="A9" s="379" t="s">
        <v>405</v>
      </c>
      <c r="B9" s="477" t="s">
        <v>3</v>
      </c>
      <c r="C9" s="477" t="s">
        <v>4</v>
      </c>
      <c r="D9" s="477" t="s">
        <v>5</v>
      </c>
      <c r="E9" s="477" t="s">
        <v>6</v>
      </c>
      <c r="F9" s="477" t="s">
        <v>7</v>
      </c>
      <c r="G9" s="477" t="s">
        <v>8</v>
      </c>
      <c r="H9" s="477" t="s">
        <v>9</v>
      </c>
      <c r="I9" s="477" t="s">
        <v>10</v>
      </c>
      <c r="J9" s="477" t="s">
        <v>11</v>
      </c>
      <c r="K9" s="478" t="s">
        <v>12</v>
      </c>
      <c r="L9" s="478" t="s">
        <v>13</v>
      </c>
      <c r="M9" s="478" t="s">
        <v>290</v>
      </c>
      <c r="N9" s="478" t="s">
        <v>291</v>
      </c>
      <c r="P9" s="379" t="s">
        <v>407</v>
      </c>
      <c r="Q9" s="380" t="s">
        <v>3</v>
      </c>
      <c r="R9" s="380" t="s">
        <v>4</v>
      </c>
      <c r="S9" s="380" t="s">
        <v>5</v>
      </c>
      <c r="T9" s="380" t="s">
        <v>6</v>
      </c>
      <c r="U9" s="380" t="s">
        <v>7</v>
      </c>
      <c r="V9" s="380" t="s">
        <v>8</v>
      </c>
      <c r="W9" s="380" t="s">
        <v>9</v>
      </c>
      <c r="X9" s="380" t="s">
        <v>10</v>
      </c>
      <c r="Y9" s="380" t="s">
        <v>11</v>
      </c>
      <c r="Z9" s="381" t="s">
        <v>12</v>
      </c>
      <c r="AA9" s="381" t="s">
        <v>13</v>
      </c>
      <c r="AB9" s="381" t="s">
        <v>290</v>
      </c>
      <c r="AC9" s="381" t="s">
        <v>291</v>
      </c>
    </row>
    <row r="10" spans="1:29">
      <c r="A10" s="479" t="s">
        <v>306</v>
      </c>
      <c r="B10" s="480">
        <f>AVERAGE(Main!D2:D108)</f>
        <v>0.48749999999999993</v>
      </c>
      <c r="C10" s="480">
        <f>AVERAGE(Main!E2:E108)</f>
        <v>0.78560000000000008</v>
      </c>
      <c r="D10" s="480">
        <f>AVERAGE(Main!F2:F108)</f>
        <v>1.534</v>
      </c>
      <c r="E10" s="480">
        <f>AVERAGE(Main!G2:G108)</f>
        <v>7.030000000000002</v>
      </c>
      <c r="F10" s="480">
        <f>AVERAGE(Main!H2:H108)</f>
        <v>4.012999999999999</v>
      </c>
      <c r="G10" s="480">
        <f>AVERAGE(Main!I2:I108)</f>
        <v>1.1310000000000002</v>
      </c>
      <c r="H10" s="480">
        <f>AVERAGE(Main!J2:J108)</f>
        <v>0.87899999999999978</v>
      </c>
      <c r="I10" s="480">
        <f>AVERAGE(Main!K2:K108)</f>
        <v>2.113999999999999</v>
      </c>
      <c r="J10" s="480">
        <f>AVERAGE(Main!L2:L108)</f>
        <v>18.384</v>
      </c>
      <c r="K10" s="480">
        <f>AVERAGE(Main!M2:M108)</f>
        <v>6.7440000000000033</v>
      </c>
      <c r="L10" s="480">
        <f>AVERAGE(Main!N2:N108)</f>
        <v>13.990000000000002</v>
      </c>
      <c r="M10" s="480">
        <f>AVERAGE(Main!O2:O108)</f>
        <v>3.3599999999999994</v>
      </c>
      <c r="N10" s="480">
        <f>AVERAGE(Main!P2:P108)</f>
        <v>4.2609999999999992</v>
      </c>
      <c r="P10" s="6" t="s">
        <v>306</v>
      </c>
      <c r="Q10" s="383">
        <f>AVERAGE(Main!D59:D108)</f>
        <v>0.49106382978723401</v>
      </c>
      <c r="R10" s="383">
        <f>AVERAGE(Main!E59:E108)</f>
        <v>0.76744680851063818</v>
      </c>
      <c r="S10" s="383">
        <f>AVERAGE(Main!F59:F108)</f>
        <v>1.2191489361702126</v>
      </c>
      <c r="T10" s="383">
        <f>AVERAGE(Main!G59:G108)</f>
        <v>6.2744680851063812</v>
      </c>
      <c r="U10" s="383">
        <f>AVERAGE(Main!H59:H108)</f>
        <v>3.5000000000000013</v>
      </c>
      <c r="V10" s="383">
        <f>AVERAGE(Main!I59:I108)</f>
        <v>1.0957446808510638</v>
      </c>
      <c r="W10" s="383">
        <f>AVERAGE(Main!J59:J108)</f>
        <v>0.89999999999999991</v>
      </c>
      <c r="X10" s="383">
        <f>AVERAGE(Main!K59:K108)</f>
        <v>1.6659574468085105</v>
      </c>
      <c r="Y10" s="383">
        <f>AVERAGE(Main!L59:L108)</f>
        <v>14.525531914893616</v>
      </c>
      <c r="Z10" s="383">
        <f>AVERAGE(Main!M59:M108)</f>
        <v>5.5085106382978717</v>
      </c>
      <c r="AA10" s="383">
        <f>AVERAGE(Main!N59:N108)</f>
        <v>11.385106382978725</v>
      </c>
      <c r="AB10" s="383">
        <f>AVERAGE(Main!O59:O108)</f>
        <v>2.282978723404256</v>
      </c>
      <c r="AC10" s="383">
        <f>AVERAGE(Main!P59:P108)</f>
        <v>2.9723404255319155</v>
      </c>
    </row>
    <row r="11" spans="1:29">
      <c r="A11" s="479" t="s">
        <v>307</v>
      </c>
      <c r="B11" s="480">
        <f>STDEV(Main!D3:D109)</f>
        <v>5.6383965053475531E-2</v>
      </c>
      <c r="C11" s="480">
        <f>STDEV(Main!E3:E109)</f>
        <v>8.5484005237909097E-2</v>
      </c>
      <c r="D11" s="480">
        <f>STDEV(Main!F3:F109)</f>
        <v>1.0323431228193078</v>
      </c>
      <c r="E11" s="480">
        <f>STDEV(Main!G3:G109)</f>
        <v>2.8867681415434592</v>
      </c>
      <c r="F11" s="480">
        <f>STDEV(Main!H3:H109)</f>
        <v>2.2775786806309593</v>
      </c>
      <c r="G11" s="480">
        <f>STDEV(Main!I3:I109)</f>
        <v>0.40194476729968109</v>
      </c>
      <c r="H11" s="480">
        <f>STDEV(Main!J3:J109)</f>
        <v>0.6394592096514683</v>
      </c>
      <c r="I11" s="480">
        <f>STDEV(Main!K3:K109)</f>
        <v>0.7549667194484484</v>
      </c>
      <c r="J11" s="480">
        <f>STDEV(Main!L3:L109)</f>
        <v>4.7904366010085893</v>
      </c>
      <c r="K11" s="480">
        <f>STDEV(Main!M3:M109)</f>
        <v>1.6201692766030427</v>
      </c>
      <c r="L11" s="480">
        <f>STDEV(Main!N3:N109)</f>
        <v>3.5921963681673508</v>
      </c>
      <c r="M11" s="480">
        <f>STDEV(Main!O3:O109)</f>
        <v>1.5068208556126006</v>
      </c>
      <c r="N11" s="480">
        <f>STDEV(Main!P3:P109)</f>
        <v>1.8481975931794585</v>
      </c>
      <c r="P11" s="6" t="s">
        <v>307</v>
      </c>
      <c r="Q11" s="383">
        <f>STDEV(Main!D60:D109)</f>
        <v>6.2274198956623679E-2</v>
      </c>
      <c r="R11" s="383">
        <f>STDEV(Main!E60:E109)</f>
        <v>9.4551866740761506E-2</v>
      </c>
      <c r="S11" s="383">
        <f>STDEV(Main!F60:F109)</f>
        <v>0.82505290946869414</v>
      </c>
      <c r="T11" s="383">
        <f>STDEV(Main!G60:G109)</f>
        <v>2.4101677157682171</v>
      </c>
      <c r="U11" s="383">
        <f>STDEV(Main!H60:H109)</f>
        <v>2.2341827628791564</v>
      </c>
      <c r="V11" s="383">
        <f>STDEV(Main!I60:I109)</f>
        <v>0.38527474968839542</v>
      </c>
      <c r="W11" s="383">
        <f>STDEV(Main!J60:J109)</f>
        <v>0.61359859659457405</v>
      </c>
      <c r="X11" s="383">
        <f>STDEV(Main!K60:K109)</f>
        <v>0.54057392326349718</v>
      </c>
      <c r="Y11" s="383">
        <f>STDEV(Main!L60:L109)</f>
        <v>2.4382512955402276</v>
      </c>
      <c r="Z11" s="383">
        <f>STDEV(Main!M60:M109)</f>
        <v>0.94298618320770378</v>
      </c>
      <c r="AA11" s="383">
        <f>STDEV(Main!N60:N109)</f>
        <v>2.3498203919003209</v>
      </c>
      <c r="AB11" s="383">
        <f>STDEV(Main!O60:O109)</f>
        <v>0.79554727525146718</v>
      </c>
      <c r="AC11" s="383">
        <f>STDEV(Main!P60:P109)</f>
        <v>0.98630305156590248</v>
      </c>
    </row>
    <row r="13" spans="1:29">
      <c r="A13" s="379" t="s">
        <v>406</v>
      </c>
      <c r="B13" s="477" t="s">
        <v>3</v>
      </c>
      <c r="C13" s="477" t="s">
        <v>4</v>
      </c>
      <c r="D13" s="477" t="s">
        <v>5</v>
      </c>
      <c r="E13" s="477" t="s">
        <v>6</v>
      </c>
      <c r="F13" s="477" t="s">
        <v>7</v>
      </c>
      <c r="G13" s="477" t="s">
        <v>8</v>
      </c>
      <c r="H13" s="477" t="s">
        <v>9</v>
      </c>
      <c r="I13" s="477" t="s">
        <v>10</v>
      </c>
      <c r="J13" s="477" t="s">
        <v>11</v>
      </c>
      <c r="K13" s="478" t="s">
        <v>12</v>
      </c>
      <c r="L13" s="478" t="s">
        <v>13</v>
      </c>
      <c r="M13" s="478" t="s">
        <v>290</v>
      </c>
      <c r="N13" s="478" t="s">
        <v>291</v>
      </c>
    </row>
    <row r="14" spans="1:29">
      <c r="A14" s="479" t="s">
        <v>306</v>
      </c>
      <c r="B14" s="480">
        <f>AVERAGE(Main!D2:D216)</f>
        <v>0.47849999999999987</v>
      </c>
      <c r="C14" s="480">
        <f>AVERAGE(Main!E2:E216)</f>
        <v>0.7753000000000001</v>
      </c>
      <c r="D14" s="480">
        <f>AVERAGE(Main!F2:F216)</f>
        <v>1.4475</v>
      </c>
      <c r="E14" s="480">
        <f>AVERAGE(Main!G2:G216)</f>
        <v>5.838499999999998</v>
      </c>
      <c r="F14" s="480">
        <f>AVERAGE(Main!H2:H216)</f>
        <v>3.2660000000000018</v>
      </c>
      <c r="G14" s="480">
        <f>AVERAGE(Main!I2:I216)</f>
        <v>0.97549999999999959</v>
      </c>
      <c r="H14" s="480">
        <f>AVERAGE(Main!J2:J216)</f>
        <v>0.69750000000000001</v>
      </c>
      <c r="I14" s="480">
        <f>AVERAGE(Main!K2:K216)</f>
        <v>1.7589999999999992</v>
      </c>
      <c r="J14" s="480">
        <f>AVERAGE(Main!L2:L216)</f>
        <v>15.298000000000002</v>
      </c>
      <c r="K14" s="480">
        <f>AVERAGE(Main!M2:M216)</f>
        <v>5.637500000000002</v>
      </c>
      <c r="L14" s="480">
        <f>AVERAGE(Main!N2:N216)</f>
        <v>11.920999999999999</v>
      </c>
      <c r="M14" s="480">
        <f>AVERAGE(Main!O2:O216)</f>
        <v>2.5724999999999985</v>
      </c>
      <c r="N14" s="480">
        <f>AVERAGE(Main!P2:P216)</f>
        <v>3.2989999999999986</v>
      </c>
    </row>
    <row r="15" spans="1:29">
      <c r="A15" s="479" t="s">
        <v>307</v>
      </c>
      <c r="B15" s="480">
        <f>STDEV(Main!D3:D217)</f>
        <v>5.7677321078864453E-2</v>
      </c>
      <c r="C15" s="480">
        <f>STDEV(Main!E3:E217)</f>
        <v>8.2874488864319529E-2</v>
      </c>
      <c r="D15" s="480">
        <f>STDEV(Main!F3:F217)</f>
        <v>0.9154331429416237</v>
      </c>
      <c r="E15" s="480">
        <f>STDEV(Main!G3:G217)</f>
        <v>2.6792423270835766</v>
      </c>
      <c r="F15" s="480">
        <f>STDEV(Main!H3:H217)</f>
        <v>1.9759302878676046</v>
      </c>
      <c r="G15" s="480">
        <f>STDEV(Main!I3:I217)</f>
        <v>0.3728351246204612</v>
      </c>
      <c r="H15" s="480">
        <f>STDEV(Main!J3:J217)</f>
        <v>0.57176795377567569</v>
      </c>
      <c r="I15" s="480">
        <f>STDEV(Main!K3:K217)</f>
        <v>0.71911167981072655</v>
      </c>
      <c r="J15" s="480">
        <f>STDEV(Main!L3:L217)</f>
        <v>4.9040882340181247</v>
      </c>
      <c r="K15" s="480">
        <f>STDEV(Main!M3:M217)</f>
        <v>1.7159467843829352</v>
      </c>
      <c r="L15" s="480">
        <f>STDEV(Main!N3:N217)</f>
        <v>3.6717172464241385</v>
      </c>
      <c r="M15" s="480">
        <f>STDEV(Main!O3:O217)</f>
        <v>1.4005898793188021</v>
      </c>
      <c r="N15" s="480">
        <f>STDEV(Main!P3:P217)</f>
        <v>1.7381697039121333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D25A-1B62-0144-BC50-A839AA209EF7}">
  <dimension ref="A1:P322"/>
  <sheetViews>
    <sheetView workbookViewId="0">
      <selection activeCell="T11" sqref="T11"/>
    </sheetView>
  </sheetViews>
  <sheetFormatPr baseColWidth="10" defaultRowHeight="16"/>
  <cols>
    <col min="1" max="1" width="27.83203125" style="466" customWidth="1"/>
    <col min="2" max="2" width="13.83203125" style="466" customWidth="1"/>
    <col min="3" max="3" width="16.33203125" style="466" customWidth="1"/>
    <col min="4" max="16" width="10.83203125" style="466"/>
  </cols>
  <sheetData>
    <row r="1" spans="1:16" ht="18">
      <c r="A1" s="461" t="s">
        <v>325</v>
      </c>
      <c r="B1" s="465" t="s">
        <v>324</v>
      </c>
      <c r="C1" s="463" t="s">
        <v>326</v>
      </c>
      <c r="D1" s="463" t="s">
        <v>3</v>
      </c>
      <c r="E1" s="463" t="s">
        <v>4</v>
      </c>
      <c r="F1" s="463" t="s">
        <v>5</v>
      </c>
      <c r="G1" s="463" t="s">
        <v>327</v>
      </c>
      <c r="H1" s="463" t="s">
        <v>7</v>
      </c>
      <c r="I1" s="463" t="s">
        <v>8</v>
      </c>
      <c r="J1" s="463" t="s">
        <v>9</v>
      </c>
      <c r="K1" s="463" t="s">
        <v>10</v>
      </c>
      <c r="L1" s="463" t="s">
        <v>11</v>
      </c>
      <c r="M1" s="463" t="s">
        <v>12</v>
      </c>
      <c r="N1" s="463" t="s">
        <v>13</v>
      </c>
      <c r="O1" s="463" t="s">
        <v>290</v>
      </c>
      <c r="P1" s="463" t="s">
        <v>291</v>
      </c>
    </row>
    <row r="2" spans="1:16" ht="18">
      <c r="A2" s="462" t="s">
        <v>15</v>
      </c>
      <c r="B2" s="464">
        <v>1</v>
      </c>
      <c r="C2" s="464">
        <v>78</v>
      </c>
      <c r="D2" s="464">
        <v>0.45</v>
      </c>
      <c r="E2" s="464">
        <v>0.87</v>
      </c>
      <c r="F2" s="464">
        <v>3.9</v>
      </c>
      <c r="G2" s="464">
        <v>5.6</v>
      </c>
      <c r="H2" s="464">
        <v>6.8</v>
      </c>
      <c r="I2" s="464">
        <v>2.1</v>
      </c>
      <c r="J2" s="464">
        <v>0.7</v>
      </c>
      <c r="K2" s="464">
        <v>4.4000000000000004</v>
      </c>
      <c r="L2" s="464">
        <v>31.7</v>
      </c>
      <c r="M2" s="464">
        <v>9.4</v>
      </c>
      <c r="N2" s="464">
        <v>21.1</v>
      </c>
      <c r="O2" s="464">
        <v>8.9</v>
      </c>
      <c r="P2" s="464">
        <v>10.199999999999999</v>
      </c>
    </row>
    <row r="3" spans="1:16" ht="18">
      <c r="A3" s="462" t="s">
        <v>14</v>
      </c>
      <c r="B3" s="464">
        <v>2</v>
      </c>
      <c r="C3" s="464">
        <v>74</v>
      </c>
      <c r="D3" s="464">
        <v>0.52</v>
      </c>
      <c r="E3" s="464">
        <v>0.82</v>
      </c>
      <c r="F3" s="464">
        <v>1</v>
      </c>
      <c r="G3" s="464">
        <v>11.3</v>
      </c>
      <c r="H3" s="464">
        <v>3.5</v>
      </c>
      <c r="I3" s="464">
        <v>1.7</v>
      </c>
      <c r="J3" s="464">
        <v>2.6</v>
      </c>
      <c r="K3" s="464">
        <v>2.2000000000000002</v>
      </c>
      <c r="L3" s="464">
        <v>27.7</v>
      </c>
      <c r="M3" s="464">
        <v>10</v>
      </c>
      <c r="N3" s="464">
        <v>19.3</v>
      </c>
      <c r="O3" s="464">
        <v>6.6</v>
      </c>
      <c r="P3" s="464">
        <v>8.1</v>
      </c>
    </row>
    <row r="4" spans="1:16" ht="18">
      <c r="A4" s="462" t="s">
        <v>18</v>
      </c>
      <c r="B4" s="464">
        <v>3</v>
      </c>
      <c r="C4" s="464">
        <v>72</v>
      </c>
      <c r="D4" s="464">
        <v>0.56999999999999995</v>
      </c>
      <c r="E4" s="464">
        <v>0.74</v>
      </c>
      <c r="F4" s="464">
        <v>0.9</v>
      </c>
      <c r="G4" s="464">
        <v>13.2</v>
      </c>
      <c r="H4" s="464">
        <v>6.2</v>
      </c>
      <c r="I4" s="464">
        <v>1.3</v>
      </c>
      <c r="J4" s="464">
        <v>1.6</v>
      </c>
      <c r="K4" s="464">
        <v>3.4</v>
      </c>
      <c r="L4" s="464">
        <v>28.7</v>
      </c>
      <c r="M4" s="464">
        <v>10.199999999999999</v>
      </c>
      <c r="N4" s="464">
        <v>18.100000000000001</v>
      </c>
      <c r="O4" s="464">
        <v>7.3</v>
      </c>
      <c r="P4" s="464">
        <v>9.8000000000000007</v>
      </c>
    </row>
    <row r="5" spans="1:16" ht="18">
      <c r="A5" s="462" t="s">
        <v>16</v>
      </c>
      <c r="B5" s="464">
        <v>4</v>
      </c>
      <c r="C5" s="464">
        <v>76</v>
      </c>
      <c r="D5" s="464">
        <v>0.48</v>
      </c>
      <c r="E5" s="464">
        <v>0.91</v>
      </c>
      <c r="F5" s="464">
        <v>5.6</v>
      </c>
      <c r="G5" s="464">
        <v>5.9</v>
      </c>
      <c r="H5" s="464">
        <v>5.7</v>
      </c>
      <c r="I5" s="464">
        <v>1.5</v>
      </c>
      <c r="J5" s="464">
        <v>0.4</v>
      </c>
      <c r="K5" s="464">
        <v>2.9</v>
      </c>
      <c r="L5" s="464">
        <v>29.8</v>
      </c>
      <c r="M5" s="464">
        <v>10.1</v>
      </c>
      <c r="N5" s="464">
        <v>21.1</v>
      </c>
      <c r="O5" s="464">
        <v>4.2</v>
      </c>
      <c r="P5" s="464">
        <v>4.5999999999999996</v>
      </c>
    </row>
    <row r="6" spans="1:16" ht="18">
      <c r="A6" s="462" t="s">
        <v>19</v>
      </c>
      <c r="B6" s="464">
        <v>5</v>
      </c>
      <c r="C6" s="464">
        <v>66</v>
      </c>
      <c r="D6" s="464">
        <v>0.49</v>
      </c>
      <c r="E6" s="464">
        <v>0.81</v>
      </c>
      <c r="F6" s="464">
        <v>1.2</v>
      </c>
      <c r="G6" s="464">
        <v>13.6</v>
      </c>
      <c r="H6" s="464">
        <v>3.7</v>
      </c>
      <c r="I6" s="464">
        <v>0.7</v>
      </c>
      <c r="J6" s="464">
        <v>1.9</v>
      </c>
      <c r="K6" s="464">
        <v>3.3</v>
      </c>
      <c r="L6" s="464">
        <v>27.6</v>
      </c>
      <c r="M6" s="464">
        <v>9.1</v>
      </c>
      <c r="N6" s="464">
        <v>18.600000000000001</v>
      </c>
      <c r="O6" s="464">
        <v>8.1999999999999993</v>
      </c>
      <c r="P6" s="464">
        <v>10.199999999999999</v>
      </c>
    </row>
    <row r="7" spans="1:16" ht="18">
      <c r="A7" s="462" t="s">
        <v>17</v>
      </c>
      <c r="B7" s="464">
        <v>6</v>
      </c>
      <c r="C7" s="464">
        <v>79</v>
      </c>
      <c r="D7" s="464">
        <v>0.52</v>
      </c>
      <c r="E7" s="464">
        <v>0.85</v>
      </c>
      <c r="F7" s="464">
        <v>1.9</v>
      </c>
      <c r="G7" s="464">
        <v>12.4</v>
      </c>
      <c r="H7" s="464">
        <v>3.6</v>
      </c>
      <c r="I7" s="464">
        <v>0.9</v>
      </c>
      <c r="J7" s="464">
        <v>1.7</v>
      </c>
      <c r="K7" s="464">
        <v>3.1</v>
      </c>
      <c r="L7" s="464">
        <v>25.6</v>
      </c>
      <c r="M7" s="464">
        <v>9.3000000000000007</v>
      </c>
      <c r="N7" s="464">
        <v>18</v>
      </c>
      <c r="O7" s="464">
        <v>5.2</v>
      </c>
      <c r="P7" s="464">
        <v>6.1</v>
      </c>
    </row>
    <row r="8" spans="1:16" ht="18">
      <c r="A8" s="462" t="s">
        <v>22</v>
      </c>
      <c r="B8" s="464">
        <v>7</v>
      </c>
      <c r="C8" s="464">
        <v>80</v>
      </c>
      <c r="D8" s="464">
        <v>0.44</v>
      </c>
      <c r="E8" s="464">
        <v>0.91</v>
      </c>
      <c r="F8" s="464">
        <v>3.2</v>
      </c>
      <c r="G8" s="464">
        <v>3.8</v>
      </c>
      <c r="H8" s="464">
        <v>7</v>
      </c>
      <c r="I8" s="464">
        <v>1.1000000000000001</v>
      </c>
      <c r="J8" s="464">
        <v>0.4</v>
      </c>
      <c r="K8" s="464">
        <v>2.6</v>
      </c>
      <c r="L8" s="464">
        <v>27.6</v>
      </c>
      <c r="M8" s="464">
        <v>9.1</v>
      </c>
      <c r="N8" s="464">
        <v>20.399999999999999</v>
      </c>
      <c r="O8" s="464">
        <v>6.2</v>
      </c>
      <c r="P8" s="464">
        <v>6.8</v>
      </c>
    </row>
    <row r="9" spans="1:16" ht="18">
      <c r="A9" s="462" t="s">
        <v>21</v>
      </c>
      <c r="B9" s="464">
        <v>8</v>
      </c>
      <c r="C9" s="464">
        <v>69</v>
      </c>
      <c r="D9" s="464">
        <v>0.5</v>
      </c>
      <c r="E9" s="464">
        <v>0.86</v>
      </c>
      <c r="F9" s="464">
        <v>2</v>
      </c>
      <c r="G9" s="464">
        <v>7</v>
      </c>
      <c r="H9" s="464">
        <v>3.5</v>
      </c>
      <c r="I9" s="464">
        <v>1.8</v>
      </c>
      <c r="J9" s="464">
        <v>0.6</v>
      </c>
      <c r="K9" s="464">
        <v>2</v>
      </c>
      <c r="L9" s="464">
        <v>24.1</v>
      </c>
      <c r="M9" s="464">
        <v>8</v>
      </c>
      <c r="N9" s="464">
        <v>16</v>
      </c>
      <c r="O9" s="464">
        <v>6</v>
      </c>
      <c r="P9" s="464">
        <v>7.1</v>
      </c>
    </row>
    <row r="10" spans="1:16" ht="18">
      <c r="A10" s="462" t="s">
        <v>328</v>
      </c>
      <c r="B10" s="464">
        <v>9</v>
      </c>
      <c r="C10" s="464">
        <v>62</v>
      </c>
      <c r="D10" s="464">
        <v>0.45</v>
      </c>
      <c r="E10" s="464">
        <v>0.84</v>
      </c>
      <c r="F10" s="464">
        <v>3.8</v>
      </c>
      <c r="G10" s="464">
        <v>8.1999999999999993</v>
      </c>
      <c r="H10" s="464">
        <v>4.0999999999999996</v>
      </c>
      <c r="I10" s="464">
        <v>2</v>
      </c>
      <c r="J10" s="464">
        <v>0.4</v>
      </c>
      <c r="K10" s="464">
        <v>2.6</v>
      </c>
      <c r="L10" s="464">
        <v>24.2</v>
      </c>
      <c r="M10" s="464">
        <v>7.7</v>
      </c>
      <c r="N10" s="464">
        <v>17</v>
      </c>
      <c r="O10" s="464">
        <v>5.0999999999999996</v>
      </c>
      <c r="P10" s="464">
        <v>6.1</v>
      </c>
    </row>
    <row r="11" spans="1:16" ht="18">
      <c r="A11" s="462" t="s">
        <v>20</v>
      </c>
      <c r="B11" s="464">
        <v>10</v>
      </c>
      <c r="C11" s="464">
        <v>78</v>
      </c>
      <c r="D11" s="464">
        <v>0.51</v>
      </c>
      <c r="E11" s="464">
        <v>0.82</v>
      </c>
      <c r="F11" s="464">
        <v>1.1000000000000001</v>
      </c>
      <c r="G11" s="464">
        <v>11.7</v>
      </c>
      <c r="H11" s="464">
        <v>7.8</v>
      </c>
      <c r="I11" s="464">
        <v>1.4</v>
      </c>
      <c r="J11" s="464">
        <v>0.8</v>
      </c>
      <c r="K11" s="464">
        <v>3.2</v>
      </c>
      <c r="L11" s="464">
        <v>21.6</v>
      </c>
      <c r="M11" s="464">
        <v>8.3000000000000007</v>
      </c>
      <c r="N11" s="464">
        <v>16.2</v>
      </c>
      <c r="O11" s="464">
        <v>3.9</v>
      </c>
      <c r="P11" s="464">
        <v>4.7</v>
      </c>
    </row>
    <row r="12" spans="1:16" ht="18">
      <c r="A12" s="462" t="s">
        <v>27</v>
      </c>
      <c r="B12" s="464">
        <v>11</v>
      </c>
      <c r="C12" s="464">
        <v>74</v>
      </c>
      <c r="D12" s="464">
        <v>0.51</v>
      </c>
      <c r="E12" s="464">
        <v>0.71</v>
      </c>
      <c r="F12" s="464">
        <v>2.1</v>
      </c>
      <c r="G12" s="464">
        <v>8.6999999999999993</v>
      </c>
      <c r="H12" s="464">
        <v>8.8000000000000007</v>
      </c>
      <c r="I12" s="464">
        <v>1.3</v>
      </c>
      <c r="J12" s="464">
        <v>0.6</v>
      </c>
      <c r="K12" s="464">
        <v>3.7</v>
      </c>
      <c r="L12" s="464">
        <v>26.9</v>
      </c>
      <c r="M12" s="464">
        <v>9.9</v>
      </c>
      <c r="N12" s="464">
        <v>19.399999999999999</v>
      </c>
      <c r="O12" s="464">
        <v>5</v>
      </c>
      <c r="P12" s="464">
        <v>7.1</v>
      </c>
    </row>
    <row r="13" spans="1:16" ht="18">
      <c r="A13" s="462" t="s">
        <v>26</v>
      </c>
      <c r="B13" s="464">
        <v>12</v>
      </c>
      <c r="C13" s="464">
        <v>72</v>
      </c>
      <c r="D13" s="464">
        <v>0.46</v>
      </c>
      <c r="E13" s="464">
        <v>0.86</v>
      </c>
      <c r="F13" s="464">
        <v>1.6</v>
      </c>
      <c r="G13" s="464">
        <v>6.1</v>
      </c>
      <c r="H13" s="464">
        <v>5.0999999999999996</v>
      </c>
      <c r="I13" s="464">
        <v>1.9</v>
      </c>
      <c r="J13" s="464">
        <v>0.7</v>
      </c>
      <c r="K13" s="464">
        <v>1.4</v>
      </c>
      <c r="L13" s="464">
        <v>22.2</v>
      </c>
      <c r="M13" s="464">
        <v>7.6</v>
      </c>
      <c r="N13" s="464">
        <v>16.399999999999999</v>
      </c>
      <c r="O13" s="464">
        <v>5.4</v>
      </c>
      <c r="P13" s="464">
        <v>6.3</v>
      </c>
    </row>
    <row r="14" spans="1:16" ht="18">
      <c r="A14" s="462" t="s">
        <v>36</v>
      </c>
      <c r="B14" s="464">
        <v>13</v>
      </c>
      <c r="C14" s="464">
        <v>71</v>
      </c>
      <c r="D14" s="464">
        <v>0.47</v>
      </c>
      <c r="E14" s="464">
        <v>0.86</v>
      </c>
      <c r="F14" s="464">
        <v>2.2000000000000002</v>
      </c>
      <c r="G14" s="464">
        <v>4.3</v>
      </c>
      <c r="H14" s="464">
        <v>5.7</v>
      </c>
      <c r="I14" s="464">
        <v>0.9</v>
      </c>
      <c r="J14" s="464">
        <v>0.2</v>
      </c>
      <c r="K14" s="464">
        <v>3.7</v>
      </c>
      <c r="L14" s="464">
        <v>27.5</v>
      </c>
      <c r="M14" s="464">
        <v>9.4</v>
      </c>
      <c r="N14" s="464">
        <v>20.100000000000001</v>
      </c>
      <c r="O14" s="464">
        <v>6.4</v>
      </c>
      <c r="P14" s="464">
        <v>7.5</v>
      </c>
    </row>
    <row r="15" spans="1:16" ht="18">
      <c r="A15" s="460" t="s">
        <v>325</v>
      </c>
      <c r="B15" s="465" t="s">
        <v>324</v>
      </c>
      <c r="C15" s="465" t="s">
        <v>326</v>
      </c>
      <c r="D15" s="465" t="s">
        <v>3</v>
      </c>
      <c r="E15" s="465" t="s">
        <v>4</v>
      </c>
      <c r="F15" s="465" t="s">
        <v>5</v>
      </c>
      <c r="G15" s="465" t="s">
        <v>327</v>
      </c>
      <c r="H15" s="465" t="s">
        <v>7</v>
      </c>
      <c r="I15" s="465" t="s">
        <v>8</v>
      </c>
      <c r="J15" s="465" t="s">
        <v>9</v>
      </c>
      <c r="K15" s="465" t="s">
        <v>10</v>
      </c>
      <c r="L15" s="465" t="s">
        <v>11</v>
      </c>
      <c r="M15" s="465"/>
      <c r="N15" s="465"/>
      <c r="O15" s="465"/>
      <c r="P15" s="465"/>
    </row>
    <row r="16" spans="1:16" ht="18">
      <c r="A16" s="462" t="s">
        <v>25</v>
      </c>
      <c r="B16" s="464">
        <v>14</v>
      </c>
      <c r="C16" s="464">
        <v>78</v>
      </c>
      <c r="D16" s="464">
        <v>0.47</v>
      </c>
      <c r="E16" s="464">
        <v>0.8</v>
      </c>
      <c r="F16" s="464">
        <v>2.5</v>
      </c>
      <c r="G16" s="464">
        <v>5.3</v>
      </c>
      <c r="H16" s="464">
        <v>5.5</v>
      </c>
      <c r="I16" s="464">
        <v>1.4</v>
      </c>
      <c r="J16" s="464">
        <v>0.7</v>
      </c>
      <c r="K16" s="464">
        <v>2.6</v>
      </c>
      <c r="L16" s="464">
        <v>26.7</v>
      </c>
      <c r="M16" s="464">
        <v>9.9</v>
      </c>
      <c r="N16" s="464">
        <v>21.1</v>
      </c>
      <c r="O16" s="464">
        <v>4.4000000000000004</v>
      </c>
      <c r="P16" s="464">
        <v>5.5</v>
      </c>
    </row>
    <row r="17" spans="1:16" ht="18">
      <c r="A17" s="462" t="s">
        <v>23</v>
      </c>
      <c r="B17" s="464">
        <v>15</v>
      </c>
      <c r="C17" s="464">
        <v>68</v>
      </c>
      <c r="D17" s="464">
        <v>0.46</v>
      </c>
      <c r="E17" s="464">
        <v>0.87</v>
      </c>
      <c r="F17" s="464">
        <v>2.7</v>
      </c>
      <c r="G17" s="464">
        <v>3.9</v>
      </c>
      <c r="H17" s="464">
        <v>7.2</v>
      </c>
      <c r="I17" s="464">
        <v>1.4</v>
      </c>
      <c r="J17" s="464">
        <v>0.4</v>
      </c>
      <c r="K17" s="464">
        <v>2.6</v>
      </c>
      <c r="L17" s="464">
        <v>25.1</v>
      </c>
      <c r="M17" s="464">
        <v>9.5</v>
      </c>
      <c r="N17" s="464">
        <v>20.5</v>
      </c>
      <c r="O17" s="464">
        <v>3.4</v>
      </c>
      <c r="P17" s="464">
        <v>3.9</v>
      </c>
    </row>
    <row r="18" spans="1:16" ht="18">
      <c r="A18" s="462" t="s">
        <v>30</v>
      </c>
      <c r="B18" s="464">
        <v>16</v>
      </c>
      <c r="C18" s="464">
        <v>80</v>
      </c>
      <c r="D18" s="464">
        <v>0.45</v>
      </c>
      <c r="E18" s="464">
        <v>0.84</v>
      </c>
      <c r="F18" s="464">
        <v>3.2</v>
      </c>
      <c r="G18" s="464">
        <v>4.0999999999999996</v>
      </c>
      <c r="H18" s="464">
        <v>5.9</v>
      </c>
      <c r="I18" s="464">
        <v>1.1000000000000001</v>
      </c>
      <c r="J18" s="464">
        <v>0.4</v>
      </c>
      <c r="K18" s="464">
        <v>2.5</v>
      </c>
      <c r="L18" s="464">
        <v>24.9</v>
      </c>
      <c r="M18" s="464">
        <v>8.6</v>
      </c>
      <c r="N18" s="464">
        <v>19</v>
      </c>
      <c r="O18" s="464">
        <v>4.5999999999999996</v>
      </c>
      <c r="P18" s="464">
        <v>5.5</v>
      </c>
    </row>
    <row r="19" spans="1:16" ht="18">
      <c r="A19" s="462" t="s">
        <v>28</v>
      </c>
      <c r="B19" s="464">
        <v>17</v>
      </c>
      <c r="C19" s="464">
        <v>78</v>
      </c>
      <c r="D19" s="464">
        <v>0.49</v>
      </c>
      <c r="E19" s="464">
        <v>0.79</v>
      </c>
      <c r="F19" s="464">
        <v>1.2</v>
      </c>
      <c r="G19" s="464">
        <v>12.1</v>
      </c>
      <c r="H19" s="464">
        <v>4.0999999999999996</v>
      </c>
      <c r="I19" s="464">
        <v>1</v>
      </c>
      <c r="J19" s="464">
        <v>1.2</v>
      </c>
      <c r="K19" s="464">
        <v>2</v>
      </c>
      <c r="L19" s="464">
        <v>20.100000000000001</v>
      </c>
      <c r="M19" s="464">
        <v>8.3000000000000007</v>
      </c>
      <c r="N19" s="464">
        <v>17.100000000000001</v>
      </c>
      <c r="O19" s="464">
        <v>2.4</v>
      </c>
      <c r="P19" s="464">
        <v>3</v>
      </c>
    </row>
    <row r="20" spans="1:16" ht="18">
      <c r="A20" s="462" t="s">
        <v>45</v>
      </c>
      <c r="B20" s="464">
        <v>18</v>
      </c>
      <c r="C20" s="464">
        <v>78</v>
      </c>
      <c r="D20" s="464">
        <v>0.43</v>
      </c>
      <c r="E20" s="464">
        <v>0.85</v>
      </c>
      <c r="F20" s="464">
        <v>2.4</v>
      </c>
      <c r="G20" s="464">
        <v>4</v>
      </c>
      <c r="H20" s="464">
        <v>8.9</v>
      </c>
      <c r="I20" s="464">
        <v>1</v>
      </c>
      <c r="J20" s="464">
        <v>0.2</v>
      </c>
      <c r="K20" s="464">
        <v>3.9</v>
      </c>
      <c r="L20" s="464">
        <v>22.3</v>
      </c>
      <c r="M20" s="464">
        <v>7.5</v>
      </c>
      <c r="N20" s="464">
        <v>17.3</v>
      </c>
      <c r="O20" s="464">
        <v>4.9000000000000004</v>
      </c>
      <c r="P20" s="464">
        <v>5.7</v>
      </c>
    </row>
    <row r="21" spans="1:16" ht="18">
      <c r="A21" s="462" t="s">
        <v>38</v>
      </c>
      <c r="B21" s="464">
        <v>19</v>
      </c>
      <c r="C21" s="464">
        <v>72</v>
      </c>
      <c r="D21" s="464">
        <v>0.55000000000000004</v>
      </c>
      <c r="E21" s="464">
        <v>0.76</v>
      </c>
      <c r="F21" s="464">
        <v>1</v>
      </c>
      <c r="G21" s="464">
        <v>10.9</v>
      </c>
      <c r="H21" s="464">
        <v>2</v>
      </c>
      <c r="I21" s="464">
        <v>0.5</v>
      </c>
      <c r="J21" s="464">
        <v>1.1000000000000001</v>
      </c>
      <c r="K21" s="464">
        <v>2.4</v>
      </c>
      <c r="L21" s="464">
        <v>21.8</v>
      </c>
      <c r="M21" s="464">
        <v>8.6</v>
      </c>
      <c r="N21" s="464">
        <v>15.4</v>
      </c>
      <c r="O21" s="464">
        <v>3.7</v>
      </c>
      <c r="P21" s="464">
        <v>4.9000000000000004</v>
      </c>
    </row>
    <row r="22" spans="1:16" ht="18">
      <c r="A22" s="462" t="s">
        <v>29</v>
      </c>
      <c r="B22" s="464">
        <v>20</v>
      </c>
      <c r="C22" s="464">
        <v>77</v>
      </c>
      <c r="D22" s="464">
        <v>0.67</v>
      </c>
      <c r="E22" s="464">
        <v>0.64</v>
      </c>
      <c r="F22" s="464">
        <v>0</v>
      </c>
      <c r="G22" s="464">
        <v>13.5</v>
      </c>
      <c r="H22" s="464">
        <v>2.1</v>
      </c>
      <c r="I22" s="464">
        <v>0.8</v>
      </c>
      <c r="J22" s="464">
        <v>2.4</v>
      </c>
      <c r="K22" s="464">
        <v>1.6</v>
      </c>
      <c r="L22" s="464">
        <v>16.899999999999999</v>
      </c>
      <c r="M22" s="464">
        <v>6.3</v>
      </c>
      <c r="N22" s="464">
        <v>9.3000000000000007</v>
      </c>
      <c r="O22" s="464">
        <v>4.4000000000000004</v>
      </c>
      <c r="P22" s="464">
        <v>6.8</v>
      </c>
    </row>
    <row r="23" spans="1:16" ht="18">
      <c r="A23" s="462" t="s">
        <v>31</v>
      </c>
      <c r="B23" s="464">
        <v>21</v>
      </c>
      <c r="C23" s="464">
        <v>73</v>
      </c>
      <c r="D23" s="464">
        <v>0.47</v>
      </c>
      <c r="E23" s="464">
        <v>0.78</v>
      </c>
      <c r="F23" s="464">
        <v>1.8</v>
      </c>
      <c r="G23" s="464">
        <v>5.0999999999999996</v>
      </c>
      <c r="H23" s="464">
        <v>6.5</v>
      </c>
      <c r="I23" s="464">
        <v>1.5</v>
      </c>
      <c r="J23" s="464">
        <v>0.8</v>
      </c>
      <c r="K23" s="464">
        <v>3</v>
      </c>
      <c r="L23" s="464">
        <v>22.1</v>
      </c>
      <c r="M23" s="464">
        <v>8.6</v>
      </c>
      <c r="N23" s="464">
        <v>18.399999999999999</v>
      </c>
      <c r="O23" s="464">
        <v>3.1</v>
      </c>
      <c r="P23" s="464">
        <v>4</v>
      </c>
    </row>
    <row r="24" spans="1:16" ht="18">
      <c r="A24" s="462" t="s">
        <v>64</v>
      </c>
      <c r="B24" s="464">
        <v>22</v>
      </c>
      <c r="C24" s="464">
        <v>68</v>
      </c>
      <c r="D24" s="464">
        <v>0.46</v>
      </c>
      <c r="E24" s="464">
        <v>0.84</v>
      </c>
      <c r="F24" s="464">
        <v>2</v>
      </c>
      <c r="G24" s="464">
        <v>4.8</v>
      </c>
      <c r="H24" s="464">
        <v>4.7</v>
      </c>
      <c r="I24" s="464">
        <v>1</v>
      </c>
      <c r="J24" s="464">
        <v>0.4</v>
      </c>
      <c r="K24" s="464">
        <v>3.4</v>
      </c>
      <c r="L24" s="464">
        <v>23.6</v>
      </c>
      <c r="M24" s="464">
        <v>8.1999999999999993</v>
      </c>
      <c r="N24" s="464">
        <v>17.8</v>
      </c>
      <c r="O24" s="464">
        <v>5.2</v>
      </c>
      <c r="P24" s="464">
        <v>6.2</v>
      </c>
    </row>
    <row r="25" spans="1:16" ht="18">
      <c r="A25" s="462" t="s">
        <v>32</v>
      </c>
      <c r="B25" s="464">
        <v>23</v>
      </c>
      <c r="C25" s="464">
        <v>78</v>
      </c>
      <c r="D25" s="464">
        <v>0.54</v>
      </c>
      <c r="E25" s="464">
        <v>0.6</v>
      </c>
      <c r="F25" s="464">
        <v>0.1</v>
      </c>
      <c r="G25" s="464">
        <v>16</v>
      </c>
      <c r="H25" s="464">
        <v>1.5</v>
      </c>
      <c r="I25" s="464">
        <v>1.7</v>
      </c>
      <c r="J25" s="464">
        <v>1.9</v>
      </c>
      <c r="K25" s="464">
        <v>2.2000000000000002</v>
      </c>
      <c r="L25" s="464">
        <v>18.600000000000001</v>
      </c>
      <c r="M25" s="464">
        <v>7.6</v>
      </c>
      <c r="N25" s="464">
        <v>14.2</v>
      </c>
      <c r="O25" s="464">
        <v>3.3</v>
      </c>
      <c r="P25" s="464">
        <v>5.5</v>
      </c>
    </row>
    <row r="26" spans="1:16" ht="18">
      <c r="A26" s="462" t="s">
        <v>43</v>
      </c>
      <c r="B26" s="464">
        <v>24</v>
      </c>
      <c r="C26" s="464">
        <v>74</v>
      </c>
      <c r="D26" s="464">
        <v>0.44</v>
      </c>
      <c r="E26" s="464">
        <v>0.74</v>
      </c>
      <c r="F26" s="464">
        <v>2.6</v>
      </c>
      <c r="G26" s="464">
        <v>8.3000000000000007</v>
      </c>
      <c r="H26" s="464">
        <v>6.7</v>
      </c>
      <c r="I26" s="464">
        <v>1.2</v>
      </c>
      <c r="J26" s="464">
        <v>0.3</v>
      </c>
      <c r="K26" s="464">
        <v>3.6</v>
      </c>
      <c r="L26" s="464">
        <v>23.5</v>
      </c>
      <c r="M26" s="464">
        <v>7.8</v>
      </c>
      <c r="N26" s="464">
        <v>17.7</v>
      </c>
      <c r="O26" s="464">
        <v>5.3</v>
      </c>
      <c r="P26" s="464">
        <v>7.2</v>
      </c>
    </row>
    <row r="27" spans="1:16" ht="18">
      <c r="A27" s="462" t="s">
        <v>329</v>
      </c>
      <c r="B27" s="464">
        <v>25</v>
      </c>
      <c r="C27" s="464">
        <v>76</v>
      </c>
      <c r="D27" s="464">
        <v>0.44</v>
      </c>
      <c r="E27" s="464">
        <v>0.71</v>
      </c>
      <c r="F27" s="464">
        <v>1.7</v>
      </c>
      <c r="G27" s="464">
        <v>8.4</v>
      </c>
      <c r="H27" s="464">
        <v>8.1999999999999993</v>
      </c>
      <c r="I27" s="464">
        <v>1.9</v>
      </c>
      <c r="J27" s="464">
        <v>0.5</v>
      </c>
      <c r="K27" s="464">
        <v>4.0999999999999996</v>
      </c>
      <c r="L27" s="464">
        <v>21.2</v>
      </c>
      <c r="M27" s="464">
        <v>8.1</v>
      </c>
      <c r="N27" s="464">
        <v>18.2</v>
      </c>
      <c r="O27" s="464">
        <v>3.3</v>
      </c>
      <c r="P27" s="464">
        <v>4.7</v>
      </c>
    </row>
    <row r="28" spans="1:16" ht="18">
      <c r="A28" s="462" t="s">
        <v>57</v>
      </c>
      <c r="B28" s="464">
        <v>26</v>
      </c>
      <c r="C28" s="464">
        <v>78</v>
      </c>
      <c r="D28" s="464">
        <v>0.44</v>
      </c>
      <c r="E28" s="464">
        <v>0.81</v>
      </c>
      <c r="F28" s="464">
        <v>2.6</v>
      </c>
      <c r="G28" s="464">
        <v>4.3</v>
      </c>
      <c r="H28" s="464">
        <v>3.8</v>
      </c>
      <c r="I28" s="464">
        <v>1.4</v>
      </c>
      <c r="J28" s="464">
        <v>0.4</v>
      </c>
      <c r="K28" s="464">
        <v>2.8</v>
      </c>
      <c r="L28" s="464">
        <v>25.2</v>
      </c>
      <c r="M28" s="464">
        <v>9.1999999999999993</v>
      </c>
      <c r="N28" s="464">
        <v>20.8</v>
      </c>
      <c r="O28" s="464">
        <v>4.4000000000000004</v>
      </c>
      <c r="P28" s="464">
        <v>5.4</v>
      </c>
    </row>
    <row r="29" spans="1:16" ht="18">
      <c r="A29" s="460" t="s">
        <v>325</v>
      </c>
      <c r="B29" s="465" t="s">
        <v>324</v>
      </c>
      <c r="C29" s="465" t="s">
        <v>326</v>
      </c>
      <c r="D29" s="465" t="s">
        <v>3</v>
      </c>
      <c r="E29" s="465" t="s">
        <v>4</v>
      </c>
      <c r="F29" s="465" t="s">
        <v>5</v>
      </c>
      <c r="G29" s="465" t="s">
        <v>327</v>
      </c>
      <c r="H29" s="465" t="s">
        <v>7</v>
      </c>
      <c r="I29" s="465" t="s">
        <v>8</v>
      </c>
      <c r="J29" s="465" t="s">
        <v>9</v>
      </c>
      <c r="K29" s="465" t="s">
        <v>10</v>
      </c>
      <c r="L29" s="465" t="s">
        <v>11</v>
      </c>
      <c r="M29" s="465"/>
      <c r="N29" s="465"/>
      <c r="O29" s="465"/>
      <c r="P29" s="465"/>
    </row>
    <row r="30" spans="1:16" ht="18">
      <c r="A30" s="462" t="s">
        <v>46</v>
      </c>
      <c r="B30" s="464">
        <v>27</v>
      </c>
      <c r="C30" s="464">
        <v>76</v>
      </c>
      <c r="D30" s="464">
        <v>0.51</v>
      </c>
      <c r="E30" s="464">
        <v>0.85</v>
      </c>
      <c r="F30" s="464">
        <v>0.1</v>
      </c>
      <c r="G30" s="464">
        <v>8.9</v>
      </c>
      <c r="H30" s="464">
        <v>2.1</v>
      </c>
      <c r="I30" s="464">
        <v>0.5</v>
      </c>
      <c r="J30" s="464">
        <v>1.2</v>
      </c>
      <c r="K30" s="464">
        <v>1.8</v>
      </c>
      <c r="L30" s="464">
        <v>20.8</v>
      </c>
      <c r="M30" s="464">
        <v>8.1</v>
      </c>
      <c r="N30" s="464">
        <v>16</v>
      </c>
      <c r="O30" s="464">
        <v>4.5</v>
      </c>
      <c r="P30" s="464">
        <v>5.3</v>
      </c>
    </row>
    <row r="31" spans="1:16" ht="18">
      <c r="A31" s="462" t="s">
        <v>34</v>
      </c>
      <c r="B31" s="464">
        <v>28</v>
      </c>
      <c r="C31" s="464">
        <v>72</v>
      </c>
      <c r="D31" s="464">
        <v>0.56000000000000005</v>
      </c>
      <c r="E31" s="464">
        <v>0.76</v>
      </c>
      <c r="F31" s="464">
        <v>0</v>
      </c>
      <c r="G31" s="464">
        <v>11</v>
      </c>
      <c r="H31" s="464">
        <v>2</v>
      </c>
      <c r="I31" s="464">
        <v>0.9</v>
      </c>
      <c r="J31" s="464">
        <v>1.3</v>
      </c>
      <c r="K31" s="464">
        <v>1.9</v>
      </c>
      <c r="L31" s="464">
        <v>19.5</v>
      </c>
      <c r="M31" s="464">
        <v>8.5</v>
      </c>
      <c r="N31" s="464">
        <v>15.3</v>
      </c>
      <c r="O31" s="464">
        <v>2.4</v>
      </c>
      <c r="P31" s="464">
        <v>3.2</v>
      </c>
    </row>
    <row r="32" spans="1:16" ht="18">
      <c r="A32" s="462" t="s">
        <v>41</v>
      </c>
      <c r="B32" s="464">
        <v>29</v>
      </c>
      <c r="C32" s="464">
        <v>70</v>
      </c>
      <c r="D32" s="464">
        <v>0.45</v>
      </c>
      <c r="E32" s="464">
        <v>0.85</v>
      </c>
      <c r="F32" s="464">
        <v>2.2000000000000002</v>
      </c>
      <c r="G32" s="464">
        <v>3.4</v>
      </c>
      <c r="H32" s="464">
        <v>6</v>
      </c>
      <c r="I32" s="464">
        <v>1.2</v>
      </c>
      <c r="J32" s="464">
        <v>0.3</v>
      </c>
      <c r="K32" s="464">
        <v>1.8</v>
      </c>
      <c r="L32" s="464">
        <v>19.3</v>
      </c>
      <c r="M32" s="464">
        <v>6.1</v>
      </c>
      <c r="N32" s="464">
        <v>13.4</v>
      </c>
      <c r="O32" s="464">
        <v>4.9000000000000004</v>
      </c>
      <c r="P32" s="464">
        <v>5.8</v>
      </c>
    </row>
    <row r="33" spans="1:16" ht="18">
      <c r="A33" s="462" t="s">
        <v>55</v>
      </c>
      <c r="B33" s="464">
        <v>30</v>
      </c>
      <c r="C33" s="464">
        <v>68</v>
      </c>
      <c r="D33" s="464">
        <v>0.45</v>
      </c>
      <c r="E33" s="464">
        <v>0.9</v>
      </c>
      <c r="F33" s="464">
        <v>2.2000000000000002</v>
      </c>
      <c r="G33" s="464">
        <v>6.4</v>
      </c>
      <c r="H33" s="464">
        <v>2.2999999999999998</v>
      </c>
      <c r="I33" s="464">
        <v>0.7</v>
      </c>
      <c r="J33" s="464">
        <v>0.3</v>
      </c>
      <c r="K33" s="464">
        <v>1.7</v>
      </c>
      <c r="L33" s="464">
        <v>20.100000000000001</v>
      </c>
      <c r="M33" s="464">
        <v>6.2</v>
      </c>
      <c r="N33" s="464">
        <v>13.8</v>
      </c>
      <c r="O33" s="464">
        <v>5.6</v>
      </c>
      <c r="P33" s="464">
        <v>6.2</v>
      </c>
    </row>
    <row r="34" spans="1:16" ht="18">
      <c r="A34" s="462" t="s">
        <v>335</v>
      </c>
      <c r="B34" s="464">
        <v>31</v>
      </c>
      <c r="C34" s="464">
        <v>72</v>
      </c>
      <c r="D34" s="464">
        <v>0.45</v>
      </c>
      <c r="E34" s="464">
        <v>0.76</v>
      </c>
      <c r="F34" s="464">
        <v>2.4</v>
      </c>
      <c r="G34" s="464">
        <v>7.7</v>
      </c>
      <c r="H34" s="464">
        <v>5.5</v>
      </c>
      <c r="I34" s="464">
        <v>0.7</v>
      </c>
      <c r="J34" s="464">
        <v>0.4</v>
      </c>
      <c r="K34" s="464">
        <v>3.3</v>
      </c>
      <c r="L34" s="464">
        <v>24.4</v>
      </c>
      <c r="M34" s="464">
        <v>8.1999999999999993</v>
      </c>
      <c r="N34" s="464">
        <v>18.2</v>
      </c>
      <c r="O34" s="464">
        <v>5.6</v>
      </c>
      <c r="P34" s="464">
        <v>7.4</v>
      </c>
    </row>
    <row r="35" spans="1:16" ht="18">
      <c r="A35" s="462" t="s">
        <v>63</v>
      </c>
      <c r="B35" s="464">
        <v>32</v>
      </c>
      <c r="C35" s="464">
        <v>76</v>
      </c>
      <c r="D35" s="464">
        <v>0.47</v>
      </c>
      <c r="E35" s="464">
        <v>0.83</v>
      </c>
      <c r="F35" s="464">
        <v>0.4</v>
      </c>
      <c r="G35" s="464">
        <v>6</v>
      </c>
      <c r="H35" s="464">
        <v>5.2</v>
      </c>
      <c r="I35" s="464">
        <v>1.1000000000000001</v>
      </c>
      <c r="J35" s="464">
        <v>0.5</v>
      </c>
      <c r="K35" s="464">
        <v>2.5</v>
      </c>
      <c r="L35" s="464">
        <v>21.4</v>
      </c>
      <c r="M35" s="464">
        <v>8.1999999999999993</v>
      </c>
      <c r="N35" s="464">
        <v>17.3</v>
      </c>
      <c r="O35" s="464">
        <v>4.7</v>
      </c>
      <c r="P35" s="464">
        <v>5.7</v>
      </c>
    </row>
    <row r="36" spans="1:16" ht="18">
      <c r="A36" s="462" t="s">
        <v>44</v>
      </c>
      <c r="B36" s="464">
        <v>33</v>
      </c>
      <c r="C36" s="464">
        <v>62</v>
      </c>
      <c r="D36" s="464">
        <v>0.45</v>
      </c>
      <c r="E36" s="464">
        <v>0.79</v>
      </c>
      <c r="F36" s="464">
        <v>1.9</v>
      </c>
      <c r="G36" s="464">
        <v>7.6</v>
      </c>
      <c r="H36" s="464">
        <v>1.2</v>
      </c>
      <c r="I36" s="464">
        <v>0.7</v>
      </c>
      <c r="J36" s="464">
        <v>1.9</v>
      </c>
      <c r="K36" s="464">
        <v>1.8</v>
      </c>
      <c r="L36" s="464">
        <v>19.899999999999999</v>
      </c>
      <c r="M36" s="464">
        <v>6.8</v>
      </c>
      <c r="N36" s="464">
        <v>15.2</v>
      </c>
      <c r="O36" s="464">
        <v>4.4000000000000004</v>
      </c>
      <c r="P36" s="464">
        <v>5.5</v>
      </c>
    </row>
    <row r="37" spans="1:16" ht="18">
      <c r="A37" s="462" t="s">
        <v>65</v>
      </c>
      <c r="B37" s="464">
        <v>34</v>
      </c>
      <c r="C37" s="464">
        <v>60</v>
      </c>
      <c r="D37" s="464">
        <v>0.44</v>
      </c>
      <c r="E37" s="464">
        <v>0.91</v>
      </c>
      <c r="F37" s="464">
        <v>2.6</v>
      </c>
      <c r="G37" s="464">
        <v>9.1999999999999993</v>
      </c>
      <c r="H37" s="464">
        <v>2.4</v>
      </c>
      <c r="I37" s="464">
        <v>0.3</v>
      </c>
      <c r="J37" s="464">
        <v>0.3</v>
      </c>
      <c r="K37" s="464">
        <v>2</v>
      </c>
      <c r="L37" s="464">
        <v>18.2</v>
      </c>
      <c r="M37" s="464">
        <v>5.2</v>
      </c>
      <c r="N37" s="464">
        <v>11.8</v>
      </c>
      <c r="O37" s="464">
        <v>5.0999999999999996</v>
      </c>
      <c r="P37" s="464">
        <v>5.6</v>
      </c>
    </row>
    <row r="38" spans="1:16" ht="18">
      <c r="A38" s="462" t="s">
        <v>42</v>
      </c>
      <c r="B38" s="464">
        <v>35</v>
      </c>
      <c r="C38" s="464">
        <v>78</v>
      </c>
      <c r="D38" s="464">
        <v>0.52</v>
      </c>
      <c r="E38" s="464">
        <v>0.79</v>
      </c>
      <c r="F38" s="464">
        <v>1.1000000000000001</v>
      </c>
      <c r="G38" s="464">
        <v>7.7</v>
      </c>
      <c r="H38" s="464">
        <v>3.5</v>
      </c>
      <c r="I38" s="464">
        <v>1</v>
      </c>
      <c r="J38" s="464">
        <v>0.7</v>
      </c>
      <c r="K38" s="464">
        <v>2</v>
      </c>
      <c r="L38" s="464">
        <v>18.8</v>
      </c>
      <c r="M38" s="464">
        <v>7.1</v>
      </c>
      <c r="N38" s="464">
        <v>13.6</v>
      </c>
      <c r="O38" s="464">
        <v>3.4</v>
      </c>
      <c r="P38" s="464">
        <v>4.3</v>
      </c>
    </row>
    <row r="39" spans="1:16" ht="18">
      <c r="A39" s="462" t="s">
        <v>49</v>
      </c>
      <c r="B39" s="464">
        <v>36</v>
      </c>
      <c r="C39" s="464">
        <v>78</v>
      </c>
      <c r="D39" s="464">
        <v>0.56000000000000005</v>
      </c>
      <c r="E39" s="464">
        <v>0.62</v>
      </c>
      <c r="F39" s="464">
        <v>0</v>
      </c>
      <c r="G39" s="464">
        <v>8.8000000000000007</v>
      </c>
      <c r="H39" s="464">
        <v>8.6999999999999993</v>
      </c>
      <c r="I39" s="464">
        <v>1.5</v>
      </c>
      <c r="J39" s="464">
        <v>0.9</v>
      </c>
      <c r="K39" s="464">
        <v>3.5</v>
      </c>
      <c r="L39" s="464">
        <v>17.8</v>
      </c>
      <c r="M39" s="464">
        <v>7.1</v>
      </c>
      <c r="N39" s="464">
        <v>12.8</v>
      </c>
      <c r="O39" s="464">
        <v>3.5</v>
      </c>
      <c r="P39" s="464">
        <v>5.6</v>
      </c>
    </row>
    <row r="40" spans="1:16" ht="18">
      <c r="A40" s="462" t="s">
        <v>56</v>
      </c>
      <c r="B40" s="464">
        <v>37</v>
      </c>
      <c r="C40" s="464">
        <v>78</v>
      </c>
      <c r="D40" s="464">
        <v>0.46</v>
      </c>
      <c r="E40" s="464">
        <v>0.73</v>
      </c>
      <c r="F40" s="464">
        <v>1.3</v>
      </c>
      <c r="G40" s="464">
        <v>4.2</v>
      </c>
      <c r="H40" s="464">
        <v>7.9</v>
      </c>
      <c r="I40" s="464">
        <v>1.6</v>
      </c>
      <c r="J40" s="464">
        <v>0.7</v>
      </c>
      <c r="K40" s="464">
        <v>2.9</v>
      </c>
      <c r="L40" s="464">
        <v>19</v>
      </c>
      <c r="M40" s="464">
        <v>6.9</v>
      </c>
      <c r="N40" s="464">
        <v>14.9</v>
      </c>
      <c r="O40" s="464">
        <v>4</v>
      </c>
      <c r="P40" s="464">
        <v>5.5</v>
      </c>
    </row>
    <row r="41" spans="1:16" ht="18">
      <c r="A41" s="462" t="s">
        <v>50</v>
      </c>
      <c r="B41" s="464">
        <v>38</v>
      </c>
      <c r="C41" s="464">
        <v>80</v>
      </c>
      <c r="D41" s="464">
        <v>0.47</v>
      </c>
      <c r="E41" s="464">
        <v>0.87</v>
      </c>
      <c r="F41" s="464">
        <v>2</v>
      </c>
      <c r="G41" s="464">
        <v>8</v>
      </c>
      <c r="H41" s="464">
        <v>2.9</v>
      </c>
      <c r="I41" s="464">
        <v>0.8</v>
      </c>
      <c r="J41" s="464">
        <v>0.5</v>
      </c>
      <c r="K41" s="464">
        <v>1.8</v>
      </c>
      <c r="L41" s="464">
        <v>19.399999999999999</v>
      </c>
      <c r="M41" s="464">
        <v>7.1</v>
      </c>
      <c r="N41" s="464">
        <v>15</v>
      </c>
      <c r="O41" s="464">
        <v>3.3</v>
      </c>
      <c r="P41" s="464">
        <v>3.8</v>
      </c>
    </row>
    <row r="42" spans="1:16" ht="18">
      <c r="A42" s="462" t="s">
        <v>61</v>
      </c>
      <c r="B42" s="464">
        <v>39</v>
      </c>
      <c r="C42" s="464">
        <v>70</v>
      </c>
      <c r="D42" s="464">
        <v>0.5</v>
      </c>
      <c r="E42" s="464">
        <v>0.71</v>
      </c>
      <c r="F42" s="464">
        <v>0.9</v>
      </c>
      <c r="G42" s="464">
        <v>7.8</v>
      </c>
      <c r="H42" s="464">
        <v>2.7</v>
      </c>
      <c r="I42" s="464">
        <v>1.6</v>
      </c>
      <c r="J42" s="464">
        <v>0.9</v>
      </c>
      <c r="K42" s="464">
        <v>1.9</v>
      </c>
      <c r="L42" s="464">
        <v>19.100000000000001</v>
      </c>
      <c r="M42" s="464">
        <v>7</v>
      </c>
      <c r="N42" s="464">
        <v>13.9</v>
      </c>
      <c r="O42" s="464">
        <v>4.0999999999999996</v>
      </c>
      <c r="P42" s="464">
        <v>5.8</v>
      </c>
    </row>
    <row r="43" spans="1:16" ht="18">
      <c r="A43" s="460" t="s">
        <v>325</v>
      </c>
      <c r="B43" s="465" t="s">
        <v>324</v>
      </c>
      <c r="C43" s="465" t="s">
        <v>326</v>
      </c>
      <c r="D43" s="465" t="s">
        <v>3</v>
      </c>
      <c r="E43" s="465" t="s">
        <v>4</v>
      </c>
      <c r="F43" s="465" t="s">
        <v>5</v>
      </c>
      <c r="G43" s="465" t="s">
        <v>327</v>
      </c>
      <c r="H43" s="465" t="s">
        <v>7</v>
      </c>
      <c r="I43" s="465" t="s">
        <v>8</v>
      </c>
      <c r="J43" s="465" t="s">
        <v>9</v>
      </c>
      <c r="K43" s="465" t="s">
        <v>10</v>
      </c>
      <c r="L43" s="465" t="s">
        <v>11</v>
      </c>
      <c r="M43" s="465"/>
      <c r="N43" s="465"/>
      <c r="O43" s="465"/>
      <c r="P43" s="465"/>
    </row>
    <row r="44" spans="1:16" ht="18">
      <c r="A44" s="462" t="s">
        <v>54</v>
      </c>
      <c r="B44" s="464">
        <v>40</v>
      </c>
      <c r="C44" s="464">
        <v>76</v>
      </c>
      <c r="D44" s="464">
        <v>0.45</v>
      </c>
      <c r="E44" s="464">
        <v>0.85</v>
      </c>
      <c r="F44" s="464">
        <v>2.5</v>
      </c>
      <c r="G44" s="464">
        <v>6.4</v>
      </c>
      <c r="H44" s="464">
        <v>4.5999999999999996</v>
      </c>
      <c r="I44" s="464">
        <v>1.3</v>
      </c>
      <c r="J44" s="464">
        <v>0.1</v>
      </c>
      <c r="K44" s="464">
        <v>2.4</v>
      </c>
      <c r="L44" s="464">
        <v>19.899999999999999</v>
      </c>
      <c r="M44" s="464">
        <v>7.2</v>
      </c>
      <c r="N44" s="464">
        <v>16.100000000000001</v>
      </c>
      <c r="O44" s="464">
        <v>3</v>
      </c>
      <c r="P44" s="464">
        <v>3.6</v>
      </c>
    </row>
    <row r="45" spans="1:16" ht="18">
      <c r="A45" s="462" t="s">
        <v>66</v>
      </c>
      <c r="B45" s="464">
        <v>41</v>
      </c>
      <c r="C45" s="464">
        <v>78</v>
      </c>
      <c r="D45" s="464">
        <v>0.45</v>
      </c>
      <c r="E45" s="464">
        <v>0.8</v>
      </c>
      <c r="F45" s="464">
        <v>3.3</v>
      </c>
      <c r="G45" s="464">
        <v>4.2</v>
      </c>
      <c r="H45" s="464">
        <v>5.2</v>
      </c>
      <c r="I45" s="464">
        <v>1.3</v>
      </c>
      <c r="J45" s="464">
        <v>0.2</v>
      </c>
      <c r="K45" s="464">
        <v>2.8</v>
      </c>
      <c r="L45" s="464">
        <v>21.6</v>
      </c>
      <c r="M45" s="464">
        <v>8</v>
      </c>
      <c r="N45" s="464">
        <v>17.899999999999999</v>
      </c>
      <c r="O45" s="464">
        <v>2.2999999999999998</v>
      </c>
      <c r="P45" s="464">
        <v>2.9</v>
      </c>
    </row>
    <row r="46" spans="1:16" ht="18">
      <c r="A46" s="462" t="s">
        <v>48</v>
      </c>
      <c r="B46" s="464">
        <v>42</v>
      </c>
      <c r="C46" s="464">
        <v>80</v>
      </c>
      <c r="D46" s="464">
        <v>0.46</v>
      </c>
      <c r="E46" s="464">
        <v>0.88</v>
      </c>
      <c r="F46" s="464">
        <v>3.5</v>
      </c>
      <c r="G46" s="464">
        <v>5.3</v>
      </c>
      <c r="H46" s="464">
        <v>2.6</v>
      </c>
      <c r="I46" s="464">
        <v>0.8</v>
      </c>
      <c r="J46" s="464">
        <v>0.4</v>
      </c>
      <c r="K46" s="464">
        <v>1.8</v>
      </c>
      <c r="L46" s="464">
        <v>21.8</v>
      </c>
      <c r="M46" s="464">
        <v>8</v>
      </c>
      <c r="N46" s="464">
        <v>17.5</v>
      </c>
      <c r="O46" s="464">
        <v>2.2000000000000002</v>
      </c>
      <c r="P46" s="464">
        <v>2.5</v>
      </c>
    </row>
    <row r="47" spans="1:16" ht="18">
      <c r="A47" s="462" t="s">
        <v>82</v>
      </c>
      <c r="B47" s="464">
        <v>43</v>
      </c>
      <c r="C47" s="464">
        <v>76</v>
      </c>
      <c r="D47" s="464">
        <v>0.5</v>
      </c>
      <c r="E47" s="464">
        <v>0.73</v>
      </c>
      <c r="F47" s="464">
        <v>1</v>
      </c>
      <c r="G47" s="464">
        <v>9</v>
      </c>
      <c r="H47" s="464">
        <v>3.8</v>
      </c>
      <c r="I47" s="464">
        <v>0.7</v>
      </c>
      <c r="J47" s="464">
        <v>0.7</v>
      </c>
      <c r="K47" s="464">
        <v>2.9</v>
      </c>
      <c r="L47" s="464">
        <v>21</v>
      </c>
      <c r="M47" s="464">
        <v>7.3</v>
      </c>
      <c r="N47" s="464">
        <v>14.7</v>
      </c>
      <c r="O47" s="464">
        <v>5.4</v>
      </c>
      <c r="P47" s="464">
        <v>7.4</v>
      </c>
    </row>
    <row r="48" spans="1:16" ht="18">
      <c r="A48" s="462" t="s">
        <v>73</v>
      </c>
      <c r="B48" s="464">
        <v>44</v>
      </c>
      <c r="C48" s="464">
        <v>72</v>
      </c>
      <c r="D48" s="464">
        <v>0.55000000000000004</v>
      </c>
      <c r="E48" s="464">
        <v>0.79</v>
      </c>
      <c r="F48" s="464">
        <v>0.4</v>
      </c>
      <c r="G48" s="464">
        <v>9.6999999999999993</v>
      </c>
      <c r="H48" s="464">
        <v>1.8</v>
      </c>
      <c r="I48" s="464">
        <v>0.5</v>
      </c>
      <c r="J48" s="464">
        <v>1.5</v>
      </c>
      <c r="K48" s="464">
        <v>2.4</v>
      </c>
      <c r="L48" s="464">
        <v>16.5</v>
      </c>
      <c r="M48" s="464">
        <v>6.1</v>
      </c>
      <c r="N48" s="464">
        <v>11</v>
      </c>
      <c r="O48" s="464">
        <v>4</v>
      </c>
      <c r="P48" s="464">
        <v>5</v>
      </c>
    </row>
    <row r="49" spans="1:16" ht="18">
      <c r="A49" s="462" t="s">
        <v>332</v>
      </c>
      <c r="B49" s="464">
        <v>45</v>
      </c>
      <c r="C49" s="464">
        <v>50</v>
      </c>
      <c r="D49" s="464">
        <v>0.45</v>
      </c>
      <c r="E49" s="464">
        <v>0.79</v>
      </c>
      <c r="F49" s="464">
        <v>2.1</v>
      </c>
      <c r="G49" s="464">
        <v>5.5</v>
      </c>
      <c r="H49" s="464">
        <v>5.0999999999999996</v>
      </c>
      <c r="I49" s="464">
        <v>1.6</v>
      </c>
      <c r="J49" s="464">
        <v>0.3</v>
      </c>
      <c r="K49" s="464">
        <v>2.2000000000000002</v>
      </c>
      <c r="L49" s="464">
        <v>19.399999999999999</v>
      </c>
      <c r="M49" s="464">
        <v>7.2</v>
      </c>
      <c r="N49" s="464">
        <v>16.2</v>
      </c>
      <c r="O49" s="464">
        <v>2.9</v>
      </c>
      <c r="P49" s="464">
        <v>3.7</v>
      </c>
    </row>
    <row r="50" spans="1:16" ht="18">
      <c r="A50" s="462" t="s">
        <v>37</v>
      </c>
      <c r="B50" s="464">
        <v>46</v>
      </c>
      <c r="C50" s="464">
        <v>64</v>
      </c>
      <c r="D50" s="464">
        <v>0.44</v>
      </c>
      <c r="E50" s="464">
        <v>0.86</v>
      </c>
      <c r="F50" s="464">
        <v>2</v>
      </c>
      <c r="G50" s="464">
        <v>3.8</v>
      </c>
      <c r="H50" s="464">
        <v>7.7</v>
      </c>
      <c r="I50" s="464">
        <v>1.6</v>
      </c>
      <c r="J50" s="464">
        <v>0.3</v>
      </c>
      <c r="K50" s="464">
        <v>2.6</v>
      </c>
      <c r="L50" s="464">
        <v>15.5</v>
      </c>
      <c r="M50" s="464">
        <v>5.3</v>
      </c>
      <c r="N50" s="464">
        <v>12.2</v>
      </c>
      <c r="O50" s="464">
        <v>2.9</v>
      </c>
      <c r="P50" s="464">
        <v>3.3</v>
      </c>
    </row>
    <row r="51" spans="1:16" ht="18">
      <c r="A51" s="462" t="s">
        <v>33</v>
      </c>
      <c r="B51" s="464">
        <v>47</v>
      </c>
      <c r="C51" s="464">
        <v>76</v>
      </c>
      <c r="D51" s="464">
        <v>0.48</v>
      </c>
      <c r="E51" s="464">
        <v>0.74</v>
      </c>
      <c r="F51" s="464">
        <v>1.1000000000000001</v>
      </c>
      <c r="G51" s="464">
        <v>7.9</v>
      </c>
      <c r="H51" s="464">
        <v>1.8</v>
      </c>
      <c r="I51" s="464">
        <v>0.8</v>
      </c>
      <c r="J51" s="464">
        <v>2.8</v>
      </c>
      <c r="K51" s="464">
        <v>1.5</v>
      </c>
      <c r="L51" s="464">
        <v>14.6</v>
      </c>
      <c r="M51" s="464">
        <v>5.6</v>
      </c>
      <c r="N51" s="464">
        <v>11.7</v>
      </c>
      <c r="O51" s="464">
        <v>2.2000000000000002</v>
      </c>
      <c r="P51" s="464">
        <v>3</v>
      </c>
    </row>
    <row r="52" spans="1:16" ht="18">
      <c r="A52" s="462" t="s">
        <v>333</v>
      </c>
      <c r="B52" s="464">
        <v>48</v>
      </c>
      <c r="C52" s="464">
        <v>70</v>
      </c>
      <c r="D52" s="464">
        <v>0.49</v>
      </c>
      <c r="E52" s="464">
        <v>0.77</v>
      </c>
      <c r="F52" s="464">
        <v>1.1000000000000001</v>
      </c>
      <c r="G52" s="464">
        <v>7.2</v>
      </c>
      <c r="H52" s="464">
        <v>1.4</v>
      </c>
      <c r="I52" s="464">
        <v>1.1000000000000001</v>
      </c>
      <c r="J52" s="464">
        <v>1.8</v>
      </c>
      <c r="K52" s="464">
        <v>2.1</v>
      </c>
      <c r="L52" s="464">
        <v>17.100000000000001</v>
      </c>
      <c r="M52" s="464">
        <v>6.3</v>
      </c>
      <c r="N52" s="464">
        <v>12.9</v>
      </c>
      <c r="O52" s="464">
        <v>3.4</v>
      </c>
      <c r="P52" s="464">
        <v>4.4000000000000004</v>
      </c>
    </row>
    <row r="53" spans="1:16" ht="18">
      <c r="A53" s="462" t="s">
        <v>62</v>
      </c>
      <c r="B53" s="464">
        <v>49</v>
      </c>
      <c r="C53" s="464">
        <v>68</v>
      </c>
      <c r="D53" s="464">
        <v>0.43</v>
      </c>
      <c r="E53" s="464">
        <v>0.87</v>
      </c>
      <c r="F53" s="464">
        <v>2.4</v>
      </c>
      <c r="G53" s="464">
        <v>9.5</v>
      </c>
      <c r="H53" s="464">
        <v>1.5</v>
      </c>
      <c r="I53" s="464">
        <v>0.7</v>
      </c>
      <c r="J53" s="464">
        <v>0.6</v>
      </c>
      <c r="K53" s="464">
        <v>1.6</v>
      </c>
      <c r="L53" s="464">
        <v>19.600000000000001</v>
      </c>
      <c r="M53" s="464">
        <v>6.9</v>
      </c>
      <c r="N53" s="464">
        <v>15.9</v>
      </c>
      <c r="O53" s="464">
        <v>3.4</v>
      </c>
      <c r="P53" s="464">
        <v>4</v>
      </c>
    </row>
    <row r="54" spans="1:16" ht="18">
      <c r="A54" s="462" t="s">
        <v>98</v>
      </c>
      <c r="B54" s="464">
        <v>50</v>
      </c>
      <c r="C54" s="464">
        <v>73</v>
      </c>
      <c r="D54" s="464">
        <v>0.51</v>
      </c>
      <c r="E54" s="464">
        <v>0.72</v>
      </c>
      <c r="F54" s="464">
        <v>0.6</v>
      </c>
      <c r="G54" s="464">
        <v>10.3</v>
      </c>
      <c r="H54" s="464">
        <v>1.5</v>
      </c>
      <c r="I54" s="464">
        <v>0.6</v>
      </c>
      <c r="J54" s="464">
        <v>1.3</v>
      </c>
      <c r="K54" s="464">
        <v>2</v>
      </c>
      <c r="L54" s="464">
        <v>20.2</v>
      </c>
      <c r="M54" s="464">
        <v>7.8</v>
      </c>
      <c r="N54" s="464">
        <v>15.3</v>
      </c>
      <c r="O54" s="464">
        <v>4</v>
      </c>
      <c r="P54" s="464">
        <v>5.5</v>
      </c>
    </row>
    <row r="55" spans="1:16" ht="18">
      <c r="A55" s="462" t="s">
        <v>334</v>
      </c>
      <c r="B55" s="464">
        <v>51</v>
      </c>
      <c r="C55" s="464">
        <v>76</v>
      </c>
      <c r="D55" s="464">
        <v>0.46</v>
      </c>
      <c r="E55" s="464">
        <v>0.86</v>
      </c>
      <c r="F55" s="464">
        <v>2.5</v>
      </c>
      <c r="G55" s="464">
        <v>4.3</v>
      </c>
      <c r="H55" s="464">
        <v>3.2</v>
      </c>
      <c r="I55" s="464">
        <v>0.8</v>
      </c>
      <c r="J55" s="464">
        <v>0.4</v>
      </c>
      <c r="K55" s="464">
        <v>1.5</v>
      </c>
      <c r="L55" s="464">
        <v>22.3</v>
      </c>
      <c r="M55" s="464">
        <v>8.6999999999999993</v>
      </c>
      <c r="N55" s="464">
        <v>18.7</v>
      </c>
      <c r="O55" s="464">
        <v>2.4</v>
      </c>
      <c r="P55" s="464">
        <v>2.8</v>
      </c>
    </row>
    <row r="56" spans="1:16" ht="18">
      <c r="A56" s="462" t="s">
        <v>330</v>
      </c>
      <c r="B56" s="464">
        <v>52</v>
      </c>
      <c r="C56" s="464">
        <v>76</v>
      </c>
      <c r="D56" s="464">
        <v>0.48</v>
      </c>
      <c r="E56" s="464">
        <v>0.83</v>
      </c>
      <c r="F56" s="464">
        <v>2.2000000000000002</v>
      </c>
      <c r="G56" s="464">
        <v>5.7</v>
      </c>
      <c r="H56" s="464">
        <v>2.6</v>
      </c>
      <c r="I56" s="464">
        <v>1.5</v>
      </c>
      <c r="J56" s="464">
        <v>0.7</v>
      </c>
      <c r="K56" s="464">
        <v>1.3</v>
      </c>
      <c r="L56" s="464">
        <v>16.899999999999999</v>
      </c>
      <c r="M56" s="464">
        <v>6.5</v>
      </c>
      <c r="N56" s="464">
        <v>13.5</v>
      </c>
      <c r="O56" s="464">
        <v>1.6</v>
      </c>
      <c r="P56" s="464">
        <v>2</v>
      </c>
    </row>
    <row r="57" spans="1:16" ht="18">
      <c r="A57" s="460" t="s">
        <v>325</v>
      </c>
      <c r="B57" s="465" t="s">
        <v>324</v>
      </c>
      <c r="C57" s="465" t="s">
        <v>326</v>
      </c>
      <c r="D57" s="465" t="s">
        <v>3</v>
      </c>
      <c r="E57" s="465" t="s">
        <v>4</v>
      </c>
      <c r="F57" s="465" t="s">
        <v>5</v>
      </c>
      <c r="G57" s="465" t="s">
        <v>327</v>
      </c>
      <c r="H57" s="465" t="s">
        <v>7</v>
      </c>
      <c r="I57" s="465" t="s">
        <v>8</v>
      </c>
      <c r="J57" s="465" t="s">
        <v>9</v>
      </c>
      <c r="K57" s="465" t="s">
        <v>10</v>
      </c>
      <c r="L57" s="465" t="s">
        <v>11</v>
      </c>
      <c r="M57" s="465"/>
      <c r="N57" s="465"/>
      <c r="O57" s="465"/>
      <c r="P57" s="465"/>
    </row>
    <row r="58" spans="1:16" ht="18">
      <c r="A58" s="462" t="s">
        <v>77</v>
      </c>
      <c r="B58" s="464">
        <v>53</v>
      </c>
      <c r="C58" s="464">
        <v>80</v>
      </c>
      <c r="D58" s="464">
        <v>0.55000000000000004</v>
      </c>
      <c r="E58" s="464">
        <v>0.74</v>
      </c>
      <c r="F58" s="464">
        <v>0</v>
      </c>
      <c r="G58" s="464">
        <v>10.1</v>
      </c>
      <c r="H58" s="464">
        <v>3</v>
      </c>
      <c r="I58" s="464">
        <v>1.2</v>
      </c>
      <c r="J58" s="464">
        <v>1.3</v>
      </c>
      <c r="K58" s="464">
        <v>1.9</v>
      </c>
      <c r="L58" s="464">
        <v>14.4</v>
      </c>
      <c r="M58" s="464">
        <v>5.8</v>
      </c>
      <c r="N58" s="464">
        <v>10.6</v>
      </c>
      <c r="O58" s="464">
        <v>2.7</v>
      </c>
      <c r="P58" s="464">
        <v>3.7</v>
      </c>
    </row>
    <row r="59" spans="1:16" ht="18">
      <c r="A59" s="462" t="s">
        <v>52</v>
      </c>
      <c r="B59" s="464">
        <v>54</v>
      </c>
      <c r="C59" s="464">
        <v>72</v>
      </c>
      <c r="D59" s="464">
        <v>0.65</v>
      </c>
      <c r="E59" s="464">
        <v>0.64</v>
      </c>
      <c r="F59" s="464">
        <v>0</v>
      </c>
      <c r="G59" s="464">
        <v>10.8</v>
      </c>
      <c r="H59" s="464">
        <v>1.4</v>
      </c>
      <c r="I59" s="464">
        <v>0.7</v>
      </c>
      <c r="J59" s="464">
        <v>1.7</v>
      </c>
      <c r="K59" s="464">
        <v>1.4</v>
      </c>
      <c r="L59" s="464">
        <v>15.3</v>
      </c>
      <c r="M59" s="464">
        <v>6.4</v>
      </c>
      <c r="N59" s="464">
        <v>9.8000000000000007</v>
      </c>
      <c r="O59" s="464">
        <v>2.6</v>
      </c>
      <c r="P59" s="464">
        <v>4</v>
      </c>
    </row>
    <row r="60" spans="1:16" ht="18">
      <c r="A60" s="462" t="s">
        <v>331</v>
      </c>
      <c r="B60" s="464">
        <v>55</v>
      </c>
      <c r="C60" s="464">
        <v>68</v>
      </c>
      <c r="D60" s="464">
        <v>0.43</v>
      </c>
      <c r="E60" s="464">
        <v>0.84</v>
      </c>
      <c r="F60" s="464">
        <v>2.5</v>
      </c>
      <c r="G60" s="464">
        <v>4.7</v>
      </c>
      <c r="H60" s="464">
        <v>7.1</v>
      </c>
      <c r="I60" s="464">
        <v>1.3</v>
      </c>
      <c r="J60" s="464">
        <v>0.5</v>
      </c>
      <c r="K60" s="464">
        <v>2.7</v>
      </c>
      <c r="L60" s="464">
        <v>16.3</v>
      </c>
      <c r="M60" s="464">
        <v>5.7</v>
      </c>
      <c r="N60" s="464">
        <v>13.2</v>
      </c>
      <c r="O60" s="464">
        <v>2.5</v>
      </c>
      <c r="P60" s="464">
        <v>3</v>
      </c>
    </row>
    <row r="61" spans="1:16" ht="18">
      <c r="A61" s="462" t="s">
        <v>75</v>
      </c>
      <c r="B61" s="464">
        <v>56</v>
      </c>
      <c r="C61" s="464">
        <v>76</v>
      </c>
      <c r="D61" s="464">
        <v>0.53</v>
      </c>
      <c r="E61" s="464">
        <v>0.69</v>
      </c>
      <c r="F61" s="464">
        <v>0.3</v>
      </c>
      <c r="G61" s="464">
        <v>9.9</v>
      </c>
      <c r="H61" s="464">
        <v>1.6</v>
      </c>
      <c r="I61" s="464">
        <v>0.9</v>
      </c>
      <c r="J61" s="464">
        <v>1.8</v>
      </c>
      <c r="K61" s="464">
        <v>1.7</v>
      </c>
      <c r="L61" s="464">
        <v>16.100000000000001</v>
      </c>
      <c r="M61" s="464">
        <v>6.5</v>
      </c>
      <c r="N61" s="464">
        <v>12.2</v>
      </c>
      <c r="O61" s="464">
        <v>2.8</v>
      </c>
      <c r="P61" s="464">
        <v>4</v>
      </c>
    </row>
    <row r="62" spans="1:16" ht="18">
      <c r="A62" s="462" t="s">
        <v>72</v>
      </c>
      <c r="B62" s="464">
        <v>57</v>
      </c>
      <c r="C62" s="464">
        <v>70</v>
      </c>
      <c r="D62" s="464">
        <v>0.49</v>
      </c>
      <c r="E62" s="464">
        <v>0.92</v>
      </c>
      <c r="F62" s="464">
        <v>1.9</v>
      </c>
      <c r="G62" s="464">
        <v>4.5999999999999996</v>
      </c>
      <c r="H62" s="464">
        <v>4.9000000000000004</v>
      </c>
      <c r="I62" s="464">
        <v>0.8</v>
      </c>
      <c r="J62" s="464">
        <v>0.2</v>
      </c>
      <c r="K62" s="464">
        <v>1.8</v>
      </c>
      <c r="L62" s="464">
        <v>17.399999999999999</v>
      </c>
      <c r="M62" s="464">
        <v>6.5</v>
      </c>
      <c r="N62" s="464">
        <v>13.2</v>
      </c>
      <c r="O62" s="464">
        <v>2.6</v>
      </c>
      <c r="P62" s="464">
        <v>2.8</v>
      </c>
    </row>
    <row r="63" spans="1:16" ht="18">
      <c r="A63" s="462" t="s">
        <v>40</v>
      </c>
      <c r="B63" s="464">
        <v>58</v>
      </c>
      <c r="C63" s="464">
        <v>76</v>
      </c>
      <c r="D63" s="464">
        <v>0.63</v>
      </c>
      <c r="E63" s="464">
        <v>0.64</v>
      </c>
      <c r="F63" s="464">
        <v>0</v>
      </c>
      <c r="G63" s="464">
        <v>9.4</v>
      </c>
      <c r="H63" s="464">
        <v>0.8</v>
      </c>
      <c r="I63" s="464">
        <v>1</v>
      </c>
      <c r="J63" s="464">
        <v>2.8</v>
      </c>
      <c r="K63" s="464">
        <v>0.9</v>
      </c>
      <c r="L63" s="464">
        <v>11.3</v>
      </c>
      <c r="M63" s="464">
        <v>4.8</v>
      </c>
      <c r="N63" s="464">
        <v>7.7</v>
      </c>
      <c r="O63" s="464">
        <v>1.7</v>
      </c>
      <c r="P63" s="464">
        <v>2.7</v>
      </c>
    </row>
    <row r="64" spans="1:16" ht="18">
      <c r="A64" s="462" t="s">
        <v>79</v>
      </c>
      <c r="B64" s="464">
        <v>59</v>
      </c>
      <c r="C64" s="464">
        <v>76</v>
      </c>
      <c r="D64" s="464">
        <v>0.56000000000000005</v>
      </c>
      <c r="E64" s="464">
        <v>0.78</v>
      </c>
      <c r="F64" s="464">
        <v>0.8</v>
      </c>
      <c r="G64" s="464">
        <v>9.5</v>
      </c>
      <c r="H64" s="464">
        <v>2</v>
      </c>
      <c r="I64" s="464">
        <v>0.4</v>
      </c>
      <c r="J64" s="464">
        <v>1.4</v>
      </c>
      <c r="K64" s="464">
        <v>1.2</v>
      </c>
      <c r="L64" s="464">
        <v>15.1</v>
      </c>
      <c r="M64" s="464">
        <v>6</v>
      </c>
      <c r="N64" s="464">
        <v>10.7</v>
      </c>
      <c r="O64" s="464">
        <v>2.2999999999999998</v>
      </c>
      <c r="P64" s="464">
        <v>2.9</v>
      </c>
    </row>
    <row r="65" spans="1:16" ht="18">
      <c r="A65" s="462" t="s">
        <v>58</v>
      </c>
      <c r="B65" s="464">
        <v>60</v>
      </c>
      <c r="C65" s="464">
        <v>76</v>
      </c>
      <c r="D65" s="464">
        <v>0.48</v>
      </c>
      <c r="E65" s="464">
        <v>0.77</v>
      </c>
      <c r="F65" s="464">
        <v>1.7</v>
      </c>
      <c r="G65" s="464">
        <v>5.0999999999999996</v>
      </c>
      <c r="H65" s="464">
        <v>6</v>
      </c>
      <c r="I65" s="464">
        <v>1.5</v>
      </c>
      <c r="J65" s="464">
        <v>0.4</v>
      </c>
      <c r="K65" s="464">
        <v>2.2000000000000002</v>
      </c>
      <c r="L65" s="464">
        <v>15.3</v>
      </c>
      <c r="M65" s="464">
        <v>5.5</v>
      </c>
      <c r="N65" s="464">
        <v>11.5</v>
      </c>
      <c r="O65" s="464">
        <v>2.5</v>
      </c>
      <c r="P65" s="464">
        <v>3.2</v>
      </c>
    </row>
    <row r="66" spans="1:16" ht="18">
      <c r="A66" s="462" t="s">
        <v>74</v>
      </c>
      <c r="B66" s="464">
        <v>61</v>
      </c>
      <c r="C66" s="464">
        <v>75</v>
      </c>
      <c r="D66" s="464">
        <v>0.45</v>
      </c>
      <c r="E66" s="464">
        <v>0.85</v>
      </c>
      <c r="F66" s="464">
        <v>2.4</v>
      </c>
      <c r="G66" s="464">
        <v>3.6</v>
      </c>
      <c r="H66" s="464">
        <v>2.8</v>
      </c>
      <c r="I66" s="464">
        <v>1.5</v>
      </c>
      <c r="J66" s="464">
        <v>0.9</v>
      </c>
      <c r="K66" s="464">
        <v>1.4</v>
      </c>
      <c r="L66" s="464">
        <v>15.3</v>
      </c>
      <c r="M66" s="464">
        <v>5.0999999999999996</v>
      </c>
      <c r="N66" s="464">
        <v>11.4</v>
      </c>
      <c r="O66" s="464">
        <v>2.7</v>
      </c>
      <c r="P66" s="464">
        <v>3.2</v>
      </c>
    </row>
    <row r="67" spans="1:16" ht="18">
      <c r="A67" s="462" t="s">
        <v>39</v>
      </c>
      <c r="B67" s="464">
        <v>62</v>
      </c>
      <c r="C67" s="464">
        <v>66</v>
      </c>
      <c r="D67" s="464">
        <v>0.44</v>
      </c>
      <c r="E67" s="464">
        <v>0.76</v>
      </c>
      <c r="F67" s="464">
        <v>2.4</v>
      </c>
      <c r="G67" s="464">
        <v>5.5</v>
      </c>
      <c r="H67" s="464">
        <v>1.3</v>
      </c>
      <c r="I67" s="464">
        <v>2</v>
      </c>
      <c r="J67" s="464">
        <v>1.3</v>
      </c>
      <c r="K67" s="464">
        <v>1.2</v>
      </c>
      <c r="L67" s="464">
        <v>13.5</v>
      </c>
      <c r="M67" s="464">
        <v>4.5999999999999996</v>
      </c>
      <c r="N67" s="464">
        <v>10.4</v>
      </c>
      <c r="O67" s="464">
        <v>1.9</v>
      </c>
      <c r="P67" s="464">
        <v>2.5</v>
      </c>
    </row>
    <row r="68" spans="1:16" ht="18">
      <c r="A68" s="462" t="s">
        <v>336</v>
      </c>
      <c r="B68" s="464">
        <v>63</v>
      </c>
      <c r="C68" s="464">
        <v>78</v>
      </c>
      <c r="D68" s="464">
        <v>0.47</v>
      </c>
      <c r="E68" s="464">
        <v>0.83</v>
      </c>
      <c r="F68" s="464">
        <v>1.6</v>
      </c>
      <c r="G68" s="464">
        <v>6.5</v>
      </c>
      <c r="H68" s="464">
        <v>2.2999999999999998</v>
      </c>
      <c r="I68" s="464">
        <v>1.1000000000000001</v>
      </c>
      <c r="J68" s="464">
        <v>0.8</v>
      </c>
      <c r="K68" s="464">
        <v>1.5</v>
      </c>
      <c r="L68" s="464">
        <v>17</v>
      </c>
      <c r="M68" s="464">
        <v>6.4</v>
      </c>
      <c r="N68" s="464">
        <v>13.8</v>
      </c>
      <c r="O68" s="464">
        <v>2.6</v>
      </c>
      <c r="P68" s="464">
        <v>3.1</v>
      </c>
    </row>
    <row r="69" spans="1:16" ht="18">
      <c r="A69" s="462" t="s">
        <v>338</v>
      </c>
      <c r="B69" s="464">
        <v>64</v>
      </c>
      <c r="C69" s="464">
        <v>76</v>
      </c>
      <c r="D69" s="464">
        <v>0.44</v>
      </c>
      <c r="E69" s="464">
        <v>0.84</v>
      </c>
      <c r="F69" s="464">
        <v>2.1</v>
      </c>
      <c r="G69" s="464">
        <v>4.5999999999999996</v>
      </c>
      <c r="H69" s="464">
        <v>5.0999999999999996</v>
      </c>
      <c r="I69" s="464">
        <v>0.9</v>
      </c>
      <c r="J69" s="464">
        <v>0.4</v>
      </c>
      <c r="K69" s="464">
        <v>2.1</v>
      </c>
      <c r="L69" s="464">
        <v>19.3</v>
      </c>
      <c r="M69" s="464">
        <v>7.3</v>
      </c>
      <c r="N69" s="464">
        <v>16.600000000000001</v>
      </c>
      <c r="O69" s="464">
        <v>2.7</v>
      </c>
      <c r="P69" s="464">
        <v>3.2</v>
      </c>
    </row>
    <row r="70" spans="1:16" ht="18">
      <c r="A70" s="462" t="s">
        <v>93</v>
      </c>
      <c r="B70" s="464">
        <v>65</v>
      </c>
      <c r="C70" s="464">
        <v>76</v>
      </c>
      <c r="D70" s="464">
        <v>0.56000000000000005</v>
      </c>
      <c r="E70" s="464">
        <v>0.72</v>
      </c>
      <c r="F70" s="464">
        <v>0.1</v>
      </c>
      <c r="G70" s="464">
        <v>10.8</v>
      </c>
      <c r="H70" s="464">
        <v>3.7</v>
      </c>
      <c r="I70" s="464">
        <v>0.8</v>
      </c>
      <c r="J70" s="464">
        <v>0.5</v>
      </c>
      <c r="K70" s="464">
        <v>2.7</v>
      </c>
      <c r="L70" s="464">
        <v>16</v>
      </c>
      <c r="M70" s="464">
        <v>6.1</v>
      </c>
      <c r="N70" s="464">
        <v>11.1</v>
      </c>
      <c r="O70" s="464">
        <v>3.6</v>
      </c>
      <c r="P70" s="464">
        <v>5</v>
      </c>
    </row>
    <row r="71" spans="1:16" ht="18">
      <c r="A71" s="460" t="s">
        <v>325</v>
      </c>
      <c r="B71" s="465" t="s">
        <v>324</v>
      </c>
      <c r="C71" s="465" t="s">
        <v>326</v>
      </c>
      <c r="D71" s="465" t="s">
        <v>3</v>
      </c>
      <c r="E71" s="465" t="s">
        <v>4</v>
      </c>
      <c r="F71" s="465" t="s">
        <v>5</v>
      </c>
      <c r="G71" s="465" t="s">
        <v>327</v>
      </c>
      <c r="H71" s="465" t="s">
        <v>7</v>
      </c>
      <c r="I71" s="465" t="s">
        <v>8</v>
      </c>
      <c r="J71" s="465" t="s">
        <v>9</v>
      </c>
      <c r="K71" s="465" t="s">
        <v>10</v>
      </c>
      <c r="L71" s="465" t="s">
        <v>11</v>
      </c>
      <c r="M71" s="465"/>
      <c r="N71" s="465"/>
      <c r="O71" s="465"/>
      <c r="P71" s="465"/>
    </row>
    <row r="72" spans="1:16" ht="18">
      <c r="A72" s="462" t="s">
        <v>80</v>
      </c>
      <c r="B72" s="464">
        <v>66</v>
      </c>
      <c r="C72" s="464">
        <v>74</v>
      </c>
      <c r="D72" s="464">
        <v>0.45</v>
      </c>
      <c r="E72" s="464">
        <v>0.78</v>
      </c>
      <c r="F72" s="464">
        <v>1.5</v>
      </c>
      <c r="G72" s="464">
        <v>4</v>
      </c>
      <c r="H72" s="464">
        <v>7.9</v>
      </c>
      <c r="I72" s="464">
        <v>1.2</v>
      </c>
      <c r="J72" s="464">
        <v>0.4</v>
      </c>
      <c r="K72" s="464">
        <v>3.1</v>
      </c>
      <c r="L72" s="464">
        <v>16.399999999999999</v>
      </c>
      <c r="M72" s="464">
        <v>5.8</v>
      </c>
      <c r="N72" s="464">
        <v>13</v>
      </c>
      <c r="O72" s="464">
        <v>3.3</v>
      </c>
      <c r="P72" s="464">
        <v>4.2</v>
      </c>
    </row>
    <row r="73" spans="1:16" ht="18">
      <c r="A73" s="462" t="s">
        <v>104</v>
      </c>
      <c r="B73" s="464">
        <v>67</v>
      </c>
      <c r="C73" s="464">
        <v>78</v>
      </c>
      <c r="D73" s="464">
        <v>0.48</v>
      </c>
      <c r="E73" s="464">
        <v>0.81</v>
      </c>
      <c r="F73" s="464">
        <v>1.1000000000000001</v>
      </c>
      <c r="G73" s="464">
        <v>3.6</v>
      </c>
      <c r="H73" s="464">
        <v>4.7</v>
      </c>
      <c r="I73" s="464">
        <v>1.5</v>
      </c>
      <c r="J73" s="464">
        <v>0.6</v>
      </c>
      <c r="K73" s="464">
        <v>2.1</v>
      </c>
      <c r="L73" s="464">
        <v>15.8</v>
      </c>
      <c r="M73" s="464">
        <v>6.1</v>
      </c>
      <c r="N73" s="464">
        <v>12.8</v>
      </c>
      <c r="O73" s="464">
        <v>2.5</v>
      </c>
      <c r="P73" s="464">
        <v>3.1</v>
      </c>
    </row>
    <row r="74" spans="1:16" ht="18">
      <c r="A74" s="462" t="s">
        <v>87</v>
      </c>
      <c r="B74" s="464">
        <v>68</v>
      </c>
      <c r="C74" s="464">
        <v>78</v>
      </c>
      <c r="D74" s="464">
        <v>0.63</v>
      </c>
      <c r="E74" s="464">
        <v>0.64</v>
      </c>
      <c r="F74" s="464">
        <v>0</v>
      </c>
      <c r="G74" s="464">
        <v>6.9</v>
      </c>
      <c r="H74" s="464">
        <v>2.2000000000000002</v>
      </c>
      <c r="I74" s="464">
        <v>1</v>
      </c>
      <c r="J74" s="464">
        <v>1.5</v>
      </c>
      <c r="K74" s="464">
        <v>1.7</v>
      </c>
      <c r="L74" s="464">
        <v>16.399999999999999</v>
      </c>
      <c r="M74" s="464">
        <v>6.4</v>
      </c>
      <c r="N74" s="464">
        <v>10.3</v>
      </c>
      <c r="O74" s="464">
        <v>3.6</v>
      </c>
      <c r="P74" s="464">
        <v>5.6</v>
      </c>
    </row>
    <row r="75" spans="1:16" ht="18">
      <c r="A75" s="462" t="s">
        <v>89</v>
      </c>
      <c r="B75" s="464">
        <v>69</v>
      </c>
      <c r="C75" s="464">
        <v>69</v>
      </c>
      <c r="D75" s="464">
        <v>0.55000000000000004</v>
      </c>
      <c r="E75" s="464">
        <v>0.61</v>
      </c>
      <c r="F75" s="464">
        <v>0</v>
      </c>
      <c r="G75" s="464">
        <v>11.6</v>
      </c>
      <c r="H75" s="464">
        <v>1</v>
      </c>
      <c r="I75" s="464">
        <v>0.7</v>
      </c>
      <c r="J75" s="464">
        <v>2.2999999999999998</v>
      </c>
      <c r="K75" s="464">
        <v>1.6</v>
      </c>
      <c r="L75" s="464">
        <v>14</v>
      </c>
      <c r="M75" s="464">
        <v>6</v>
      </c>
      <c r="N75" s="464">
        <v>11.1</v>
      </c>
      <c r="O75" s="464">
        <v>1.9</v>
      </c>
      <c r="P75" s="464">
        <v>3.1</v>
      </c>
    </row>
    <row r="76" spans="1:16" ht="18">
      <c r="A76" s="462" t="s">
        <v>47</v>
      </c>
      <c r="B76" s="464">
        <v>70</v>
      </c>
      <c r="C76" s="464">
        <v>74</v>
      </c>
      <c r="D76" s="464">
        <v>0.45</v>
      </c>
      <c r="E76" s="464">
        <v>0.72</v>
      </c>
      <c r="F76" s="464">
        <v>1</v>
      </c>
      <c r="G76" s="464">
        <v>7.7</v>
      </c>
      <c r="H76" s="464">
        <v>7.6</v>
      </c>
      <c r="I76" s="464">
        <v>1.5</v>
      </c>
      <c r="J76" s="464">
        <v>1.2</v>
      </c>
      <c r="K76" s="464">
        <v>2.7</v>
      </c>
      <c r="L76" s="464">
        <v>10.3</v>
      </c>
      <c r="M76" s="464">
        <v>4.0999999999999996</v>
      </c>
      <c r="N76" s="464">
        <v>9.1</v>
      </c>
      <c r="O76" s="464">
        <v>1.1000000000000001</v>
      </c>
      <c r="P76" s="464">
        <v>1.6</v>
      </c>
    </row>
    <row r="77" spans="1:16" ht="18">
      <c r="A77" s="462" t="s">
        <v>60</v>
      </c>
      <c r="B77" s="464">
        <v>71</v>
      </c>
      <c r="C77" s="464">
        <v>70</v>
      </c>
      <c r="D77" s="464">
        <v>0.5</v>
      </c>
      <c r="E77" s="464">
        <v>0.86</v>
      </c>
      <c r="F77" s="464">
        <v>1.1000000000000001</v>
      </c>
      <c r="G77" s="464">
        <v>6.9</v>
      </c>
      <c r="H77" s="464">
        <v>3.8</v>
      </c>
      <c r="I77" s="464">
        <v>0.9</v>
      </c>
      <c r="J77" s="464">
        <v>1.3</v>
      </c>
      <c r="K77" s="464">
        <v>1.4</v>
      </c>
      <c r="L77" s="464">
        <v>12.8</v>
      </c>
      <c r="M77" s="464">
        <v>5.2</v>
      </c>
      <c r="N77" s="464">
        <v>10.5</v>
      </c>
      <c r="O77" s="464">
        <v>1.2</v>
      </c>
      <c r="P77" s="464">
        <v>1.4</v>
      </c>
    </row>
    <row r="78" spans="1:16" ht="18">
      <c r="A78" s="462" t="s">
        <v>341</v>
      </c>
      <c r="B78" s="464">
        <v>72</v>
      </c>
      <c r="C78" s="464">
        <v>72</v>
      </c>
      <c r="D78" s="464">
        <v>0.44</v>
      </c>
      <c r="E78" s="464">
        <v>0.77</v>
      </c>
      <c r="F78" s="464">
        <v>1.9</v>
      </c>
      <c r="G78" s="464">
        <v>4.9000000000000004</v>
      </c>
      <c r="H78" s="464">
        <v>1.5</v>
      </c>
      <c r="I78" s="464">
        <v>1.5</v>
      </c>
      <c r="J78" s="464">
        <v>0.9</v>
      </c>
      <c r="K78" s="464">
        <v>1.5</v>
      </c>
      <c r="L78" s="464">
        <v>16.899999999999999</v>
      </c>
      <c r="M78" s="464">
        <v>6.1</v>
      </c>
      <c r="N78" s="464">
        <v>13.8</v>
      </c>
      <c r="O78" s="464">
        <v>2.8</v>
      </c>
      <c r="P78" s="464">
        <v>3.7</v>
      </c>
    </row>
    <row r="79" spans="1:16" ht="18">
      <c r="A79" s="462" t="s">
        <v>96</v>
      </c>
      <c r="B79" s="464">
        <v>73</v>
      </c>
      <c r="C79" s="464">
        <v>78</v>
      </c>
      <c r="D79" s="464">
        <v>0.41</v>
      </c>
      <c r="E79" s="464">
        <v>0.75</v>
      </c>
      <c r="F79" s="464">
        <v>2.4</v>
      </c>
      <c r="G79" s="464">
        <v>6.1</v>
      </c>
      <c r="H79" s="464">
        <v>5.4</v>
      </c>
      <c r="I79" s="464">
        <v>1.3</v>
      </c>
      <c r="J79" s="464">
        <v>0.5</v>
      </c>
      <c r="K79" s="464">
        <v>1.9</v>
      </c>
      <c r="L79" s="464">
        <v>17.600000000000001</v>
      </c>
      <c r="M79" s="464">
        <v>6.9</v>
      </c>
      <c r="N79" s="464">
        <v>16.7</v>
      </c>
      <c r="O79" s="464">
        <v>1.4</v>
      </c>
      <c r="P79" s="464">
        <v>1.9</v>
      </c>
    </row>
    <row r="80" spans="1:16" ht="18">
      <c r="A80" s="462" t="s">
        <v>59</v>
      </c>
      <c r="B80" s="464">
        <v>74</v>
      </c>
      <c r="C80" s="464">
        <v>76</v>
      </c>
      <c r="D80" s="464">
        <v>0.46</v>
      </c>
      <c r="E80" s="464">
        <v>0.88</v>
      </c>
      <c r="F80" s="464">
        <v>2.4</v>
      </c>
      <c r="G80" s="464">
        <v>5</v>
      </c>
      <c r="H80" s="464">
        <v>1.2</v>
      </c>
      <c r="I80" s="464">
        <v>0.6</v>
      </c>
      <c r="J80" s="464">
        <v>2.2999999999999998</v>
      </c>
      <c r="K80" s="464">
        <v>1</v>
      </c>
      <c r="L80" s="464">
        <v>12.9</v>
      </c>
      <c r="M80" s="464">
        <v>4.5</v>
      </c>
      <c r="N80" s="464">
        <v>9.9</v>
      </c>
      <c r="O80" s="464">
        <v>1.4</v>
      </c>
      <c r="P80" s="464">
        <v>1.6</v>
      </c>
    </row>
    <row r="81" spans="1:16" ht="18">
      <c r="A81" s="462" t="s">
        <v>92</v>
      </c>
      <c r="B81" s="464">
        <v>75</v>
      </c>
      <c r="C81" s="464">
        <v>72</v>
      </c>
      <c r="D81" s="464">
        <v>0.47</v>
      </c>
      <c r="E81" s="464">
        <v>0.85</v>
      </c>
      <c r="F81" s="464">
        <v>1.3</v>
      </c>
      <c r="G81" s="464">
        <v>5.5</v>
      </c>
      <c r="H81" s="464">
        <v>4.4000000000000004</v>
      </c>
      <c r="I81" s="464">
        <v>0.9</v>
      </c>
      <c r="J81" s="464">
        <v>0.4</v>
      </c>
      <c r="K81" s="464">
        <v>1.7</v>
      </c>
      <c r="L81" s="464">
        <v>15.1</v>
      </c>
      <c r="M81" s="464">
        <v>5.5</v>
      </c>
      <c r="N81" s="464">
        <v>11.6</v>
      </c>
      <c r="O81" s="464">
        <v>2.7</v>
      </c>
      <c r="P81" s="464">
        <v>3.2</v>
      </c>
    </row>
    <row r="82" spans="1:16" ht="18">
      <c r="A82" s="462" t="s">
        <v>119</v>
      </c>
      <c r="B82" s="464">
        <v>76</v>
      </c>
      <c r="C82" s="464">
        <v>76</v>
      </c>
      <c r="D82" s="464">
        <v>0.44</v>
      </c>
      <c r="E82" s="464">
        <v>0.88</v>
      </c>
      <c r="F82" s="464">
        <v>1.4</v>
      </c>
      <c r="G82" s="464">
        <v>3</v>
      </c>
      <c r="H82" s="464">
        <v>3.9</v>
      </c>
      <c r="I82" s="464">
        <v>0.7</v>
      </c>
      <c r="J82" s="464">
        <v>0.1</v>
      </c>
      <c r="K82" s="464">
        <v>2.2999999999999998</v>
      </c>
      <c r="L82" s="464">
        <v>17.399999999999999</v>
      </c>
      <c r="M82" s="464">
        <v>5.5</v>
      </c>
      <c r="N82" s="464">
        <v>12.5</v>
      </c>
      <c r="O82" s="464">
        <v>4.9000000000000004</v>
      </c>
      <c r="P82" s="464">
        <v>5.6</v>
      </c>
    </row>
    <row r="83" spans="1:16" ht="18">
      <c r="A83" s="462" t="s">
        <v>340</v>
      </c>
      <c r="B83" s="464">
        <v>77</v>
      </c>
      <c r="C83" s="464">
        <v>30</v>
      </c>
      <c r="D83" s="464">
        <v>0.47</v>
      </c>
      <c r="E83" s="464">
        <v>0.85</v>
      </c>
      <c r="F83" s="464">
        <v>2.7</v>
      </c>
      <c r="G83" s="464">
        <v>3.4</v>
      </c>
      <c r="H83" s="464">
        <v>2.1</v>
      </c>
      <c r="I83" s="464">
        <v>0.9</v>
      </c>
      <c r="J83" s="464">
        <v>0.5</v>
      </c>
      <c r="K83" s="464">
        <v>1.2</v>
      </c>
      <c r="L83" s="464">
        <v>18.8</v>
      </c>
      <c r="M83" s="464">
        <v>7.3</v>
      </c>
      <c r="N83" s="464">
        <v>15.6</v>
      </c>
      <c r="O83" s="464">
        <v>1.5</v>
      </c>
      <c r="P83" s="464">
        <v>1.7</v>
      </c>
    </row>
    <row r="84" spans="1:16" ht="18">
      <c r="A84" s="462" t="s">
        <v>97</v>
      </c>
      <c r="B84" s="464">
        <v>78</v>
      </c>
      <c r="C84" s="464">
        <v>70</v>
      </c>
      <c r="D84" s="464">
        <v>0.42</v>
      </c>
      <c r="E84" s="464">
        <v>0.86</v>
      </c>
      <c r="F84" s="464">
        <v>1.3</v>
      </c>
      <c r="G84" s="464">
        <v>3.8</v>
      </c>
      <c r="H84" s="464">
        <v>8.4</v>
      </c>
      <c r="I84" s="464">
        <v>1.4</v>
      </c>
      <c r="J84" s="464">
        <v>0.1</v>
      </c>
      <c r="K84" s="464">
        <v>2.6</v>
      </c>
      <c r="L84" s="464">
        <v>12.4</v>
      </c>
      <c r="M84" s="464">
        <v>4.0999999999999996</v>
      </c>
      <c r="N84" s="464">
        <v>9.6999999999999993</v>
      </c>
      <c r="O84" s="464">
        <v>3.1</v>
      </c>
      <c r="P84" s="464">
        <v>3.6</v>
      </c>
    </row>
    <row r="85" spans="1:16" ht="18">
      <c r="A85" s="460" t="s">
        <v>325</v>
      </c>
      <c r="B85" s="465" t="s">
        <v>324</v>
      </c>
      <c r="C85" s="465" t="s">
        <v>326</v>
      </c>
      <c r="D85" s="465" t="s">
        <v>3</v>
      </c>
      <c r="E85" s="465" t="s">
        <v>4</v>
      </c>
      <c r="F85" s="465" t="s">
        <v>5</v>
      </c>
      <c r="G85" s="465" t="s">
        <v>327</v>
      </c>
      <c r="H85" s="465" t="s">
        <v>7</v>
      </c>
      <c r="I85" s="465" t="s">
        <v>8</v>
      </c>
      <c r="J85" s="465" t="s">
        <v>9</v>
      </c>
      <c r="K85" s="465" t="s">
        <v>10</v>
      </c>
      <c r="L85" s="465" t="s">
        <v>11</v>
      </c>
      <c r="M85" s="465"/>
      <c r="N85" s="465"/>
      <c r="O85" s="465"/>
      <c r="P85" s="465"/>
    </row>
    <row r="86" spans="1:16" ht="18">
      <c r="A86" s="462" t="s">
        <v>83</v>
      </c>
      <c r="B86" s="464">
        <v>79</v>
      </c>
      <c r="C86" s="464">
        <v>77</v>
      </c>
      <c r="D86" s="464">
        <v>0.45</v>
      </c>
      <c r="E86" s="464">
        <v>0.88</v>
      </c>
      <c r="F86" s="464">
        <v>1.6</v>
      </c>
      <c r="G86" s="464">
        <v>5.0999999999999996</v>
      </c>
      <c r="H86" s="464">
        <v>2.4</v>
      </c>
      <c r="I86" s="464">
        <v>1.1000000000000001</v>
      </c>
      <c r="J86" s="464">
        <v>0.4</v>
      </c>
      <c r="K86" s="464">
        <v>1</v>
      </c>
      <c r="L86" s="464">
        <v>15</v>
      </c>
      <c r="M86" s="464">
        <v>5.0999999999999996</v>
      </c>
      <c r="N86" s="464">
        <v>11.5</v>
      </c>
      <c r="O86" s="464">
        <v>3.1</v>
      </c>
      <c r="P86" s="464">
        <v>3.5</v>
      </c>
    </row>
    <row r="87" spans="1:16" ht="18">
      <c r="A87" s="462" t="s">
        <v>133</v>
      </c>
      <c r="B87" s="464">
        <v>80</v>
      </c>
      <c r="C87" s="464">
        <v>76</v>
      </c>
      <c r="D87" s="464">
        <v>0.61</v>
      </c>
      <c r="E87" s="464">
        <v>0.76</v>
      </c>
      <c r="F87" s="464">
        <v>0.6</v>
      </c>
      <c r="G87" s="464">
        <v>6.7</v>
      </c>
      <c r="H87" s="464">
        <v>1.9</v>
      </c>
      <c r="I87" s="464">
        <v>0.7</v>
      </c>
      <c r="J87" s="464">
        <v>0.9</v>
      </c>
      <c r="K87" s="464">
        <v>1.1000000000000001</v>
      </c>
      <c r="L87" s="464">
        <v>13.5</v>
      </c>
      <c r="M87" s="464">
        <v>4.8</v>
      </c>
      <c r="N87" s="464">
        <v>8</v>
      </c>
      <c r="O87" s="464">
        <v>3.2</v>
      </c>
      <c r="P87" s="464">
        <v>4.2</v>
      </c>
    </row>
    <row r="88" spans="1:16" ht="18">
      <c r="A88" s="462" t="s">
        <v>130</v>
      </c>
      <c r="B88" s="464">
        <v>81</v>
      </c>
      <c r="C88" s="464">
        <v>79</v>
      </c>
      <c r="D88" s="464">
        <v>0.48</v>
      </c>
      <c r="E88" s="464">
        <v>0.75</v>
      </c>
      <c r="F88" s="464">
        <v>1.3</v>
      </c>
      <c r="G88" s="464">
        <v>6.3</v>
      </c>
      <c r="H88" s="464">
        <v>1.9</v>
      </c>
      <c r="I88" s="464">
        <v>1.1000000000000001</v>
      </c>
      <c r="J88" s="464">
        <v>1</v>
      </c>
      <c r="K88" s="464">
        <v>0.9</v>
      </c>
      <c r="L88" s="464">
        <v>16.399999999999999</v>
      </c>
      <c r="M88" s="464">
        <v>6.8</v>
      </c>
      <c r="N88" s="464">
        <v>14.3</v>
      </c>
      <c r="O88" s="464">
        <v>1.4</v>
      </c>
      <c r="P88" s="464">
        <v>1.9</v>
      </c>
    </row>
    <row r="89" spans="1:16" ht="18">
      <c r="A89" s="462" t="s">
        <v>106</v>
      </c>
      <c r="B89" s="464">
        <v>82</v>
      </c>
      <c r="C89" s="464">
        <v>68</v>
      </c>
      <c r="D89" s="464">
        <v>0.45</v>
      </c>
      <c r="E89" s="464">
        <v>0.72</v>
      </c>
      <c r="F89" s="464">
        <v>1.5</v>
      </c>
      <c r="G89" s="464">
        <v>4.5</v>
      </c>
      <c r="H89" s="464">
        <v>4.5999999999999996</v>
      </c>
      <c r="I89" s="464">
        <v>1.3</v>
      </c>
      <c r="J89" s="464">
        <v>0.6</v>
      </c>
      <c r="K89" s="464">
        <v>1.9</v>
      </c>
      <c r="L89" s="464">
        <v>17.399999999999999</v>
      </c>
      <c r="M89" s="464">
        <v>6.7</v>
      </c>
      <c r="N89" s="464">
        <v>14.9</v>
      </c>
      <c r="O89" s="464">
        <v>2.5</v>
      </c>
      <c r="P89" s="464">
        <v>3.5</v>
      </c>
    </row>
    <row r="90" spans="1:16" ht="18">
      <c r="A90" s="462" t="s">
        <v>343</v>
      </c>
      <c r="B90" s="464">
        <v>83</v>
      </c>
      <c r="C90" s="464">
        <v>66</v>
      </c>
      <c r="D90" s="464">
        <v>0.49</v>
      </c>
      <c r="E90" s="464">
        <v>0.8</v>
      </c>
      <c r="F90" s="464">
        <v>1.6</v>
      </c>
      <c r="G90" s="464">
        <v>4</v>
      </c>
      <c r="H90" s="464">
        <v>1.5</v>
      </c>
      <c r="I90" s="464">
        <v>1.1000000000000001</v>
      </c>
      <c r="J90" s="464">
        <v>0.7</v>
      </c>
      <c r="K90" s="464">
        <v>1.1000000000000001</v>
      </c>
      <c r="L90" s="464">
        <v>16.100000000000001</v>
      </c>
      <c r="M90" s="464">
        <v>6.1</v>
      </c>
      <c r="N90" s="464">
        <v>12.4</v>
      </c>
      <c r="O90" s="464">
        <v>2.2999999999999998</v>
      </c>
      <c r="P90" s="464">
        <v>2.9</v>
      </c>
    </row>
    <row r="91" spans="1:16" ht="18">
      <c r="A91" s="462" t="s">
        <v>116</v>
      </c>
      <c r="B91" s="464">
        <v>84</v>
      </c>
      <c r="C91" s="464">
        <v>66</v>
      </c>
      <c r="D91" s="464">
        <v>0.47</v>
      </c>
      <c r="E91" s="464">
        <v>0.8</v>
      </c>
      <c r="F91" s="464">
        <v>2</v>
      </c>
      <c r="G91" s="464">
        <v>3.1</v>
      </c>
      <c r="H91" s="464">
        <v>2.4</v>
      </c>
      <c r="I91" s="464">
        <v>1.4</v>
      </c>
      <c r="J91" s="464">
        <v>0.3</v>
      </c>
      <c r="K91" s="464">
        <v>1.3</v>
      </c>
      <c r="L91" s="464">
        <v>16.600000000000001</v>
      </c>
      <c r="M91" s="464">
        <v>6.2</v>
      </c>
      <c r="N91" s="464">
        <v>13.3</v>
      </c>
      <c r="O91" s="464">
        <v>2.2000000000000002</v>
      </c>
      <c r="P91" s="464">
        <v>2.7</v>
      </c>
    </row>
    <row r="92" spans="1:16" ht="18">
      <c r="A92" s="462" t="s">
        <v>85</v>
      </c>
      <c r="B92" s="464">
        <v>85</v>
      </c>
      <c r="C92" s="464">
        <v>78</v>
      </c>
      <c r="D92" s="464">
        <v>0.45</v>
      </c>
      <c r="E92" s="464">
        <v>0.75</v>
      </c>
      <c r="F92" s="464">
        <v>1.6</v>
      </c>
      <c r="G92" s="464">
        <v>7.4</v>
      </c>
      <c r="H92" s="464">
        <v>3.5</v>
      </c>
      <c r="I92" s="464">
        <v>0.8</v>
      </c>
      <c r="J92" s="464">
        <v>0.8</v>
      </c>
      <c r="K92" s="464">
        <v>2</v>
      </c>
      <c r="L92" s="464">
        <v>16.100000000000001</v>
      </c>
      <c r="M92" s="464">
        <v>6.1</v>
      </c>
      <c r="N92" s="464">
        <v>13.3</v>
      </c>
      <c r="O92" s="464">
        <v>2.4</v>
      </c>
      <c r="P92" s="464">
        <v>3.2</v>
      </c>
    </row>
    <row r="93" spans="1:16" ht="18">
      <c r="A93" s="462" t="s">
        <v>90</v>
      </c>
      <c r="B93" s="464">
        <v>86</v>
      </c>
      <c r="C93" s="464">
        <v>76</v>
      </c>
      <c r="D93" s="464">
        <v>0.44</v>
      </c>
      <c r="E93" s="464">
        <v>0.81</v>
      </c>
      <c r="F93" s="464">
        <v>1.4</v>
      </c>
      <c r="G93" s="464">
        <v>6.7</v>
      </c>
      <c r="H93" s="464">
        <v>1.4</v>
      </c>
      <c r="I93" s="464">
        <v>1.2</v>
      </c>
      <c r="J93" s="464">
        <v>1.5</v>
      </c>
      <c r="K93" s="464">
        <v>1.2</v>
      </c>
      <c r="L93" s="464">
        <v>12.5</v>
      </c>
      <c r="M93" s="464">
        <v>4.5999999999999996</v>
      </c>
      <c r="N93" s="464">
        <v>10.4</v>
      </c>
      <c r="O93" s="464">
        <v>1.9</v>
      </c>
      <c r="P93" s="464">
        <v>2.2999999999999998</v>
      </c>
    </row>
    <row r="94" spans="1:16" ht="18">
      <c r="A94" s="462" t="s">
        <v>342</v>
      </c>
      <c r="B94" s="464">
        <v>87</v>
      </c>
      <c r="C94" s="464">
        <v>70</v>
      </c>
      <c r="D94" s="464">
        <v>0.49</v>
      </c>
      <c r="E94" s="464">
        <v>0.8</v>
      </c>
      <c r="F94" s="464">
        <v>0.1</v>
      </c>
      <c r="G94" s="464">
        <v>8.5</v>
      </c>
      <c r="H94" s="464">
        <v>2.2000000000000002</v>
      </c>
      <c r="I94" s="464">
        <v>0.7</v>
      </c>
      <c r="J94" s="464">
        <v>1.6</v>
      </c>
      <c r="K94" s="464">
        <v>1.7</v>
      </c>
      <c r="L94" s="464">
        <v>12.5</v>
      </c>
      <c r="M94" s="464">
        <v>5</v>
      </c>
      <c r="N94" s="464">
        <v>10.199999999999999</v>
      </c>
      <c r="O94" s="464">
        <v>2.4</v>
      </c>
      <c r="P94" s="464">
        <v>3</v>
      </c>
    </row>
    <row r="95" spans="1:16" ht="18">
      <c r="A95" s="462" t="s">
        <v>337</v>
      </c>
      <c r="B95" s="464">
        <v>88</v>
      </c>
      <c r="C95" s="464">
        <v>68</v>
      </c>
      <c r="D95" s="464">
        <v>0.52</v>
      </c>
      <c r="E95" s="464">
        <v>0.7</v>
      </c>
      <c r="F95" s="464">
        <v>0.6</v>
      </c>
      <c r="G95" s="464">
        <v>9</v>
      </c>
      <c r="H95" s="464">
        <v>3.5</v>
      </c>
      <c r="I95" s="464">
        <v>1.6</v>
      </c>
      <c r="J95" s="464">
        <v>0.7</v>
      </c>
      <c r="K95" s="464">
        <v>1.5</v>
      </c>
      <c r="L95" s="464">
        <v>10.3</v>
      </c>
      <c r="M95" s="464">
        <v>4.0999999999999996</v>
      </c>
      <c r="N95" s="464">
        <v>7.8</v>
      </c>
      <c r="O95" s="464">
        <v>1.5</v>
      </c>
      <c r="P95" s="464">
        <v>2.2000000000000002</v>
      </c>
    </row>
    <row r="96" spans="1:16" ht="18">
      <c r="A96" s="462" t="s">
        <v>88</v>
      </c>
      <c r="B96" s="464">
        <v>89</v>
      </c>
      <c r="C96" s="464">
        <v>66</v>
      </c>
      <c r="D96" s="464">
        <v>0.44</v>
      </c>
      <c r="E96" s="464">
        <v>0.46</v>
      </c>
      <c r="F96" s="464">
        <v>1.7</v>
      </c>
      <c r="G96" s="464">
        <v>5.7</v>
      </c>
      <c r="H96" s="464">
        <v>8.5</v>
      </c>
      <c r="I96" s="464">
        <v>1.7</v>
      </c>
      <c r="J96" s="464">
        <v>0.4</v>
      </c>
      <c r="K96" s="464">
        <v>2.2999999999999998</v>
      </c>
      <c r="L96" s="464">
        <v>11.9</v>
      </c>
      <c r="M96" s="464">
        <v>4.8</v>
      </c>
      <c r="N96" s="464">
        <v>10.8</v>
      </c>
      <c r="O96" s="464">
        <v>0.6</v>
      </c>
      <c r="P96" s="464">
        <v>1.4</v>
      </c>
    </row>
    <row r="97" spans="1:16" ht="18">
      <c r="A97" s="462" t="s">
        <v>107</v>
      </c>
      <c r="B97" s="464">
        <v>90</v>
      </c>
      <c r="C97" s="464">
        <v>70</v>
      </c>
      <c r="D97" s="464">
        <v>0.43</v>
      </c>
      <c r="E97" s="464">
        <v>0.84</v>
      </c>
      <c r="F97" s="464">
        <v>2.5</v>
      </c>
      <c r="G97" s="464">
        <v>2.9</v>
      </c>
      <c r="H97" s="464">
        <v>5.3</v>
      </c>
      <c r="I97" s="464">
        <v>0.9</v>
      </c>
      <c r="J97" s="464">
        <v>0.3</v>
      </c>
      <c r="K97" s="464">
        <v>1.4</v>
      </c>
      <c r="L97" s="464">
        <v>15.4</v>
      </c>
      <c r="M97" s="464">
        <v>5.6</v>
      </c>
      <c r="N97" s="464">
        <v>13</v>
      </c>
      <c r="O97" s="464">
        <v>1.7</v>
      </c>
      <c r="P97" s="464">
        <v>2</v>
      </c>
    </row>
    <row r="98" spans="1:16" ht="18">
      <c r="A98" s="462" t="s">
        <v>115</v>
      </c>
      <c r="B98" s="464">
        <v>91</v>
      </c>
      <c r="C98" s="464">
        <v>72</v>
      </c>
      <c r="D98" s="464">
        <v>0.44</v>
      </c>
      <c r="E98" s="464">
        <v>0.8</v>
      </c>
      <c r="F98" s="464">
        <v>0.9</v>
      </c>
      <c r="G98" s="464">
        <v>4.7</v>
      </c>
      <c r="H98" s="464">
        <v>4.4000000000000004</v>
      </c>
      <c r="I98" s="464">
        <v>1.5</v>
      </c>
      <c r="J98" s="464">
        <v>0.5</v>
      </c>
      <c r="K98" s="464">
        <v>1.3</v>
      </c>
      <c r="L98" s="464">
        <v>12.6</v>
      </c>
      <c r="M98" s="464">
        <v>4.7</v>
      </c>
      <c r="N98" s="464">
        <v>10.7</v>
      </c>
      <c r="O98" s="464">
        <v>2.2000000000000002</v>
      </c>
      <c r="P98" s="464">
        <v>2.7</v>
      </c>
    </row>
    <row r="99" spans="1:16" ht="18">
      <c r="A99" s="460" t="s">
        <v>325</v>
      </c>
      <c r="B99" s="465" t="s">
        <v>324</v>
      </c>
      <c r="C99" s="465" t="s">
        <v>326</v>
      </c>
      <c r="D99" s="465" t="s">
        <v>3</v>
      </c>
      <c r="E99" s="465" t="s">
        <v>4</v>
      </c>
      <c r="F99" s="465" t="s">
        <v>5</v>
      </c>
      <c r="G99" s="465" t="s">
        <v>327</v>
      </c>
      <c r="H99" s="465" t="s">
        <v>7</v>
      </c>
      <c r="I99" s="465" t="s">
        <v>8</v>
      </c>
      <c r="J99" s="465" t="s">
        <v>9</v>
      </c>
      <c r="K99" s="465" t="s">
        <v>10</v>
      </c>
      <c r="L99" s="465" t="s">
        <v>11</v>
      </c>
      <c r="M99" s="465"/>
      <c r="N99" s="465"/>
      <c r="O99" s="465"/>
      <c r="P99" s="465"/>
    </row>
    <row r="100" spans="1:16" ht="18">
      <c r="A100" s="462" t="s">
        <v>124</v>
      </c>
      <c r="B100" s="464">
        <v>92</v>
      </c>
      <c r="C100" s="464">
        <v>70</v>
      </c>
      <c r="D100" s="464">
        <v>0.55000000000000004</v>
      </c>
      <c r="E100" s="464">
        <v>0.8</v>
      </c>
      <c r="F100" s="464">
        <v>0.1</v>
      </c>
      <c r="G100" s="464">
        <v>9.6</v>
      </c>
      <c r="H100" s="464">
        <v>1.9</v>
      </c>
      <c r="I100" s="464">
        <v>0.5</v>
      </c>
      <c r="J100" s="464">
        <v>0.4</v>
      </c>
      <c r="K100" s="464">
        <v>1.9</v>
      </c>
      <c r="L100" s="464">
        <v>13.9</v>
      </c>
      <c r="M100" s="464">
        <v>5.6</v>
      </c>
      <c r="N100" s="464">
        <v>10.199999999999999</v>
      </c>
      <c r="O100" s="464">
        <v>2.6</v>
      </c>
      <c r="P100" s="464">
        <v>3.2</v>
      </c>
    </row>
    <row r="101" spans="1:16" ht="18">
      <c r="A101" s="462" t="s">
        <v>94</v>
      </c>
      <c r="B101" s="464">
        <v>93</v>
      </c>
      <c r="C101" s="464">
        <v>78</v>
      </c>
      <c r="D101" s="464">
        <v>0.56999999999999995</v>
      </c>
      <c r="E101" s="464">
        <v>0.5</v>
      </c>
      <c r="F101" s="464">
        <v>0</v>
      </c>
      <c r="G101" s="464">
        <v>11.3</v>
      </c>
      <c r="H101" s="464">
        <v>1.7</v>
      </c>
      <c r="I101" s="464">
        <v>1.5</v>
      </c>
      <c r="J101" s="464">
        <v>1</v>
      </c>
      <c r="K101" s="464">
        <v>1.7</v>
      </c>
      <c r="L101" s="464">
        <v>14.4</v>
      </c>
      <c r="M101" s="464">
        <v>6.3</v>
      </c>
      <c r="N101" s="464">
        <v>10.9</v>
      </c>
      <c r="O101" s="464">
        <v>1.9</v>
      </c>
      <c r="P101" s="464">
        <v>3.7</v>
      </c>
    </row>
    <row r="102" spans="1:16" ht="18">
      <c r="A102" s="462" t="s">
        <v>101</v>
      </c>
      <c r="B102" s="464">
        <v>94</v>
      </c>
      <c r="C102" s="464">
        <v>68</v>
      </c>
      <c r="D102" s="464">
        <v>0.43</v>
      </c>
      <c r="E102" s="464">
        <v>0.81</v>
      </c>
      <c r="F102" s="464">
        <v>0.8</v>
      </c>
      <c r="G102" s="464">
        <v>2.6</v>
      </c>
      <c r="H102" s="464">
        <v>8.6</v>
      </c>
      <c r="I102" s="464">
        <v>1</v>
      </c>
      <c r="J102" s="464">
        <v>0.4</v>
      </c>
      <c r="K102" s="464">
        <v>2.2999999999999998</v>
      </c>
      <c r="L102" s="464">
        <v>12.7</v>
      </c>
      <c r="M102" s="464">
        <v>4.4000000000000004</v>
      </c>
      <c r="N102" s="464">
        <v>10.4</v>
      </c>
      <c r="O102" s="464">
        <v>3</v>
      </c>
      <c r="P102" s="464">
        <v>3.8</v>
      </c>
    </row>
    <row r="103" spans="1:16" ht="18">
      <c r="A103" s="462" t="s">
        <v>84</v>
      </c>
      <c r="B103" s="464">
        <v>95</v>
      </c>
      <c r="C103" s="464">
        <v>66</v>
      </c>
      <c r="D103" s="464">
        <v>0.5</v>
      </c>
      <c r="E103" s="464">
        <v>0.78</v>
      </c>
      <c r="F103" s="464">
        <v>1.4</v>
      </c>
      <c r="G103" s="464">
        <v>7.6</v>
      </c>
      <c r="H103" s="464">
        <v>1.5</v>
      </c>
      <c r="I103" s="464">
        <v>1.1000000000000001</v>
      </c>
      <c r="J103" s="464">
        <v>1.2</v>
      </c>
      <c r="K103" s="464">
        <v>1.3</v>
      </c>
      <c r="L103" s="464">
        <v>10.8</v>
      </c>
      <c r="M103" s="464">
        <v>4</v>
      </c>
      <c r="N103" s="464">
        <v>8.1</v>
      </c>
      <c r="O103" s="464">
        <v>1.5</v>
      </c>
      <c r="P103" s="464">
        <v>1.9</v>
      </c>
    </row>
    <row r="104" spans="1:16" ht="18">
      <c r="A104" s="462" t="s">
        <v>126</v>
      </c>
      <c r="B104" s="464">
        <v>96</v>
      </c>
      <c r="C104" s="464">
        <v>74</v>
      </c>
      <c r="D104" s="464">
        <v>0.63</v>
      </c>
      <c r="E104" s="464">
        <v>0.62</v>
      </c>
      <c r="F104" s="464">
        <v>0</v>
      </c>
      <c r="G104" s="464">
        <v>8.6999999999999993</v>
      </c>
      <c r="H104" s="464">
        <v>2.5</v>
      </c>
      <c r="I104" s="464">
        <v>0.9</v>
      </c>
      <c r="J104" s="464">
        <v>1.2</v>
      </c>
      <c r="K104" s="464">
        <v>0.9</v>
      </c>
      <c r="L104" s="464">
        <v>10.7</v>
      </c>
      <c r="M104" s="464">
        <v>4.7</v>
      </c>
      <c r="N104" s="464">
        <v>7.5</v>
      </c>
      <c r="O104" s="464">
        <v>1.3</v>
      </c>
      <c r="P104" s="464">
        <v>2.1</v>
      </c>
    </row>
    <row r="105" spans="1:16" ht="18">
      <c r="A105" s="462" t="s">
        <v>117</v>
      </c>
      <c r="B105" s="464">
        <v>97</v>
      </c>
      <c r="C105" s="464">
        <v>64</v>
      </c>
      <c r="D105" s="464">
        <v>0.56000000000000005</v>
      </c>
      <c r="E105" s="464">
        <v>0.8</v>
      </c>
      <c r="F105" s="464">
        <v>0.1</v>
      </c>
      <c r="G105" s="464">
        <v>7.2</v>
      </c>
      <c r="H105" s="464">
        <v>2.2999999999999998</v>
      </c>
      <c r="I105" s="464">
        <v>0.8</v>
      </c>
      <c r="J105" s="464">
        <v>1</v>
      </c>
      <c r="K105" s="464">
        <v>1.2</v>
      </c>
      <c r="L105" s="464">
        <v>11</v>
      </c>
      <c r="M105" s="464">
        <v>4.2</v>
      </c>
      <c r="N105" s="464">
        <v>7.5</v>
      </c>
      <c r="O105" s="464">
        <v>2.5</v>
      </c>
      <c r="P105" s="464">
        <v>3.1</v>
      </c>
    </row>
    <row r="106" spans="1:16" ht="18">
      <c r="A106" s="462" t="s">
        <v>339</v>
      </c>
      <c r="B106" s="464">
        <v>98</v>
      </c>
      <c r="C106" s="464">
        <v>76</v>
      </c>
      <c r="D106" s="464">
        <v>0.42</v>
      </c>
      <c r="E106" s="464">
        <v>0.82</v>
      </c>
      <c r="F106" s="464">
        <v>1.8</v>
      </c>
      <c r="G106" s="464">
        <v>3.3</v>
      </c>
      <c r="H106" s="464">
        <v>4.5999999999999996</v>
      </c>
      <c r="I106" s="464">
        <v>2</v>
      </c>
      <c r="J106" s="464">
        <v>0.5</v>
      </c>
      <c r="K106" s="464">
        <v>1.6</v>
      </c>
      <c r="L106" s="464">
        <v>10.199999999999999</v>
      </c>
      <c r="M106" s="464">
        <v>3.5</v>
      </c>
      <c r="N106" s="464">
        <v>8.1</v>
      </c>
      <c r="O106" s="464">
        <v>1.5</v>
      </c>
      <c r="P106" s="464">
        <v>1.8</v>
      </c>
    </row>
    <row r="107" spans="1:16" ht="18">
      <c r="A107" s="462" t="s">
        <v>110</v>
      </c>
      <c r="B107" s="464">
        <v>99</v>
      </c>
      <c r="C107" s="464">
        <v>72</v>
      </c>
      <c r="D107" s="464">
        <v>0.49</v>
      </c>
      <c r="E107" s="464">
        <v>0.75</v>
      </c>
      <c r="F107" s="464">
        <v>0.8</v>
      </c>
      <c r="G107" s="464">
        <v>8.1999999999999993</v>
      </c>
      <c r="H107" s="464">
        <v>1.1000000000000001</v>
      </c>
      <c r="I107" s="464">
        <v>0.4</v>
      </c>
      <c r="J107" s="464">
        <v>1.3</v>
      </c>
      <c r="K107" s="464">
        <v>1.5</v>
      </c>
      <c r="L107" s="464">
        <v>15.2</v>
      </c>
      <c r="M107" s="464">
        <v>6.2</v>
      </c>
      <c r="N107" s="464">
        <v>12.9</v>
      </c>
      <c r="O107" s="464">
        <v>2</v>
      </c>
      <c r="P107" s="464">
        <v>2.6</v>
      </c>
    </row>
    <row r="108" spans="1:16" ht="18">
      <c r="A108" s="462" t="s">
        <v>112</v>
      </c>
      <c r="B108" s="464">
        <v>100</v>
      </c>
      <c r="C108" s="464">
        <v>68</v>
      </c>
      <c r="D108" s="464">
        <v>0.47</v>
      </c>
      <c r="E108" s="464">
        <v>0.78</v>
      </c>
      <c r="F108" s="464">
        <v>1</v>
      </c>
      <c r="G108" s="464">
        <v>4.4000000000000004</v>
      </c>
      <c r="H108" s="464">
        <v>3.7</v>
      </c>
      <c r="I108" s="464">
        <v>1.2</v>
      </c>
      <c r="J108" s="464">
        <v>0.8</v>
      </c>
      <c r="K108" s="464">
        <v>1.6</v>
      </c>
      <c r="L108" s="464">
        <v>12.8</v>
      </c>
      <c r="M108" s="464">
        <v>5</v>
      </c>
      <c r="N108" s="464">
        <v>10.7</v>
      </c>
      <c r="O108" s="464">
        <v>1.7</v>
      </c>
      <c r="P108" s="464">
        <v>2.1</v>
      </c>
    </row>
    <row r="109" spans="1:16" ht="18">
      <c r="A109" s="462" t="s">
        <v>102</v>
      </c>
      <c r="B109" s="464">
        <v>101</v>
      </c>
      <c r="C109" s="464">
        <v>76</v>
      </c>
      <c r="D109" s="464">
        <v>0.62</v>
      </c>
      <c r="E109" s="464">
        <v>0.65</v>
      </c>
      <c r="F109" s="464">
        <v>0</v>
      </c>
      <c r="G109" s="464">
        <v>7.4</v>
      </c>
      <c r="H109" s="464">
        <v>0.8</v>
      </c>
      <c r="I109" s="464">
        <v>0.6</v>
      </c>
      <c r="J109" s="464">
        <v>1.9</v>
      </c>
      <c r="K109" s="464">
        <v>1.5</v>
      </c>
      <c r="L109" s="464">
        <v>11.3</v>
      </c>
      <c r="M109" s="464">
        <v>4.9000000000000004</v>
      </c>
      <c r="N109" s="464">
        <v>7.9</v>
      </c>
      <c r="O109" s="464">
        <v>1.5</v>
      </c>
      <c r="P109" s="464">
        <v>2.2999999999999998</v>
      </c>
    </row>
    <row r="110" spans="1:16" ht="18">
      <c r="A110" s="462" t="s">
        <v>351</v>
      </c>
      <c r="B110" s="464">
        <v>102</v>
      </c>
      <c r="C110" s="464">
        <v>60</v>
      </c>
      <c r="D110" s="464">
        <v>0.49</v>
      </c>
      <c r="E110" s="464">
        <v>0.68</v>
      </c>
      <c r="F110" s="464">
        <v>0.6</v>
      </c>
      <c r="G110" s="464">
        <v>5.4</v>
      </c>
      <c r="H110" s="464">
        <v>3.3</v>
      </c>
      <c r="I110" s="464">
        <v>0.8</v>
      </c>
      <c r="J110" s="464">
        <v>0.9</v>
      </c>
      <c r="K110" s="464">
        <v>2.2999999999999998</v>
      </c>
      <c r="L110" s="464">
        <v>17.399999999999999</v>
      </c>
      <c r="M110" s="464">
        <v>6.6</v>
      </c>
      <c r="N110" s="464">
        <v>13.4</v>
      </c>
      <c r="O110" s="464">
        <v>3.7</v>
      </c>
      <c r="P110" s="464">
        <v>5.4</v>
      </c>
    </row>
    <row r="111" spans="1:16" ht="18">
      <c r="A111" s="462" t="s">
        <v>150</v>
      </c>
      <c r="B111" s="464">
        <v>103</v>
      </c>
      <c r="C111" s="464">
        <v>80</v>
      </c>
      <c r="D111" s="464">
        <v>0.44</v>
      </c>
      <c r="E111" s="464">
        <v>0.84</v>
      </c>
      <c r="F111" s="464">
        <v>1.8</v>
      </c>
      <c r="G111" s="464">
        <v>3.2</v>
      </c>
      <c r="H111" s="464">
        <v>4.2</v>
      </c>
      <c r="I111" s="464">
        <v>0.5</v>
      </c>
      <c r="J111" s="464">
        <v>0.1</v>
      </c>
      <c r="K111" s="464">
        <v>2.4</v>
      </c>
      <c r="L111" s="464">
        <v>18.5</v>
      </c>
      <c r="M111" s="464">
        <v>6.9</v>
      </c>
      <c r="N111" s="464">
        <v>15.6</v>
      </c>
      <c r="O111" s="464">
        <v>2.8</v>
      </c>
      <c r="P111" s="464">
        <v>3.4</v>
      </c>
    </row>
    <row r="112" spans="1:16" ht="18">
      <c r="A112" s="462" t="s">
        <v>113</v>
      </c>
      <c r="B112" s="464">
        <v>104</v>
      </c>
      <c r="C112" s="464">
        <v>66</v>
      </c>
      <c r="D112" s="464">
        <v>0.49</v>
      </c>
      <c r="E112" s="464">
        <v>0.73</v>
      </c>
      <c r="F112" s="464">
        <v>0.8</v>
      </c>
      <c r="G112" s="464">
        <v>7.3</v>
      </c>
      <c r="H112" s="464">
        <v>2</v>
      </c>
      <c r="I112" s="464">
        <v>1.2</v>
      </c>
      <c r="J112" s="464">
        <v>0.8</v>
      </c>
      <c r="K112" s="464">
        <v>1.3</v>
      </c>
      <c r="L112" s="464">
        <v>12.8</v>
      </c>
      <c r="M112" s="464">
        <v>4.7</v>
      </c>
      <c r="N112" s="464">
        <v>9.6</v>
      </c>
      <c r="O112" s="464">
        <v>2.6</v>
      </c>
      <c r="P112" s="464">
        <v>3.6</v>
      </c>
    </row>
    <row r="113" spans="1:16" ht="18">
      <c r="A113" s="460" t="s">
        <v>325</v>
      </c>
      <c r="B113" s="465" t="s">
        <v>324</v>
      </c>
      <c r="C113" s="465" t="s">
        <v>326</v>
      </c>
      <c r="D113" s="465" t="s">
        <v>3</v>
      </c>
      <c r="E113" s="465" t="s">
        <v>4</v>
      </c>
      <c r="F113" s="465" t="s">
        <v>5</v>
      </c>
      <c r="G113" s="465" t="s">
        <v>327</v>
      </c>
      <c r="H113" s="465" t="s">
        <v>7</v>
      </c>
      <c r="I113" s="465" t="s">
        <v>8</v>
      </c>
      <c r="J113" s="465" t="s">
        <v>9</v>
      </c>
      <c r="K113" s="465" t="s">
        <v>10</v>
      </c>
      <c r="L113" s="465" t="s">
        <v>11</v>
      </c>
      <c r="M113" s="465"/>
      <c r="N113" s="465"/>
      <c r="O113" s="465"/>
      <c r="P113" s="465"/>
    </row>
    <row r="114" spans="1:16" ht="18">
      <c r="A114" s="462" t="s">
        <v>127</v>
      </c>
      <c r="B114" s="464">
        <v>105</v>
      </c>
      <c r="C114" s="464">
        <v>74</v>
      </c>
      <c r="D114" s="464">
        <v>0.47</v>
      </c>
      <c r="E114" s="464">
        <v>0.75</v>
      </c>
      <c r="F114" s="464">
        <v>1.2</v>
      </c>
      <c r="G114" s="464">
        <v>7.3</v>
      </c>
      <c r="H114" s="464">
        <v>1.6</v>
      </c>
      <c r="I114" s="464">
        <v>0.5</v>
      </c>
      <c r="J114" s="464">
        <v>1.6</v>
      </c>
      <c r="K114" s="464">
        <v>1.6</v>
      </c>
      <c r="L114" s="464">
        <v>12.7</v>
      </c>
      <c r="M114" s="464">
        <v>4.7</v>
      </c>
      <c r="N114" s="464">
        <v>10</v>
      </c>
      <c r="O114" s="464">
        <v>2.1</v>
      </c>
      <c r="P114" s="464">
        <v>2.8</v>
      </c>
    </row>
    <row r="115" spans="1:16" ht="18">
      <c r="A115" s="462" t="s">
        <v>149</v>
      </c>
      <c r="B115" s="464">
        <v>106</v>
      </c>
      <c r="C115" s="464">
        <v>72</v>
      </c>
      <c r="D115" s="464">
        <v>0.45</v>
      </c>
      <c r="E115" s="464">
        <v>0.8</v>
      </c>
      <c r="F115" s="464">
        <v>1.8</v>
      </c>
      <c r="G115" s="464">
        <v>2.4</v>
      </c>
      <c r="H115" s="464">
        <v>4.5</v>
      </c>
      <c r="I115" s="464">
        <v>0.6</v>
      </c>
      <c r="J115" s="464">
        <v>0.3</v>
      </c>
      <c r="K115" s="464">
        <v>2</v>
      </c>
      <c r="L115" s="464">
        <v>15.5</v>
      </c>
      <c r="M115" s="464">
        <v>4.8</v>
      </c>
      <c r="N115" s="464">
        <v>10.8</v>
      </c>
      <c r="O115" s="464">
        <v>4.0999999999999996</v>
      </c>
      <c r="P115" s="464">
        <v>5.0999999999999996</v>
      </c>
    </row>
    <row r="116" spans="1:16" ht="18">
      <c r="A116" s="462" t="s">
        <v>142</v>
      </c>
      <c r="B116" s="464">
        <v>107</v>
      </c>
      <c r="C116" s="464">
        <v>76</v>
      </c>
      <c r="D116" s="464">
        <v>0.5</v>
      </c>
      <c r="E116" s="464">
        <v>0.69</v>
      </c>
      <c r="F116" s="464">
        <v>1.3</v>
      </c>
      <c r="G116" s="464">
        <v>7.3</v>
      </c>
      <c r="H116" s="464">
        <v>1.4</v>
      </c>
      <c r="I116" s="464">
        <v>0.5</v>
      </c>
      <c r="J116" s="464">
        <v>1.2</v>
      </c>
      <c r="K116" s="464">
        <v>1.6</v>
      </c>
      <c r="L116" s="464">
        <v>14.7</v>
      </c>
      <c r="M116" s="464">
        <v>5.5</v>
      </c>
      <c r="N116" s="464">
        <v>11</v>
      </c>
      <c r="O116" s="464">
        <v>2.4</v>
      </c>
      <c r="P116" s="464">
        <v>3.4</v>
      </c>
    </row>
    <row r="117" spans="1:16" ht="18">
      <c r="A117" s="462" t="s">
        <v>344</v>
      </c>
      <c r="B117" s="464">
        <v>108</v>
      </c>
      <c r="C117" s="464">
        <v>78</v>
      </c>
      <c r="D117" s="464">
        <v>0.47</v>
      </c>
      <c r="E117" s="464">
        <v>0.83</v>
      </c>
      <c r="F117" s="464">
        <v>1.7</v>
      </c>
      <c r="G117" s="464">
        <v>5.8</v>
      </c>
      <c r="H117" s="464">
        <v>2.2000000000000002</v>
      </c>
      <c r="I117" s="464">
        <v>0.8</v>
      </c>
      <c r="J117" s="464">
        <v>0.6</v>
      </c>
      <c r="K117" s="464">
        <v>1.7</v>
      </c>
      <c r="L117" s="464">
        <v>12.3</v>
      </c>
      <c r="M117" s="464">
        <v>4.0999999999999996</v>
      </c>
      <c r="N117" s="464">
        <v>8.8000000000000007</v>
      </c>
      <c r="O117" s="464">
        <v>2.4</v>
      </c>
      <c r="P117" s="464">
        <v>2.8</v>
      </c>
    </row>
    <row r="118" spans="1:16" ht="18">
      <c r="A118" s="462" t="s">
        <v>129</v>
      </c>
      <c r="B118" s="464">
        <v>109</v>
      </c>
      <c r="C118" s="464">
        <v>78</v>
      </c>
      <c r="D118" s="464">
        <v>0.48</v>
      </c>
      <c r="E118" s="464">
        <v>0.79</v>
      </c>
      <c r="F118" s="464">
        <v>2</v>
      </c>
      <c r="G118" s="464">
        <v>4.0999999999999996</v>
      </c>
      <c r="H118" s="464">
        <v>2</v>
      </c>
      <c r="I118" s="464">
        <v>0.8</v>
      </c>
      <c r="J118" s="464">
        <v>0</v>
      </c>
      <c r="K118" s="464">
        <v>1.6</v>
      </c>
      <c r="L118" s="464">
        <v>15.7</v>
      </c>
      <c r="M118" s="464">
        <v>5.4</v>
      </c>
      <c r="N118" s="464">
        <v>11.1</v>
      </c>
      <c r="O118" s="464">
        <v>3</v>
      </c>
      <c r="P118" s="464">
        <v>3.8</v>
      </c>
    </row>
    <row r="119" spans="1:16" ht="18">
      <c r="A119" s="462" t="s">
        <v>147</v>
      </c>
      <c r="B119" s="464">
        <v>110</v>
      </c>
      <c r="C119" s="464">
        <v>70</v>
      </c>
      <c r="D119" s="464">
        <v>0.44</v>
      </c>
      <c r="E119" s="464">
        <v>0.72</v>
      </c>
      <c r="F119" s="464">
        <v>1.5</v>
      </c>
      <c r="G119" s="464">
        <v>4.5999999999999996</v>
      </c>
      <c r="H119" s="464">
        <v>2.4</v>
      </c>
      <c r="I119" s="464">
        <v>0.9</v>
      </c>
      <c r="J119" s="464">
        <v>0.7</v>
      </c>
      <c r="K119" s="464">
        <v>1.7</v>
      </c>
      <c r="L119" s="464">
        <v>17.5</v>
      </c>
      <c r="M119" s="464">
        <v>6.6</v>
      </c>
      <c r="N119" s="464">
        <v>14.8</v>
      </c>
      <c r="O119" s="464">
        <v>2.7</v>
      </c>
      <c r="P119" s="464">
        <v>3.8</v>
      </c>
    </row>
    <row r="120" spans="1:16" ht="18">
      <c r="A120" s="462" t="s">
        <v>111</v>
      </c>
      <c r="B120" s="464">
        <v>111</v>
      </c>
      <c r="C120" s="464">
        <v>74</v>
      </c>
      <c r="D120" s="464">
        <v>0.43</v>
      </c>
      <c r="E120" s="464">
        <v>0.89</v>
      </c>
      <c r="F120" s="464">
        <v>2.8</v>
      </c>
      <c r="G120" s="464">
        <v>3.5</v>
      </c>
      <c r="H120" s="464">
        <v>1.8</v>
      </c>
      <c r="I120" s="464">
        <v>0.9</v>
      </c>
      <c r="J120" s="464">
        <v>0.4</v>
      </c>
      <c r="K120" s="464">
        <v>1.1000000000000001</v>
      </c>
      <c r="L120" s="464">
        <v>15.6</v>
      </c>
      <c r="M120" s="464">
        <v>5.6</v>
      </c>
      <c r="N120" s="464">
        <v>13.1</v>
      </c>
      <c r="O120" s="464">
        <v>1.7</v>
      </c>
      <c r="P120" s="464">
        <v>1.9</v>
      </c>
    </row>
    <row r="121" spans="1:16" ht="18">
      <c r="A121" s="462" t="s">
        <v>99</v>
      </c>
      <c r="B121" s="464">
        <v>112</v>
      </c>
      <c r="C121" s="464">
        <v>74</v>
      </c>
      <c r="D121" s="464">
        <v>0.45</v>
      </c>
      <c r="E121" s="464">
        <v>0.75</v>
      </c>
      <c r="F121" s="464">
        <v>1.1000000000000001</v>
      </c>
      <c r="G121" s="464">
        <v>6.7</v>
      </c>
      <c r="H121" s="464">
        <v>3.8</v>
      </c>
      <c r="I121" s="464">
        <v>0.9</v>
      </c>
      <c r="J121" s="464">
        <v>0.9</v>
      </c>
      <c r="K121" s="464">
        <v>1</v>
      </c>
      <c r="L121" s="464">
        <v>11.6</v>
      </c>
      <c r="M121" s="464">
        <v>4.2</v>
      </c>
      <c r="N121" s="464">
        <v>9.4</v>
      </c>
      <c r="O121" s="464">
        <v>2.1</v>
      </c>
      <c r="P121" s="464">
        <v>2.7</v>
      </c>
    </row>
    <row r="122" spans="1:16" ht="18">
      <c r="A122" s="462" t="s">
        <v>345</v>
      </c>
      <c r="B122" s="464">
        <v>113</v>
      </c>
      <c r="C122" s="464">
        <v>72</v>
      </c>
      <c r="D122" s="464">
        <v>0.44</v>
      </c>
      <c r="E122" s="464">
        <v>0.9</v>
      </c>
      <c r="F122" s="464">
        <v>3</v>
      </c>
      <c r="G122" s="464">
        <v>2.2999999999999998</v>
      </c>
      <c r="H122" s="464">
        <v>2.4</v>
      </c>
      <c r="I122" s="464">
        <v>0.3</v>
      </c>
      <c r="J122" s="464">
        <v>0.2</v>
      </c>
      <c r="K122" s="464">
        <v>1.1000000000000001</v>
      </c>
      <c r="L122" s="464">
        <v>15.5</v>
      </c>
      <c r="M122" s="464">
        <v>4.9000000000000004</v>
      </c>
      <c r="N122" s="464">
        <v>11.1</v>
      </c>
      <c r="O122" s="464">
        <v>2.7</v>
      </c>
      <c r="P122" s="464">
        <v>3</v>
      </c>
    </row>
    <row r="123" spans="1:16" ht="18">
      <c r="A123" s="462" t="s">
        <v>349</v>
      </c>
      <c r="B123" s="464">
        <v>114</v>
      </c>
      <c r="C123" s="464">
        <v>66</v>
      </c>
      <c r="D123" s="464">
        <v>0.41</v>
      </c>
      <c r="E123" s="464">
        <v>0.86</v>
      </c>
      <c r="F123" s="464">
        <v>2.2999999999999998</v>
      </c>
      <c r="G123" s="464">
        <v>3.2</v>
      </c>
      <c r="H123" s="464">
        <v>2.2000000000000002</v>
      </c>
      <c r="I123" s="464">
        <v>0.7</v>
      </c>
      <c r="J123" s="464">
        <v>0.1</v>
      </c>
      <c r="K123" s="464">
        <v>1.4</v>
      </c>
      <c r="L123" s="464">
        <v>16.899999999999999</v>
      </c>
      <c r="M123" s="464">
        <v>5.6</v>
      </c>
      <c r="N123" s="464">
        <v>13.6</v>
      </c>
      <c r="O123" s="464">
        <v>3.4</v>
      </c>
      <c r="P123" s="464">
        <v>3.9</v>
      </c>
    </row>
    <row r="124" spans="1:16" ht="18">
      <c r="A124" s="462" t="s">
        <v>152</v>
      </c>
      <c r="B124" s="464">
        <v>115</v>
      </c>
      <c r="C124" s="464">
        <v>74</v>
      </c>
      <c r="D124" s="464">
        <v>0.42</v>
      </c>
      <c r="E124" s="464">
        <v>0.84</v>
      </c>
      <c r="F124" s="464">
        <v>2.4</v>
      </c>
      <c r="G124" s="464">
        <v>4.7</v>
      </c>
      <c r="H124" s="464">
        <v>1.5</v>
      </c>
      <c r="I124" s="464">
        <v>0.6</v>
      </c>
      <c r="J124" s="464">
        <v>0.2</v>
      </c>
      <c r="K124" s="464">
        <v>1.3</v>
      </c>
      <c r="L124" s="464">
        <v>16.899999999999999</v>
      </c>
      <c r="M124" s="464">
        <v>5.7</v>
      </c>
      <c r="N124" s="464">
        <v>13.6</v>
      </c>
      <c r="O124" s="464">
        <v>3.1</v>
      </c>
      <c r="P124" s="464">
        <v>3.7</v>
      </c>
    </row>
    <row r="125" spans="1:16" ht="18">
      <c r="A125" s="462" t="s">
        <v>121</v>
      </c>
      <c r="B125" s="464">
        <v>116</v>
      </c>
      <c r="C125" s="464">
        <v>66</v>
      </c>
      <c r="D125" s="464">
        <v>0.48</v>
      </c>
      <c r="E125" s="464">
        <v>0.79</v>
      </c>
      <c r="F125" s="464">
        <v>1.1000000000000001</v>
      </c>
      <c r="G125" s="464">
        <v>7</v>
      </c>
      <c r="H125" s="464">
        <v>2.7</v>
      </c>
      <c r="I125" s="464">
        <v>0.8</v>
      </c>
      <c r="J125" s="464">
        <v>0.5</v>
      </c>
      <c r="K125" s="464">
        <v>1.6</v>
      </c>
      <c r="L125" s="464">
        <v>13.3</v>
      </c>
      <c r="M125" s="464">
        <v>5.2</v>
      </c>
      <c r="N125" s="464">
        <v>11</v>
      </c>
      <c r="O125" s="464">
        <v>1.7</v>
      </c>
      <c r="P125" s="464">
        <v>2.1</v>
      </c>
    </row>
    <row r="126" spans="1:16" ht="18">
      <c r="A126" s="462" t="s">
        <v>160</v>
      </c>
      <c r="B126" s="464">
        <v>117</v>
      </c>
      <c r="C126" s="464">
        <v>72</v>
      </c>
      <c r="D126" s="464">
        <v>0.44</v>
      </c>
      <c r="E126" s="464">
        <v>0.72</v>
      </c>
      <c r="F126" s="464">
        <v>2.1</v>
      </c>
      <c r="G126" s="464">
        <v>5.3</v>
      </c>
      <c r="H126" s="464">
        <v>3.3</v>
      </c>
      <c r="I126" s="464">
        <v>0.8</v>
      </c>
      <c r="J126" s="464">
        <v>0.3</v>
      </c>
      <c r="K126" s="464">
        <v>2</v>
      </c>
      <c r="L126" s="464">
        <v>16.399999999999999</v>
      </c>
      <c r="M126" s="464">
        <v>5.5</v>
      </c>
      <c r="N126" s="464">
        <v>12.6</v>
      </c>
      <c r="O126" s="464">
        <v>3.3</v>
      </c>
      <c r="P126" s="464">
        <v>4.5</v>
      </c>
    </row>
    <row r="127" spans="1:16" ht="18">
      <c r="A127" s="460" t="s">
        <v>325</v>
      </c>
      <c r="B127" s="465" t="s">
        <v>324</v>
      </c>
      <c r="C127" s="465" t="s">
        <v>326</v>
      </c>
      <c r="D127" s="465" t="s">
        <v>3</v>
      </c>
      <c r="E127" s="465" t="s">
        <v>4</v>
      </c>
      <c r="F127" s="465" t="s">
        <v>5</v>
      </c>
      <c r="G127" s="465" t="s">
        <v>327</v>
      </c>
      <c r="H127" s="465" t="s">
        <v>7</v>
      </c>
      <c r="I127" s="465" t="s">
        <v>8</v>
      </c>
      <c r="J127" s="465" t="s">
        <v>9</v>
      </c>
      <c r="K127" s="465" t="s">
        <v>10</v>
      </c>
      <c r="L127" s="465" t="s">
        <v>11</v>
      </c>
      <c r="M127" s="465"/>
      <c r="N127" s="465"/>
      <c r="O127" s="465"/>
      <c r="P127" s="465"/>
    </row>
    <row r="128" spans="1:16" ht="18">
      <c r="A128" s="462" t="s">
        <v>120</v>
      </c>
      <c r="B128" s="464">
        <v>118</v>
      </c>
      <c r="C128" s="464">
        <v>76</v>
      </c>
      <c r="D128" s="464">
        <v>0.63</v>
      </c>
      <c r="E128" s="464">
        <v>0.71</v>
      </c>
      <c r="F128" s="464">
        <v>0</v>
      </c>
      <c r="G128" s="464">
        <v>10.5</v>
      </c>
      <c r="H128" s="464">
        <v>2</v>
      </c>
      <c r="I128" s="464">
        <v>0.5</v>
      </c>
      <c r="J128" s="464">
        <v>1</v>
      </c>
      <c r="K128" s="464">
        <v>1.9</v>
      </c>
      <c r="L128" s="464">
        <v>9.6999999999999993</v>
      </c>
      <c r="M128" s="464">
        <v>3.6</v>
      </c>
      <c r="N128" s="464">
        <v>5.7</v>
      </c>
      <c r="O128" s="464">
        <v>2.4</v>
      </c>
      <c r="P128" s="464">
        <v>3.4</v>
      </c>
    </row>
    <row r="129" spans="1:16" ht="18">
      <c r="A129" s="462" t="s">
        <v>155</v>
      </c>
      <c r="B129" s="464">
        <v>119</v>
      </c>
      <c r="C129" s="464">
        <v>68</v>
      </c>
      <c r="D129" s="464">
        <v>0.45</v>
      </c>
      <c r="E129" s="464">
        <v>0.79</v>
      </c>
      <c r="F129" s="464">
        <v>1.7</v>
      </c>
      <c r="G129" s="464">
        <v>3.3</v>
      </c>
      <c r="H129" s="464">
        <v>5.0999999999999996</v>
      </c>
      <c r="I129" s="464">
        <v>0.8</v>
      </c>
      <c r="J129" s="464">
        <v>0.1</v>
      </c>
      <c r="K129" s="464">
        <v>2</v>
      </c>
      <c r="L129" s="464">
        <v>14.8</v>
      </c>
      <c r="M129" s="464">
        <v>5.4</v>
      </c>
      <c r="N129" s="464">
        <v>12</v>
      </c>
      <c r="O129" s="464">
        <v>2.4</v>
      </c>
      <c r="P129" s="464">
        <v>3</v>
      </c>
    </row>
    <row r="130" spans="1:16" ht="18">
      <c r="A130" s="462" t="s">
        <v>353</v>
      </c>
      <c r="B130" s="464">
        <v>120</v>
      </c>
      <c r="C130" s="464">
        <v>76</v>
      </c>
      <c r="D130" s="464">
        <v>0.46</v>
      </c>
      <c r="E130" s="464">
        <v>0.75</v>
      </c>
      <c r="F130" s="464">
        <v>1.7</v>
      </c>
      <c r="G130" s="464">
        <v>5.0999999999999996</v>
      </c>
      <c r="H130" s="464">
        <v>2.2999999999999998</v>
      </c>
      <c r="I130" s="464">
        <v>0.5</v>
      </c>
      <c r="J130" s="464">
        <v>0.4</v>
      </c>
      <c r="K130" s="464">
        <v>1.7</v>
      </c>
      <c r="L130" s="464">
        <v>17.3</v>
      </c>
      <c r="M130" s="464">
        <v>6.6</v>
      </c>
      <c r="N130" s="464">
        <v>14.3</v>
      </c>
      <c r="O130" s="464">
        <v>2.5</v>
      </c>
      <c r="P130" s="464">
        <v>3.3</v>
      </c>
    </row>
    <row r="131" spans="1:16" ht="18">
      <c r="A131" s="462" t="s">
        <v>122</v>
      </c>
      <c r="B131" s="464">
        <v>121</v>
      </c>
      <c r="C131" s="464">
        <v>68</v>
      </c>
      <c r="D131" s="464">
        <v>0.46</v>
      </c>
      <c r="E131" s="464">
        <v>0.73</v>
      </c>
      <c r="F131" s="464">
        <v>0.1</v>
      </c>
      <c r="G131" s="464">
        <v>6.3</v>
      </c>
      <c r="H131" s="464">
        <v>4</v>
      </c>
      <c r="I131" s="464">
        <v>1.4</v>
      </c>
      <c r="J131" s="464">
        <v>0.5</v>
      </c>
      <c r="K131" s="464">
        <v>2.2000000000000002</v>
      </c>
      <c r="L131" s="464">
        <v>13</v>
      </c>
      <c r="M131" s="464">
        <v>5.5</v>
      </c>
      <c r="N131" s="464">
        <v>12</v>
      </c>
      <c r="O131" s="464">
        <v>1.8</v>
      </c>
      <c r="P131" s="464">
        <v>2.5</v>
      </c>
    </row>
    <row r="132" spans="1:16" ht="18">
      <c r="A132" s="462" t="s">
        <v>108</v>
      </c>
      <c r="B132" s="464">
        <v>122</v>
      </c>
      <c r="C132" s="464">
        <v>80</v>
      </c>
      <c r="D132" s="464">
        <v>0.59</v>
      </c>
      <c r="E132" s="464">
        <v>0.72</v>
      </c>
      <c r="F132" s="464">
        <v>0.1</v>
      </c>
      <c r="G132" s="464">
        <v>8.1</v>
      </c>
      <c r="H132" s="464">
        <v>1.3</v>
      </c>
      <c r="I132" s="464">
        <v>0.5</v>
      </c>
      <c r="J132" s="464">
        <v>1.4</v>
      </c>
      <c r="K132" s="464">
        <v>1.2</v>
      </c>
      <c r="L132" s="464">
        <v>10.1</v>
      </c>
      <c r="M132" s="464">
        <v>3.8</v>
      </c>
      <c r="N132" s="464">
        <v>6.4</v>
      </c>
      <c r="O132" s="464">
        <v>2.4</v>
      </c>
      <c r="P132" s="464">
        <v>3.4</v>
      </c>
    </row>
    <row r="133" spans="1:16" ht="18">
      <c r="A133" s="462" t="s">
        <v>100</v>
      </c>
      <c r="B133" s="464">
        <v>123</v>
      </c>
      <c r="C133" s="464">
        <v>78</v>
      </c>
      <c r="D133" s="464">
        <v>0.45</v>
      </c>
      <c r="E133" s="464">
        <v>0.82</v>
      </c>
      <c r="F133" s="464">
        <v>1.5</v>
      </c>
      <c r="G133" s="464">
        <v>3.7</v>
      </c>
      <c r="H133" s="464">
        <v>2.2999999999999998</v>
      </c>
      <c r="I133" s="464">
        <v>1.7</v>
      </c>
      <c r="J133" s="464">
        <v>0.6</v>
      </c>
      <c r="K133" s="464">
        <v>0.9</v>
      </c>
      <c r="L133" s="464">
        <v>10.1</v>
      </c>
      <c r="M133" s="464">
        <v>3.6</v>
      </c>
      <c r="N133" s="464">
        <v>8.1</v>
      </c>
      <c r="O133" s="464">
        <v>1.3</v>
      </c>
      <c r="P133" s="464">
        <v>1.6</v>
      </c>
    </row>
    <row r="134" spans="1:16" ht="18">
      <c r="A134" s="462" t="s">
        <v>141</v>
      </c>
      <c r="B134" s="464">
        <v>124</v>
      </c>
      <c r="C134" s="464">
        <v>76</v>
      </c>
      <c r="D134" s="464">
        <v>0.45</v>
      </c>
      <c r="E134" s="464">
        <v>0.81</v>
      </c>
      <c r="F134" s="464">
        <v>2.2999999999999998</v>
      </c>
      <c r="G134" s="464">
        <v>4</v>
      </c>
      <c r="H134" s="464">
        <v>2.2000000000000002</v>
      </c>
      <c r="I134" s="464">
        <v>1</v>
      </c>
      <c r="J134" s="464">
        <v>0.3</v>
      </c>
      <c r="K134" s="464">
        <v>1.8</v>
      </c>
      <c r="L134" s="464">
        <v>14.1</v>
      </c>
      <c r="M134" s="464">
        <v>5</v>
      </c>
      <c r="N134" s="464">
        <v>11.3</v>
      </c>
      <c r="O134" s="464">
        <v>1.8</v>
      </c>
      <c r="P134" s="464">
        <v>2.2000000000000002</v>
      </c>
    </row>
    <row r="135" spans="1:16" ht="18">
      <c r="A135" s="462" t="s">
        <v>151</v>
      </c>
      <c r="B135" s="464">
        <v>125</v>
      </c>
      <c r="C135" s="464">
        <v>78</v>
      </c>
      <c r="D135" s="464">
        <v>0.44</v>
      </c>
      <c r="E135" s="464">
        <v>0.81</v>
      </c>
      <c r="F135" s="464">
        <v>2</v>
      </c>
      <c r="G135" s="464">
        <v>3.3</v>
      </c>
      <c r="H135" s="464">
        <v>3.7</v>
      </c>
      <c r="I135" s="464">
        <v>0.9</v>
      </c>
      <c r="J135" s="464">
        <v>0.1</v>
      </c>
      <c r="K135" s="464">
        <v>1.9</v>
      </c>
      <c r="L135" s="464">
        <v>15.8</v>
      </c>
      <c r="M135" s="464">
        <v>6</v>
      </c>
      <c r="N135" s="464">
        <v>13.6</v>
      </c>
      <c r="O135" s="464">
        <v>1.8</v>
      </c>
      <c r="P135" s="464">
        <v>2.2000000000000002</v>
      </c>
    </row>
    <row r="136" spans="1:16" ht="18">
      <c r="A136" s="462" t="s">
        <v>158</v>
      </c>
      <c r="B136" s="464">
        <v>126</v>
      </c>
      <c r="C136" s="464">
        <v>74</v>
      </c>
      <c r="D136" s="464">
        <v>0.42</v>
      </c>
      <c r="E136" s="464">
        <v>0.87</v>
      </c>
      <c r="F136" s="464">
        <v>2.1</v>
      </c>
      <c r="G136" s="464">
        <v>2.5</v>
      </c>
      <c r="H136" s="464">
        <v>4.0999999999999996</v>
      </c>
      <c r="I136" s="464">
        <v>0.7</v>
      </c>
      <c r="J136" s="464">
        <v>0.1</v>
      </c>
      <c r="K136" s="464">
        <v>1.7</v>
      </c>
      <c r="L136" s="464">
        <v>15.1</v>
      </c>
      <c r="M136" s="464">
        <v>5.3</v>
      </c>
      <c r="N136" s="464">
        <v>12.5</v>
      </c>
      <c r="O136" s="464">
        <v>2.5</v>
      </c>
      <c r="P136" s="464">
        <v>2.8</v>
      </c>
    </row>
    <row r="137" spans="1:16" ht="18">
      <c r="A137" s="462" t="s">
        <v>136</v>
      </c>
      <c r="B137" s="464">
        <v>127</v>
      </c>
      <c r="C137" s="464">
        <v>74</v>
      </c>
      <c r="D137" s="464">
        <v>0.43</v>
      </c>
      <c r="E137" s="464">
        <v>0.83</v>
      </c>
      <c r="F137" s="464">
        <v>1.9</v>
      </c>
      <c r="G137" s="464">
        <v>3.6</v>
      </c>
      <c r="H137" s="464">
        <v>3.9</v>
      </c>
      <c r="I137" s="464">
        <v>1</v>
      </c>
      <c r="J137" s="464">
        <v>0.2</v>
      </c>
      <c r="K137" s="464">
        <v>1.7</v>
      </c>
      <c r="L137" s="464">
        <v>13.6</v>
      </c>
      <c r="M137" s="464">
        <v>4.8</v>
      </c>
      <c r="N137" s="464">
        <v>11.3</v>
      </c>
      <c r="O137" s="464">
        <v>1.9</v>
      </c>
      <c r="P137" s="464">
        <v>2.2999999999999998</v>
      </c>
    </row>
    <row r="138" spans="1:16" ht="18">
      <c r="A138" s="462" t="s">
        <v>157</v>
      </c>
      <c r="B138" s="464">
        <v>128</v>
      </c>
      <c r="C138" s="464">
        <v>56</v>
      </c>
      <c r="D138" s="464">
        <v>0.44</v>
      </c>
      <c r="E138" s="464">
        <v>0.88</v>
      </c>
      <c r="F138" s="464">
        <v>1.1000000000000001</v>
      </c>
      <c r="G138" s="464">
        <v>2.7</v>
      </c>
      <c r="H138" s="464">
        <v>4.3</v>
      </c>
      <c r="I138" s="464">
        <v>0.6</v>
      </c>
      <c r="J138" s="464">
        <v>0.2</v>
      </c>
      <c r="K138" s="464">
        <v>1.5</v>
      </c>
      <c r="L138" s="464">
        <v>14.7</v>
      </c>
      <c r="M138" s="464">
        <v>5.4</v>
      </c>
      <c r="N138" s="464">
        <v>12.3</v>
      </c>
      <c r="O138" s="464">
        <v>2.7</v>
      </c>
      <c r="P138" s="464">
        <v>3.1</v>
      </c>
    </row>
    <row r="139" spans="1:16" ht="18">
      <c r="A139" s="462" t="s">
        <v>138</v>
      </c>
      <c r="B139" s="464">
        <v>129</v>
      </c>
      <c r="C139" s="464">
        <v>70</v>
      </c>
      <c r="D139" s="464">
        <v>0.42</v>
      </c>
      <c r="E139" s="464">
        <v>0.73</v>
      </c>
      <c r="F139" s="464">
        <v>1.7</v>
      </c>
      <c r="G139" s="464">
        <v>4.3</v>
      </c>
      <c r="H139" s="464">
        <v>2.5</v>
      </c>
      <c r="I139" s="464">
        <v>1.4</v>
      </c>
      <c r="J139" s="464">
        <v>0.7</v>
      </c>
      <c r="K139" s="464">
        <v>1.9</v>
      </c>
      <c r="L139" s="464">
        <v>13.3</v>
      </c>
      <c r="M139" s="464">
        <v>4.8</v>
      </c>
      <c r="N139" s="464">
        <v>11.4</v>
      </c>
      <c r="O139" s="464">
        <v>2.1</v>
      </c>
      <c r="P139" s="464">
        <v>2.9</v>
      </c>
    </row>
    <row r="140" spans="1:16" ht="18">
      <c r="A140" s="462" t="s">
        <v>125</v>
      </c>
      <c r="B140" s="464">
        <v>130</v>
      </c>
      <c r="C140" s="464">
        <v>76</v>
      </c>
      <c r="D140" s="464">
        <v>0.5</v>
      </c>
      <c r="E140" s="464">
        <v>0.71</v>
      </c>
      <c r="F140" s="464">
        <v>1.3</v>
      </c>
      <c r="G140" s="464">
        <v>4.8</v>
      </c>
      <c r="H140" s="464">
        <v>0.9</v>
      </c>
      <c r="I140" s="464">
        <v>0.7</v>
      </c>
      <c r="J140" s="464">
        <v>1.2</v>
      </c>
      <c r="K140" s="464">
        <v>0.7</v>
      </c>
      <c r="L140" s="464">
        <v>12.7</v>
      </c>
      <c r="M140" s="464">
        <v>4.8</v>
      </c>
      <c r="N140" s="464">
        <v>9.6</v>
      </c>
      <c r="O140" s="464">
        <v>1.9</v>
      </c>
      <c r="P140" s="464">
        <v>2.6</v>
      </c>
    </row>
    <row r="141" spans="1:16" ht="18">
      <c r="A141" s="460" t="s">
        <v>325</v>
      </c>
      <c r="B141" s="465" t="s">
        <v>324</v>
      </c>
      <c r="C141" s="465" t="s">
        <v>326</v>
      </c>
      <c r="D141" s="465" t="s">
        <v>3</v>
      </c>
      <c r="E141" s="465" t="s">
        <v>4</v>
      </c>
      <c r="F141" s="465" t="s">
        <v>5</v>
      </c>
      <c r="G141" s="465" t="s">
        <v>327</v>
      </c>
      <c r="H141" s="465" t="s">
        <v>7</v>
      </c>
      <c r="I141" s="465" t="s">
        <v>8</v>
      </c>
      <c r="J141" s="465" t="s">
        <v>9</v>
      </c>
      <c r="K141" s="465" t="s">
        <v>10</v>
      </c>
      <c r="L141" s="465" t="s">
        <v>11</v>
      </c>
      <c r="M141" s="465"/>
      <c r="N141" s="465"/>
      <c r="O141" s="465"/>
      <c r="P141" s="465"/>
    </row>
    <row r="142" spans="1:16" ht="18">
      <c r="A142" s="462" t="s">
        <v>145</v>
      </c>
      <c r="B142" s="464">
        <v>131</v>
      </c>
      <c r="C142" s="464">
        <v>70</v>
      </c>
      <c r="D142" s="464">
        <v>0.43</v>
      </c>
      <c r="E142" s="464">
        <v>0.82</v>
      </c>
      <c r="F142" s="464">
        <v>3.2</v>
      </c>
      <c r="G142" s="464">
        <v>2.2000000000000002</v>
      </c>
      <c r="H142" s="464">
        <v>1.9</v>
      </c>
      <c r="I142" s="464">
        <v>0.6</v>
      </c>
      <c r="J142" s="464">
        <v>0.4</v>
      </c>
      <c r="K142" s="464">
        <v>1.2</v>
      </c>
      <c r="L142" s="464">
        <v>16.2</v>
      </c>
      <c r="M142" s="464">
        <v>5.6</v>
      </c>
      <c r="N142" s="464">
        <v>13</v>
      </c>
      <c r="O142" s="464">
        <v>1.8</v>
      </c>
      <c r="P142" s="464">
        <v>2.2000000000000002</v>
      </c>
    </row>
    <row r="143" spans="1:16" ht="18">
      <c r="A143" s="462" t="s">
        <v>347</v>
      </c>
      <c r="B143" s="464">
        <v>132</v>
      </c>
      <c r="C143" s="464">
        <v>78</v>
      </c>
      <c r="D143" s="464">
        <v>0.47</v>
      </c>
      <c r="E143" s="464">
        <v>0.85</v>
      </c>
      <c r="F143" s="464">
        <v>1.7</v>
      </c>
      <c r="G143" s="464">
        <v>2.6</v>
      </c>
      <c r="H143" s="464">
        <v>5.6</v>
      </c>
      <c r="I143" s="464">
        <v>0.6</v>
      </c>
      <c r="J143" s="464">
        <v>0</v>
      </c>
      <c r="K143" s="464">
        <v>1.6</v>
      </c>
      <c r="L143" s="464">
        <v>12.2</v>
      </c>
      <c r="M143" s="464">
        <v>4.0999999999999996</v>
      </c>
      <c r="N143" s="464">
        <v>8.8000000000000007</v>
      </c>
      <c r="O143" s="464">
        <v>2.2999999999999998</v>
      </c>
      <c r="P143" s="464">
        <v>2.7</v>
      </c>
    </row>
    <row r="144" spans="1:16" ht="18">
      <c r="A144" s="462" t="s">
        <v>109</v>
      </c>
      <c r="B144" s="464">
        <v>133</v>
      </c>
      <c r="C144" s="464">
        <v>74</v>
      </c>
      <c r="D144" s="464">
        <v>0.47</v>
      </c>
      <c r="E144" s="464">
        <v>0.84</v>
      </c>
      <c r="F144" s="464">
        <v>2.7</v>
      </c>
      <c r="G144" s="464">
        <v>4.2</v>
      </c>
      <c r="H144" s="464">
        <v>1.7</v>
      </c>
      <c r="I144" s="464">
        <v>0.9</v>
      </c>
      <c r="J144" s="464">
        <v>0.7</v>
      </c>
      <c r="K144" s="464">
        <v>0.9</v>
      </c>
      <c r="L144" s="464">
        <v>11.1</v>
      </c>
      <c r="M144" s="464">
        <v>3.9</v>
      </c>
      <c r="N144" s="464">
        <v>8.4</v>
      </c>
      <c r="O144" s="464">
        <v>0.5</v>
      </c>
      <c r="P144" s="464">
        <v>0.6</v>
      </c>
    </row>
    <row r="145" spans="1:16" ht="18">
      <c r="A145" s="462" t="s">
        <v>165</v>
      </c>
      <c r="B145" s="464">
        <v>134</v>
      </c>
      <c r="C145" s="464">
        <v>70</v>
      </c>
      <c r="D145" s="464">
        <v>0.45</v>
      </c>
      <c r="E145" s="464">
        <v>0.78</v>
      </c>
      <c r="F145" s="464">
        <v>2.1</v>
      </c>
      <c r="G145" s="464">
        <v>3.6</v>
      </c>
      <c r="H145" s="464">
        <v>2.9</v>
      </c>
      <c r="I145" s="464">
        <v>0.8</v>
      </c>
      <c r="J145" s="464">
        <v>0.1</v>
      </c>
      <c r="K145" s="464">
        <v>2.2999999999999998</v>
      </c>
      <c r="L145" s="464">
        <v>15.1</v>
      </c>
      <c r="M145" s="464">
        <v>5.2</v>
      </c>
      <c r="N145" s="464">
        <v>11.4</v>
      </c>
      <c r="O145" s="464">
        <v>2.8</v>
      </c>
      <c r="P145" s="464">
        <v>3.5</v>
      </c>
    </row>
    <row r="146" spans="1:16" ht="18">
      <c r="A146" s="462" t="s">
        <v>103</v>
      </c>
      <c r="B146" s="464">
        <v>135</v>
      </c>
      <c r="C146" s="464">
        <v>70</v>
      </c>
      <c r="D146" s="464">
        <v>0.43</v>
      </c>
      <c r="E146" s="464">
        <v>0.84</v>
      </c>
      <c r="F146" s="464">
        <v>1.5</v>
      </c>
      <c r="G146" s="464">
        <v>5.0999999999999996</v>
      </c>
      <c r="H146" s="464">
        <v>4.5999999999999996</v>
      </c>
      <c r="I146" s="464">
        <v>0.9</v>
      </c>
      <c r="J146" s="464">
        <v>0.6</v>
      </c>
      <c r="K146" s="464">
        <v>1.5</v>
      </c>
      <c r="L146" s="464">
        <v>11.7</v>
      </c>
      <c r="M146" s="464">
        <v>4.5999999999999996</v>
      </c>
      <c r="N146" s="464">
        <v>10.6</v>
      </c>
      <c r="O146" s="464">
        <v>1</v>
      </c>
      <c r="P146" s="464">
        <v>1.2</v>
      </c>
    </row>
    <row r="147" spans="1:16" ht="18">
      <c r="A147" s="462" t="s">
        <v>135</v>
      </c>
      <c r="B147" s="464">
        <v>136</v>
      </c>
      <c r="C147" s="464">
        <v>76</v>
      </c>
      <c r="D147" s="464">
        <v>0.49</v>
      </c>
      <c r="E147" s="464">
        <v>0.78</v>
      </c>
      <c r="F147" s="464">
        <v>2.5</v>
      </c>
      <c r="G147" s="464">
        <v>4</v>
      </c>
      <c r="H147" s="464">
        <v>2.5</v>
      </c>
      <c r="I147" s="464">
        <v>0.5</v>
      </c>
      <c r="J147" s="464">
        <v>0.2</v>
      </c>
      <c r="K147" s="464">
        <v>1.6</v>
      </c>
      <c r="L147" s="464">
        <v>14.2</v>
      </c>
      <c r="M147" s="464">
        <v>5.0999999999999996</v>
      </c>
      <c r="N147" s="464">
        <v>10.5</v>
      </c>
      <c r="O147" s="464">
        <v>1.5</v>
      </c>
      <c r="P147" s="464">
        <v>1.9</v>
      </c>
    </row>
    <row r="148" spans="1:16" ht="18">
      <c r="A148" s="462" t="s">
        <v>166</v>
      </c>
      <c r="B148" s="464">
        <v>137</v>
      </c>
      <c r="C148" s="464">
        <v>72</v>
      </c>
      <c r="D148" s="464">
        <v>0.44</v>
      </c>
      <c r="E148" s="464">
        <v>0.72</v>
      </c>
      <c r="F148" s="464">
        <v>1.5</v>
      </c>
      <c r="G148" s="464">
        <v>5.0999999999999996</v>
      </c>
      <c r="H148" s="464">
        <v>3.2</v>
      </c>
      <c r="I148" s="464">
        <v>1.3</v>
      </c>
      <c r="J148" s="464">
        <v>0.3</v>
      </c>
      <c r="K148" s="464">
        <v>1.8</v>
      </c>
      <c r="L148" s="464">
        <v>12.9</v>
      </c>
      <c r="M148" s="464">
        <v>4.4000000000000004</v>
      </c>
      <c r="N148" s="464">
        <v>10.1</v>
      </c>
      <c r="O148" s="464">
        <v>2.6</v>
      </c>
      <c r="P148" s="464">
        <v>3.6</v>
      </c>
    </row>
    <row r="149" spans="1:16" ht="18">
      <c r="A149" s="462" t="s">
        <v>131</v>
      </c>
      <c r="B149" s="464">
        <v>138</v>
      </c>
      <c r="C149" s="464">
        <v>70</v>
      </c>
      <c r="D149" s="464">
        <v>0.53</v>
      </c>
      <c r="E149" s="464">
        <v>0.72</v>
      </c>
      <c r="F149" s="464">
        <v>0.2</v>
      </c>
      <c r="G149" s="464">
        <v>6</v>
      </c>
      <c r="H149" s="464">
        <v>1.4</v>
      </c>
      <c r="I149" s="464">
        <v>0.7</v>
      </c>
      <c r="J149" s="464">
        <v>1.5</v>
      </c>
      <c r="K149" s="464">
        <v>0.9</v>
      </c>
      <c r="L149" s="464">
        <v>10.6</v>
      </c>
      <c r="M149" s="464">
        <v>4.4000000000000004</v>
      </c>
      <c r="N149" s="464">
        <v>8.3000000000000007</v>
      </c>
      <c r="O149" s="464">
        <v>1.7</v>
      </c>
      <c r="P149" s="464">
        <v>2.2999999999999998</v>
      </c>
    </row>
    <row r="150" spans="1:16" ht="18">
      <c r="A150" s="462" t="s">
        <v>144</v>
      </c>
      <c r="B150" s="464">
        <v>139</v>
      </c>
      <c r="C150" s="464">
        <v>76</v>
      </c>
      <c r="D150" s="464">
        <v>0.47</v>
      </c>
      <c r="E150" s="464">
        <v>0.8</v>
      </c>
      <c r="F150" s="464">
        <v>0.8</v>
      </c>
      <c r="G150" s="464">
        <v>3.7</v>
      </c>
      <c r="H150" s="464">
        <v>5.3</v>
      </c>
      <c r="I150" s="464">
        <v>1</v>
      </c>
      <c r="J150" s="464">
        <v>0.2</v>
      </c>
      <c r="K150" s="464">
        <v>1.5</v>
      </c>
      <c r="L150" s="464">
        <v>11.4</v>
      </c>
      <c r="M150" s="464">
        <v>4.4000000000000004</v>
      </c>
      <c r="N150" s="464">
        <v>9.3000000000000007</v>
      </c>
      <c r="O150" s="464">
        <v>1.7</v>
      </c>
      <c r="P150" s="464">
        <v>2.1</v>
      </c>
    </row>
    <row r="151" spans="1:16" ht="18">
      <c r="A151" s="462" t="s">
        <v>168</v>
      </c>
      <c r="B151" s="464">
        <v>140</v>
      </c>
      <c r="C151" s="464">
        <v>72</v>
      </c>
      <c r="D151" s="464">
        <v>0.47</v>
      </c>
      <c r="E151" s="464">
        <v>0.67</v>
      </c>
      <c r="F151" s="464">
        <v>1.5</v>
      </c>
      <c r="G151" s="464">
        <v>4.9000000000000004</v>
      </c>
      <c r="H151" s="464">
        <v>1.6</v>
      </c>
      <c r="I151" s="464">
        <v>1</v>
      </c>
      <c r="J151" s="464">
        <v>0.5</v>
      </c>
      <c r="K151" s="464">
        <v>1.5</v>
      </c>
      <c r="L151" s="464">
        <v>15.5</v>
      </c>
      <c r="M151" s="464">
        <v>5.9</v>
      </c>
      <c r="N151" s="464">
        <v>12.6</v>
      </c>
      <c r="O151" s="464">
        <v>2.1</v>
      </c>
      <c r="P151" s="464">
        <v>3.2</v>
      </c>
    </row>
    <row r="152" spans="1:16" ht="18">
      <c r="A152" s="462" t="s">
        <v>146</v>
      </c>
      <c r="B152" s="464">
        <v>141</v>
      </c>
      <c r="C152" s="464">
        <v>70</v>
      </c>
      <c r="D152" s="464">
        <v>0.44</v>
      </c>
      <c r="E152" s="464">
        <v>0.62</v>
      </c>
      <c r="F152" s="464">
        <v>1.6</v>
      </c>
      <c r="G152" s="464">
        <v>5.9</v>
      </c>
      <c r="H152" s="464">
        <v>4.7</v>
      </c>
      <c r="I152" s="464">
        <v>1.1000000000000001</v>
      </c>
      <c r="J152" s="464">
        <v>0.3</v>
      </c>
      <c r="K152" s="464">
        <v>2.2999999999999998</v>
      </c>
      <c r="L152" s="464">
        <v>13.9</v>
      </c>
      <c r="M152" s="464">
        <v>5.4</v>
      </c>
      <c r="N152" s="464">
        <v>12.4</v>
      </c>
      <c r="O152" s="464">
        <v>1.4</v>
      </c>
      <c r="P152" s="464">
        <v>2.2999999999999998</v>
      </c>
    </row>
    <row r="153" spans="1:16" ht="18">
      <c r="A153" s="462" t="s">
        <v>153</v>
      </c>
      <c r="B153" s="464">
        <v>142</v>
      </c>
      <c r="C153" s="464">
        <v>76</v>
      </c>
      <c r="D153" s="464">
        <v>0.43</v>
      </c>
      <c r="E153" s="464">
        <v>0.74</v>
      </c>
      <c r="F153" s="464">
        <v>2.4</v>
      </c>
      <c r="G153" s="464">
        <v>3.7</v>
      </c>
      <c r="H153" s="464">
        <v>3.2</v>
      </c>
      <c r="I153" s="464">
        <v>1.1000000000000001</v>
      </c>
      <c r="J153" s="464">
        <v>0.3</v>
      </c>
      <c r="K153" s="464">
        <v>1.6</v>
      </c>
      <c r="L153" s="464">
        <v>13.8</v>
      </c>
      <c r="M153" s="464">
        <v>5.4</v>
      </c>
      <c r="N153" s="464">
        <v>12.5</v>
      </c>
      <c r="O153" s="464">
        <v>0.6</v>
      </c>
      <c r="P153" s="464">
        <v>0.8</v>
      </c>
    </row>
    <row r="154" spans="1:16" ht="18">
      <c r="A154" s="462" t="s">
        <v>118</v>
      </c>
      <c r="B154" s="464">
        <v>143</v>
      </c>
      <c r="C154" s="464">
        <v>74</v>
      </c>
      <c r="D154" s="464">
        <v>0.53</v>
      </c>
      <c r="E154" s="464">
        <v>0.65</v>
      </c>
      <c r="F154" s="464">
        <v>0.5</v>
      </c>
      <c r="G154" s="464">
        <v>5.8</v>
      </c>
      <c r="H154" s="464">
        <v>2.2000000000000002</v>
      </c>
      <c r="I154" s="464">
        <v>1.3</v>
      </c>
      <c r="J154" s="464">
        <v>0.4</v>
      </c>
      <c r="K154" s="464">
        <v>1.3</v>
      </c>
      <c r="L154" s="464">
        <v>11.3</v>
      </c>
      <c r="M154" s="464">
        <v>4.9000000000000004</v>
      </c>
      <c r="N154" s="464">
        <v>9.1999999999999993</v>
      </c>
      <c r="O154" s="464">
        <v>1</v>
      </c>
      <c r="P154" s="464">
        <v>1.5</v>
      </c>
    </row>
    <row r="155" spans="1:16" ht="18">
      <c r="A155" s="460" t="s">
        <v>325</v>
      </c>
      <c r="B155" s="465" t="s">
        <v>324</v>
      </c>
      <c r="C155" s="465" t="s">
        <v>326</v>
      </c>
      <c r="D155" s="465" t="s">
        <v>3</v>
      </c>
      <c r="E155" s="465" t="s">
        <v>4</v>
      </c>
      <c r="F155" s="465" t="s">
        <v>5</v>
      </c>
      <c r="G155" s="465" t="s">
        <v>327</v>
      </c>
      <c r="H155" s="465" t="s">
        <v>7</v>
      </c>
      <c r="I155" s="465" t="s">
        <v>8</v>
      </c>
      <c r="J155" s="465" t="s">
        <v>9</v>
      </c>
      <c r="K155" s="465" t="s">
        <v>10</v>
      </c>
      <c r="L155" s="465" t="s">
        <v>11</v>
      </c>
      <c r="M155" s="465"/>
      <c r="N155" s="465"/>
      <c r="O155" s="465"/>
      <c r="P155" s="465"/>
    </row>
    <row r="156" spans="1:16" ht="18">
      <c r="A156" s="462" t="s">
        <v>169</v>
      </c>
      <c r="B156" s="464">
        <v>144</v>
      </c>
      <c r="C156" s="464">
        <v>72</v>
      </c>
      <c r="D156" s="464">
        <v>0.46</v>
      </c>
      <c r="E156" s="464">
        <v>0.75</v>
      </c>
      <c r="F156" s="464">
        <v>1.6</v>
      </c>
      <c r="G156" s="464">
        <v>4.5999999999999996</v>
      </c>
      <c r="H156" s="464">
        <v>2.2000000000000002</v>
      </c>
      <c r="I156" s="464">
        <v>1.1000000000000001</v>
      </c>
      <c r="J156" s="464">
        <v>0.3</v>
      </c>
      <c r="K156" s="464">
        <v>1.3</v>
      </c>
      <c r="L156" s="464">
        <v>12.1</v>
      </c>
      <c r="M156" s="464">
        <v>4.0999999999999996</v>
      </c>
      <c r="N156" s="464">
        <v>8.9</v>
      </c>
      <c r="O156" s="464">
        <v>2.4</v>
      </c>
      <c r="P156" s="464">
        <v>3.2</v>
      </c>
    </row>
    <row r="157" spans="1:16" ht="18">
      <c r="A157" s="462" t="s">
        <v>105</v>
      </c>
      <c r="B157" s="464">
        <v>145</v>
      </c>
      <c r="C157" s="464">
        <v>80</v>
      </c>
      <c r="D157" s="464">
        <v>0.45</v>
      </c>
      <c r="E157" s="464">
        <v>0.74</v>
      </c>
      <c r="F157" s="464">
        <v>2.2000000000000002</v>
      </c>
      <c r="G157" s="464">
        <v>3.8</v>
      </c>
      <c r="H157" s="464">
        <v>4.7</v>
      </c>
      <c r="I157" s="464">
        <v>1.1000000000000001</v>
      </c>
      <c r="J157" s="464">
        <v>0.2</v>
      </c>
      <c r="K157" s="464">
        <v>2.1</v>
      </c>
      <c r="L157" s="464">
        <v>11.5</v>
      </c>
      <c r="M157" s="464">
        <v>4.2</v>
      </c>
      <c r="N157" s="464">
        <v>9.1999999999999993</v>
      </c>
      <c r="O157" s="464">
        <v>1</v>
      </c>
      <c r="P157" s="464">
        <v>1.4</v>
      </c>
    </row>
    <row r="158" spans="1:16" ht="18">
      <c r="A158" s="462" t="s">
        <v>173</v>
      </c>
      <c r="B158" s="464">
        <v>146</v>
      </c>
      <c r="C158" s="464">
        <v>72</v>
      </c>
      <c r="D158" s="464">
        <v>0.44</v>
      </c>
      <c r="E158" s="464">
        <v>0.85</v>
      </c>
      <c r="F158" s="464">
        <v>1.8</v>
      </c>
      <c r="G158" s="464">
        <v>6.6</v>
      </c>
      <c r="H158" s="464">
        <v>1.9</v>
      </c>
      <c r="I158" s="464">
        <v>0.7</v>
      </c>
      <c r="J158" s="464">
        <v>0.1</v>
      </c>
      <c r="K158" s="464">
        <v>1.3</v>
      </c>
      <c r="L158" s="464">
        <v>12.6</v>
      </c>
      <c r="M158" s="464">
        <v>4.5</v>
      </c>
      <c r="N158" s="464">
        <v>10.1</v>
      </c>
      <c r="O158" s="464">
        <v>1.9</v>
      </c>
      <c r="P158" s="464">
        <v>2.2000000000000002</v>
      </c>
    </row>
    <row r="159" spans="1:16" ht="18">
      <c r="A159" s="462" t="s">
        <v>134</v>
      </c>
      <c r="B159" s="464">
        <v>147</v>
      </c>
      <c r="C159" s="464">
        <v>74</v>
      </c>
      <c r="D159" s="464">
        <v>0.45</v>
      </c>
      <c r="E159" s="464">
        <v>0.88</v>
      </c>
      <c r="F159" s="464">
        <v>2.6</v>
      </c>
      <c r="G159" s="464">
        <v>4.8</v>
      </c>
      <c r="H159" s="464">
        <v>1.8</v>
      </c>
      <c r="I159" s="464">
        <v>0.7</v>
      </c>
      <c r="J159" s="464">
        <v>0.5</v>
      </c>
      <c r="K159" s="464">
        <v>0.8</v>
      </c>
      <c r="L159" s="464">
        <v>11</v>
      </c>
      <c r="M159" s="464">
        <v>3.7</v>
      </c>
      <c r="N159" s="464">
        <v>8.1999999999999993</v>
      </c>
      <c r="O159" s="464">
        <v>1</v>
      </c>
      <c r="P159" s="464">
        <v>1.1000000000000001</v>
      </c>
    </row>
    <row r="160" spans="1:16" ht="18">
      <c r="A160" s="462" t="s">
        <v>163</v>
      </c>
      <c r="B160" s="464">
        <v>148</v>
      </c>
      <c r="C160" s="464">
        <v>68</v>
      </c>
      <c r="D160" s="464">
        <v>0.53</v>
      </c>
      <c r="E160" s="464">
        <v>0.78</v>
      </c>
      <c r="F160" s="464">
        <v>0</v>
      </c>
      <c r="G160" s="464">
        <v>8.1999999999999993</v>
      </c>
      <c r="H160" s="464">
        <v>1.5</v>
      </c>
      <c r="I160" s="464">
        <v>0.4</v>
      </c>
      <c r="J160" s="464">
        <v>1</v>
      </c>
      <c r="K160" s="464">
        <v>1.6</v>
      </c>
      <c r="L160" s="464">
        <v>10.1</v>
      </c>
      <c r="M160" s="464">
        <v>3.9</v>
      </c>
      <c r="N160" s="464">
        <v>7.3</v>
      </c>
      <c r="O160" s="464">
        <v>2.2000000000000002</v>
      </c>
      <c r="P160" s="464">
        <v>2.9</v>
      </c>
    </row>
    <row r="161" spans="1:16" ht="18">
      <c r="A161" s="462" t="s">
        <v>161</v>
      </c>
      <c r="B161" s="464">
        <v>149</v>
      </c>
      <c r="C161" s="464">
        <v>76</v>
      </c>
      <c r="D161" s="464">
        <v>0.44</v>
      </c>
      <c r="E161" s="464">
        <v>0.78</v>
      </c>
      <c r="F161" s="464">
        <v>1.8</v>
      </c>
      <c r="G161" s="464">
        <v>4.9000000000000004</v>
      </c>
      <c r="H161" s="464">
        <v>2.7</v>
      </c>
      <c r="I161" s="464">
        <v>0.8</v>
      </c>
      <c r="J161" s="464">
        <v>0.1</v>
      </c>
      <c r="K161" s="464">
        <v>1.5</v>
      </c>
      <c r="L161" s="464">
        <v>13.6</v>
      </c>
      <c r="M161" s="464">
        <v>4.9000000000000004</v>
      </c>
      <c r="N161" s="464">
        <v>11.1</v>
      </c>
      <c r="O161" s="464">
        <v>2</v>
      </c>
      <c r="P161" s="464">
        <v>2.6</v>
      </c>
    </row>
    <row r="162" spans="1:16" ht="18">
      <c r="A162" s="462" t="s">
        <v>184</v>
      </c>
      <c r="B162" s="464">
        <v>150</v>
      </c>
      <c r="C162" s="464">
        <v>76</v>
      </c>
      <c r="D162" s="464">
        <v>0.42</v>
      </c>
      <c r="E162" s="464">
        <v>0.83</v>
      </c>
      <c r="F162" s="464">
        <v>1.5</v>
      </c>
      <c r="G162" s="464">
        <v>3.4</v>
      </c>
      <c r="H162" s="464">
        <v>3.8</v>
      </c>
      <c r="I162" s="464">
        <v>0.7</v>
      </c>
      <c r="J162" s="464">
        <v>0.2</v>
      </c>
      <c r="K162" s="464">
        <v>2</v>
      </c>
      <c r="L162" s="464">
        <v>14.6</v>
      </c>
      <c r="M162" s="464">
        <v>5.4</v>
      </c>
      <c r="N162" s="464">
        <v>13</v>
      </c>
      <c r="O162" s="464">
        <v>2.2000000000000002</v>
      </c>
      <c r="P162" s="464">
        <v>2.7</v>
      </c>
    </row>
    <row r="163" spans="1:16" ht="18">
      <c r="A163" s="462" t="s">
        <v>205</v>
      </c>
      <c r="B163" s="464">
        <v>151</v>
      </c>
      <c r="C163" s="464">
        <v>68</v>
      </c>
      <c r="D163" s="464">
        <v>0.48</v>
      </c>
      <c r="E163" s="464">
        <v>0.77</v>
      </c>
      <c r="F163" s="464">
        <v>1.6</v>
      </c>
      <c r="G163" s="464">
        <v>3.5</v>
      </c>
      <c r="H163" s="464">
        <v>2.2000000000000002</v>
      </c>
      <c r="I163" s="464">
        <v>1</v>
      </c>
      <c r="J163" s="464">
        <v>0.3</v>
      </c>
      <c r="K163" s="464">
        <v>1.5</v>
      </c>
      <c r="L163" s="464">
        <v>12.4</v>
      </c>
      <c r="M163" s="464">
        <v>4.7</v>
      </c>
      <c r="N163" s="464">
        <v>9.6999999999999993</v>
      </c>
      <c r="O163" s="464">
        <v>1.5</v>
      </c>
      <c r="P163" s="464">
        <v>1.9</v>
      </c>
    </row>
    <row r="164" spans="1:16" ht="18">
      <c r="A164" s="462" t="s">
        <v>188</v>
      </c>
      <c r="B164" s="464">
        <v>152</v>
      </c>
      <c r="C164" s="464">
        <v>66</v>
      </c>
      <c r="D164" s="464">
        <v>0.44</v>
      </c>
      <c r="E164" s="464">
        <v>0.8</v>
      </c>
      <c r="F164" s="464">
        <v>2.4</v>
      </c>
      <c r="G164" s="464">
        <v>2.4</v>
      </c>
      <c r="H164" s="464">
        <v>2.2000000000000002</v>
      </c>
      <c r="I164" s="464">
        <v>0.7</v>
      </c>
      <c r="J164" s="464">
        <v>0.2</v>
      </c>
      <c r="K164" s="464">
        <v>1.2</v>
      </c>
      <c r="L164" s="464">
        <v>14.1</v>
      </c>
      <c r="M164" s="464">
        <v>4.9000000000000004</v>
      </c>
      <c r="N164" s="464">
        <v>11.1</v>
      </c>
      <c r="O164" s="464">
        <v>1.9</v>
      </c>
      <c r="P164" s="464">
        <v>2.2999999999999998</v>
      </c>
    </row>
    <row r="165" spans="1:16" ht="18">
      <c r="A165" s="462" t="s">
        <v>132</v>
      </c>
      <c r="B165" s="464">
        <v>153</v>
      </c>
      <c r="C165" s="464">
        <v>75</v>
      </c>
      <c r="D165" s="464">
        <v>0.42</v>
      </c>
      <c r="E165" s="464">
        <v>0.75</v>
      </c>
      <c r="F165" s="464">
        <v>1.6</v>
      </c>
      <c r="G165" s="464">
        <v>4.0999999999999996</v>
      </c>
      <c r="H165" s="464">
        <v>4.3</v>
      </c>
      <c r="I165" s="464">
        <v>1</v>
      </c>
      <c r="J165" s="464">
        <v>0.7</v>
      </c>
      <c r="K165" s="464">
        <v>1.2</v>
      </c>
      <c r="L165" s="464">
        <v>8.8000000000000007</v>
      </c>
      <c r="M165" s="464">
        <v>2.9</v>
      </c>
      <c r="N165" s="464">
        <v>6.8</v>
      </c>
      <c r="O165" s="464">
        <v>1.4</v>
      </c>
      <c r="P165" s="464">
        <v>1.8</v>
      </c>
    </row>
    <row r="166" spans="1:16" ht="18">
      <c r="A166" s="462" t="s">
        <v>175</v>
      </c>
      <c r="B166" s="464">
        <v>154</v>
      </c>
      <c r="C166" s="464">
        <v>72</v>
      </c>
      <c r="D166" s="464">
        <v>0.47</v>
      </c>
      <c r="E166" s="464">
        <v>0.73</v>
      </c>
      <c r="F166" s="464">
        <v>0.5</v>
      </c>
      <c r="G166" s="464">
        <v>5.3</v>
      </c>
      <c r="H166" s="464">
        <v>1.6</v>
      </c>
      <c r="I166" s="464">
        <v>0.9</v>
      </c>
      <c r="J166" s="464">
        <v>0.7</v>
      </c>
      <c r="K166" s="464">
        <v>1.4</v>
      </c>
      <c r="L166" s="464">
        <v>12.8</v>
      </c>
      <c r="M166" s="464">
        <v>5</v>
      </c>
      <c r="N166" s="464">
        <v>10.5</v>
      </c>
      <c r="O166" s="464">
        <v>2.4</v>
      </c>
      <c r="P166" s="464">
        <v>3.3</v>
      </c>
    </row>
    <row r="167" spans="1:16" ht="18">
      <c r="A167" s="462" t="s">
        <v>174</v>
      </c>
      <c r="B167" s="464">
        <v>155</v>
      </c>
      <c r="C167" s="464">
        <v>74</v>
      </c>
      <c r="D167" s="464">
        <v>0.41</v>
      </c>
      <c r="E167" s="464">
        <v>0.86</v>
      </c>
      <c r="F167" s="464">
        <v>2.2999999999999998</v>
      </c>
      <c r="G167" s="464">
        <v>2.7</v>
      </c>
      <c r="H167" s="464">
        <v>2.4</v>
      </c>
      <c r="I167" s="464">
        <v>0.7</v>
      </c>
      <c r="J167" s="464">
        <v>0.5</v>
      </c>
      <c r="K167" s="464">
        <v>1.7</v>
      </c>
      <c r="L167" s="464">
        <v>12.9</v>
      </c>
      <c r="M167" s="464">
        <v>4.4000000000000004</v>
      </c>
      <c r="N167" s="464">
        <v>10.8</v>
      </c>
      <c r="O167" s="464">
        <v>1.8</v>
      </c>
      <c r="P167" s="464">
        <v>2.1</v>
      </c>
    </row>
    <row r="168" spans="1:16" ht="18">
      <c r="A168" s="462" t="s">
        <v>176</v>
      </c>
      <c r="B168" s="464">
        <v>156</v>
      </c>
      <c r="C168" s="464">
        <v>70</v>
      </c>
      <c r="D168" s="464">
        <v>0.47</v>
      </c>
      <c r="E168" s="464">
        <v>0.8</v>
      </c>
      <c r="F168" s="464">
        <v>1.4</v>
      </c>
      <c r="G168" s="464">
        <v>5.8</v>
      </c>
      <c r="H168" s="464">
        <v>1.2</v>
      </c>
      <c r="I168" s="464">
        <v>0.6</v>
      </c>
      <c r="J168" s="464">
        <v>1.4</v>
      </c>
      <c r="K168" s="464">
        <v>0.9</v>
      </c>
      <c r="L168" s="464">
        <v>8.6</v>
      </c>
      <c r="M168" s="464">
        <v>3.1</v>
      </c>
      <c r="N168" s="464">
        <v>6.7</v>
      </c>
      <c r="O168" s="464">
        <v>1</v>
      </c>
      <c r="P168" s="464">
        <v>1.2</v>
      </c>
    </row>
    <row r="169" spans="1:16" ht="18">
      <c r="A169" s="460" t="s">
        <v>325</v>
      </c>
      <c r="B169" s="465" t="s">
        <v>324</v>
      </c>
      <c r="C169" s="465" t="s">
        <v>326</v>
      </c>
      <c r="D169" s="465" t="s">
        <v>3</v>
      </c>
      <c r="E169" s="465" t="s">
        <v>4</v>
      </c>
      <c r="F169" s="465" t="s">
        <v>5</v>
      </c>
      <c r="G169" s="465" t="s">
        <v>327</v>
      </c>
      <c r="H169" s="465" t="s">
        <v>7</v>
      </c>
      <c r="I169" s="465" t="s">
        <v>8</v>
      </c>
      <c r="J169" s="465" t="s">
        <v>9</v>
      </c>
      <c r="K169" s="465" t="s">
        <v>10</v>
      </c>
      <c r="L169" s="465" t="s">
        <v>11</v>
      </c>
      <c r="M169" s="465"/>
      <c r="N169" s="465"/>
      <c r="O169" s="465"/>
      <c r="P169" s="465"/>
    </row>
    <row r="170" spans="1:16" ht="18">
      <c r="A170" s="462" t="s">
        <v>196</v>
      </c>
      <c r="B170" s="464">
        <v>157</v>
      </c>
      <c r="C170" s="464">
        <v>72</v>
      </c>
      <c r="D170" s="464">
        <v>0.44</v>
      </c>
      <c r="E170" s="464">
        <v>0.87</v>
      </c>
      <c r="F170" s="464">
        <v>1.3</v>
      </c>
      <c r="G170" s="464">
        <v>2.2999999999999998</v>
      </c>
      <c r="H170" s="464">
        <v>2</v>
      </c>
      <c r="I170" s="464">
        <v>0.9</v>
      </c>
      <c r="J170" s="464">
        <v>0.2</v>
      </c>
      <c r="K170" s="464">
        <v>0.9</v>
      </c>
      <c r="L170" s="464">
        <v>12.7</v>
      </c>
      <c r="M170" s="464">
        <v>4.5999999999999996</v>
      </c>
      <c r="N170" s="464">
        <v>10.4</v>
      </c>
      <c r="O170" s="464">
        <v>2.1</v>
      </c>
      <c r="P170" s="464">
        <v>2.5</v>
      </c>
    </row>
    <row r="171" spans="1:16" ht="18">
      <c r="A171" s="462" t="s">
        <v>171</v>
      </c>
      <c r="B171" s="464">
        <v>158</v>
      </c>
      <c r="C171" s="464">
        <v>68</v>
      </c>
      <c r="D171" s="464">
        <v>0.49</v>
      </c>
      <c r="E171" s="464">
        <v>0.75</v>
      </c>
      <c r="F171" s="464">
        <v>1.3</v>
      </c>
      <c r="G171" s="464">
        <v>7</v>
      </c>
      <c r="H171" s="464">
        <v>1</v>
      </c>
      <c r="I171" s="464">
        <v>0.8</v>
      </c>
      <c r="J171" s="464">
        <v>0.6</v>
      </c>
      <c r="K171" s="464">
        <v>1.5</v>
      </c>
      <c r="L171" s="464">
        <v>10.199999999999999</v>
      </c>
      <c r="M171" s="464">
        <v>3.7</v>
      </c>
      <c r="N171" s="464">
        <v>7.6</v>
      </c>
      <c r="O171" s="464">
        <v>1.4</v>
      </c>
      <c r="P171" s="464">
        <v>1.9</v>
      </c>
    </row>
    <row r="172" spans="1:16" ht="18">
      <c r="A172" s="462" t="s">
        <v>198</v>
      </c>
      <c r="B172" s="464">
        <v>159</v>
      </c>
      <c r="C172" s="464">
        <v>76</v>
      </c>
      <c r="D172" s="464">
        <v>0.45</v>
      </c>
      <c r="E172" s="464">
        <v>0.84</v>
      </c>
      <c r="F172" s="464">
        <v>1.6</v>
      </c>
      <c r="G172" s="464">
        <v>2.9</v>
      </c>
      <c r="H172" s="464">
        <v>2.1</v>
      </c>
      <c r="I172" s="464">
        <v>0.6</v>
      </c>
      <c r="J172" s="464">
        <v>0.2</v>
      </c>
      <c r="K172" s="464">
        <v>1.4</v>
      </c>
      <c r="L172" s="464">
        <v>14.9</v>
      </c>
      <c r="M172" s="464">
        <v>5.8</v>
      </c>
      <c r="N172" s="464">
        <v>12.9</v>
      </c>
      <c r="O172" s="464">
        <v>1.8</v>
      </c>
      <c r="P172" s="464">
        <v>2.1</v>
      </c>
    </row>
    <row r="173" spans="1:16" ht="18">
      <c r="A173" s="462" t="s">
        <v>229</v>
      </c>
      <c r="B173" s="464">
        <v>160</v>
      </c>
      <c r="C173" s="464">
        <v>60</v>
      </c>
      <c r="D173" s="464">
        <v>0.47</v>
      </c>
      <c r="E173" s="464">
        <v>0.73</v>
      </c>
      <c r="F173" s="464">
        <v>1.5</v>
      </c>
      <c r="G173" s="464">
        <v>3.5</v>
      </c>
      <c r="H173" s="464">
        <v>1.8</v>
      </c>
      <c r="I173" s="464">
        <v>0.7</v>
      </c>
      <c r="J173" s="464">
        <v>0.2</v>
      </c>
      <c r="K173" s="464">
        <v>0.6</v>
      </c>
      <c r="L173" s="464">
        <v>15.1</v>
      </c>
      <c r="M173" s="464">
        <v>6.1</v>
      </c>
      <c r="N173" s="464">
        <v>13</v>
      </c>
      <c r="O173" s="464">
        <v>1.3</v>
      </c>
      <c r="P173" s="464">
        <v>1.8</v>
      </c>
    </row>
    <row r="174" spans="1:16" ht="18">
      <c r="A174" s="462" t="s">
        <v>187</v>
      </c>
      <c r="B174" s="464">
        <v>161</v>
      </c>
      <c r="C174" s="464">
        <v>76</v>
      </c>
      <c r="D174" s="464">
        <v>0.46</v>
      </c>
      <c r="E174" s="464">
        <v>0.79</v>
      </c>
      <c r="F174" s="464">
        <v>1.3</v>
      </c>
      <c r="G174" s="464">
        <v>4.8</v>
      </c>
      <c r="H174" s="464">
        <v>1</v>
      </c>
      <c r="I174" s="464">
        <v>0.9</v>
      </c>
      <c r="J174" s="464">
        <v>0.6</v>
      </c>
      <c r="K174" s="464">
        <v>1.4</v>
      </c>
      <c r="L174" s="464">
        <v>11.9</v>
      </c>
      <c r="M174" s="464">
        <v>4.5999999999999996</v>
      </c>
      <c r="N174" s="464">
        <v>10</v>
      </c>
      <c r="O174" s="464">
        <v>1.5</v>
      </c>
      <c r="P174" s="464">
        <v>1.8</v>
      </c>
    </row>
    <row r="175" spans="1:16" ht="18">
      <c r="A175" s="462" t="s">
        <v>195</v>
      </c>
      <c r="B175" s="464">
        <v>162</v>
      </c>
      <c r="C175" s="464">
        <v>70</v>
      </c>
      <c r="D175" s="464">
        <v>0.46</v>
      </c>
      <c r="E175" s="464">
        <v>0.7</v>
      </c>
      <c r="F175" s="464">
        <v>1.3</v>
      </c>
      <c r="G175" s="464">
        <v>4.4000000000000004</v>
      </c>
      <c r="H175" s="464">
        <v>3.5</v>
      </c>
      <c r="I175" s="464">
        <v>0.8</v>
      </c>
      <c r="J175" s="464">
        <v>0.7</v>
      </c>
      <c r="K175" s="464">
        <v>1.7</v>
      </c>
      <c r="L175" s="464">
        <v>10.9</v>
      </c>
      <c r="M175" s="464">
        <v>4.2</v>
      </c>
      <c r="N175" s="464">
        <v>9.1</v>
      </c>
      <c r="O175" s="464">
        <v>1.3</v>
      </c>
      <c r="P175" s="464">
        <v>1.8</v>
      </c>
    </row>
    <row r="176" spans="1:16" ht="18">
      <c r="A176" s="462" t="s">
        <v>348</v>
      </c>
      <c r="B176" s="464">
        <v>163</v>
      </c>
      <c r="C176" s="464">
        <v>70</v>
      </c>
      <c r="D176" s="464">
        <v>0.55000000000000004</v>
      </c>
      <c r="E176" s="464">
        <v>0.7</v>
      </c>
      <c r="F176" s="464">
        <v>0.2</v>
      </c>
      <c r="G176" s="464">
        <v>5.3</v>
      </c>
      <c r="H176" s="464">
        <v>2.7</v>
      </c>
      <c r="I176" s="464">
        <v>1.1000000000000001</v>
      </c>
      <c r="J176" s="464">
        <v>0.8</v>
      </c>
      <c r="K176" s="464">
        <v>1.1000000000000001</v>
      </c>
      <c r="L176" s="464">
        <v>7.5</v>
      </c>
      <c r="M176" s="464">
        <v>3.2</v>
      </c>
      <c r="N176" s="464">
        <v>5.9</v>
      </c>
      <c r="O176" s="464">
        <v>0.8</v>
      </c>
      <c r="P176" s="464">
        <v>1.2</v>
      </c>
    </row>
    <row r="177" spans="1:16" ht="18">
      <c r="A177" s="462" t="s">
        <v>206</v>
      </c>
      <c r="B177" s="464">
        <v>164</v>
      </c>
      <c r="C177" s="464">
        <v>72</v>
      </c>
      <c r="D177" s="464">
        <v>0.46</v>
      </c>
      <c r="E177" s="464">
        <v>0.86</v>
      </c>
      <c r="F177" s="464">
        <v>2.2999999999999998</v>
      </c>
      <c r="G177" s="464">
        <v>2.6</v>
      </c>
      <c r="H177" s="464">
        <v>1.4</v>
      </c>
      <c r="I177" s="464">
        <v>0.7</v>
      </c>
      <c r="J177" s="464">
        <v>0.3</v>
      </c>
      <c r="K177" s="464">
        <v>1.2</v>
      </c>
      <c r="L177" s="464">
        <v>12.3</v>
      </c>
      <c r="M177" s="464">
        <v>4.5</v>
      </c>
      <c r="N177" s="464">
        <v>9.8000000000000007</v>
      </c>
      <c r="O177" s="464">
        <v>0.9</v>
      </c>
      <c r="P177" s="464">
        <v>1.1000000000000001</v>
      </c>
    </row>
    <row r="178" spans="1:16" ht="18">
      <c r="A178" s="462" t="s">
        <v>356</v>
      </c>
      <c r="B178" s="464">
        <v>165</v>
      </c>
      <c r="C178" s="464">
        <v>18</v>
      </c>
      <c r="D178" s="464">
        <v>0.48</v>
      </c>
      <c r="E178" s="464">
        <v>0.68</v>
      </c>
      <c r="F178" s="464">
        <v>0</v>
      </c>
      <c r="G178" s="464">
        <v>7.5</v>
      </c>
      <c r="H178" s="464">
        <v>2.5</v>
      </c>
      <c r="I178" s="464">
        <v>0.8</v>
      </c>
      <c r="J178" s="464">
        <v>1</v>
      </c>
      <c r="K178" s="464">
        <v>1.8</v>
      </c>
      <c r="L178" s="464">
        <v>10</v>
      </c>
      <c r="M178" s="464">
        <v>3.5</v>
      </c>
      <c r="N178" s="464">
        <v>7.3</v>
      </c>
      <c r="O178" s="464">
        <v>2.9</v>
      </c>
      <c r="P178" s="464">
        <v>4.3</v>
      </c>
    </row>
    <row r="179" spans="1:16" ht="18">
      <c r="A179" s="462" t="s">
        <v>354</v>
      </c>
      <c r="B179" s="464">
        <v>166</v>
      </c>
      <c r="C179" s="464">
        <v>68</v>
      </c>
      <c r="D179" s="464">
        <v>0.44</v>
      </c>
      <c r="E179" s="464">
        <v>0.72</v>
      </c>
      <c r="F179" s="464">
        <v>0.9</v>
      </c>
      <c r="G179" s="464">
        <v>6.2</v>
      </c>
      <c r="H179" s="464">
        <v>3.3</v>
      </c>
      <c r="I179" s="464">
        <v>0.9</v>
      </c>
      <c r="J179" s="464">
        <v>0.2</v>
      </c>
      <c r="K179" s="464">
        <v>1.3</v>
      </c>
      <c r="L179" s="464">
        <v>11.7</v>
      </c>
      <c r="M179" s="464">
        <v>4.7</v>
      </c>
      <c r="N179" s="464">
        <v>10.6</v>
      </c>
      <c r="O179" s="464">
        <v>1.5</v>
      </c>
      <c r="P179" s="464">
        <v>2</v>
      </c>
    </row>
    <row r="180" spans="1:16" ht="18">
      <c r="A180" s="462" t="s">
        <v>218</v>
      </c>
      <c r="B180" s="464">
        <v>167</v>
      </c>
      <c r="C180" s="464">
        <v>60</v>
      </c>
      <c r="D180" s="464">
        <v>0.63</v>
      </c>
      <c r="E180" s="464">
        <v>0.79</v>
      </c>
      <c r="F180" s="464">
        <v>0.1</v>
      </c>
      <c r="G180" s="464">
        <v>5.8</v>
      </c>
      <c r="H180" s="464">
        <v>1.2</v>
      </c>
      <c r="I180" s="464">
        <v>0.3</v>
      </c>
      <c r="J180" s="464">
        <v>0.6</v>
      </c>
      <c r="K180" s="464">
        <v>1.3</v>
      </c>
      <c r="L180" s="464">
        <v>9.3000000000000007</v>
      </c>
      <c r="M180" s="464">
        <v>3.5</v>
      </c>
      <c r="N180" s="464">
        <v>5.5</v>
      </c>
      <c r="O180" s="464">
        <v>2.2000000000000002</v>
      </c>
      <c r="P180" s="464">
        <v>2.8</v>
      </c>
    </row>
    <row r="181" spans="1:16" ht="18">
      <c r="A181" s="462" t="s">
        <v>352</v>
      </c>
      <c r="B181" s="464">
        <v>168</v>
      </c>
      <c r="C181" s="464">
        <v>66</v>
      </c>
      <c r="D181" s="464">
        <v>0.48</v>
      </c>
      <c r="E181" s="464">
        <v>0.69</v>
      </c>
      <c r="F181" s="464">
        <v>1</v>
      </c>
      <c r="G181" s="464">
        <v>5.0999999999999996</v>
      </c>
      <c r="H181" s="464">
        <v>1.4</v>
      </c>
      <c r="I181" s="464">
        <v>1</v>
      </c>
      <c r="J181" s="464">
        <v>0.9</v>
      </c>
      <c r="K181" s="464">
        <v>0.9</v>
      </c>
      <c r="L181" s="464">
        <v>9.3000000000000007</v>
      </c>
      <c r="M181" s="464">
        <v>3.7</v>
      </c>
      <c r="N181" s="464">
        <v>7.7</v>
      </c>
      <c r="O181" s="464">
        <v>0.9</v>
      </c>
      <c r="P181" s="464">
        <v>1.3</v>
      </c>
    </row>
    <row r="182" spans="1:16" ht="18">
      <c r="A182" s="462" t="s">
        <v>177</v>
      </c>
      <c r="B182" s="464">
        <v>169</v>
      </c>
      <c r="C182" s="464">
        <v>70</v>
      </c>
      <c r="D182" s="464">
        <v>0.63</v>
      </c>
      <c r="E182" s="464">
        <v>0.5</v>
      </c>
      <c r="F182" s="464">
        <v>0</v>
      </c>
      <c r="G182" s="464">
        <v>8.3000000000000007</v>
      </c>
      <c r="H182" s="464">
        <v>1.8</v>
      </c>
      <c r="I182" s="464">
        <v>0.6</v>
      </c>
      <c r="J182" s="464">
        <v>1.3</v>
      </c>
      <c r="K182" s="464">
        <v>0.8</v>
      </c>
      <c r="L182" s="464">
        <v>7.9</v>
      </c>
      <c r="M182" s="464">
        <v>3.5</v>
      </c>
      <c r="N182" s="464">
        <v>5.6</v>
      </c>
      <c r="O182" s="464">
        <v>0.9</v>
      </c>
      <c r="P182" s="464">
        <v>1.8</v>
      </c>
    </row>
    <row r="183" spans="1:16" ht="18">
      <c r="A183" s="460" t="s">
        <v>325</v>
      </c>
      <c r="B183" s="465" t="s">
        <v>324</v>
      </c>
      <c r="C183" s="465" t="s">
        <v>326</v>
      </c>
      <c r="D183" s="465" t="s">
        <v>3</v>
      </c>
      <c r="E183" s="465" t="s">
        <v>4</v>
      </c>
      <c r="F183" s="465" t="s">
        <v>5</v>
      </c>
      <c r="G183" s="465" t="s">
        <v>327</v>
      </c>
      <c r="H183" s="465" t="s">
        <v>7</v>
      </c>
      <c r="I183" s="465" t="s">
        <v>8</v>
      </c>
      <c r="J183" s="465" t="s">
        <v>9</v>
      </c>
      <c r="K183" s="465" t="s">
        <v>10</v>
      </c>
      <c r="L183" s="465" t="s">
        <v>11</v>
      </c>
      <c r="M183" s="465"/>
      <c r="N183" s="465"/>
      <c r="O183" s="465"/>
      <c r="P183" s="465"/>
    </row>
    <row r="184" spans="1:16" ht="18">
      <c r="A184" s="462" t="s">
        <v>183</v>
      </c>
      <c r="B184" s="464">
        <v>170</v>
      </c>
      <c r="C184" s="464">
        <v>70</v>
      </c>
      <c r="D184" s="464">
        <v>0.44</v>
      </c>
      <c r="E184" s="464">
        <v>0.79</v>
      </c>
      <c r="F184" s="464">
        <v>1.4</v>
      </c>
      <c r="G184" s="464">
        <v>2.6</v>
      </c>
      <c r="H184" s="464">
        <v>3</v>
      </c>
      <c r="I184" s="464">
        <v>1.1000000000000001</v>
      </c>
      <c r="J184" s="464">
        <v>0.2</v>
      </c>
      <c r="K184" s="464">
        <v>1.5</v>
      </c>
      <c r="L184" s="464">
        <v>10.9</v>
      </c>
      <c r="M184" s="464">
        <v>3.6</v>
      </c>
      <c r="N184" s="464">
        <v>8.1999999999999993</v>
      </c>
      <c r="O184" s="464">
        <v>2.2999999999999998</v>
      </c>
      <c r="P184" s="464">
        <v>3</v>
      </c>
    </row>
    <row r="185" spans="1:16" ht="18">
      <c r="A185" s="462" t="s">
        <v>346</v>
      </c>
      <c r="B185" s="464">
        <v>171</v>
      </c>
      <c r="C185" s="464">
        <v>68</v>
      </c>
      <c r="D185" s="464">
        <v>0.75</v>
      </c>
      <c r="E185" s="464">
        <v>0.6</v>
      </c>
      <c r="F185" s="464">
        <v>0</v>
      </c>
      <c r="G185" s="464">
        <v>4.8</v>
      </c>
      <c r="H185" s="464">
        <v>0.4</v>
      </c>
      <c r="I185" s="464">
        <v>0.5</v>
      </c>
      <c r="J185" s="464">
        <v>2.4</v>
      </c>
      <c r="K185" s="464">
        <v>0.5</v>
      </c>
      <c r="L185" s="464">
        <v>5</v>
      </c>
      <c r="M185" s="464">
        <v>2.2000000000000002</v>
      </c>
      <c r="N185" s="464">
        <v>3</v>
      </c>
      <c r="O185" s="464">
        <v>0.6</v>
      </c>
      <c r="P185" s="464">
        <v>0.9</v>
      </c>
    </row>
    <row r="186" spans="1:16" ht="18">
      <c r="A186" s="462" t="s">
        <v>258</v>
      </c>
      <c r="B186" s="464">
        <v>172</v>
      </c>
      <c r="C186" s="464">
        <v>70</v>
      </c>
      <c r="D186" s="464">
        <v>0.45</v>
      </c>
      <c r="E186" s="464">
        <v>0.75</v>
      </c>
      <c r="F186" s="464">
        <v>1.3</v>
      </c>
      <c r="G186" s="464">
        <v>3.3</v>
      </c>
      <c r="H186" s="464">
        <v>1.4</v>
      </c>
      <c r="I186" s="464">
        <v>1</v>
      </c>
      <c r="J186" s="464">
        <v>0.2</v>
      </c>
      <c r="K186" s="464">
        <v>1.7</v>
      </c>
      <c r="L186" s="464">
        <v>13.9</v>
      </c>
      <c r="M186" s="464">
        <v>5.4</v>
      </c>
      <c r="N186" s="464">
        <v>12</v>
      </c>
      <c r="O186" s="464">
        <v>1.9</v>
      </c>
      <c r="P186" s="464">
        <v>2.6</v>
      </c>
    </row>
    <row r="187" spans="1:16" ht="18">
      <c r="A187" s="462" t="s">
        <v>357</v>
      </c>
      <c r="B187" s="464">
        <v>173</v>
      </c>
      <c r="C187" s="464">
        <v>70</v>
      </c>
      <c r="D187" s="464">
        <v>0.42</v>
      </c>
      <c r="E187" s="464">
        <v>0.66</v>
      </c>
      <c r="F187" s="464">
        <v>1.2</v>
      </c>
      <c r="G187" s="464">
        <v>2.8</v>
      </c>
      <c r="H187" s="464">
        <v>4.5999999999999996</v>
      </c>
      <c r="I187" s="464">
        <v>1.2</v>
      </c>
      <c r="J187" s="464">
        <v>0.4</v>
      </c>
      <c r="K187" s="464">
        <v>2.6</v>
      </c>
      <c r="L187" s="464">
        <v>13.1</v>
      </c>
      <c r="M187" s="464">
        <v>5</v>
      </c>
      <c r="N187" s="464">
        <v>11.8</v>
      </c>
      <c r="O187" s="464">
        <v>1.8</v>
      </c>
      <c r="P187" s="464">
        <v>2.8</v>
      </c>
    </row>
    <row r="188" spans="1:16" ht="18">
      <c r="A188" s="462" t="s">
        <v>167</v>
      </c>
      <c r="B188" s="464">
        <v>174</v>
      </c>
      <c r="C188" s="464">
        <v>70</v>
      </c>
      <c r="D188" s="464">
        <v>0.44</v>
      </c>
      <c r="E188" s="464">
        <v>0.73</v>
      </c>
      <c r="F188" s="464">
        <v>0.7</v>
      </c>
      <c r="G188" s="464">
        <v>4.2</v>
      </c>
      <c r="H188" s="464">
        <v>6</v>
      </c>
      <c r="I188" s="464">
        <v>0.9</v>
      </c>
      <c r="J188" s="464">
        <v>0.4</v>
      </c>
      <c r="K188" s="464">
        <v>2.4</v>
      </c>
      <c r="L188" s="464">
        <v>9.8000000000000007</v>
      </c>
      <c r="M188" s="464">
        <v>4</v>
      </c>
      <c r="N188" s="464">
        <v>9</v>
      </c>
      <c r="O188" s="464">
        <v>1.2</v>
      </c>
      <c r="P188" s="464">
        <v>1.6</v>
      </c>
    </row>
    <row r="189" spans="1:16" ht="18">
      <c r="A189" s="462" t="s">
        <v>156</v>
      </c>
      <c r="B189" s="464">
        <v>175</v>
      </c>
      <c r="C189" s="464">
        <v>78</v>
      </c>
      <c r="D189" s="464">
        <v>0.59</v>
      </c>
      <c r="E189" s="464">
        <v>0.7</v>
      </c>
      <c r="F189" s="464">
        <v>0</v>
      </c>
      <c r="G189" s="464">
        <v>5.2</v>
      </c>
      <c r="H189" s="464">
        <v>0.7</v>
      </c>
      <c r="I189" s="464">
        <v>1.1000000000000001</v>
      </c>
      <c r="J189" s="464">
        <v>1.5</v>
      </c>
      <c r="K189" s="464">
        <v>0.7</v>
      </c>
      <c r="L189" s="464">
        <v>6</v>
      </c>
      <c r="M189" s="464">
        <v>2.6</v>
      </c>
      <c r="N189" s="464">
        <v>4.4000000000000004</v>
      </c>
      <c r="O189" s="464">
        <v>0.9</v>
      </c>
      <c r="P189" s="464">
        <v>1.2</v>
      </c>
    </row>
    <row r="190" spans="1:16" ht="18">
      <c r="A190" s="462" t="s">
        <v>208</v>
      </c>
      <c r="B190" s="464">
        <v>176</v>
      </c>
      <c r="C190" s="464">
        <v>60</v>
      </c>
      <c r="D190" s="464">
        <v>0.47</v>
      </c>
      <c r="E190" s="464">
        <v>0.79</v>
      </c>
      <c r="F190" s="464">
        <v>2</v>
      </c>
      <c r="G190" s="464">
        <v>4.0999999999999996</v>
      </c>
      <c r="H190" s="464">
        <v>1.2</v>
      </c>
      <c r="I190" s="464">
        <v>0.6</v>
      </c>
      <c r="J190" s="464">
        <v>0.4</v>
      </c>
      <c r="K190" s="464">
        <v>1.1000000000000001</v>
      </c>
      <c r="L190" s="464">
        <v>10.9</v>
      </c>
      <c r="M190" s="464">
        <v>3.6</v>
      </c>
      <c r="N190" s="464">
        <v>7.7</v>
      </c>
      <c r="O190" s="464">
        <v>1.7</v>
      </c>
      <c r="P190" s="464">
        <v>2.1</v>
      </c>
    </row>
    <row r="191" spans="1:16" ht="18">
      <c r="A191" s="462" t="s">
        <v>154</v>
      </c>
      <c r="B191" s="464">
        <v>177</v>
      </c>
      <c r="C191" s="464">
        <v>64</v>
      </c>
      <c r="D191" s="464">
        <v>0.44</v>
      </c>
      <c r="E191" s="464">
        <v>0.79</v>
      </c>
      <c r="F191" s="464">
        <v>1.2</v>
      </c>
      <c r="G191" s="464">
        <v>6.6</v>
      </c>
      <c r="H191" s="464">
        <v>1.3</v>
      </c>
      <c r="I191" s="464">
        <v>0.6</v>
      </c>
      <c r="J191" s="464">
        <v>0.4</v>
      </c>
      <c r="K191" s="464">
        <v>1.3</v>
      </c>
      <c r="L191" s="464">
        <v>11.8</v>
      </c>
      <c r="M191" s="464">
        <v>4.5999999999999996</v>
      </c>
      <c r="N191" s="464">
        <v>10.4</v>
      </c>
      <c r="O191" s="464">
        <v>1.4</v>
      </c>
      <c r="P191" s="464">
        <v>1.8</v>
      </c>
    </row>
    <row r="192" spans="1:16" ht="18">
      <c r="A192" s="462" t="s">
        <v>203</v>
      </c>
      <c r="B192" s="464">
        <v>178</v>
      </c>
      <c r="C192" s="464">
        <v>70</v>
      </c>
      <c r="D192" s="464">
        <v>0.54</v>
      </c>
      <c r="E192" s="464">
        <v>0.64</v>
      </c>
      <c r="F192" s="464">
        <v>0</v>
      </c>
      <c r="G192" s="464">
        <v>9.6</v>
      </c>
      <c r="H192" s="464">
        <v>1.9</v>
      </c>
      <c r="I192" s="464">
        <v>0.5</v>
      </c>
      <c r="J192" s="464">
        <v>0.4</v>
      </c>
      <c r="K192" s="464">
        <v>1.3</v>
      </c>
      <c r="L192" s="464">
        <v>10.4</v>
      </c>
      <c r="M192" s="464">
        <v>4.4000000000000004</v>
      </c>
      <c r="N192" s="464">
        <v>8.3000000000000007</v>
      </c>
      <c r="O192" s="464">
        <v>1.5</v>
      </c>
      <c r="P192" s="464">
        <v>2.4</v>
      </c>
    </row>
    <row r="193" spans="1:16" ht="18">
      <c r="A193" s="462" t="s">
        <v>137</v>
      </c>
      <c r="B193" s="464">
        <v>179</v>
      </c>
      <c r="C193" s="464">
        <v>75</v>
      </c>
      <c r="D193" s="464">
        <v>0.43</v>
      </c>
      <c r="E193" s="464">
        <v>0.82</v>
      </c>
      <c r="F193" s="464">
        <v>1.8</v>
      </c>
      <c r="G193" s="464">
        <v>5</v>
      </c>
      <c r="H193" s="464">
        <v>1.1000000000000001</v>
      </c>
      <c r="I193" s="464">
        <v>0.8</v>
      </c>
      <c r="J193" s="464">
        <v>0.7</v>
      </c>
      <c r="K193" s="464">
        <v>0.5</v>
      </c>
      <c r="L193" s="464">
        <v>9.5</v>
      </c>
      <c r="M193" s="464">
        <v>3.4</v>
      </c>
      <c r="N193" s="464">
        <v>8</v>
      </c>
      <c r="O193" s="464">
        <v>0.8</v>
      </c>
      <c r="P193" s="464">
        <v>1</v>
      </c>
    </row>
    <row r="194" spans="1:16" ht="18">
      <c r="A194" s="462" t="s">
        <v>200</v>
      </c>
      <c r="B194" s="464">
        <v>180</v>
      </c>
      <c r="C194" s="464">
        <v>74</v>
      </c>
      <c r="D194" s="464">
        <v>0.44</v>
      </c>
      <c r="E194" s="464">
        <v>0.82</v>
      </c>
      <c r="F194" s="464">
        <v>1.7</v>
      </c>
      <c r="G194" s="464">
        <v>3.1</v>
      </c>
      <c r="H194" s="464">
        <v>1.8</v>
      </c>
      <c r="I194" s="464">
        <v>0.7</v>
      </c>
      <c r="J194" s="464">
        <v>0.3</v>
      </c>
      <c r="K194" s="464">
        <v>1.1000000000000001</v>
      </c>
      <c r="L194" s="464">
        <v>11.4</v>
      </c>
      <c r="M194" s="464">
        <v>4</v>
      </c>
      <c r="N194" s="464">
        <v>9.1</v>
      </c>
      <c r="O194" s="464">
        <v>1.7</v>
      </c>
      <c r="P194" s="464">
        <v>2</v>
      </c>
    </row>
    <row r="195" spans="1:16" ht="18">
      <c r="A195" s="462" t="s">
        <v>191</v>
      </c>
      <c r="B195" s="464">
        <v>181</v>
      </c>
      <c r="C195" s="464">
        <v>78</v>
      </c>
      <c r="D195" s="464">
        <v>0.44</v>
      </c>
      <c r="E195" s="464">
        <v>0.75</v>
      </c>
      <c r="F195" s="464">
        <v>2.8</v>
      </c>
      <c r="G195" s="464">
        <v>2.2000000000000002</v>
      </c>
      <c r="H195" s="464">
        <v>1.9</v>
      </c>
      <c r="I195" s="464">
        <v>0.6</v>
      </c>
      <c r="J195" s="464">
        <v>0.1</v>
      </c>
      <c r="K195" s="464">
        <v>0.7</v>
      </c>
      <c r="L195" s="464">
        <v>12.6</v>
      </c>
      <c r="M195" s="464">
        <v>4.3</v>
      </c>
      <c r="N195" s="464">
        <v>9.6999999999999993</v>
      </c>
      <c r="O195" s="464">
        <v>1.2</v>
      </c>
      <c r="P195" s="464">
        <v>1.5</v>
      </c>
    </row>
    <row r="196" spans="1:16" ht="18">
      <c r="A196" s="462" t="s">
        <v>182</v>
      </c>
      <c r="B196" s="464">
        <v>182</v>
      </c>
      <c r="C196" s="464">
        <v>74</v>
      </c>
      <c r="D196" s="464">
        <v>0.44</v>
      </c>
      <c r="E196" s="464">
        <v>0.9</v>
      </c>
      <c r="F196" s="464">
        <v>0.7</v>
      </c>
      <c r="G196" s="464">
        <v>2.1</v>
      </c>
      <c r="H196" s="464">
        <v>5.0999999999999996</v>
      </c>
      <c r="I196" s="464">
        <v>1.3</v>
      </c>
      <c r="J196" s="464">
        <v>0.1</v>
      </c>
      <c r="K196" s="464">
        <v>0.7</v>
      </c>
      <c r="L196" s="464">
        <v>8</v>
      </c>
      <c r="M196" s="464">
        <v>3.2</v>
      </c>
      <c r="N196" s="464">
        <v>7.3</v>
      </c>
      <c r="O196" s="464">
        <v>1</v>
      </c>
      <c r="P196" s="464">
        <v>1.1000000000000001</v>
      </c>
    </row>
    <row r="197" spans="1:16" ht="18">
      <c r="A197" s="460" t="s">
        <v>325</v>
      </c>
      <c r="B197" s="465" t="s">
        <v>324</v>
      </c>
      <c r="C197" s="465" t="s">
        <v>326</v>
      </c>
      <c r="D197" s="465" t="s">
        <v>3</v>
      </c>
      <c r="E197" s="465" t="s">
        <v>4</v>
      </c>
      <c r="F197" s="465" t="s">
        <v>5</v>
      </c>
      <c r="G197" s="465" t="s">
        <v>327</v>
      </c>
      <c r="H197" s="465" t="s">
        <v>7</v>
      </c>
      <c r="I197" s="465" t="s">
        <v>8</v>
      </c>
      <c r="J197" s="465" t="s">
        <v>9</v>
      </c>
      <c r="K197" s="465" t="s">
        <v>10</v>
      </c>
      <c r="L197" s="465" t="s">
        <v>11</v>
      </c>
      <c r="M197" s="465"/>
      <c r="N197" s="465"/>
      <c r="O197" s="465"/>
      <c r="P197" s="465"/>
    </row>
    <row r="198" spans="1:16" ht="18">
      <c r="A198" s="462" t="s">
        <v>204</v>
      </c>
      <c r="B198" s="464">
        <v>183</v>
      </c>
      <c r="C198" s="464">
        <v>68</v>
      </c>
      <c r="D198" s="464">
        <v>0.42</v>
      </c>
      <c r="E198" s="464">
        <v>0.83</v>
      </c>
      <c r="F198" s="464">
        <v>1.7</v>
      </c>
      <c r="G198" s="464">
        <v>5.5</v>
      </c>
      <c r="H198" s="464">
        <v>1.4</v>
      </c>
      <c r="I198" s="464">
        <v>0.5</v>
      </c>
      <c r="J198" s="464">
        <v>0.3</v>
      </c>
      <c r="K198" s="464">
        <v>1</v>
      </c>
      <c r="L198" s="464">
        <v>11.8</v>
      </c>
      <c r="M198" s="464">
        <v>4.2</v>
      </c>
      <c r="N198" s="464">
        <v>10</v>
      </c>
      <c r="O198" s="464">
        <v>1.7</v>
      </c>
      <c r="P198" s="464">
        <v>2.1</v>
      </c>
    </row>
    <row r="199" spans="1:16" ht="18">
      <c r="A199" s="462" t="s">
        <v>250</v>
      </c>
      <c r="B199" s="464">
        <v>184</v>
      </c>
      <c r="C199" s="464">
        <v>76</v>
      </c>
      <c r="D199" s="464">
        <v>0.42</v>
      </c>
      <c r="E199" s="464">
        <v>0.74</v>
      </c>
      <c r="F199" s="464">
        <v>1.7</v>
      </c>
      <c r="G199" s="464">
        <v>4.7</v>
      </c>
      <c r="H199" s="464">
        <v>1.1000000000000001</v>
      </c>
      <c r="I199" s="464">
        <v>0.6</v>
      </c>
      <c r="J199" s="464">
        <v>0.3</v>
      </c>
      <c r="K199" s="464">
        <v>1.5</v>
      </c>
      <c r="L199" s="464">
        <v>14.5</v>
      </c>
      <c r="M199" s="464">
        <v>5.3</v>
      </c>
      <c r="N199" s="464">
        <v>12.5</v>
      </c>
      <c r="O199" s="464">
        <v>2.2999999999999998</v>
      </c>
      <c r="P199" s="464">
        <v>3.1</v>
      </c>
    </row>
    <row r="200" spans="1:16" ht="18">
      <c r="A200" s="462" t="s">
        <v>350</v>
      </c>
      <c r="B200" s="464">
        <v>185</v>
      </c>
      <c r="C200" s="464">
        <v>80</v>
      </c>
      <c r="D200" s="464">
        <v>0.39</v>
      </c>
      <c r="E200" s="464">
        <v>0.72</v>
      </c>
      <c r="F200" s="464">
        <v>1.8</v>
      </c>
      <c r="G200" s="464">
        <v>5.8</v>
      </c>
      <c r="H200" s="464">
        <v>1.2</v>
      </c>
      <c r="I200" s="464">
        <v>1.5</v>
      </c>
      <c r="J200" s="464">
        <v>0.5</v>
      </c>
      <c r="K200" s="464">
        <v>0.7</v>
      </c>
      <c r="L200" s="464">
        <v>7.2</v>
      </c>
      <c r="M200" s="464">
        <v>2.5</v>
      </c>
      <c r="N200" s="464">
        <v>6.3</v>
      </c>
      <c r="O200" s="464">
        <v>0.5</v>
      </c>
      <c r="P200" s="464">
        <v>0.7</v>
      </c>
    </row>
    <row r="201" spans="1:16" ht="18">
      <c r="A201" s="462" t="s">
        <v>210</v>
      </c>
      <c r="B201" s="464">
        <v>186</v>
      </c>
      <c r="C201" s="464">
        <v>70</v>
      </c>
      <c r="D201" s="464">
        <v>0.46</v>
      </c>
      <c r="E201" s="464">
        <v>0.63</v>
      </c>
      <c r="F201" s="464">
        <v>1.5</v>
      </c>
      <c r="G201" s="464">
        <v>4.4000000000000004</v>
      </c>
      <c r="H201" s="464">
        <v>1</v>
      </c>
      <c r="I201" s="464">
        <v>1.2</v>
      </c>
      <c r="J201" s="464">
        <v>0.4</v>
      </c>
      <c r="K201" s="464">
        <v>1.1000000000000001</v>
      </c>
      <c r="L201" s="464">
        <v>11</v>
      </c>
      <c r="M201" s="464">
        <v>4.3</v>
      </c>
      <c r="N201" s="464">
        <v>9.5</v>
      </c>
      <c r="O201" s="464">
        <v>0.8</v>
      </c>
      <c r="P201" s="464">
        <v>1.3</v>
      </c>
    </row>
    <row r="202" spans="1:16" ht="18">
      <c r="A202" s="462" t="s">
        <v>192</v>
      </c>
      <c r="B202" s="464">
        <v>187</v>
      </c>
      <c r="C202" s="464">
        <v>70</v>
      </c>
      <c r="D202" s="464">
        <v>0.44</v>
      </c>
      <c r="E202" s="464">
        <v>0.9</v>
      </c>
      <c r="F202" s="464">
        <v>1.7</v>
      </c>
      <c r="G202" s="464">
        <v>2.7</v>
      </c>
      <c r="H202" s="464">
        <v>1.2</v>
      </c>
      <c r="I202" s="464">
        <v>0.8</v>
      </c>
      <c r="J202" s="464">
        <v>0.2</v>
      </c>
      <c r="K202" s="464">
        <v>0.7</v>
      </c>
      <c r="L202" s="464">
        <v>10.8</v>
      </c>
      <c r="M202" s="464">
        <v>3.7</v>
      </c>
      <c r="N202" s="464">
        <v>8.6</v>
      </c>
      <c r="O202" s="464">
        <v>1.6</v>
      </c>
      <c r="P202" s="464">
        <v>1.8</v>
      </c>
    </row>
    <row r="203" spans="1:16" ht="18">
      <c r="A203" s="462" t="s">
        <v>189</v>
      </c>
      <c r="B203" s="464">
        <v>188</v>
      </c>
      <c r="C203" s="464">
        <v>60</v>
      </c>
      <c r="D203" s="464">
        <v>0.4</v>
      </c>
      <c r="E203" s="464">
        <v>0.77</v>
      </c>
      <c r="F203" s="464">
        <v>1.7</v>
      </c>
      <c r="G203" s="464">
        <v>4.9000000000000004</v>
      </c>
      <c r="H203" s="464">
        <v>3.1</v>
      </c>
      <c r="I203" s="464">
        <v>0.4</v>
      </c>
      <c r="J203" s="464">
        <v>0.5</v>
      </c>
      <c r="K203" s="464">
        <v>1.5</v>
      </c>
      <c r="L203" s="464">
        <v>12.3</v>
      </c>
      <c r="M203" s="464">
        <v>4.5999999999999996</v>
      </c>
      <c r="N203" s="464">
        <v>11.4</v>
      </c>
      <c r="O203" s="464">
        <v>1.4</v>
      </c>
      <c r="P203" s="464">
        <v>1.8</v>
      </c>
    </row>
    <row r="204" spans="1:16" ht="18">
      <c r="A204" s="462" t="s">
        <v>209</v>
      </c>
      <c r="B204" s="464">
        <v>189</v>
      </c>
      <c r="C204" s="464">
        <v>74</v>
      </c>
      <c r="D204" s="464">
        <v>0.43</v>
      </c>
      <c r="E204" s="464">
        <v>0.73</v>
      </c>
      <c r="F204" s="464">
        <v>1.1000000000000001</v>
      </c>
      <c r="G204" s="464">
        <v>3.4</v>
      </c>
      <c r="H204" s="464">
        <v>4.7</v>
      </c>
      <c r="I204" s="464">
        <v>0.6</v>
      </c>
      <c r="J204" s="464">
        <v>0.3</v>
      </c>
      <c r="K204" s="464">
        <v>1.4</v>
      </c>
      <c r="L204" s="464">
        <v>11.9</v>
      </c>
      <c r="M204" s="464">
        <v>4.9000000000000004</v>
      </c>
      <c r="N204" s="464">
        <v>11.3</v>
      </c>
      <c r="O204" s="464">
        <v>1.1000000000000001</v>
      </c>
      <c r="P204" s="464">
        <v>1.5</v>
      </c>
    </row>
    <row r="205" spans="1:16" ht="18">
      <c r="A205" s="462" t="s">
        <v>355</v>
      </c>
      <c r="B205" s="464">
        <v>190</v>
      </c>
      <c r="C205" s="464">
        <v>76</v>
      </c>
      <c r="D205" s="464">
        <v>0.43</v>
      </c>
      <c r="E205" s="464">
        <v>0.75</v>
      </c>
      <c r="F205" s="464">
        <v>0.5</v>
      </c>
      <c r="G205" s="464">
        <v>4</v>
      </c>
      <c r="H205" s="464">
        <v>2.1</v>
      </c>
      <c r="I205" s="464">
        <v>1.1000000000000001</v>
      </c>
      <c r="J205" s="464">
        <v>0.7</v>
      </c>
      <c r="K205" s="464">
        <v>0.8</v>
      </c>
      <c r="L205" s="464">
        <v>10.5</v>
      </c>
      <c r="M205" s="464">
        <v>4.5</v>
      </c>
      <c r="N205" s="464">
        <v>10.5</v>
      </c>
      <c r="O205" s="464">
        <v>0.8</v>
      </c>
      <c r="P205" s="464">
        <v>1.1000000000000001</v>
      </c>
    </row>
    <row r="206" spans="1:16" ht="18">
      <c r="A206" s="462" t="s">
        <v>359</v>
      </c>
      <c r="B206" s="464">
        <v>191</v>
      </c>
      <c r="C206" s="464">
        <v>70</v>
      </c>
      <c r="D206" s="464">
        <v>0.46</v>
      </c>
      <c r="E206" s="464">
        <v>0.68</v>
      </c>
      <c r="F206" s="464">
        <v>0.7</v>
      </c>
      <c r="G206" s="464">
        <v>6.1</v>
      </c>
      <c r="H206" s="464">
        <v>1.6</v>
      </c>
      <c r="I206" s="464">
        <v>0.7</v>
      </c>
      <c r="J206" s="464">
        <v>0.8</v>
      </c>
      <c r="K206" s="464">
        <v>1.5</v>
      </c>
      <c r="L206" s="464">
        <v>10.7</v>
      </c>
      <c r="M206" s="464">
        <v>3.9</v>
      </c>
      <c r="N206" s="464">
        <v>8.6</v>
      </c>
      <c r="O206" s="464">
        <v>2.1</v>
      </c>
      <c r="P206" s="464">
        <v>3.2</v>
      </c>
    </row>
    <row r="207" spans="1:16" ht="18">
      <c r="A207" s="462" t="s">
        <v>185</v>
      </c>
      <c r="B207" s="464">
        <v>192</v>
      </c>
      <c r="C207" s="464">
        <v>76</v>
      </c>
      <c r="D207" s="464">
        <v>0.6</v>
      </c>
      <c r="E207" s="464">
        <v>0.59</v>
      </c>
      <c r="F207" s="464">
        <v>0</v>
      </c>
      <c r="G207" s="464">
        <v>6.4</v>
      </c>
      <c r="H207" s="464">
        <v>3</v>
      </c>
      <c r="I207" s="464">
        <v>0.8</v>
      </c>
      <c r="J207" s="464">
        <v>0.9</v>
      </c>
      <c r="K207" s="464">
        <v>1.4</v>
      </c>
      <c r="L207" s="464">
        <v>7.8</v>
      </c>
      <c r="M207" s="464">
        <v>3.2</v>
      </c>
      <c r="N207" s="464">
        <v>5.4</v>
      </c>
      <c r="O207" s="464">
        <v>1.4</v>
      </c>
      <c r="P207" s="464">
        <v>2.4</v>
      </c>
    </row>
    <row r="208" spans="1:16" ht="18">
      <c r="A208" s="462" t="s">
        <v>212</v>
      </c>
      <c r="B208" s="464">
        <v>193</v>
      </c>
      <c r="C208" s="464">
        <v>76</v>
      </c>
      <c r="D208" s="464">
        <v>0.5</v>
      </c>
      <c r="E208" s="464">
        <v>0.86</v>
      </c>
      <c r="F208" s="464">
        <v>0.4</v>
      </c>
      <c r="G208" s="464">
        <v>5.0999999999999996</v>
      </c>
      <c r="H208" s="464">
        <v>1.1000000000000001</v>
      </c>
      <c r="I208" s="464">
        <v>0.7</v>
      </c>
      <c r="J208" s="464">
        <v>0.6</v>
      </c>
      <c r="K208" s="464">
        <v>0.9</v>
      </c>
      <c r="L208" s="464">
        <v>8.1</v>
      </c>
      <c r="M208" s="464">
        <v>3.1</v>
      </c>
      <c r="N208" s="464">
        <v>6.2</v>
      </c>
      <c r="O208" s="464">
        <v>1.5</v>
      </c>
      <c r="P208" s="464">
        <v>1.7</v>
      </c>
    </row>
    <row r="209" spans="1:16" ht="18">
      <c r="A209" s="462" t="s">
        <v>159</v>
      </c>
      <c r="B209" s="464">
        <v>194</v>
      </c>
      <c r="C209" s="464">
        <v>74</v>
      </c>
      <c r="D209" s="464">
        <v>0.56999999999999995</v>
      </c>
      <c r="E209" s="464">
        <v>0.55000000000000004</v>
      </c>
      <c r="F209" s="464">
        <v>0</v>
      </c>
      <c r="G209" s="464">
        <v>6.3</v>
      </c>
      <c r="H209" s="464">
        <v>2.2000000000000002</v>
      </c>
      <c r="I209" s="464">
        <v>1.1000000000000001</v>
      </c>
      <c r="J209" s="464">
        <v>0.6</v>
      </c>
      <c r="K209" s="464">
        <v>0.9</v>
      </c>
      <c r="L209" s="464">
        <v>9.6999999999999993</v>
      </c>
      <c r="M209" s="464">
        <v>4</v>
      </c>
      <c r="N209" s="464">
        <v>7.1</v>
      </c>
      <c r="O209" s="464">
        <v>1.6</v>
      </c>
      <c r="P209" s="464">
        <v>2.9</v>
      </c>
    </row>
    <row r="210" spans="1:16" ht="18">
      <c r="A210" s="462" t="s">
        <v>201</v>
      </c>
      <c r="B210" s="464">
        <v>195</v>
      </c>
      <c r="C210" s="464">
        <v>64</v>
      </c>
      <c r="D210" s="464">
        <v>0.45</v>
      </c>
      <c r="E210" s="464">
        <v>0.86</v>
      </c>
      <c r="F210" s="464">
        <v>1.1000000000000001</v>
      </c>
      <c r="G210" s="464">
        <v>2.9</v>
      </c>
      <c r="H210" s="464">
        <v>2.7</v>
      </c>
      <c r="I210" s="464">
        <v>1</v>
      </c>
      <c r="J210" s="464">
        <v>0.1</v>
      </c>
      <c r="K210" s="464">
        <v>1</v>
      </c>
      <c r="L210" s="464">
        <v>9.1</v>
      </c>
      <c r="M210" s="464">
        <v>3.3</v>
      </c>
      <c r="N210" s="464">
        <v>7.3</v>
      </c>
      <c r="O210" s="464">
        <v>1.4</v>
      </c>
      <c r="P210" s="464">
        <v>1.6</v>
      </c>
    </row>
    <row r="211" spans="1:16" ht="18">
      <c r="A211" s="460" t="s">
        <v>325</v>
      </c>
      <c r="B211" s="465" t="s">
        <v>324</v>
      </c>
      <c r="C211" s="465" t="s">
        <v>326</v>
      </c>
      <c r="D211" s="465" t="s">
        <v>3</v>
      </c>
      <c r="E211" s="465" t="s">
        <v>4</v>
      </c>
      <c r="F211" s="465" t="s">
        <v>5</v>
      </c>
      <c r="G211" s="465" t="s">
        <v>327</v>
      </c>
      <c r="H211" s="465" t="s">
        <v>7</v>
      </c>
      <c r="I211" s="465" t="s">
        <v>8</v>
      </c>
      <c r="J211" s="465" t="s">
        <v>9</v>
      </c>
      <c r="K211" s="465" t="s">
        <v>10</v>
      </c>
      <c r="L211" s="465" t="s">
        <v>11</v>
      </c>
      <c r="M211" s="465"/>
      <c r="N211" s="465"/>
      <c r="O211" s="465"/>
      <c r="P211" s="465"/>
    </row>
    <row r="212" spans="1:16" ht="18">
      <c r="A212" s="462" t="s">
        <v>172</v>
      </c>
      <c r="B212" s="464">
        <v>196</v>
      </c>
      <c r="C212" s="464">
        <v>60</v>
      </c>
      <c r="D212" s="464">
        <v>0.43</v>
      </c>
      <c r="E212" s="464">
        <v>0.8</v>
      </c>
      <c r="F212" s="464">
        <v>0.5</v>
      </c>
      <c r="G212" s="464">
        <v>3.1</v>
      </c>
      <c r="H212" s="464">
        <v>4.5999999999999996</v>
      </c>
      <c r="I212" s="464">
        <v>1.1000000000000001</v>
      </c>
      <c r="J212" s="464">
        <v>0.4</v>
      </c>
      <c r="K212" s="464">
        <v>1.7</v>
      </c>
      <c r="L212" s="464">
        <v>8.6999999999999993</v>
      </c>
      <c r="M212" s="464">
        <v>3.6</v>
      </c>
      <c r="N212" s="464">
        <v>8.4</v>
      </c>
      <c r="O212" s="464">
        <v>0.9</v>
      </c>
      <c r="P212" s="464">
        <v>1.1000000000000001</v>
      </c>
    </row>
    <row r="213" spans="1:16" ht="18">
      <c r="A213" s="462" t="s">
        <v>170</v>
      </c>
      <c r="B213" s="464">
        <v>197</v>
      </c>
      <c r="C213" s="464">
        <v>76</v>
      </c>
      <c r="D213" s="464">
        <v>0.49</v>
      </c>
      <c r="E213" s="464">
        <v>0.8</v>
      </c>
      <c r="F213" s="464">
        <v>1.1000000000000001</v>
      </c>
      <c r="G213" s="464">
        <v>2.2000000000000002</v>
      </c>
      <c r="H213" s="464">
        <v>3.5</v>
      </c>
      <c r="I213" s="464">
        <v>0.8</v>
      </c>
      <c r="J213" s="464">
        <v>0</v>
      </c>
      <c r="K213" s="464">
        <v>0.6</v>
      </c>
      <c r="L213" s="464">
        <v>10</v>
      </c>
      <c r="M213" s="464">
        <v>4.0999999999999996</v>
      </c>
      <c r="N213" s="464">
        <v>8.3000000000000007</v>
      </c>
      <c r="O213" s="464">
        <v>0.8</v>
      </c>
      <c r="P213" s="464">
        <v>1</v>
      </c>
    </row>
    <row r="214" spans="1:16" ht="18">
      <c r="A214" s="462" t="s">
        <v>197</v>
      </c>
      <c r="B214" s="464">
        <v>198</v>
      </c>
      <c r="C214" s="464">
        <v>70</v>
      </c>
      <c r="D214" s="464">
        <v>0.47</v>
      </c>
      <c r="E214" s="464">
        <v>0.88</v>
      </c>
      <c r="F214" s="464">
        <v>2</v>
      </c>
      <c r="G214" s="464">
        <v>2.4</v>
      </c>
      <c r="H214" s="464">
        <v>1.2</v>
      </c>
      <c r="I214" s="464">
        <v>0.7</v>
      </c>
      <c r="J214" s="464">
        <v>0.1</v>
      </c>
      <c r="K214" s="464">
        <v>0.7</v>
      </c>
      <c r="L214" s="464">
        <v>11.3</v>
      </c>
      <c r="M214" s="464">
        <v>4.3</v>
      </c>
      <c r="N214" s="464">
        <v>9.1</v>
      </c>
      <c r="O214" s="464">
        <v>0.7</v>
      </c>
      <c r="P214" s="464">
        <v>0.8</v>
      </c>
    </row>
    <row r="215" spans="1:16" ht="18">
      <c r="A215" s="462" t="s">
        <v>202</v>
      </c>
      <c r="B215" s="464">
        <v>199</v>
      </c>
      <c r="C215" s="464">
        <v>66</v>
      </c>
      <c r="D215" s="464">
        <v>0.5</v>
      </c>
      <c r="E215" s="464">
        <v>0.69</v>
      </c>
      <c r="F215" s="464">
        <v>0.8</v>
      </c>
      <c r="G215" s="464">
        <v>5.0999999999999996</v>
      </c>
      <c r="H215" s="464">
        <v>1.9</v>
      </c>
      <c r="I215" s="464">
        <v>0.5</v>
      </c>
      <c r="J215" s="464">
        <v>0.4</v>
      </c>
      <c r="K215" s="464">
        <v>1.8</v>
      </c>
      <c r="L215" s="464">
        <v>11.5</v>
      </c>
      <c r="M215" s="464">
        <v>4.5</v>
      </c>
      <c r="N215" s="464">
        <v>9.1</v>
      </c>
      <c r="O215" s="464">
        <v>1.6</v>
      </c>
      <c r="P215" s="464">
        <v>2.2999999999999998</v>
      </c>
    </row>
    <row r="216" spans="1:16" ht="18">
      <c r="A216" s="462" t="s">
        <v>272</v>
      </c>
      <c r="B216" s="464">
        <v>200</v>
      </c>
      <c r="C216" s="464">
        <v>52</v>
      </c>
      <c r="D216" s="464">
        <v>0.37</v>
      </c>
      <c r="E216" s="464">
        <v>0.82</v>
      </c>
      <c r="F216" s="464">
        <v>1.7</v>
      </c>
      <c r="G216" s="464">
        <v>1.8</v>
      </c>
      <c r="H216" s="464">
        <v>4.2</v>
      </c>
      <c r="I216" s="464">
        <v>0.8</v>
      </c>
      <c r="J216" s="464">
        <v>0.2</v>
      </c>
      <c r="K216" s="464">
        <v>2.4</v>
      </c>
      <c r="L216" s="464">
        <v>13.4</v>
      </c>
      <c r="M216" s="464">
        <v>4.7</v>
      </c>
      <c r="N216" s="464">
        <v>12.9</v>
      </c>
      <c r="O216" s="464">
        <v>2.2999999999999998</v>
      </c>
      <c r="P216" s="464">
        <v>2.8</v>
      </c>
    </row>
    <row r="217" spans="1:16" ht="18">
      <c r="A217" s="462" t="s">
        <v>181</v>
      </c>
      <c r="B217" s="464">
        <v>201</v>
      </c>
      <c r="C217" s="464">
        <v>76</v>
      </c>
      <c r="D217" s="464">
        <v>0.47</v>
      </c>
      <c r="E217" s="464">
        <v>0.89</v>
      </c>
      <c r="F217" s="464">
        <v>1.1000000000000001</v>
      </c>
      <c r="G217" s="464">
        <v>3.2</v>
      </c>
      <c r="H217" s="464">
        <v>1.4</v>
      </c>
      <c r="I217" s="464">
        <v>0.4</v>
      </c>
      <c r="J217" s="464">
        <v>0.4</v>
      </c>
      <c r="K217" s="464">
        <v>1</v>
      </c>
      <c r="L217" s="464">
        <v>9.5</v>
      </c>
      <c r="M217" s="464">
        <v>3.3</v>
      </c>
      <c r="N217" s="464">
        <v>6.9</v>
      </c>
      <c r="O217" s="464">
        <v>1.9</v>
      </c>
      <c r="P217" s="464">
        <v>2.1</v>
      </c>
    </row>
    <row r="218" spans="1:16" ht="18">
      <c r="A218" s="462" t="s">
        <v>211</v>
      </c>
      <c r="B218" s="464">
        <v>202</v>
      </c>
      <c r="C218" s="464">
        <v>68</v>
      </c>
      <c r="D218" s="464">
        <v>0.46</v>
      </c>
      <c r="E218" s="464">
        <v>0.8</v>
      </c>
      <c r="F218" s="464">
        <v>2</v>
      </c>
      <c r="G218" s="464">
        <v>3.3</v>
      </c>
      <c r="H218" s="464">
        <v>2.1</v>
      </c>
      <c r="I218" s="464">
        <v>0.4</v>
      </c>
      <c r="J218" s="464">
        <v>0.1</v>
      </c>
      <c r="K218" s="464">
        <v>1</v>
      </c>
      <c r="L218" s="464">
        <v>11.9</v>
      </c>
      <c r="M218" s="464">
        <v>4.5</v>
      </c>
      <c r="N218" s="464">
        <v>9.9</v>
      </c>
      <c r="O218" s="464">
        <v>0.9</v>
      </c>
      <c r="P218" s="464">
        <v>1.2</v>
      </c>
    </row>
    <row r="219" spans="1:16" ht="18">
      <c r="A219" s="462" t="s">
        <v>263</v>
      </c>
      <c r="B219" s="464">
        <v>203</v>
      </c>
      <c r="C219" s="464">
        <v>72</v>
      </c>
      <c r="D219" s="464">
        <v>0.4</v>
      </c>
      <c r="E219" s="464">
        <v>0.72</v>
      </c>
      <c r="F219" s="464">
        <v>2.1</v>
      </c>
      <c r="G219" s="464">
        <v>4.5</v>
      </c>
      <c r="H219" s="464">
        <v>1.6</v>
      </c>
      <c r="I219" s="464">
        <v>0.7</v>
      </c>
      <c r="J219" s="464">
        <v>0.4</v>
      </c>
      <c r="K219" s="464">
        <v>1</v>
      </c>
      <c r="L219" s="464">
        <v>11.2</v>
      </c>
      <c r="M219" s="464">
        <v>3.7</v>
      </c>
      <c r="N219" s="464">
        <v>9.3000000000000007</v>
      </c>
      <c r="O219" s="464">
        <v>1.7</v>
      </c>
      <c r="P219" s="464">
        <v>2.2999999999999998</v>
      </c>
    </row>
    <row r="220" spans="1:16" ht="18">
      <c r="A220" s="462" t="s">
        <v>221</v>
      </c>
      <c r="B220" s="464">
        <v>204</v>
      </c>
      <c r="C220" s="464">
        <v>66</v>
      </c>
      <c r="D220" s="464">
        <v>0.41</v>
      </c>
      <c r="E220" s="464">
        <v>0.5</v>
      </c>
      <c r="F220" s="464">
        <v>2.7</v>
      </c>
      <c r="G220" s="464">
        <v>3</v>
      </c>
      <c r="H220" s="464">
        <v>3.1</v>
      </c>
      <c r="I220" s="464">
        <v>0.7</v>
      </c>
      <c r="J220" s="464">
        <v>0.2</v>
      </c>
      <c r="K220" s="464">
        <v>1.6</v>
      </c>
      <c r="L220" s="464">
        <v>13.2</v>
      </c>
      <c r="M220" s="464">
        <v>4.9000000000000004</v>
      </c>
      <c r="N220" s="464">
        <v>11.9</v>
      </c>
      <c r="O220" s="464">
        <v>0.6</v>
      </c>
      <c r="P220" s="464">
        <v>1.1000000000000001</v>
      </c>
    </row>
    <row r="221" spans="1:16" ht="18">
      <c r="A221" s="462" t="s">
        <v>267</v>
      </c>
      <c r="B221" s="464">
        <v>205</v>
      </c>
      <c r="C221" s="464">
        <v>40</v>
      </c>
      <c r="D221" s="464">
        <v>0.45</v>
      </c>
      <c r="E221" s="464">
        <v>1</v>
      </c>
      <c r="F221" s="464">
        <v>0.9</v>
      </c>
      <c r="G221" s="464">
        <v>4.3</v>
      </c>
      <c r="H221" s="464">
        <v>0.2</v>
      </c>
      <c r="I221" s="464">
        <v>0.4</v>
      </c>
      <c r="J221" s="464">
        <v>1.2</v>
      </c>
      <c r="K221" s="464">
        <v>0.6</v>
      </c>
      <c r="L221" s="464">
        <v>7.2</v>
      </c>
      <c r="M221" s="464">
        <v>2.6</v>
      </c>
      <c r="N221" s="464">
        <v>5.9</v>
      </c>
      <c r="O221" s="464">
        <v>1.1000000000000001</v>
      </c>
      <c r="P221" s="464">
        <v>1.1000000000000001</v>
      </c>
    </row>
    <row r="222" spans="1:16" ht="18">
      <c r="A222" s="462" t="s">
        <v>222</v>
      </c>
      <c r="B222" s="464">
        <v>206</v>
      </c>
      <c r="C222" s="464">
        <v>72</v>
      </c>
      <c r="D222" s="464">
        <v>0.39</v>
      </c>
      <c r="E222" s="464">
        <v>0.78</v>
      </c>
      <c r="F222" s="464">
        <v>1.5</v>
      </c>
      <c r="G222" s="464">
        <v>2.9</v>
      </c>
      <c r="H222" s="464">
        <v>1.6</v>
      </c>
      <c r="I222" s="464">
        <v>1</v>
      </c>
      <c r="J222" s="464">
        <v>0.3</v>
      </c>
      <c r="K222" s="464">
        <v>1.6</v>
      </c>
      <c r="L222" s="464">
        <v>10.9</v>
      </c>
      <c r="M222" s="464">
        <v>3.6</v>
      </c>
      <c r="N222" s="464">
        <v>9.1999999999999993</v>
      </c>
      <c r="O222" s="464">
        <v>2.1</v>
      </c>
      <c r="P222" s="464">
        <v>2.7</v>
      </c>
    </row>
    <row r="223" spans="1:16" ht="18">
      <c r="A223" s="462" t="s">
        <v>237</v>
      </c>
      <c r="B223" s="464">
        <v>207</v>
      </c>
      <c r="C223" s="464">
        <v>60</v>
      </c>
      <c r="D223" s="464">
        <v>0.39</v>
      </c>
      <c r="E223" s="464">
        <v>0.84</v>
      </c>
      <c r="F223" s="464">
        <v>1.4</v>
      </c>
      <c r="G223" s="464">
        <v>1.8</v>
      </c>
      <c r="H223" s="464">
        <v>2.7</v>
      </c>
      <c r="I223" s="464">
        <v>0.8</v>
      </c>
      <c r="J223" s="464">
        <v>0.3</v>
      </c>
      <c r="K223" s="464">
        <v>1.2</v>
      </c>
      <c r="L223" s="464">
        <v>9.6999999999999993</v>
      </c>
      <c r="M223" s="464">
        <v>3.1</v>
      </c>
      <c r="N223" s="464">
        <v>8</v>
      </c>
      <c r="O223" s="464">
        <v>2.2000000000000002</v>
      </c>
      <c r="P223" s="464">
        <v>2.6</v>
      </c>
    </row>
    <row r="224" spans="1:16" ht="18">
      <c r="A224" s="462" t="s">
        <v>180</v>
      </c>
      <c r="B224" s="464">
        <v>208</v>
      </c>
      <c r="C224" s="464">
        <v>70</v>
      </c>
      <c r="D224" s="464">
        <v>0.44</v>
      </c>
      <c r="E224" s="464">
        <v>0.78</v>
      </c>
      <c r="F224" s="464">
        <v>1</v>
      </c>
      <c r="G224" s="464">
        <v>6.4</v>
      </c>
      <c r="H224" s="464">
        <v>1.1000000000000001</v>
      </c>
      <c r="I224" s="464">
        <v>0.7</v>
      </c>
      <c r="J224" s="464">
        <v>0.3</v>
      </c>
      <c r="K224" s="464">
        <v>0.7</v>
      </c>
      <c r="L224" s="464">
        <v>8.1</v>
      </c>
      <c r="M224" s="464">
        <v>2.7</v>
      </c>
      <c r="N224" s="464">
        <v>6.2</v>
      </c>
      <c r="O224" s="464">
        <v>1.6</v>
      </c>
      <c r="P224" s="464">
        <v>2.1</v>
      </c>
    </row>
    <row r="225" spans="1:16" ht="18">
      <c r="A225" s="460" t="s">
        <v>325</v>
      </c>
      <c r="B225" s="465" t="s">
        <v>324</v>
      </c>
      <c r="C225" s="465" t="s">
        <v>326</v>
      </c>
      <c r="D225" s="465" t="s">
        <v>3</v>
      </c>
      <c r="E225" s="465" t="s">
        <v>4</v>
      </c>
      <c r="F225" s="465" t="s">
        <v>5</v>
      </c>
      <c r="G225" s="465" t="s">
        <v>327</v>
      </c>
      <c r="H225" s="465" t="s">
        <v>7</v>
      </c>
      <c r="I225" s="465" t="s">
        <v>8</v>
      </c>
      <c r="J225" s="465" t="s">
        <v>9</v>
      </c>
      <c r="K225" s="465" t="s">
        <v>10</v>
      </c>
      <c r="L225" s="465" t="s">
        <v>11</v>
      </c>
      <c r="M225" s="465"/>
      <c r="N225" s="465"/>
      <c r="O225" s="465"/>
      <c r="P225" s="465"/>
    </row>
    <row r="226" spans="1:16" ht="18">
      <c r="A226" s="462" t="s">
        <v>214</v>
      </c>
      <c r="B226" s="464">
        <v>209</v>
      </c>
      <c r="C226" s="464">
        <v>70</v>
      </c>
      <c r="D226" s="464">
        <v>0.55000000000000004</v>
      </c>
      <c r="E226" s="464">
        <v>0.88</v>
      </c>
      <c r="F226" s="464">
        <v>1.1000000000000001</v>
      </c>
      <c r="G226" s="464">
        <v>5.3</v>
      </c>
      <c r="H226" s="464">
        <v>1.7</v>
      </c>
      <c r="I226" s="464">
        <v>0.3</v>
      </c>
      <c r="J226" s="464">
        <v>0.1</v>
      </c>
      <c r="K226" s="464">
        <v>0.9</v>
      </c>
      <c r="L226" s="464">
        <v>8.1999999999999993</v>
      </c>
      <c r="M226" s="464">
        <v>3.1</v>
      </c>
      <c r="N226" s="464">
        <v>5.5</v>
      </c>
      <c r="O226" s="464">
        <v>1</v>
      </c>
      <c r="P226" s="464">
        <v>1.1000000000000001</v>
      </c>
    </row>
    <row r="227" spans="1:16" ht="18">
      <c r="A227" s="462" t="s">
        <v>362</v>
      </c>
      <c r="B227" s="464">
        <v>210</v>
      </c>
      <c r="C227" s="464">
        <v>66</v>
      </c>
      <c r="D227" s="464">
        <v>0.45</v>
      </c>
      <c r="E227" s="464">
        <v>0.7</v>
      </c>
      <c r="F227" s="464">
        <v>1.7</v>
      </c>
      <c r="G227" s="464">
        <v>2.6</v>
      </c>
      <c r="H227" s="464">
        <v>2.2999999999999998</v>
      </c>
      <c r="I227" s="464">
        <v>0.6</v>
      </c>
      <c r="J227" s="464">
        <v>0.1</v>
      </c>
      <c r="K227" s="464">
        <v>1.9</v>
      </c>
      <c r="L227" s="464">
        <v>12.8</v>
      </c>
      <c r="M227" s="464">
        <v>4.5999999999999996</v>
      </c>
      <c r="N227" s="464">
        <v>10.199999999999999</v>
      </c>
      <c r="O227" s="464">
        <v>1.8</v>
      </c>
      <c r="P227" s="464">
        <v>2.6</v>
      </c>
    </row>
    <row r="228" spans="1:16" ht="18">
      <c r="A228" s="462" t="s">
        <v>226</v>
      </c>
      <c r="B228" s="464">
        <v>211</v>
      </c>
      <c r="C228" s="464">
        <v>68</v>
      </c>
      <c r="D228" s="464">
        <v>0.41</v>
      </c>
      <c r="E228" s="464">
        <v>0.89</v>
      </c>
      <c r="F228" s="464">
        <v>2.4</v>
      </c>
      <c r="G228" s="464">
        <v>2.9</v>
      </c>
      <c r="H228" s="464">
        <v>0.6</v>
      </c>
      <c r="I228" s="464">
        <v>0.5</v>
      </c>
      <c r="J228" s="464">
        <v>0.5</v>
      </c>
      <c r="K228" s="464">
        <v>0.8</v>
      </c>
      <c r="L228" s="464">
        <v>10.7</v>
      </c>
      <c r="M228" s="464">
        <v>3.7</v>
      </c>
      <c r="N228" s="464">
        <v>9</v>
      </c>
      <c r="O228" s="464">
        <v>0.9</v>
      </c>
      <c r="P228" s="464">
        <v>1</v>
      </c>
    </row>
    <row r="229" spans="1:16" ht="18">
      <c r="A229" s="462" t="s">
        <v>360</v>
      </c>
      <c r="B229" s="464">
        <v>212</v>
      </c>
      <c r="C229" s="464">
        <v>68</v>
      </c>
      <c r="D229" s="464">
        <v>0.41</v>
      </c>
      <c r="E229" s="464">
        <v>0.82</v>
      </c>
      <c r="F229" s="464">
        <v>1.1000000000000001</v>
      </c>
      <c r="G229" s="464">
        <v>4</v>
      </c>
      <c r="H229" s="464">
        <v>2.1</v>
      </c>
      <c r="I229" s="464">
        <v>0.6</v>
      </c>
      <c r="J229" s="464">
        <v>0.3</v>
      </c>
      <c r="K229" s="464">
        <v>1</v>
      </c>
      <c r="L229" s="464">
        <v>9.5</v>
      </c>
      <c r="M229" s="464">
        <v>3.2</v>
      </c>
      <c r="N229" s="464">
        <v>8</v>
      </c>
      <c r="O229" s="464">
        <v>1.9</v>
      </c>
      <c r="P229" s="464">
        <v>2.4</v>
      </c>
    </row>
    <row r="230" spans="1:16" ht="18">
      <c r="A230" s="462" t="s">
        <v>257</v>
      </c>
      <c r="B230" s="464">
        <v>213</v>
      </c>
      <c r="C230" s="464">
        <v>74</v>
      </c>
      <c r="D230" s="464">
        <v>0.43</v>
      </c>
      <c r="E230" s="464">
        <v>0.84</v>
      </c>
      <c r="F230" s="464">
        <v>1</v>
      </c>
      <c r="G230" s="464">
        <v>4</v>
      </c>
      <c r="H230" s="464">
        <v>1.2</v>
      </c>
      <c r="I230" s="464">
        <v>0.4</v>
      </c>
      <c r="J230" s="464">
        <v>0.6</v>
      </c>
      <c r="K230" s="464">
        <v>1.7</v>
      </c>
      <c r="L230" s="464">
        <v>9.9</v>
      </c>
      <c r="M230" s="464">
        <v>3.4</v>
      </c>
      <c r="N230" s="464">
        <v>8.1</v>
      </c>
      <c r="O230" s="464">
        <v>2</v>
      </c>
      <c r="P230" s="464">
        <v>2.4</v>
      </c>
    </row>
    <row r="231" spans="1:16" ht="18">
      <c r="A231" s="462" t="s">
        <v>253</v>
      </c>
      <c r="B231" s="464">
        <v>214</v>
      </c>
      <c r="C231" s="464">
        <v>70</v>
      </c>
      <c r="D231" s="464">
        <v>0.41</v>
      </c>
      <c r="E231" s="464">
        <v>0.75</v>
      </c>
      <c r="F231" s="464">
        <v>0.8</v>
      </c>
      <c r="G231" s="464">
        <v>4.8</v>
      </c>
      <c r="H231" s="464">
        <v>1.7</v>
      </c>
      <c r="I231" s="464">
        <v>1.1000000000000001</v>
      </c>
      <c r="J231" s="464">
        <v>0.1</v>
      </c>
      <c r="K231" s="464">
        <v>1.7</v>
      </c>
      <c r="L231" s="464">
        <v>10.3</v>
      </c>
      <c r="M231" s="464">
        <v>3.8</v>
      </c>
      <c r="N231" s="464">
        <v>9.3000000000000007</v>
      </c>
      <c r="O231" s="464">
        <v>1.8</v>
      </c>
      <c r="P231" s="464">
        <v>2.2999999999999998</v>
      </c>
    </row>
    <row r="232" spans="1:16" ht="18">
      <c r="A232" s="462" t="s">
        <v>236</v>
      </c>
      <c r="B232" s="464">
        <v>215</v>
      </c>
      <c r="C232" s="464">
        <v>72</v>
      </c>
      <c r="D232" s="464">
        <v>0.45</v>
      </c>
      <c r="E232" s="464">
        <v>0.84</v>
      </c>
      <c r="F232" s="464">
        <v>1.7</v>
      </c>
      <c r="G232" s="464">
        <v>3.3</v>
      </c>
      <c r="H232" s="464">
        <v>1.4</v>
      </c>
      <c r="I232" s="464">
        <v>0.6</v>
      </c>
      <c r="J232" s="464">
        <v>0.3</v>
      </c>
      <c r="K232" s="464">
        <v>0.4</v>
      </c>
      <c r="L232" s="464">
        <v>9.3000000000000007</v>
      </c>
      <c r="M232" s="464">
        <v>3.4</v>
      </c>
      <c r="N232" s="464">
        <v>7.6</v>
      </c>
      <c r="O232" s="464">
        <v>0.8</v>
      </c>
      <c r="P232" s="464">
        <v>0.9</v>
      </c>
    </row>
    <row r="233" spans="1:16" ht="18">
      <c r="A233" s="462" t="s">
        <v>178</v>
      </c>
      <c r="B233" s="464">
        <v>216</v>
      </c>
      <c r="C233" s="464">
        <v>66</v>
      </c>
      <c r="D233" s="464">
        <v>0.43</v>
      </c>
      <c r="E233" s="464">
        <v>0.63</v>
      </c>
      <c r="F233" s="464">
        <v>0.9</v>
      </c>
      <c r="G233" s="464">
        <v>4</v>
      </c>
      <c r="H233" s="464">
        <v>6.2</v>
      </c>
      <c r="I233" s="464">
        <v>0.9</v>
      </c>
      <c r="J233" s="464">
        <v>0.2</v>
      </c>
      <c r="K233" s="464">
        <v>2.1</v>
      </c>
      <c r="L233" s="464">
        <v>7.2</v>
      </c>
      <c r="M233" s="464">
        <v>3</v>
      </c>
      <c r="N233" s="464">
        <v>6.9</v>
      </c>
      <c r="O233" s="464">
        <v>0.4</v>
      </c>
      <c r="P233" s="464">
        <v>0.6</v>
      </c>
    </row>
    <row r="234" spans="1:16" ht="18">
      <c r="A234" s="462" t="s">
        <v>207</v>
      </c>
      <c r="B234" s="464">
        <v>217</v>
      </c>
      <c r="C234" s="464">
        <v>68</v>
      </c>
      <c r="D234" s="464">
        <v>0.42</v>
      </c>
      <c r="E234" s="464">
        <v>0.78</v>
      </c>
      <c r="F234" s="464">
        <v>1.4</v>
      </c>
      <c r="G234" s="464">
        <v>2.6</v>
      </c>
      <c r="H234" s="464">
        <v>2.5</v>
      </c>
      <c r="I234" s="464">
        <v>0.7</v>
      </c>
      <c r="J234" s="464">
        <v>0.4</v>
      </c>
      <c r="K234" s="464">
        <v>1.2</v>
      </c>
      <c r="L234" s="464">
        <v>9.4</v>
      </c>
      <c r="M234" s="464">
        <v>3.3</v>
      </c>
      <c r="N234" s="464">
        <v>7.9</v>
      </c>
      <c r="O234" s="464">
        <v>1.5</v>
      </c>
      <c r="P234" s="464">
        <v>1.9</v>
      </c>
    </row>
    <row r="235" spans="1:16" ht="18">
      <c r="A235" s="462" t="s">
        <v>233</v>
      </c>
      <c r="B235" s="464">
        <v>218</v>
      </c>
      <c r="C235" s="464">
        <v>70</v>
      </c>
      <c r="D235" s="464">
        <v>0.56999999999999995</v>
      </c>
      <c r="E235" s="464">
        <v>0.71</v>
      </c>
      <c r="F235" s="464">
        <v>0.1</v>
      </c>
      <c r="G235" s="464">
        <v>3.8</v>
      </c>
      <c r="H235" s="464">
        <v>1.2</v>
      </c>
      <c r="I235" s="464">
        <v>0.1</v>
      </c>
      <c r="J235" s="464">
        <v>1.1000000000000001</v>
      </c>
      <c r="K235" s="464">
        <v>1.2</v>
      </c>
      <c r="L235" s="464">
        <v>9.1999999999999993</v>
      </c>
      <c r="M235" s="464">
        <v>4</v>
      </c>
      <c r="N235" s="464">
        <v>7</v>
      </c>
      <c r="O235" s="464">
        <v>1.2</v>
      </c>
      <c r="P235" s="464">
        <v>1.6</v>
      </c>
    </row>
    <row r="236" spans="1:16" ht="18">
      <c r="A236" s="462" t="s">
        <v>260</v>
      </c>
      <c r="B236" s="464">
        <v>219</v>
      </c>
      <c r="C236" s="464">
        <v>63</v>
      </c>
      <c r="D236" s="464">
        <v>0.5</v>
      </c>
      <c r="E236" s="464">
        <v>0.65</v>
      </c>
      <c r="F236" s="464">
        <v>0</v>
      </c>
      <c r="G236" s="464">
        <v>5.3</v>
      </c>
      <c r="H236" s="464">
        <v>2.1</v>
      </c>
      <c r="I236" s="464">
        <v>0.7</v>
      </c>
      <c r="J236" s="464">
        <v>0.6</v>
      </c>
      <c r="K236" s="464">
        <v>1.8</v>
      </c>
      <c r="L236" s="464">
        <v>9.8000000000000007</v>
      </c>
      <c r="M236" s="464">
        <v>4.2</v>
      </c>
      <c r="N236" s="464">
        <v>8.4</v>
      </c>
      <c r="O236" s="464">
        <v>1.4</v>
      </c>
      <c r="P236" s="464">
        <v>2.2000000000000002</v>
      </c>
    </row>
    <row r="237" spans="1:16" ht="18">
      <c r="A237" s="462" t="s">
        <v>216</v>
      </c>
      <c r="B237" s="464">
        <v>220</v>
      </c>
      <c r="C237" s="464">
        <v>60</v>
      </c>
      <c r="D237" s="464">
        <v>0.48</v>
      </c>
      <c r="E237" s="464">
        <v>0.62</v>
      </c>
      <c r="F237" s="464">
        <v>0.5</v>
      </c>
      <c r="G237" s="464">
        <v>5.8</v>
      </c>
      <c r="H237" s="464">
        <v>0.9</v>
      </c>
      <c r="I237" s="464">
        <v>0.3</v>
      </c>
      <c r="J237" s="464">
        <v>1.6</v>
      </c>
      <c r="K237" s="464">
        <v>1</v>
      </c>
      <c r="L237" s="464">
        <v>7.2</v>
      </c>
      <c r="M237" s="464">
        <v>2.9</v>
      </c>
      <c r="N237" s="464">
        <v>6</v>
      </c>
      <c r="O237" s="464">
        <v>0.9</v>
      </c>
      <c r="P237" s="464">
        <v>1.5</v>
      </c>
    </row>
    <row r="238" spans="1:16" ht="18">
      <c r="A238" s="462" t="s">
        <v>234</v>
      </c>
      <c r="B238" s="464">
        <v>221</v>
      </c>
      <c r="C238" s="464">
        <v>68</v>
      </c>
      <c r="D238" s="464">
        <v>0.5</v>
      </c>
      <c r="E238" s="464">
        <v>0.68</v>
      </c>
      <c r="F238" s="464">
        <v>0.6</v>
      </c>
      <c r="G238" s="464">
        <v>4.4000000000000004</v>
      </c>
      <c r="H238" s="464">
        <v>0.7</v>
      </c>
      <c r="I238" s="464">
        <v>0.9</v>
      </c>
      <c r="J238" s="464">
        <v>0.8</v>
      </c>
      <c r="K238" s="464">
        <v>0.8</v>
      </c>
      <c r="L238" s="464">
        <v>8</v>
      </c>
      <c r="M238" s="464">
        <v>3</v>
      </c>
      <c r="N238" s="464">
        <v>5.9</v>
      </c>
      <c r="O238" s="464">
        <v>1.5</v>
      </c>
      <c r="P238" s="464">
        <v>2.2000000000000002</v>
      </c>
    </row>
    <row r="239" spans="1:16" ht="18">
      <c r="A239" s="460" t="s">
        <v>325</v>
      </c>
      <c r="B239" s="465" t="s">
        <v>324</v>
      </c>
      <c r="C239" s="465" t="s">
        <v>326</v>
      </c>
      <c r="D239" s="465" t="s">
        <v>3</v>
      </c>
      <c r="E239" s="465" t="s">
        <v>4</v>
      </c>
      <c r="F239" s="465" t="s">
        <v>5</v>
      </c>
      <c r="G239" s="465" t="s">
        <v>327</v>
      </c>
      <c r="H239" s="465" t="s">
        <v>7</v>
      </c>
      <c r="I239" s="465" t="s">
        <v>8</v>
      </c>
      <c r="J239" s="465" t="s">
        <v>9</v>
      </c>
      <c r="K239" s="465" t="s">
        <v>10</v>
      </c>
      <c r="L239" s="465" t="s">
        <v>11</v>
      </c>
      <c r="M239" s="465"/>
      <c r="N239" s="465"/>
      <c r="O239" s="465"/>
      <c r="P239" s="465"/>
    </row>
    <row r="240" spans="1:16" ht="18">
      <c r="A240" s="462" t="s">
        <v>224</v>
      </c>
      <c r="B240" s="464">
        <v>222</v>
      </c>
      <c r="C240" s="464">
        <v>72</v>
      </c>
      <c r="D240" s="464">
        <v>0.48</v>
      </c>
      <c r="E240" s="464">
        <v>0.66</v>
      </c>
      <c r="F240" s="464">
        <v>0.3</v>
      </c>
      <c r="G240" s="464">
        <v>5.6</v>
      </c>
      <c r="H240" s="464">
        <v>1.1000000000000001</v>
      </c>
      <c r="I240" s="464">
        <v>0.6</v>
      </c>
      <c r="J240" s="464">
        <v>1.1000000000000001</v>
      </c>
      <c r="K240" s="464">
        <v>1.4</v>
      </c>
      <c r="L240" s="464">
        <v>8.9</v>
      </c>
      <c r="M240" s="464">
        <v>3.3</v>
      </c>
      <c r="N240" s="464">
        <v>7</v>
      </c>
      <c r="O240" s="464">
        <v>1.9</v>
      </c>
      <c r="P240" s="464">
        <v>2.9</v>
      </c>
    </row>
    <row r="241" spans="1:16" ht="18">
      <c r="A241" s="462" t="s">
        <v>254</v>
      </c>
      <c r="B241" s="464">
        <v>223</v>
      </c>
      <c r="C241" s="464">
        <v>40</v>
      </c>
      <c r="D241" s="464">
        <v>0.59</v>
      </c>
      <c r="E241" s="464">
        <v>0.67</v>
      </c>
      <c r="F241" s="464">
        <v>0</v>
      </c>
      <c r="G241" s="464">
        <v>5</v>
      </c>
      <c r="H241" s="464">
        <v>0.7</v>
      </c>
      <c r="I241" s="464">
        <v>0.3</v>
      </c>
      <c r="J241" s="464">
        <v>0.7</v>
      </c>
      <c r="K241" s="464">
        <v>0.9</v>
      </c>
      <c r="L241" s="464">
        <v>8.8000000000000007</v>
      </c>
      <c r="M241" s="464">
        <v>3.8</v>
      </c>
      <c r="N241" s="464">
        <v>6.5</v>
      </c>
      <c r="O241" s="464">
        <v>1.1000000000000001</v>
      </c>
      <c r="P241" s="464">
        <v>1.6</v>
      </c>
    </row>
    <row r="242" spans="1:16" ht="18">
      <c r="A242" s="462" t="s">
        <v>231</v>
      </c>
      <c r="B242" s="464">
        <v>224</v>
      </c>
      <c r="C242" s="464">
        <v>60</v>
      </c>
      <c r="D242" s="464">
        <v>0.55000000000000004</v>
      </c>
      <c r="E242" s="464">
        <v>0.67</v>
      </c>
      <c r="F242" s="464">
        <v>0.5</v>
      </c>
      <c r="G242" s="464">
        <v>4.7</v>
      </c>
      <c r="H242" s="464">
        <v>1.4</v>
      </c>
      <c r="I242" s="464">
        <v>0.4</v>
      </c>
      <c r="J242" s="464">
        <v>0.8</v>
      </c>
      <c r="K242" s="464">
        <v>0.7</v>
      </c>
      <c r="L242" s="464">
        <v>7.7</v>
      </c>
      <c r="M242" s="464">
        <v>3</v>
      </c>
      <c r="N242" s="464">
        <v>5.5</v>
      </c>
      <c r="O242" s="464">
        <v>1.1000000000000001</v>
      </c>
      <c r="P242" s="464">
        <v>1.6</v>
      </c>
    </row>
    <row r="243" spans="1:16" ht="18">
      <c r="A243" s="462" t="s">
        <v>358</v>
      </c>
      <c r="B243" s="464">
        <v>225</v>
      </c>
      <c r="C243" s="464">
        <v>40</v>
      </c>
      <c r="D243" s="464">
        <v>0.71</v>
      </c>
      <c r="E243" s="464">
        <v>0.67</v>
      </c>
      <c r="F243" s="464">
        <v>0</v>
      </c>
      <c r="G243" s="464">
        <v>3.4</v>
      </c>
      <c r="H243" s="464">
        <v>1.3</v>
      </c>
      <c r="I243" s="464">
        <v>0.5</v>
      </c>
      <c r="J243" s="464">
        <v>1.1000000000000001</v>
      </c>
      <c r="K243" s="464">
        <v>0.7</v>
      </c>
      <c r="L243" s="464">
        <v>6</v>
      </c>
      <c r="M243" s="464">
        <v>2.4</v>
      </c>
      <c r="N243" s="464">
        <v>3.4</v>
      </c>
      <c r="O243" s="464">
        <v>1.1000000000000001</v>
      </c>
      <c r="P243" s="464">
        <v>1.7</v>
      </c>
    </row>
    <row r="244" spans="1:16" ht="18">
      <c r="A244" s="462" t="s">
        <v>239</v>
      </c>
      <c r="B244" s="464">
        <v>226</v>
      </c>
      <c r="C244" s="464">
        <v>72</v>
      </c>
      <c r="D244" s="464">
        <v>0.38</v>
      </c>
      <c r="E244" s="464">
        <v>0.73</v>
      </c>
      <c r="F244" s="464">
        <v>0.9</v>
      </c>
      <c r="G244" s="464">
        <v>3.5</v>
      </c>
      <c r="H244" s="464">
        <v>1.4</v>
      </c>
      <c r="I244" s="464">
        <v>1.3</v>
      </c>
      <c r="J244" s="464">
        <v>0.5</v>
      </c>
      <c r="K244" s="464">
        <v>1</v>
      </c>
      <c r="L244" s="464">
        <v>8.8000000000000007</v>
      </c>
      <c r="M244" s="464">
        <v>3</v>
      </c>
      <c r="N244" s="464">
        <v>7.9</v>
      </c>
      <c r="O244" s="464">
        <v>1.9</v>
      </c>
      <c r="P244" s="464">
        <v>2.5</v>
      </c>
    </row>
    <row r="245" spans="1:16" ht="18">
      <c r="A245" s="462" t="s">
        <v>244</v>
      </c>
      <c r="B245" s="464">
        <v>227</v>
      </c>
      <c r="C245" s="464">
        <v>60</v>
      </c>
      <c r="D245" s="464">
        <v>0.47</v>
      </c>
      <c r="E245" s="464">
        <v>0.79</v>
      </c>
      <c r="F245" s="464">
        <v>1</v>
      </c>
      <c r="G245" s="464">
        <v>4.5999999999999996</v>
      </c>
      <c r="H245" s="464">
        <v>1.3</v>
      </c>
      <c r="I245" s="464">
        <v>0.6</v>
      </c>
      <c r="J245" s="464">
        <v>0.3</v>
      </c>
      <c r="K245" s="464">
        <v>0.9</v>
      </c>
      <c r="L245" s="464">
        <v>7.4</v>
      </c>
      <c r="M245" s="464">
        <v>2.4</v>
      </c>
      <c r="N245" s="464">
        <v>5.0999999999999996</v>
      </c>
      <c r="O245" s="464">
        <v>1.5</v>
      </c>
      <c r="P245" s="464">
        <v>1.9</v>
      </c>
    </row>
    <row r="246" spans="1:16" ht="18">
      <c r="A246" s="462" t="s">
        <v>295</v>
      </c>
      <c r="B246" s="464">
        <v>228</v>
      </c>
      <c r="C246" s="464">
        <v>60</v>
      </c>
      <c r="D246" s="464">
        <v>0.55000000000000004</v>
      </c>
      <c r="E246" s="464">
        <v>0.59</v>
      </c>
      <c r="F246" s="464">
        <v>0</v>
      </c>
      <c r="G246" s="464">
        <v>7.9</v>
      </c>
      <c r="H246" s="464">
        <v>0.9</v>
      </c>
      <c r="I246" s="464">
        <v>0.5</v>
      </c>
      <c r="J246" s="464">
        <v>1.1000000000000001</v>
      </c>
      <c r="K246" s="464">
        <v>1.5</v>
      </c>
      <c r="L246" s="464">
        <v>10.3</v>
      </c>
      <c r="M246" s="464">
        <v>3.5</v>
      </c>
      <c r="N246" s="464">
        <v>6.3</v>
      </c>
      <c r="O246" s="464">
        <v>3.3</v>
      </c>
      <c r="P246" s="464">
        <v>5.6</v>
      </c>
    </row>
    <row r="247" spans="1:16" ht="18">
      <c r="A247" s="462" t="s">
        <v>232</v>
      </c>
      <c r="B247" s="464">
        <v>229</v>
      </c>
      <c r="C247" s="464">
        <v>80</v>
      </c>
      <c r="D247" s="464">
        <v>0.47</v>
      </c>
      <c r="E247" s="464">
        <v>0.8</v>
      </c>
      <c r="F247" s="464">
        <v>0.9</v>
      </c>
      <c r="G247" s="464">
        <v>4</v>
      </c>
      <c r="H247" s="464">
        <v>1.7</v>
      </c>
      <c r="I247" s="464">
        <v>0.8</v>
      </c>
      <c r="J247" s="464">
        <v>0.3</v>
      </c>
      <c r="K247" s="464">
        <v>1</v>
      </c>
      <c r="L247" s="464">
        <v>7.9</v>
      </c>
      <c r="M247" s="464">
        <v>3.3</v>
      </c>
      <c r="N247" s="464">
        <v>7</v>
      </c>
      <c r="O247" s="464">
        <v>0.5</v>
      </c>
      <c r="P247" s="464">
        <v>0.6</v>
      </c>
    </row>
    <row r="248" spans="1:16" ht="18">
      <c r="A248" s="462" t="s">
        <v>245</v>
      </c>
      <c r="B248" s="464">
        <v>230</v>
      </c>
      <c r="C248" s="464">
        <v>70</v>
      </c>
      <c r="D248" s="464">
        <v>0.48</v>
      </c>
      <c r="E248" s="464">
        <v>0.76</v>
      </c>
      <c r="F248" s="464">
        <v>0.3</v>
      </c>
      <c r="G248" s="464">
        <v>3.9</v>
      </c>
      <c r="H248" s="464">
        <v>1.7</v>
      </c>
      <c r="I248" s="464">
        <v>0.6</v>
      </c>
      <c r="J248" s="464">
        <v>0.6</v>
      </c>
      <c r="K248" s="464">
        <v>1.1000000000000001</v>
      </c>
      <c r="L248" s="464">
        <v>7.8</v>
      </c>
      <c r="M248" s="464">
        <v>2.9</v>
      </c>
      <c r="N248" s="464">
        <v>6.2</v>
      </c>
      <c r="O248" s="464">
        <v>1.6</v>
      </c>
      <c r="P248" s="464">
        <v>2.1</v>
      </c>
    </row>
    <row r="249" spans="1:16" ht="18">
      <c r="A249" s="462" t="s">
        <v>242</v>
      </c>
      <c r="B249" s="464">
        <v>231</v>
      </c>
      <c r="C249" s="464">
        <v>72</v>
      </c>
      <c r="D249" s="464">
        <v>0.39</v>
      </c>
      <c r="E249" s="464">
        <v>0.8</v>
      </c>
      <c r="F249" s="464">
        <v>1.1000000000000001</v>
      </c>
      <c r="G249" s="464">
        <v>4.2</v>
      </c>
      <c r="H249" s="464">
        <v>1.6</v>
      </c>
      <c r="I249" s="464">
        <v>1.1000000000000001</v>
      </c>
      <c r="J249" s="464">
        <v>0.3</v>
      </c>
      <c r="K249" s="464">
        <v>1.4</v>
      </c>
      <c r="L249" s="464">
        <v>8.6999999999999993</v>
      </c>
      <c r="M249" s="464">
        <v>3.3</v>
      </c>
      <c r="N249" s="464">
        <v>8.5</v>
      </c>
      <c r="O249" s="464">
        <v>1</v>
      </c>
      <c r="P249" s="464">
        <v>1.3</v>
      </c>
    </row>
    <row r="250" spans="1:16" ht="18">
      <c r="A250" s="462" t="s">
        <v>251</v>
      </c>
      <c r="B250" s="464">
        <v>232</v>
      </c>
      <c r="C250" s="464">
        <v>68</v>
      </c>
      <c r="D250" s="464">
        <v>0.54</v>
      </c>
      <c r="E250" s="464">
        <v>0.67</v>
      </c>
      <c r="F250" s="464">
        <v>0</v>
      </c>
      <c r="G250" s="464">
        <v>4.4000000000000004</v>
      </c>
      <c r="H250" s="464">
        <v>1.8</v>
      </c>
      <c r="I250" s="464">
        <v>0.5</v>
      </c>
      <c r="J250" s="464">
        <v>1.3</v>
      </c>
      <c r="K250" s="464">
        <v>0.9</v>
      </c>
      <c r="L250" s="464">
        <v>5.6</v>
      </c>
      <c r="M250" s="464">
        <v>2.5</v>
      </c>
      <c r="N250" s="464">
        <v>4.5999999999999996</v>
      </c>
      <c r="O250" s="464">
        <v>0.7</v>
      </c>
      <c r="P250" s="464">
        <v>1</v>
      </c>
    </row>
    <row r="251" spans="1:16" ht="18">
      <c r="A251" s="462" t="s">
        <v>246</v>
      </c>
      <c r="B251" s="464">
        <v>233</v>
      </c>
      <c r="C251" s="464">
        <v>66</v>
      </c>
      <c r="D251" s="464">
        <v>0.41</v>
      </c>
      <c r="E251" s="464">
        <v>0.8</v>
      </c>
      <c r="F251" s="464">
        <v>1.4</v>
      </c>
      <c r="G251" s="464">
        <v>2</v>
      </c>
      <c r="H251" s="464">
        <v>2.6</v>
      </c>
      <c r="I251" s="464">
        <v>0.6</v>
      </c>
      <c r="J251" s="464">
        <v>0.5</v>
      </c>
      <c r="K251" s="464">
        <v>1.2</v>
      </c>
      <c r="L251" s="464">
        <v>9.1999999999999993</v>
      </c>
      <c r="M251" s="464">
        <v>3.3</v>
      </c>
      <c r="N251" s="464">
        <v>8</v>
      </c>
      <c r="O251" s="464">
        <v>1.2</v>
      </c>
      <c r="P251" s="464">
        <v>1.5</v>
      </c>
    </row>
    <row r="252" spans="1:16" ht="18">
      <c r="A252" s="462" t="s">
        <v>220</v>
      </c>
      <c r="B252" s="464">
        <v>234</v>
      </c>
      <c r="C252" s="464">
        <v>66</v>
      </c>
      <c r="D252" s="464">
        <v>0.56000000000000005</v>
      </c>
      <c r="E252" s="464">
        <v>0.76</v>
      </c>
      <c r="F252" s="464">
        <v>0.1</v>
      </c>
      <c r="G252" s="464">
        <v>4.5999999999999996</v>
      </c>
      <c r="H252" s="464">
        <v>0.8</v>
      </c>
      <c r="I252" s="464">
        <v>0.5</v>
      </c>
      <c r="J252" s="464">
        <v>0.4</v>
      </c>
      <c r="K252" s="464">
        <v>0.7</v>
      </c>
      <c r="L252" s="464">
        <v>7.5</v>
      </c>
      <c r="M252" s="464">
        <v>3</v>
      </c>
      <c r="N252" s="464">
        <v>5.4</v>
      </c>
      <c r="O252" s="464">
        <v>1.3</v>
      </c>
      <c r="P252" s="464">
        <v>1.7</v>
      </c>
    </row>
    <row r="253" spans="1:16" ht="18">
      <c r="A253" s="460" t="s">
        <v>325</v>
      </c>
      <c r="B253" s="465" t="s">
        <v>324</v>
      </c>
      <c r="C253" s="465" t="s">
        <v>326</v>
      </c>
      <c r="D253" s="465" t="s">
        <v>3</v>
      </c>
      <c r="E253" s="465" t="s">
        <v>4</v>
      </c>
      <c r="F253" s="465" t="s">
        <v>5</v>
      </c>
      <c r="G253" s="465" t="s">
        <v>327</v>
      </c>
      <c r="H253" s="465" t="s">
        <v>7</v>
      </c>
      <c r="I253" s="465" t="s">
        <v>8</v>
      </c>
      <c r="J253" s="465" t="s">
        <v>9</v>
      </c>
      <c r="K253" s="465" t="s">
        <v>10</v>
      </c>
      <c r="L253" s="465" t="s">
        <v>11</v>
      </c>
      <c r="M253" s="465"/>
      <c r="N253" s="465"/>
      <c r="O253" s="465"/>
      <c r="P253" s="465"/>
    </row>
    <row r="254" spans="1:16" ht="18">
      <c r="A254" s="462" t="s">
        <v>243</v>
      </c>
      <c r="B254" s="464">
        <v>235</v>
      </c>
      <c r="C254" s="464">
        <v>70</v>
      </c>
      <c r="D254" s="464">
        <v>0.46</v>
      </c>
      <c r="E254" s="464">
        <v>0.65</v>
      </c>
      <c r="F254" s="464">
        <v>0.5</v>
      </c>
      <c r="G254" s="464">
        <v>3.9</v>
      </c>
      <c r="H254" s="464">
        <v>2.2000000000000002</v>
      </c>
      <c r="I254" s="464">
        <v>1.1000000000000001</v>
      </c>
      <c r="J254" s="464">
        <v>0.4</v>
      </c>
      <c r="K254" s="464">
        <v>1.4</v>
      </c>
      <c r="L254" s="464">
        <v>7.6</v>
      </c>
      <c r="M254" s="464">
        <v>3</v>
      </c>
      <c r="N254" s="464">
        <v>6.7</v>
      </c>
      <c r="O254" s="464">
        <v>1</v>
      </c>
      <c r="P254" s="464">
        <v>1.5</v>
      </c>
    </row>
    <row r="255" spans="1:16" ht="18">
      <c r="A255" s="462" t="s">
        <v>247</v>
      </c>
      <c r="B255" s="464">
        <v>236</v>
      </c>
      <c r="C255" s="464">
        <v>68</v>
      </c>
      <c r="D255" s="464">
        <v>0.48</v>
      </c>
      <c r="E255" s="464">
        <v>0.84</v>
      </c>
      <c r="F255" s="464">
        <v>0.5</v>
      </c>
      <c r="G255" s="464">
        <v>5.5</v>
      </c>
      <c r="H255" s="464">
        <v>1.3</v>
      </c>
      <c r="I255" s="464">
        <v>0.2</v>
      </c>
      <c r="J255" s="464">
        <v>0.8</v>
      </c>
      <c r="K255" s="464">
        <v>0.9</v>
      </c>
      <c r="L255" s="464">
        <v>6.6</v>
      </c>
      <c r="M255" s="464">
        <v>2.5</v>
      </c>
      <c r="N255" s="464">
        <v>5.2</v>
      </c>
      <c r="O255" s="464">
        <v>1.2</v>
      </c>
      <c r="P255" s="464">
        <v>1.4</v>
      </c>
    </row>
    <row r="256" spans="1:16" ht="18">
      <c r="A256" s="462" t="s">
        <v>256</v>
      </c>
      <c r="B256" s="464">
        <v>237</v>
      </c>
      <c r="C256" s="464">
        <v>72</v>
      </c>
      <c r="D256" s="464">
        <v>0.5</v>
      </c>
      <c r="E256" s="464">
        <v>0.56999999999999995</v>
      </c>
      <c r="F256" s="464">
        <v>1.1000000000000001</v>
      </c>
      <c r="G256" s="464">
        <v>6.2</v>
      </c>
      <c r="H256" s="464">
        <v>0.7</v>
      </c>
      <c r="I256" s="464">
        <v>0.5</v>
      </c>
      <c r="J256" s="464">
        <v>0.4</v>
      </c>
      <c r="K256" s="464">
        <v>0.7</v>
      </c>
      <c r="L256" s="464">
        <v>8.6999999999999993</v>
      </c>
      <c r="M256" s="464">
        <v>3.5</v>
      </c>
      <c r="N256" s="464">
        <v>6.9</v>
      </c>
      <c r="O256" s="464">
        <v>0.7</v>
      </c>
      <c r="P256" s="464">
        <v>1.3</v>
      </c>
    </row>
    <row r="257" spans="1:16" ht="18">
      <c r="A257" s="462" t="s">
        <v>372</v>
      </c>
      <c r="B257" s="464">
        <v>238</v>
      </c>
      <c r="C257" s="464">
        <v>59</v>
      </c>
      <c r="D257" s="464">
        <v>0.51</v>
      </c>
      <c r="E257" s="464">
        <v>0.68</v>
      </c>
      <c r="F257" s="464">
        <v>0.4</v>
      </c>
      <c r="G257" s="464">
        <v>6.4</v>
      </c>
      <c r="H257" s="464">
        <v>1.2</v>
      </c>
      <c r="I257" s="464">
        <v>0.3</v>
      </c>
      <c r="J257" s="464">
        <v>0.5</v>
      </c>
      <c r="K257" s="464">
        <v>1.1000000000000001</v>
      </c>
      <c r="L257" s="464">
        <v>8.6999999999999993</v>
      </c>
      <c r="M257" s="464">
        <v>3.1</v>
      </c>
      <c r="N257" s="464">
        <v>6.1</v>
      </c>
      <c r="O257" s="464">
        <v>2.1</v>
      </c>
      <c r="P257" s="464">
        <v>3</v>
      </c>
    </row>
    <row r="258" spans="1:16" ht="18">
      <c r="A258" s="462" t="s">
        <v>271</v>
      </c>
      <c r="B258" s="464">
        <v>239</v>
      </c>
      <c r="C258" s="464">
        <v>74</v>
      </c>
      <c r="D258" s="464">
        <v>0.46</v>
      </c>
      <c r="E258" s="464">
        <v>0.8</v>
      </c>
      <c r="F258" s="464">
        <v>1.8</v>
      </c>
      <c r="G258" s="464">
        <v>2.5</v>
      </c>
      <c r="H258" s="464">
        <v>1.8</v>
      </c>
      <c r="I258" s="464">
        <v>0.4</v>
      </c>
      <c r="J258" s="464">
        <v>0</v>
      </c>
      <c r="K258" s="464">
        <v>0.8</v>
      </c>
      <c r="L258" s="464">
        <v>10.1</v>
      </c>
      <c r="M258" s="464">
        <v>3.8</v>
      </c>
      <c r="N258" s="464">
        <v>8.4</v>
      </c>
      <c r="O258" s="464">
        <v>0.7</v>
      </c>
      <c r="P258" s="464">
        <v>0.9</v>
      </c>
    </row>
    <row r="259" spans="1:16" ht="18">
      <c r="A259" s="462" t="s">
        <v>364</v>
      </c>
      <c r="B259" s="464">
        <v>240</v>
      </c>
      <c r="C259" s="464">
        <v>60</v>
      </c>
      <c r="D259" s="464">
        <v>0.42</v>
      </c>
      <c r="E259" s="464">
        <v>0.75</v>
      </c>
      <c r="F259" s="464">
        <v>1.2</v>
      </c>
      <c r="G259" s="464">
        <v>4.3</v>
      </c>
      <c r="H259" s="464">
        <v>1.3</v>
      </c>
      <c r="I259" s="464">
        <v>0.5</v>
      </c>
      <c r="J259" s="464">
        <v>0.4</v>
      </c>
      <c r="K259" s="464">
        <v>0.8</v>
      </c>
      <c r="L259" s="464">
        <v>9.1</v>
      </c>
      <c r="M259" s="464">
        <v>3.4</v>
      </c>
      <c r="N259" s="464">
        <v>8</v>
      </c>
      <c r="O259" s="464">
        <v>1.2</v>
      </c>
      <c r="P259" s="464">
        <v>1.5</v>
      </c>
    </row>
    <row r="260" spans="1:16" ht="18">
      <c r="A260" s="462" t="s">
        <v>361</v>
      </c>
      <c r="B260" s="464">
        <v>241</v>
      </c>
      <c r="C260" s="464">
        <v>66</v>
      </c>
      <c r="D260" s="464">
        <v>0.4</v>
      </c>
      <c r="E260" s="464">
        <v>0.88</v>
      </c>
      <c r="F260" s="464">
        <v>1.4</v>
      </c>
      <c r="G260" s="464">
        <v>2.7</v>
      </c>
      <c r="H260" s="464">
        <v>2.2999999999999998</v>
      </c>
      <c r="I260" s="464">
        <v>0.6</v>
      </c>
      <c r="J260" s="464">
        <v>0.3</v>
      </c>
      <c r="K260" s="464">
        <v>1.3</v>
      </c>
      <c r="L260" s="464">
        <v>9.6999999999999993</v>
      </c>
      <c r="M260" s="464">
        <v>3.8</v>
      </c>
      <c r="N260" s="464">
        <v>9.4</v>
      </c>
      <c r="O260" s="464">
        <v>0.7</v>
      </c>
      <c r="P260" s="464">
        <v>0.8</v>
      </c>
    </row>
    <row r="261" spans="1:16" ht="18">
      <c r="A261" s="462" t="s">
        <v>162</v>
      </c>
      <c r="B261" s="464">
        <v>242</v>
      </c>
      <c r="C261" s="464">
        <v>66</v>
      </c>
      <c r="D261" s="464">
        <v>0.4</v>
      </c>
      <c r="E261" s="464">
        <v>0.8</v>
      </c>
      <c r="F261" s="464">
        <v>1.3</v>
      </c>
      <c r="G261" s="464">
        <v>3.3</v>
      </c>
      <c r="H261" s="464">
        <v>2.2999999999999998</v>
      </c>
      <c r="I261" s="464">
        <v>0.8</v>
      </c>
      <c r="J261" s="464">
        <v>0.2</v>
      </c>
      <c r="K261" s="464">
        <v>0.9</v>
      </c>
      <c r="L261" s="464">
        <v>7.8</v>
      </c>
      <c r="M261" s="464">
        <v>2.7</v>
      </c>
      <c r="N261" s="464">
        <v>6.6</v>
      </c>
      <c r="O261" s="464">
        <v>1.2</v>
      </c>
      <c r="P261" s="464">
        <v>1.5</v>
      </c>
    </row>
    <row r="262" spans="1:16" ht="18">
      <c r="A262" s="462" t="s">
        <v>367</v>
      </c>
      <c r="B262" s="464">
        <v>243</v>
      </c>
      <c r="C262" s="464">
        <v>76</v>
      </c>
      <c r="D262" s="464">
        <v>0.36</v>
      </c>
      <c r="E262" s="464">
        <v>0.82</v>
      </c>
      <c r="F262" s="464">
        <v>1.9</v>
      </c>
      <c r="G262" s="464">
        <v>2.5</v>
      </c>
      <c r="H262" s="464">
        <v>1</v>
      </c>
      <c r="I262" s="464">
        <v>0.7</v>
      </c>
      <c r="J262" s="464">
        <v>0.4</v>
      </c>
      <c r="K262" s="464">
        <v>0.9</v>
      </c>
      <c r="L262" s="464">
        <v>9.6</v>
      </c>
      <c r="M262" s="464">
        <v>3.1</v>
      </c>
      <c r="N262" s="464">
        <v>8.8000000000000007</v>
      </c>
      <c r="O262" s="464">
        <v>1.3</v>
      </c>
      <c r="P262" s="464">
        <v>1.6</v>
      </c>
    </row>
    <row r="263" spans="1:16" ht="18">
      <c r="A263" s="462" t="s">
        <v>365</v>
      </c>
      <c r="B263" s="464">
        <v>244</v>
      </c>
      <c r="C263" s="464">
        <v>50</v>
      </c>
      <c r="D263" s="464">
        <v>0.45</v>
      </c>
      <c r="E263" s="464">
        <v>0.77</v>
      </c>
      <c r="F263" s="464">
        <v>0.8</v>
      </c>
      <c r="G263" s="464">
        <v>2.1</v>
      </c>
      <c r="H263" s="464">
        <v>2.5</v>
      </c>
      <c r="I263" s="464">
        <v>0.8</v>
      </c>
      <c r="J263" s="464">
        <v>0.3</v>
      </c>
      <c r="K263" s="464">
        <v>1.3</v>
      </c>
      <c r="L263" s="464">
        <v>7.3</v>
      </c>
      <c r="M263" s="464">
        <v>2.5</v>
      </c>
      <c r="N263" s="464">
        <v>5.5</v>
      </c>
      <c r="O263" s="464">
        <v>1.6</v>
      </c>
      <c r="P263" s="464">
        <v>2.1</v>
      </c>
    </row>
    <row r="264" spans="1:16" ht="18">
      <c r="A264" s="462" t="s">
        <v>375</v>
      </c>
      <c r="B264" s="464">
        <v>245</v>
      </c>
      <c r="C264" s="464">
        <v>60</v>
      </c>
      <c r="D264" s="464">
        <v>0.43</v>
      </c>
      <c r="E264" s="464">
        <v>0.6</v>
      </c>
      <c r="F264" s="464">
        <v>0.2</v>
      </c>
      <c r="G264" s="464">
        <v>4</v>
      </c>
      <c r="H264" s="464">
        <v>3.5</v>
      </c>
      <c r="I264" s="464">
        <v>1</v>
      </c>
      <c r="J264" s="464">
        <v>0.3</v>
      </c>
      <c r="K264" s="464">
        <v>1.4</v>
      </c>
      <c r="L264" s="464">
        <v>9.5</v>
      </c>
      <c r="M264" s="464">
        <v>4</v>
      </c>
      <c r="N264" s="464">
        <v>9.1999999999999993</v>
      </c>
      <c r="O264" s="464">
        <v>1.3</v>
      </c>
      <c r="P264" s="464">
        <v>2.1</v>
      </c>
    </row>
    <row r="265" spans="1:16" ht="18">
      <c r="A265" s="462" t="s">
        <v>199</v>
      </c>
      <c r="B265" s="464">
        <v>246</v>
      </c>
      <c r="C265" s="464">
        <v>68</v>
      </c>
      <c r="D265" s="464">
        <v>0.48</v>
      </c>
      <c r="E265" s="464">
        <v>0.75</v>
      </c>
      <c r="F265" s="464">
        <v>0.9</v>
      </c>
      <c r="G265" s="464">
        <v>4.0999999999999996</v>
      </c>
      <c r="H265" s="464">
        <v>1.4</v>
      </c>
      <c r="I265" s="464">
        <v>0.5</v>
      </c>
      <c r="J265" s="464">
        <v>0.5</v>
      </c>
      <c r="K265" s="464">
        <v>0.8</v>
      </c>
      <c r="L265" s="464">
        <v>7</v>
      </c>
      <c r="M265" s="464">
        <v>2.7</v>
      </c>
      <c r="N265" s="464">
        <v>5.6</v>
      </c>
      <c r="O265" s="464">
        <v>0.7</v>
      </c>
      <c r="P265" s="464">
        <v>0.9</v>
      </c>
    </row>
    <row r="266" spans="1:16" ht="18">
      <c r="A266" s="462" t="s">
        <v>371</v>
      </c>
      <c r="B266" s="464">
        <v>247</v>
      </c>
      <c r="C266" s="464">
        <v>72</v>
      </c>
      <c r="D266" s="464">
        <v>0.47</v>
      </c>
      <c r="E266" s="464">
        <v>0.75</v>
      </c>
      <c r="F266" s="464">
        <v>0.9</v>
      </c>
      <c r="G266" s="464">
        <v>2.2000000000000002</v>
      </c>
      <c r="H266" s="464">
        <v>3.1</v>
      </c>
      <c r="I266" s="464">
        <v>0.5</v>
      </c>
      <c r="J266" s="464">
        <v>0.1</v>
      </c>
      <c r="K266" s="464">
        <v>1.1000000000000001</v>
      </c>
      <c r="L266" s="464">
        <v>9</v>
      </c>
      <c r="M266" s="464">
        <v>3.5</v>
      </c>
      <c r="N266" s="464">
        <v>7.4</v>
      </c>
      <c r="O266" s="464">
        <v>1.2</v>
      </c>
      <c r="P266" s="464">
        <v>1.5</v>
      </c>
    </row>
    <row r="267" spans="1:16" ht="18">
      <c r="A267" s="460" t="s">
        <v>325</v>
      </c>
      <c r="B267" s="465" t="s">
        <v>324</v>
      </c>
      <c r="C267" s="465" t="s">
        <v>326</v>
      </c>
      <c r="D267" s="465" t="s">
        <v>3</v>
      </c>
      <c r="E267" s="465" t="s">
        <v>4</v>
      </c>
      <c r="F267" s="465" t="s">
        <v>5</v>
      </c>
      <c r="G267" s="465" t="s">
        <v>327</v>
      </c>
      <c r="H267" s="465" t="s">
        <v>7</v>
      </c>
      <c r="I267" s="465" t="s">
        <v>8</v>
      </c>
      <c r="J267" s="465" t="s">
        <v>9</v>
      </c>
      <c r="K267" s="465" t="s">
        <v>10</v>
      </c>
      <c r="L267" s="465" t="s">
        <v>11</v>
      </c>
      <c r="M267" s="465"/>
      <c r="N267" s="465"/>
      <c r="O267" s="465"/>
      <c r="P267" s="465"/>
    </row>
    <row r="268" spans="1:16" ht="18">
      <c r="A268" s="462" t="s">
        <v>377</v>
      </c>
      <c r="B268" s="464">
        <v>248</v>
      </c>
      <c r="C268" s="464">
        <v>66</v>
      </c>
      <c r="D268" s="464">
        <v>0.56000000000000005</v>
      </c>
      <c r="E268" s="464">
        <v>0.73</v>
      </c>
      <c r="F268" s="464">
        <v>0</v>
      </c>
      <c r="G268" s="464">
        <v>5.6</v>
      </c>
      <c r="H268" s="464">
        <v>0.9</v>
      </c>
      <c r="I268" s="464">
        <v>0.2</v>
      </c>
      <c r="J268" s="464">
        <v>0.4</v>
      </c>
      <c r="K268" s="464">
        <v>1.1000000000000001</v>
      </c>
      <c r="L268" s="464">
        <v>8.1</v>
      </c>
      <c r="M268" s="464">
        <v>3.2</v>
      </c>
      <c r="N268" s="464">
        <v>5.8</v>
      </c>
      <c r="O268" s="464">
        <v>1.7</v>
      </c>
      <c r="P268" s="464">
        <v>2.2999999999999998</v>
      </c>
    </row>
    <row r="269" spans="1:16" ht="18">
      <c r="A269" s="462" t="s">
        <v>366</v>
      </c>
      <c r="B269" s="464">
        <v>249</v>
      </c>
      <c r="C269" s="464">
        <v>70</v>
      </c>
      <c r="D269" s="464">
        <v>0.5</v>
      </c>
      <c r="E269" s="464">
        <v>0.7</v>
      </c>
      <c r="F269" s="464">
        <v>0.9</v>
      </c>
      <c r="G269" s="464">
        <v>3.5</v>
      </c>
      <c r="H269" s="464">
        <v>0.8</v>
      </c>
      <c r="I269" s="464">
        <v>0.4</v>
      </c>
      <c r="J269" s="464">
        <v>0.4</v>
      </c>
      <c r="K269" s="464">
        <v>0.6</v>
      </c>
      <c r="L269" s="464">
        <v>8.5</v>
      </c>
      <c r="M269" s="464">
        <v>3.4</v>
      </c>
      <c r="N269" s="464">
        <v>6.7</v>
      </c>
      <c r="O269" s="464">
        <v>0.8</v>
      </c>
      <c r="P269" s="464">
        <v>1.1000000000000001</v>
      </c>
    </row>
    <row r="270" spans="1:16" ht="18">
      <c r="A270" s="462" t="s">
        <v>363</v>
      </c>
      <c r="B270" s="464">
        <v>250</v>
      </c>
      <c r="C270" s="464">
        <v>58</v>
      </c>
      <c r="D270" s="464">
        <v>0.42</v>
      </c>
      <c r="E270" s="464">
        <v>0.9</v>
      </c>
      <c r="F270" s="464">
        <v>2</v>
      </c>
      <c r="G270" s="464">
        <v>2.2999999999999998</v>
      </c>
      <c r="H270" s="464">
        <v>1.2</v>
      </c>
      <c r="I270" s="464">
        <v>0.4</v>
      </c>
      <c r="J270" s="464">
        <v>0.2</v>
      </c>
      <c r="K270" s="464">
        <v>0.8</v>
      </c>
      <c r="L270" s="464">
        <v>8.6999999999999993</v>
      </c>
      <c r="M270" s="464">
        <v>2.9</v>
      </c>
      <c r="N270" s="464">
        <v>6.9</v>
      </c>
      <c r="O270" s="464">
        <v>0.9</v>
      </c>
      <c r="P270" s="464">
        <v>1</v>
      </c>
    </row>
    <row r="271" spans="1:16" ht="18">
      <c r="A271" s="462" t="s">
        <v>223</v>
      </c>
      <c r="B271" s="464">
        <v>251</v>
      </c>
      <c r="C271" s="464">
        <v>66</v>
      </c>
      <c r="D271" s="464">
        <v>0.48</v>
      </c>
      <c r="E271" s="464">
        <v>0.72</v>
      </c>
      <c r="F271" s="464">
        <v>1.1000000000000001</v>
      </c>
      <c r="G271" s="464">
        <v>4</v>
      </c>
      <c r="H271" s="464">
        <v>1.9</v>
      </c>
      <c r="I271" s="464">
        <v>0.5</v>
      </c>
      <c r="J271" s="464">
        <v>0.4</v>
      </c>
      <c r="K271" s="464">
        <v>0.5</v>
      </c>
      <c r="L271" s="464">
        <v>6.8</v>
      </c>
      <c r="M271" s="464">
        <v>2.6</v>
      </c>
      <c r="N271" s="464">
        <v>5.5</v>
      </c>
      <c r="O271" s="464">
        <v>0.5</v>
      </c>
      <c r="P271" s="464">
        <v>0.7</v>
      </c>
    </row>
    <row r="272" spans="1:16" ht="18">
      <c r="A272" s="462" t="s">
        <v>268</v>
      </c>
      <c r="B272" s="464">
        <v>252</v>
      </c>
      <c r="C272" s="464">
        <v>40</v>
      </c>
      <c r="D272" s="464">
        <v>0.62</v>
      </c>
      <c r="E272" s="464">
        <v>0.72</v>
      </c>
      <c r="F272" s="464">
        <v>0</v>
      </c>
      <c r="G272" s="464">
        <v>3.5</v>
      </c>
      <c r="H272" s="464">
        <v>0.7</v>
      </c>
      <c r="I272" s="464">
        <v>0.4</v>
      </c>
      <c r="J272" s="464">
        <v>0.8</v>
      </c>
      <c r="K272" s="464">
        <v>0.5</v>
      </c>
      <c r="L272" s="464">
        <v>6.1</v>
      </c>
      <c r="M272" s="464">
        <v>2.4</v>
      </c>
      <c r="N272" s="464">
        <v>3.9</v>
      </c>
      <c r="O272" s="464">
        <v>1.3</v>
      </c>
      <c r="P272" s="464">
        <v>1.9</v>
      </c>
    </row>
    <row r="273" spans="1:16" ht="18">
      <c r="A273" s="462" t="s">
        <v>240</v>
      </c>
      <c r="B273" s="464">
        <v>253</v>
      </c>
      <c r="C273" s="464">
        <v>78</v>
      </c>
      <c r="D273" s="464">
        <v>0.42</v>
      </c>
      <c r="E273" s="464">
        <v>0.67</v>
      </c>
      <c r="F273" s="464">
        <v>0.8</v>
      </c>
      <c r="G273" s="464">
        <v>3.7</v>
      </c>
      <c r="H273" s="464">
        <v>1.9</v>
      </c>
      <c r="I273" s="464">
        <v>0.7</v>
      </c>
      <c r="J273" s="464">
        <v>0.6</v>
      </c>
      <c r="K273" s="464">
        <v>1.7</v>
      </c>
      <c r="L273" s="464">
        <v>9.6</v>
      </c>
      <c r="M273" s="464">
        <v>3.7</v>
      </c>
      <c r="N273" s="464">
        <v>8.8000000000000007</v>
      </c>
      <c r="O273" s="464">
        <v>1.5</v>
      </c>
      <c r="P273" s="464">
        <v>2.2999999999999998</v>
      </c>
    </row>
    <row r="274" spans="1:16" ht="18">
      <c r="A274" s="462" t="s">
        <v>386</v>
      </c>
      <c r="B274" s="464">
        <v>254</v>
      </c>
      <c r="C274" s="464">
        <v>66</v>
      </c>
      <c r="D274" s="464">
        <v>0.42</v>
      </c>
      <c r="E274" s="464">
        <v>0.8</v>
      </c>
      <c r="F274" s="464">
        <v>0.5</v>
      </c>
      <c r="G274" s="464">
        <v>2.1</v>
      </c>
      <c r="H274" s="464">
        <v>3.5</v>
      </c>
      <c r="I274" s="464">
        <v>0.4</v>
      </c>
      <c r="J274" s="464">
        <v>0.1</v>
      </c>
      <c r="K274" s="464">
        <v>1.5</v>
      </c>
      <c r="L274" s="464">
        <v>9.1</v>
      </c>
      <c r="M274" s="464">
        <v>3.2</v>
      </c>
      <c r="N274" s="464">
        <v>7.6</v>
      </c>
      <c r="O274" s="464">
        <v>2.1</v>
      </c>
      <c r="P274" s="464">
        <v>2.7</v>
      </c>
    </row>
    <row r="275" spans="1:16" ht="18">
      <c r="A275" s="462" t="s">
        <v>230</v>
      </c>
      <c r="B275" s="464">
        <v>255</v>
      </c>
      <c r="C275" s="464">
        <v>70</v>
      </c>
      <c r="D275" s="464">
        <v>0.46</v>
      </c>
      <c r="E275" s="464">
        <v>0.7</v>
      </c>
      <c r="F275" s="464">
        <v>0.5</v>
      </c>
      <c r="G275" s="464">
        <v>5.8</v>
      </c>
      <c r="H275" s="464">
        <v>1.4</v>
      </c>
      <c r="I275" s="464">
        <v>0.5</v>
      </c>
      <c r="J275" s="464">
        <v>0.6</v>
      </c>
      <c r="K275" s="464">
        <v>0.9</v>
      </c>
      <c r="L275" s="464">
        <v>6.2</v>
      </c>
      <c r="M275" s="464">
        <v>2.2999999999999998</v>
      </c>
      <c r="N275" s="464">
        <v>4.9000000000000004</v>
      </c>
      <c r="O275" s="464">
        <v>1.2</v>
      </c>
      <c r="P275" s="464">
        <v>1.7</v>
      </c>
    </row>
    <row r="276" spans="1:16" ht="18">
      <c r="A276" s="462" t="s">
        <v>213</v>
      </c>
      <c r="B276" s="464">
        <v>256</v>
      </c>
      <c r="C276" s="464">
        <v>72</v>
      </c>
      <c r="D276" s="464">
        <v>0.48</v>
      </c>
      <c r="E276" s="464">
        <v>0.79</v>
      </c>
      <c r="F276" s="464">
        <v>0.3</v>
      </c>
      <c r="G276" s="464">
        <v>3.8</v>
      </c>
      <c r="H276" s="464">
        <v>1</v>
      </c>
      <c r="I276" s="464">
        <v>0.5</v>
      </c>
      <c r="J276" s="464">
        <v>0.6</v>
      </c>
      <c r="K276" s="464">
        <v>0.6</v>
      </c>
      <c r="L276" s="464">
        <v>6.6</v>
      </c>
      <c r="M276" s="464">
        <v>2.4</v>
      </c>
      <c r="N276" s="464">
        <v>5</v>
      </c>
      <c r="O276" s="464">
        <v>1.5</v>
      </c>
      <c r="P276" s="464">
        <v>1.8</v>
      </c>
    </row>
    <row r="277" spans="1:16" ht="18">
      <c r="A277" s="462" t="s">
        <v>382</v>
      </c>
      <c r="B277" s="464">
        <v>257</v>
      </c>
      <c r="C277" s="464">
        <v>60</v>
      </c>
      <c r="D277" s="464">
        <v>0.45</v>
      </c>
      <c r="E277" s="464">
        <v>0.75</v>
      </c>
      <c r="F277" s="464">
        <v>0.8</v>
      </c>
      <c r="G277" s="464">
        <v>2.4</v>
      </c>
      <c r="H277" s="464">
        <v>2.7</v>
      </c>
      <c r="I277" s="464">
        <v>0.5</v>
      </c>
      <c r="J277" s="464">
        <v>0.2</v>
      </c>
      <c r="K277" s="464">
        <v>1.6</v>
      </c>
      <c r="L277" s="464">
        <v>8.5</v>
      </c>
      <c r="M277" s="464">
        <v>3</v>
      </c>
      <c r="N277" s="464">
        <v>6.7</v>
      </c>
      <c r="O277" s="464">
        <v>1.7</v>
      </c>
      <c r="P277" s="464">
        <v>2.2000000000000002</v>
      </c>
    </row>
    <row r="278" spans="1:16" ht="18">
      <c r="A278" s="462" t="s">
        <v>249</v>
      </c>
      <c r="B278" s="464">
        <v>258</v>
      </c>
      <c r="C278" s="464">
        <v>66</v>
      </c>
      <c r="D278" s="464">
        <v>0.53</v>
      </c>
      <c r="E278" s="464">
        <v>0.75</v>
      </c>
      <c r="F278" s="464">
        <v>0.2</v>
      </c>
      <c r="G278" s="464">
        <v>4.9000000000000004</v>
      </c>
      <c r="H278" s="464">
        <v>1.1000000000000001</v>
      </c>
      <c r="I278" s="464">
        <v>0.4</v>
      </c>
      <c r="J278" s="464">
        <v>0.7</v>
      </c>
      <c r="K278" s="464">
        <v>1.1000000000000001</v>
      </c>
      <c r="L278" s="464">
        <v>6</v>
      </c>
      <c r="M278" s="464">
        <v>2.2999999999999998</v>
      </c>
      <c r="N278" s="464">
        <v>4.4000000000000004</v>
      </c>
      <c r="O278" s="464">
        <v>1.2</v>
      </c>
      <c r="P278" s="464">
        <v>1.6</v>
      </c>
    </row>
    <row r="279" spans="1:16" ht="18">
      <c r="A279" s="462" t="s">
        <v>241</v>
      </c>
      <c r="B279" s="464">
        <v>259</v>
      </c>
      <c r="C279" s="464">
        <v>50</v>
      </c>
      <c r="D279" s="464">
        <v>0.39</v>
      </c>
      <c r="E279" s="464">
        <v>0.8</v>
      </c>
      <c r="F279" s="464">
        <v>0.6</v>
      </c>
      <c r="G279" s="464">
        <v>1.6</v>
      </c>
      <c r="H279" s="464">
        <v>1.1000000000000001</v>
      </c>
      <c r="I279" s="464">
        <v>1.2</v>
      </c>
      <c r="J279" s="464">
        <v>0.8</v>
      </c>
      <c r="K279" s="464">
        <v>0.8</v>
      </c>
      <c r="L279" s="464">
        <v>5.2</v>
      </c>
      <c r="M279" s="464">
        <v>1.8</v>
      </c>
      <c r="N279" s="464">
        <v>4.5999999999999996</v>
      </c>
      <c r="O279" s="464">
        <v>1.1000000000000001</v>
      </c>
      <c r="P279" s="464">
        <v>1.3</v>
      </c>
    </row>
    <row r="280" spans="1:16" ht="18">
      <c r="A280" s="462" t="s">
        <v>252</v>
      </c>
      <c r="B280" s="464">
        <v>260</v>
      </c>
      <c r="C280" s="464">
        <v>50</v>
      </c>
      <c r="D280" s="464">
        <v>0.39</v>
      </c>
      <c r="E280" s="464">
        <v>0.67</v>
      </c>
      <c r="F280" s="464">
        <v>0.6</v>
      </c>
      <c r="G280" s="464">
        <v>2.6</v>
      </c>
      <c r="H280" s="464">
        <v>3.1</v>
      </c>
      <c r="I280" s="464">
        <v>1.3</v>
      </c>
      <c r="J280" s="464">
        <v>0.5</v>
      </c>
      <c r="K280" s="464">
        <v>1.4</v>
      </c>
      <c r="L280" s="464">
        <v>4.8</v>
      </c>
      <c r="M280" s="464">
        <v>1.9</v>
      </c>
      <c r="N280" s="464">
        <v>4.9000000000000004</v>
      </c>
      <c r="O280" s="464">
        <v>0.4</v>
      </c>
      <c r="P280" s="464">
        <v>0.6</v>
      </c>
    </row>
    <row r="281" spans="1:16" ht="18">
      <c r="A281" s="460" t="s">
        <v>325</v>
      </c>
      <c r="B281" s="465" t="s">
        <v>324</v>
      </c>
      <c r="C281" s="465" t="s">
        <v>326</v>
      </c>
      <c r="D281" s="465" t="s">
        <v>3</v>
      </c>
      <c r="E281" s="465" t="s">
        <v>4</v>
      </c>
      <c r="F281" s="465" t="s">
        <v>5</v>
      </c>
      <c r="G281" s="465" t="s">
        <v>327</v>
      </c>
      <c r="H281" s="465" t="s">
        <v>7</v>
      </c>
      <c r="I281" s="465" t="s">
        <v>8</v>
      </c>
      <c r="J281" s="465" t="s">
        <v>9</v>
      </c>
      <c r="K281" s="465" t="s">
        <v>10</v>
      </c>
      <c r="L281" s="465" t="s">
        <v>11</v>
      </c>
      <c r="M281" s="465"/>
      <c r="N281" s="465"/>
      <c r="O281" s="465"/>
      <c r="P281" s="465"/>
    </row>
    <row r="282" spans="1:16" ht="18">
      <c r="A282" s="462" t="s">
        <v>369</v>
      </c>
      <c r="B282" s="464">
        <v>261</v>
      </c>
      <c r="C282" s="464">
        <v>68</v>
      </c>
      <c r="D282" s="464">
        <v>0.44</v>
      </c>
      <c r="E282" s="464">
        <v>0.82</v>
      </c>
      <c r="F282" s="464">
        <v>0.9</v>
      </c>
      <c r="G282" s="464">
        <v>4.5999999999999996</v>
      </c>
      <c r="H282" s="464">
        <v>0.8</v>
      </c>
      <c r="I282" s="464">
        <v>0.5</v>
      </c>
      <c r="J282" s="464">
        <v>0.3</v>
      </c>
      <c r="K282" s="464">
        <v>0.7</v>
      </c>
      <c r="L282" s="464">
        <v>7</v>
      </c>
      <c r="M282" s="464">
        <v>2.6</v>
      </c>
      <c r="N282" s="464">
        <v>5.9</v>
      </c>
      <c r="O282" s="464">
        <v>0.9</v>
      </c>
      <c r="P282" s="464">
        <v>1.1000000000000001</v>
      </c>
    </row>
    <row r="283" spans="1:16" ht="18">
      <c r="A283" s="462" t="s">
        <v>373</v>
      </c>
      <c r="B283" s="464">
        <v>262</v>
      </c>
      <c r="C283" s="464">
        <v>70</v>
      </c>
      <c r="D283" s="464">
        <v>0.42</v>
      </c>
      <c r="E283" s="464">
        <v>0.85</v>
      </c>
      <c r="F283" s="464">
        <v>1.5</v>
      </c>
      <c r="G283" s="464">
        <v>1.8</v>
      </c>
      <c r="H283" s="464">
        <v>2.4</v>
      </c>
      <c r="I283" s="464">
        <v>0.5</v>
      </c>
      <c r="J283" s="464">
        <v>0.1</v>
      </c>
      <c r="K283" s="464">
        <v>0.8</v>
      </c>
      <c r="L283" s="464">
        <v>8</v>
      </c>
      <c r="M283" s="464">
        <v>2.8</v>
      </c>
      <c r="N283" s="464">
        <v>6.6</v>
      </c>
      <c r="O283" s="464">
        <v>0.9</v>
      </c>
      <c r="P283" s="464">
        <v>1.1000000000000001</v>
      </c>
    </row>
    <row r="284" spans="1:16" ht="18">
      <c r="A284" s="462" t="s">
        <v>374</v>
      </c>
      <c r="B284" s="464">
        <v>263</v>
      </c>
      <c r="C284" s="464">
        <v>60</v>
      </c>
      <c r="D284" s="464">
        <v>0.41</v>
      </c>
      <c r="E284" s="464">
        <v>0.84</v>
      </c>
      <c r="F284" s="464">
        <v>0.7</v>
      </c>
      <c r="G284" s="464">
        <v>2.4</v>
      </c>
      <c r="H284" s="464">
        <v>1.2</v>
      </c>
      <c r="I284" s="464">
        <v>0.9</v>
      </c>
      <c r="J284" s="464">
        <v>0.2</v>
      </c>
      <c r="K284" s="464">
        <v>0.5</v>
      </c>
      <c r="L284" s="464">
        <v>6.4</v>
      </c>
      <c r="M284" s="464">
        <v>2.2000000000000002</v>
      </c>
      <c r="N284" s="464">
        <v>5.3</v>
      </c>
      <c r="O284" s="464">
        <v>1.2</v>
      </c>
      <c r="P284" s="464">
        <v>1.5</v>
      </c>
    </row>
    <row r="285" spans="1:16" ht="18">
      <c r="A285" s="462" t="s">
        <v>228</v>
      </c>
      <c r="B285" s="464">
        <v>264</v>
      </c>
      <c r="C285" s="464">
        <v>76</v>
      </c>
      <c r="D285" s="464">
        <v>0.5</v>
      </c>
      <c r="E285" s="464">
        <v>0.8</v>
      </c>
      <c r="F285" s="464">
        <v>0.2</v>
      </c>
      <c r="G285" s="464">
        <v>2.1</v>
      </c>
      <c r="H285" s="464">
        <v>3.1</v>
      </c>
      <c r="I285" s="464">
        <v>0.9</v>
      </c>
      <c r="J285" s="464">
        <v>0.2</v>
      </c>
      <c r="K285" s="464">
        <v>1.1000000000000001</v>
      </c>
      <c r="L285" s="464">
        <v>5.8</v>
      </c>
      <c r="M285" s="464">
        <v>2.6</v>
      </c>
      <c r="N285" s="464">
        <v>5.3</v>
      </c>
      <c r="O285" s="464">
        <v>0.4</v>
      </c>
      <c r="P285" s="464">
        <v>0.5</v>
      </c>
    </row>
    <row r="286" spans="1:16" ht="18">
      <c r="A286" s="462" t="s">
        <v>225</v>
      </c>
      <c r="B286" s="464">
        <v>265</v>
      </c>
      <c r="C286" s="464">
        <v>40</v>
      </c>
      <c r="D286" s="464">
        <v>0.5</v>
      </c>
      <c r="E286" s="464">
        <v>0.6</v>
      </c>
      <c r="F286" s="464">
        <v>0.6</v>
      </c>
      <c r="G286" s="464">
        <v>3</v>
      </c>
      <c r="H286" s="464">
        <v>2.6</v>
      </c>
      <c r="I286" s="464">
        <v>0.7</v>
      </c>
      <c r="J286" s="464">
        <v>0.7</v>
      </c>
      <c r="K286" s="464">
        <v>0.6</v>
      </c>
      <c r="L286" s="464">
        <v>4.7</v>
      </c>
      <c r="M286" s="464">
        <v>1.8</v>
      </c>
      <c r="N286" s="464">
        <v>3.6</v>
      </c>
      <c r="O286" s="464">
        <v>0.5</v>
      </c>
      <c r="P286" s="464">
        <v>0.8</v>
      </c>
    </row>
    <row r="287" spans="1:16" ht="18">
      <c r="A287" s="462" t="s">
        <v>255</v>
      </c>
      <c r="B287" s="464">
        <v>266</v>
      </c>
      <c r="C287" s="464">
        <v>68</v>
      </c>
      <c r="D287" s="464">
        <v>0.41</v>
      </c>
      <c r="E287" s="464">
        <v>0.67</v>
      </c>
      <c r="F287" s="464">
        <v>1.2</v>
      </c>
      <c r="G287" s="464">
        <v>3.2</v>
      </c>
      <c r="H287" s="464">
        <v>1.2</v>
      </c>
      <c r="I287" s="464">
        <v>0.8</v>
      </c>
      <c r="J287" s="464">
        <v>0.5</v>
      </c>
      <c r="K287" s="464">
        <v>0.7</v>
      </c>
      <c r="L287" s="464">
        <v>6.7</v>
      </c>
      <c r="M287" s="464">
        <v>2.4</v>
      </c>
      <c r="N287" s="464">
        <v>5.9</v>
      </c>
      <c r="O287" s="464">
        <v>0.7</v>
      </c>
      <c r="P287" s="464">
        <v>1</v>
      </c>
    </row>
    <row r="288" spans="1:16" ht="18">
      <c r="A288" s="462" t="s">
        <v>215</v>
      </c>
      <c r="B288" s="464">
        <v>267</v>
      </c>
      <c r="C288" s="464">
        <v>78</v>
      </c>
      <c r="D288" s="464">
        <v>0.42</v>
      </c>
      <c r="E288" s="464">
        <v>0.8</v>
      </c>
      <c r="F288" s="464">
        <v>0.6</v>
      </c>
      <c r="G288" s="464">
        <v>2.8</v>
      </c>
      <c r="H288" s="464">
        <v>3.3</v>
      </c>
      <c r="I288" s="464">
        <v>0.9</v>
      </c>
      <c r="J288" s="464">
        <v>0.3</v>
      </c>
      <c r="K288" s="464">
        <v>0.8</v>
      </c>
      <c r="L288" s="464">
        <v>5.6</v>
      </c>
      <c r="M288" s="464">
        <v>2.2999999999999998</v>
      </c>
      <c r="N288" s="464">
        <v>5.6</v>
      </c>
      <c r="O288" s="464">
        <v>0.3</v>
      </c>
      <c r="P288" s="464">
        <v>0.4</v>
      </c>
    </row>
    <row r="289" spans="1:16" ht="18">
      <c r="A289" s="462" t="s">
        <v>219</v>
      </c>
      <c r="B289" s="464">
        <v>268</v>
      </c>
      <c r="C289" s="464">
        <v>70</v>
      </c>
      <c r="D289" s="464">
        <v>0.53</v>
      </c>
      <c r="E289" s="464">
        <v>0.74</v>
      </c>
      <c r="F289" s="464">
        <v>0.1</v>
      </c>
      <c r="G289" s="464">
        <v>3.2</v>
      </c>
      <c r="H289" s="464">
        <v>0.4</v>
      </c>
      <c r="I289" s="464">
        <v>0.5</v>
      </c>
      <c r="J289" s="464">
        <v>1</v>
      </c>
      <c r="K289" s="464">
        <v>0.7</v>
      </c>
      <c r="L289" s="464">
        <v>5.8</v>
      </c>
      <c r="M289" s="464">
        <v>2.2999999999999998</v>
      </c>
      <c r="N289" s="464">
        <v>4.3</v>
      </c>
      <c r="O289" s="464">
        <v>1.2</v>
      </c>
      <c r="P289" s="464">
        <v>1.6</v>
      </c>
    </row>
    <row r="290" spans="1:16" ht="18">
      <c r="A290" s="462" t="s">
        <v>368</v>
      </c>
      <c r="B290" s="464">
        <v>269</v>
      </c>
      <c r="C290" s="464">
        <v>60</v>
      </c>
      <c r="D290" s="464">
        <v>0.62</v>
      </c>
      <c r="E290" s="464">
        <v>0.8</v>
      </c>
      <c r="F290" s="464">
        <v>0</v>
      </c>
      <c r="G290" s="464">
        <v>4.7</v>
      </c>
      <c r="H290" s="464">
        <v>0.5</v>
      </c>
      <c r="I290" s="464">
        <v>0.4</v>
      </c>
      <c r="J290" s="464">
        <v>0.5</v>
      </c>
      <c r="K290" s="464">
        <v>0.7</v>
      </c>
      <c r="L290" s="464">
        <v>5.4</v>
      </c>
      <c r="M290" s="464">
        <v>2.4</v>
      </c>
      <c r="N290" s="464">
        <v>3.8</v>
      </c>
      <c r="O290" s="464">
        <v>0.7</v>
      </c>
      <c r="P290" s="464">
        <v>0.9</v>
      </c>
    </row>
    <row r="291" spans="1:16" ht="18">
      <c r="A291" s="462" t="s">
        <v>262</v>
      </c>
      <c r="B291" s="464">
        <v>270</v>
      </c>
      <c r="C291" s="464">
        <v>60</v>
      </c>
      <c r="D291" s="464">
        <v>0.5</v>
      </c>
      <c r="E291" s="464">
        <v>0.8</v>
      </c>
      <c r="F291" s="464">
        <v>0</v>
      </c>
      <c r="G291" s="464">
        <v>4</v>
      </c>
      <c r="H291" s="464">
        <v>1.8</v>
      </c>
      <c r="I291" s="464">
        <v>0.3</v>
      </c>
      <c r="J291" s="464">
        <v>0.9</v>
      </c>
      <c r="K291" s="464">
        <v>1</v>
      </c>
      <c r="L291" s="464">
        <v>5.2</v>
      </c>
      <c r="M291" s="464">
        <v>2.2999999999999998</v>
      </c>
      <c r="N291" s="464">
        <v>4.5999999999999996</v>
      </c>
      <c r="O291" s="464">
        <v>0.6</v>
      </c>
      <c r="P291" s="464">
        <v>0.8</v>
      </c>
    </row>
    <row r="292" spans="1:16" ht="18">
      <c r="A292" s="462" t="s">
        <v>370</v>
      </c>
      <c r="B292" s="464">
        <v>271</v>
      </c>
      <c r="C292" s="464">
        <v>40</v>
      </c>
      <c r="D292" s="464">
        <v>0.42</v>
      </c>
      <c r="E292" s="464">
        <v>0.72</v>
      </c>
      <c r="F292" s="464">
        <v>1.4</v>
      </c>
      <c r="G292" s="464">
        <v>3.7</v>
      </c>
      <c r="H292" s="464">
        <v>2.2999999999999998</v>
      </c>
      <c r="I292" s="464">
        <v>0.6</v>
      </c>
      <c r="J292" s="464">
        <v>0.1</v>
      </c>
      <c r="K292" s="464">
        <v>0.9</v>
      </c>
      <c r="L292" s="464">
        <v>7.5</v>
      </c>
      <c r="M292" s="464">
        <v>2.9</v>
      </c>
      <c r="N292" s="464">
        <v>6.9</v>
      </c>
      <c r="O292" s="464">
        <v>0.4</v>
      </c>
      <c r="P292" s="464">
        <v>0.5</v>
      </c>
    </row>
    <row r="293" spans="1:16" ht="18">
      <c r="A293" s="462" t="s">
        <v>379</v>
      </c>
      <c r="B293" s="464">
        <v>272</v>
      </c>
      <c r="C293" s="464">
        <v>70</v>
      </c>
      <c r="D293" s="464">
        <v>0.45</v>
      </c>
      <c r="E293" s="464">
        <v>0.8</v>
      </c>
      <c r="F293" s="464">
        <v>1.2</v>
      </c>
      <c r="G293" s="464">
        <v>2.7</v>
      </c>
      <c r="H293" s="464">
        <v>1.3</v>
      </c>
      <c r="I293" s="464">
        <v>0.4</v>
      </c>
      <c r="J293" s="464">
        <v>0.2</v>
      </c>
      <c r="K293" s="464">
        <v>0.4</v>
      </c>
      <c r="L293" s="464">
        <v>7.7</v>
      </c>
      <c r="M293" s="464">
        <v>2.9</v>
      </c>
      <c r="N293" s="464">
        <v>6.3</v>
      </c>
      <c r="O293" s="464">
        <v>0.8</v>
      </c>
      <c r="P293" s="464">
        <v>1.1000000000000001</v>
      </c>
    </row>
    <row r="294" spans="1:16" ht="18">
      <c r="A294" s="462" t="s">
        <v>269</v>
      </c>
      <c r="B294" s="464">
        <v>273</v>
      </c>
      <c r="C294" s="464">
        <v>50</v>
      </c>
      <c r="D294" s="464">
        <v>0.44</v>
      </c>
      <c r="E294" s="464">
        <v>0.72</v>
      </c>
      <c r="F294" s="464">
        <v>0.7</v>
      </c>
      <c r="G294" s="464">
        <v>2.2000000000000002</v>
      </c>
      <c r="H294" s="464">
        <v>2</v>
      </c>
      <c r="I294" s="464">
        <v>0.8</v>
      </c>
      <c r="J294" s="464">
        <v>0.3</v>
      </c>
      <c r="K294" s="464">
        <v>1.2</v>
      </c>
      <c r="L294" s="464">
        <v>6.9</v>
      </c>
      <c r="M294" s="464">
        <v>2.4</v>
      </c>
      <c r="N294" s="464">
        <v>5.5</v>
      </c>
      <c r="O294" s="464">
        <v>1.4</v>
      </c>
      <c r="P294" s="464">
        <v>1.9</v>
      </c>
    </row>
    <row r="295" spans="1:16" ht="18">
      <c r="A295" s="460" t="s">
        <v>325</v>
      </c>
      <c r="B295" s="465" t="s">
        <v>324</v>
      </c>
      <c r="C295" s="465" t="s">
        <v>326</v>
      </c>
      <c r="D295" s="465" t="s">
        <v>3</v>
      </c>
      <c r="E295" s="465" t="s">
        <v>4</v>
      </c>
      <c r="F295" s="465" t="s">
        <v>5</v>
      </c>
      <c r="G295" s="465" t="s">
        <v>327</v>
      </c>
      <c r="H295" s="465" t="s">
        <v>7</v>
      </c>
      <c r="I295" s="465" t="s">
        <v>8</v>
      </c>
      <c r="J295" s="465" t="s">
        <v>9</v>
      </c>
      <c r="K295" s="465" t="s">
        <v>10</v>
      </c>
      <c r="L295" s="465" t="s">
        <v>11</v>
      </c>
      <c r="M295" s="465"/>
      <c r="N295" s="465"/>
      <c r="O295" s="465"/>
      <c r="P295" s="465"/>
    </row>
    <row r="296" spans="1:16" ht="18">
      <c r="A296" s="462" t="s">
        <v>378</v>
      </c>
      <c r="B296" s="464">
        <v>274</v>
      </c>
      <c r="C296" s="464">
        <v>72</v>
      </c>
      <c r="D296" s="464">
        <v>0.62</v>
      </c>
      <c r="E296" s="464">
        <v>0.6</v>
      </c>
      <c r="F296" s="464">
        <v>0</v>
      </c>
      <c r="G296" s="464">
        <v>8.1</v>
      </c>
      <c r="H296" s="464">
        <v>0.8</v>
      </c>
      <c r="I296" s="464">
        <v>0.4</v>
      </c>
      <c r="J296" s="464">
        <v>0.4</v>
      </c>
      <c r="K296" s="464">
        <v>0.7</v>
      </c>
      <c r="L296" s="464">
        <v>5.5</v>
      </c>
      <c r="M296" s="464">
        <v>2.2000000000000002</v>
      </c>
      <c r="N296" s="464">
        <v>3.5</v>
      </c>
      <c r="O296" s="464">
        <v>1.1000000000000001</v>
      </c>
      <c r="P296" s="464">
        <v>1.9</v>
      </c>
    </row>
    <row r="297" spans="1:16" ht="18">
      <c r="A297" s="462" t="s">
        <v>248</v>
      </c>
      <c r="B297" s="464">
        <v>275</v>
      </c>
      <c r="C297" s="464">
        <v>67</v>
      </c>
      <c r="D297" s="464">
        <v>0.46</v>
      </c>
      <c r="E297" s="464">
        <v>0.84</v>
      </c>
      <c r="F297" s="464">
        <v>1.2</v>
      </c>
      <c r="G297" s="464">
        <v>3.1</v>
      </c>
      <c r="H297" s="464">
        <v>1</v>
      </c>
      <c r="I297" s="464">
        <v>0.2</v>
      </c>
      <c r="J297" s="464">
        <v>0.5</v>
      </c>
      <c r="K297" s="464">
        <v>0.6</v>
      </c>
      <c r="L297" s="464">
        <v>6.3</v>
      </c>
      <c r="M297" s="464">
        <v>2.1</v>
      </c>
      <c r="N297" s="464">
        <v>4.5999999999999996</v>
      </c>
      <c r="O297" s="464">
        <v>0.9</v>
      </c>
      <c r="P297" s="464">
        <v>1.1000000000000001</v>
      </c>
    </row>
    <row r="298" spans="1:16" ht="18">
      <c r="A298" s="462" t="s">
        <v>380</v>
      </c>
      <c r="B298" s="464">
        <v>276</v>
      </c>
      <c r="C298" s="464">
        <v>66</v>
      </c>
      <c r="D298" s="464">
        <v>0.48</v>
      </c>
      <c r="E298" s="464">
        <v>0.75</v>
      </c>
      <c r="F298" s="464">
        <v>1.3</v>
      </c>
      <c r="G298" s="464">
        <v>2.5</v>
      </c>
      <c r="H298" s="464">
        <v>1.8</v>
      </c>
      <c r="I298" s="464">
        <v>0.3</v>
      </c>
      <c r="J298" s="464">
        <v>0</v>
      </c>
      <c r="K298" s="464">
        <v>0.8</v>
      </c>
      <c r="L298" s="464">
        <v>8.3000000000000007</v>
      </c>
      <c r="M298" s="464">
        <v>3.3</v>
      </c>
      <c r="N298" s="464">
        <v>6.9</v>
      </c>
      <c r="O298" s="464">
        <v>0.4</v>
      </c>
      <c r="P298" s="464">
        <v>0.5</v>
      </c>
    </row>
    <row r="299" spans="1:16" ht="18">
      <c r="A299" s="462" t="s">
        <v>395</v>
      </c>
      <c r="B299" s="464">
        <v>277</v>
      </c>
      <c r="C299" s="464">
        <v>64</v>
      </c>
      <c r="D299" s="464">
        <v>0.46</v>
      </c>
      <c r="E299" s="464">
        <v>0.74</v>
      </c>
      <c r="F299" s="464">
        <v>1</v>
      </c>
      <c r="G299" s="464">
        <v>3.2</v>
      </c>
      <c r="H299" s="464">
        <v>1.2</v>
      </c>
      <c r="I299" s="464">
        <v>0.3</v>
      </c>
      <c r="J299" s="464">
        <v>0.3</v>
      </c>
      <c r="K299" s="464">
        <v>0.8</v>
      </c>
      <c r="L299" s="464">
        <v>7.9</v>
      </c>
      <c r="M299" s="464">
        <v>2.7</v>
      </c>
      <c r="N299" s="464">
        <v>5.8</v>
      </c>
      <c r="O299" s="464">
        <v>1.6</v>
      </c>
      <c r="P299" s="464">
        <v>2.1</v>
      </c>
    </row>
    <row r="300" spans="1:16" ht="18">
      <c r="A300" s="462" t="s">
        <v>398</v>
      </c>
      <c r="B300" s="464">
        <v>278</v>
      </c>
      <c r="C300" s="464">
        <v>60</v>
      </c>
      <c r="D300" s="464">
        <v>0.47</v>
      </c>
      <c r="E300" s="464">
        <v>0.89</v>
      </c>
      <c r="F300" s="464">
        <v>0.8</v>
      </c>
      <c r="G300" s="464">
        <v>2.2000000000000002</v>
      </c>
      <c r="H300" s="464">
        <v>1.4</v>
      </c>
      <c r="I300" s="464">
        <v>0</v>
      </c>
      <c r="J300" s="464">
        <v>0</v>
      </c>
      <c r="K300" s="464">
        <v>0.5</v>
      </c>
      <c r="L300" s="464">
        <v>6.9</v>
      </c>
      <c r="M300" s="464">
        <v>1.9</v>
      </c>
      <c r="N300" s="464">
        <v>4.0999999999999996</v>
      </c>
      <c r="O300" s="464">
        <v>2.2000000000000002</v>
      </c>
      <c r="P300" s="464">
        <v>2.5</v>
      </c>
    </row>
    <row r="301" spans="1:16" ht="18">
      <c r="A301" s="462" t="s">
        <v>261</v>
      </c>
      <c r="B301" s="464">
        <v>279</v>
      </c>
      <c r="C301" s="464">
        <v>76</v>
      </c>
      <c r="D301" s="464">
        <v>0.43</v>
      </c>
      <c r="E301" s="464">
        <v>0.7</v>
      </c>
      <c r="F301" s="464">
        <v>0.8</v>
      </c>
      <c r="G301" s="464">
        <v>3.9</v>
      </c>
      <c r="H301" s="464">
        <v>1</v>
      </c>
      <c r="I301" s="464">
        <v>0.7</v>
      </c>
      <c r="J301" s="464">
        <v>0.4</v>
      </c>
      <c r="K301" s="464">
        <v>0.7</v>
      </c>
      <c r="L301" s="464">
        <v>6.1</v>
      </c>
      <c r="M301" s="464">
        <v>2.2999999999999998</v>
      </c>
      <c r="N301" s="464">
        <v>5.3</v>
      </c>
      <c r="O301" s="464">
        <v>0.7</v>
      </c>
      <c r="P301" s="464">
        <v>1.1000000000000001</v>
      </c>
    </row>
    <row r="302" spans="1:16" ht="18">
      <c r="A302" s="462" t="s">
        <v>270</v>
      </c>
      <c r="B302" s="464">
        <v>280</v>
      </c>
      <c r="C302" s="464">
        <v>70</v>
      </c>
      <c r="D302" s="464">
        <v>0.45</v>
      </c>
      <c r="E302" s="464">
        <v>0.75</v>
      </c>
      <c r="F302" s="464">
        <v>0.9</v>
      </c>
      <c r="G302" s="464">
        <v>2.9</v>
      </c>
      <c r="H302" s="464">
        <v>1.3</v>
      </c>
      <c r="I302" s="464">
        <v>0.6</v>
      </c>
      <c r="J302" s="464">
        <v>0.2</v>
      </c>
      <c r="K302" s="464">
        <v>0.8</v>
      </c>
      <c r="L302" s="464">
        <v>6.9</v>
      </c>
      <c r="M302" s="464">
        <v>2.2999999999999998</v>
      </c>
      <c r="N302" s="464">
        <v>5.2</v>
      </c>
      <c r="O302" s="464">
        <v>1.4</v>
      </c>
      <c r="P302" s="464">
        <v>1.8</v>
      </c>
    </row>
    <row r="303" spans="1:16" ht="18">
      <c r="A303" s="462" t="s">
        <v>274</v>
      </c>
      <c r="B303" s="464">
        <v>281</v>
      </c>
      <c r="C303" s="464">
        <v>40</v>
      </c>
      <c r="D303" s="464">
        <v>0.43</v>
      </c>
      <c r="E303" s="464">
        <v>0.8</v>
      </c>
      <c r="F303" s="464">
        <v>1</v>
      </c>
      <c r="G303" s="464">
        <v>3.3</v>
      </c>
      <c r="H303" s="464">
        <v>1.1000000000000001</v>
      </c>
      <c r="I303" s="464">
        <v>0.3</v>
      </c>
      <c r="J303" s="464">
        <v>0.7</v>
      </c>
      <c r="K303" s="464">
        <v>0.7</v>
      </c>
      <c r="L303" s="464">
        <v>5.9</v>
      </c>
      <c r="M303" s="464">
        <v>2</v>
      </c>
      <c r="N303" s="464">
        <v>4.7</v>
      </c>
      <c r="O303" s="464">
        <v>0.9</v>
      </c>
      <c r="P303" s="464">
        <v>1.1000000000000001</v>
      </c>
    </row>
    <row r="304" spans="1:16" ht="18">
      <c r="A304" s="462" t="s">
        <v>383</v>
      </c>
      <c r="B304" s="464">
        <v>282</v>
      </c>
      <c r="C304" s="464">
        <v>60</v>
      </c>
      <c r="D304" s="464">
        <v>0.47</v>
      </c>
      <c r="E304" s="464">
        <v>0.72</v>
      </c>
      <c r="F304" s="464">
        <v>0.8</v>
      </c>
      <c r="G304" s="464">
        <v>2.9</v>
      </c>
      <c r="H304" s="464">
        <v>0.7</v>
      </c>
      <c r="I304" s="464">
        <v>0.6</v>
      </c>
      <c r="J304" s="464">
        <v>0.4</v>
      </c>
      <c r="K304" s="464">
        <v>0.5</v>
      </c>
      <c r="L304" s="464">
        <v>6.3</v>
      </c>
      <c r="M304" s="464">
        <v>2.2999999999999998</v>
      </c>
      <c r="N304" s="464">
        <v>4.8</v>
      </c>
      <c r="O304" s="464">
        <v>0.9</v>
      </c>
      <c r="P304" s="464">
        <v>1.3</v>
      </c>
    </row>
    <row r="305" spans="1:16" ht="18">
      <c r="A305" s="462" t="s">
        <v>394</v>
      </c>
      <c r="B305" s="464">
        <v>283</v>
      </c>
      <c r="C305" s="464">
        <v>30</v>
      </c>
      <c r="D305" s="464">
        <v>0.48</v>
      </c>
      <c r="E305" s="464">
        <v>0.77</v>
      </c>
      <c r="F305" s="464">
        <v>0.5</v>
      </c>
      <c r="G305" s="464">
        <v>1.8</v>
      </c>
      <c r="H305" s="464">
        <v>1.3</v>
      </c>
      <c r="I305" s="464">
        <v>0.6</v>
      </c>
      <c r="J305" s="464">
        <v>0.2</v>
      </c>
      <c r="K305" s="464">
        <v>0.7</v>
      </c>
      <c r="L305" s="464">
        <v>7.2</v>
      </c>
      <c r="M305" s="464">
        <v>2.8</v>
      </c>
      <c r="N305" s="464">
        <v>5.7</v>
      </c>
      <c r="O305" s="464">
        <v>1.2</v>
      </c>
      <c r="P305" s="464">
        <v>1.6</v>
      </c>
    </row>
    <row r="306" spans="1:16" ht="18">
      <c r="A306" s="462" t="s">
        <v>392</v>
      </c>
      <c r="B306" s="464">
        <v>284</v>
      </c>
      <c r="C306" s="464">
        <v>72</v>
      </c>
      <c r="D306" s="464">
        <v>0.43</v>
      </c>
      <c r="E306" s="464">
        <v>0.54</v>
      </c>
      <c r="F306" s="464">
        <v>1.5</v>
      </c>
      <c r="G306" s="464">
        <v>2</v>
      </c>
      <c r="H306" s="464">
        <v>2.1</v>
      </c>
      <c r="I306" s="464">
        <v>0.5</v>
      </c>
      <c r="J306" s="464">
        <v>0.3</v>
      </c>
      <c r="K306" s="464">
        <v>0.8</v>
      </c>
      <c r="L306" s="464">
        <v>9.3000000000000007</v>
      </c>
      <c r="M306" s="464">
        <v>3.5</v>
      </c>
      <c r="N306" s="464">
        <v>8.3000000000000007</v>
      </c>
      <c r="O306" s="464">
        <v>0.7</v>
      </c>
      <c r="P306" s="464">
        <v>1.2</v>
      </c>
    </row>
    <row r="307" spans="1:16" ht="18">
      <c r="A307" s="462" t="s">
        <v>399</v>
      </c>
      <c r="B307" s="464">
        <v>285</v>
      </c>
      <c r="C307" s="464">
        <v>68</v>
      </c>
      <c r="D307" s="464">
        <v>0.43</v>
      </c>
      <c r="E307" s="464">
        <v>0.78</v>
      </c>
      <c r="F307" s="464">
        <v>0.7</v>
      </c>
      <c r="G307" s="464">
        <v>2.7</v>
      </c>
      <c r="H307" s="464">
        <v>0.7</v>
      </c>
      <c r="I307" s="464">
        <v>0.5</v>
      </c>
      <c r="J307" s="464">
        <v>0.4</v>
      </c>
      <c r="K307" s="464">
        <v>0.7</v>
      </c>
      <c r="L307" s="464">
        <v>7.7</v>
      </c>
      <c r="M307" s="464">
        <v>2.9</v>
      </c>
      <c r="N307" s="464">
        <v>6.6</v>
      </c>
      <c r="O307" s="464">
        <v>1.2</v>
      </c>
      <c r="P307" s="464">
        <v>1.6</v>
      </c>
    </row>
    <row r="308" spans="1:16" ht="18">
      <c r="A308" s="462" t="s">
        <v>277</v>
      </c>
      <c r="B308" s="464">
        <v>286</v>
      </c>
      <c r="C308" s="464">
        <v>68</v>
      </c>
      <c r="D308" s="464">
        <v>0.4</v>
      </c>
      <c r="E308" s="464">
        <v>0.78</v>
      </c>
      <c r="F308" s="464">
        <v>1.3</v>
      </c>
      <c r="G308" s="464">
        <v>1.8</v>
      </c>
      <c r="H308" s="464">
        <v>1.4</v>
      </c>
      <c r="I308" s="464">
        <v>0.6</v>
      </c>
      <c r="J308" s="464">
        <v>0.2</v>
      </c>
      <c r="K308" s="464">
        <v>1.1000000000000001</v>
      </c>
      <c r="L308" s="464">
        <v>7.6</v>
      </c>
      <c r="M308" s="464">
        <v>2.4</v>
      </c>
      <c r="N308" s="464">
        <v>6</v>
      </c>
      <c r="O308" s="464">
        <v>1.5</v>
      </c>
      <c r="P308" s="464">
        <v>2</v>
      </c>
    </row>
    <row r="309" spans="1:16" ht="18">
      <c r="A309" s="462" t="s">
        <v>376</v>
      </c>
      <c r="B309" s="464">
        <v>287</v>
      </c>
      <c r="C309" s="464">
        <v>67</v>
      </c>
      <c r="D309" s="464">
        <v>0.48</v>
      </c>
      <c r="E309" s="464">
        <v>0.3</v>
      </c>
      <c r="F309" s="464">
        <v>0.2</v>
      </c>
      <c r="G309" s="464">
        <v>4.3</v>
      </c>
      <c r="H309" s="464">
        <v>1.1000000000000001</v>
      </c>
      <c r="I309" s="464">
        <v>1</v>
      </c>
      <c r="J309" s="464">
        <v>0.8</v>
      </c>
      <c r="K309" s="464">
        <v>0.7</v>
      </c>
      <c r="L309" s="464">
        <v>5.4</v>
      </c>
      <c r="M309" s="464">
        <v>2.5</v>
      </c>
      <c r="N309" s="464">
        <v>5.2</v>
      </c>
      <c r="O309" s="464">
        <v>0.3</v>
      </c>
      <c r="P309" s="464">
        <v>0.9</v>
      </c>
    </row>
    <row r="310" spans="1:16" ht="18">
      <c r="A310" s="462" t="s">
        <v>393</v>
      </c>
      <c r="B310" s="464">
        <v>288</v>
      </c>
      <c r="C310" s="464">
        <v>5</v>
      </c>
      <c r="D310" s="464">
        <v>0.48</v>
      </c>
      <c r="E310" s="464">
        <v>0.74</v>
      </c>
      <c r="F310" s="464">
        <v>0.4</v>
      </c>
      <c r="G310" s="464">
        <v>2.9</v>
      </c>
      <c r="H310" s="464">
        <v>1.2</v>
      </c>
      <c r="I310" s="464">
        <v>0.5</v>
      </c>
      <c r="J310" s="464">
        <v>0.5</v>
      </c>
      <c r="K310" s="464">
        <v>0.9</v>
      </c>
      <c r="L310" s="464">
        <v>6.3</v>
      </c>
      <c r="M310" s="464">
        <v>2.2999999999999998</v>
      </c>
      <c r="N310" s="464">
        <v>4.7</v>
      </c>
      <c r="O310" s="464">
        <v>1.4</v>
      </c>
      <c r="P310" s="464">
        <v>1.9</v>
      </c>
    </row>
    <row r="311" spans="1:16" ht="18">
      <c r="A311" s="462" t="s">
        <v>390</v>
      </c>
      <c r="B311" s="464">
        <v>289</v>
      </c>
      <c r="C311" s="464">
        <v>76</v>
      </c>
      <c r="D311" s="464">
        <v>0.49</v>
      </c>
      <c r="E311" s="464">
        <v>0.9</v>
      </c>
      <c r="F311" s="464">
        <v>1.1000000000000001</v>
      </c>
      <c r="G311" s="464">
        <v>1.4</v>
      </c>
      <c r="H311" s="464">
        <v>0.9</v>
      </c>
      <c r="I311" s="464">
        <v>0.2</v>
      </c>
      <c r="J311" s="464">
        <v>0.1</v>
      </c>
      <c r="K311" s="464">
        <v>0.5</v>
      </c>
      <c r="L311" s="464">
        <v>7.6</v>
      </c>
      <c r="M311" s="464">
        <v>2.8</v>
      </c>
      <c r="N311" s="464">
        <v>5.6</v>
      </c>
      <c r="O311" s="464">
        <v>0.9</v>
      </c>
      <c r="P311" s="464">
        <v>1</v>
      </c>
    </row>
    <row r="312" spans="1:16" ht="18">
      <c r="A312" s="462" t="s">
        <v>385</v>
      </c>
      <c r="B312" s="464">
        <v>290</v>
      </c>
      <c r="C312" s="464">
        <v>75</v>
      </c>
      <c r="D312" s="464">
        <v>0.43</v>
      </c>
      <c r="E312" s="464">
        <v>0.72</v>
      </c>
      <c r="F312" s="464">
        <v>1.5</v>
      </c>
      <c r="G312" s="464">
        <v>2.1</v>
      </c>
      <c r="H312" s="464">
        <v>1.1000000000000001</v>
      </c>
      <c r="I312" s="464">
        <v>0.5</v>
      </c>
      <c r="J312" s="464">
        <v>0.2</v>
      </c>
      <c r="K312" s="464">
        <v>0.6</v>
      </c>
      <c r="L312" s="464">
        <v>7.5</v>
      </c>
      <c r="M312" s="464">
        <v>2.7</v>
      </c>
      <c r="N312" s="464">
        <v>6.3</v>
      </c>
      <c r="O312" s="464">
        <v>0.5</v>
      </c>
      <c r="P312" s="464">
        <v>0.8</v>
      </c>
    </row>
    <row r="313" spans="1:16" ht="18">
      <c r="A313" s="462" t="s">
        <v>388</v>
      </c>
      <c r="B313" s="464">
        <v>291</v>
      </c>
      <c r="C313" s="464">
        <v>70</v>
      </c>
      <c r="D313" s="464">
        <v>0.4</v>
      </c>
      <c r="E313" s="464">
        <v>0.77</v>
      </c>
      <c r="F313" s="464">
        <v>1.8</v>
      </c>
      <c r="G313" s="464">
        <v>2.7</v>
      </c>
      <c r="H313" s="464">
        <v>0.9</v>
      </c>
      <c r="I313" s="464">
        <v>0.4</v>
      </c>
      <c r="J313" s="464">
        <v>0.2</v>
      </c>
      <c r="K313" s="464">
        <v>0.8</v>
      </c>
      <c r="L313" s="464">
        <v>7.7</v>
      </c>
      <c r="M313" s="464">
        <v>2.6</v>
      </c>
      <c r="N313" s="464">
        <v>6.4</v>
      </c>
      <c r="O313" s="464">
        <v>0.8</v>
      </c>
      <c r="P313" s="464">
        <v>1</v>
      </c>
    </row>
    <row r="314" spans="1:16" ht="18">
      <c r="A314" s="462" t="s">
        <v>381</v>
      </c>
      <c r="B314" s="464">
        <v>292</v>
      </c>
      <c r="C314" s="464">
        <v>68</v>
      </c>
      <c r="D314" s="464">
        <v>0.45</v>
      </c>
      <c r="E314" s="464">
        <v>0.8</v>
      </c>
      <c r="F314" s="464">
        <v>0.4</v>
      </c>
      <c r="G314" s="464">
        <v>2.2000000000000002</v>
      </c>
      <c r="H314" s="464">
        <v>1.4</v>
      </c>
      <c r="I314" s="464">
        <v>1.1000000000000001</v>
      </c>
      <c r="J314" s="464">
        <v>0.1</v>
      </c>
      <c r="K314" s="464">
        <v>0.8</v>
      </c>
      <c r="L314" s="464">
        <v>5.5</v>
      </c>
      <c r="M314" s="464">
        <v>2.2000000000000002</v>
      </c>
      <c r="N314" s="464">
        <v>5</v>
      </c>
      <c r="O314" s="464">
        <v>0.6</v>
      </c>
      <c r="P314" s="464">
        <v>0.7</v>
      </c>
    </row>
    <row r="315" spans="1:16" ht="18">
      <c r="A315" s="462" t="s">
        <v>400</v>
      </c>
      <c r="B315" s="464">
        <v>293</v>
      </c>
      <c r="C315" s="464">
        <v>50</v>
      </c>
      <c r="D315" s="464">
        <v>0.4</v>
      </c>
      <c r="E315" s="464">
        <v>0.75</v>
      </c>
      <c r="F315" s="464">
        <v>1.2</v>
      </c>
      <c r="G315" s="464">
        <v>3.9</v>
      </c>
      <c r="H315" s="464">
        <v>1</v>
      </c>
      <c r="I315" s="464">
        <v>0.3</v>
      </c>
      <c r="J315" s="464">
        <v>0.1</v>
      </c>
      <c r="K315" s="464">
        <v>0.8</v>
      </c>
      <c r="L315" s="464">
        <v>8.3000000000000007</v>
      </c>
      <c r="M315" s="464">
        <v>2.5</v>
      </c>
      <c r="N315" s="464">
        <v>6.4</v>
      </c>
      <c r="O315" s="464">
        <v>2</v>
      </c>
      <c r="P315" s="464">
        <v>2.7</v>
      </c>
    </row>
    <row r="316" spans="1:16" ht="18">
      <c r="A316" s="462" t="s">
        <v>396</v>
      </c>
      <c r="B316" s="464">
        <v>294</v>
      </c>
      <c r="C316" s="464">
        <v>40</v>
      </c>
      <c r="D316" s="464">
        <v>0.48</v>
      </c>
      <c r="E316" s="464">
        <v>0.65</v>
      </c>
      <c r="F316" s="464">
        <v>0.5</v>
      </c>
      <c r="G316" s="464">
        <v>3.2</v>
      </c>
      <c r="H316" s="464">
        <v>1.1000000000000001</v>
      </c>
      <c r="I316" s="464">
        <v>0.7</v>
      </c>
      <c r="J316" s="464">
        <v>0.3</v>
      </c>
      <c r="K316" s="464">
        <v>0.6</v>
      </c>
      <c r="L316" s="464">
        <v>6.6</v>
      </c>
      <c r="M316" s="464">
        <v>2.5</v>
      </c>
      <c r="N316" s="464">
        <v>5.2</v>
      </c>
      <c r="O316" s="464">
        <v>1.1000000000000001</v>
      </c>
      <c r="P316" s="464">
        <v>1.7</v>
      </c>
    </row>
    <row r="317" spans="1:16" ht="18">
      <c r="A317" s="462" t="s">
        <v>384</v>
      </c>
      <c r="B317" s="464">
        <v>295</v>
      </c>
      <c r="C317" s="464">
        <v>70</v>
      </c>
      <c r="D317" s="464">
        <v>0.44</v>
      </c>
      <c r="E317" s="464">
        <v>0.78</v>
      </c>
      <c r="F317" s="464">
        <v>0.8</v>
      </c>
      <c r="G317" s="464">
        <v>3.3</v>
      </c>
      <c r="H317" s="464">
        <v>0.9</v>
      </c>
      <c r="I317" s="464">
        <v>0.5</v>
      </c>
      <c r="J317" s="464">
        <v>0.6</v>
      </c>
      <c r="K317" s="464">
        <v>0.5</v>
      </c>
      <c r="L317" s="464">
        <v>5.4</v>
      </c>
      <c r="M317" s="464">
        <v>2</v>
      </c>
      <c r="N317" s="464">
        <v>4.5</v>
      </c>
      <c r="O317" s="464">
        <v>0.7</v>
      </c>
      <c r="P317" s="464">
        <v>0.9</v>
      </c>
    </row>
    <row r="318" spans="1:16" ht="18">
      <c r="A318" s="462" t="s">
        <v>387</v>
      </c>
      <c r="B318" s="464">
        <v>296</v>
      </c>
      <c r="C318" s="464">
        <v>68</v>
      </c>
      <c r="D318" s="464">
        <v>0.45</v>
      </c>
      <c r="E318" s="464">
        <v>0.76</v>
      </c>
      <c r="F318" s="464">
        <v>0.8</v>
      </c>
      <c r="G318" s="464">
        <v>2</v>
      </c>
      <c r="H318" s="464">
        <v>2.6</v>
      </c>
      <c r="I318" s="464">
        <v>0.5</v>
      </c>
      <c r="J318" s="464">
        <v>0.2</v>
      </c>
      <c r="K318" s="464">
        <v>0.9</v>
      </c>
      <c r="L318" s="464">
        <v>6.2</v>
      </c>
      <c r="M318" s="464">
        <v>2.4</v>
      </c>
      <c r="N318" s="464">
        <v>5.3</v>
      </c>
      <c r="O318" s="464">
        <v>0.7</v>
      </c>
      <c r="P318" s="464">
        <v>0.9</v>
      </c>
    </row>
    <row r="319" spans="1:16" ht="18">
      <c r="A319" s="462" t="s">
        <v>391</v>
      </c>
      <c r="B319" s="464">
        <v>297</v>
      </c>
      <c r="C319" s="464">
        <v>60</v>
      </c>
      <c r="D319" s="464">
        <v>0.4</v>
      </c>
      <c r="E319" s="464">
        <v>0.82</v>
      </c>
      <c r="F319" s="464">
        <v>1</v>
      </c>
      <c r="G319" s="464">
        <v>1.8</v>
      </c>
      <c r="H319" s="464">
        <v>4.3</v>
      </c>
      <c r="I319" s="464">
        <v>0.3</v>
      </c>
      <c r="J319" s="464">
        <v>0</v>
      </c>
      <c r="K319" s="464">
        <v>1.5</v>
      </c>
      <c r="L319" s="464">
        <v>6.5</v>
      </c>
      <c r="M319" s="464">
        <v>2.2000000000000002</v>
      </c>
      <c r="N319" s="464">
        <v>5.6</v>
      </c>
      <c r="O319" s="464">
        <v>1</v>
      </c>
      <c r="P319" s="464">
        <v>1.2</v>
      </c>
    </row>
    <row r="320" spans="1:16" ht="18">
      <c r="A320" s="462" t="s">
        <v>401</v>
      </c>
      <c r="B320" s="464">
        <v>298</v>
      </c>
      <c r="C320" s="464">
        <v>74</v>
      </c>
      <c r="D320" s="464">
        <v>0.42</v>
      </c>
      <c r="E320" s="464">
        <v>0.88</v>
      </c>
      <c r="F320" s="464">
        <v>1.4</v>
      </c>
      <c r="G320" s="464">
        <v>1.8</v>
      </c>
      <c r="H320" s="464">
        <v>1.2</v>
      </c>
      <c r="I320" s="464">
        <v>0.3</v>
      </c>
      <c r="J320" s="464">
        <v>0.1</v>
      </c>
      <c r="K320" s="464">
        <v>0.6</v>
      </c>
      <c r="L320" s="464">
        <v>7.7</v>
      </c>
      <c r="M320" s="464">
        <v>2.6</v>
      </c>
      <c r="N320" s="464">
        <v>6.3</v>
      </c>
      <c r="O320" s="464">
        <v>1</v>
      </c>
      <c r="P320" s="464">
        <v>1.2</v>
      </c>
    </row>
    <row r="321" spans="1:16" ht="18">
      <c r="A321" s="462" t="s">
        <v>389</v>
      </c>
      <c r="B321" s="464">
        <v>299</v>
      </c>
      <c r="C321" s="464">
        <v>50</v>
      </c>
      <c r="D321" s="464">
        <v>0.47</v>
      </c>
      <c r="E321" s="464">
        <v>0.72</v>
      </c>
      <c r="F321" s="464">
        <v>1</v>
      </c>
      <c r="G321" s="464">
        <v>3.4</v>
      </c>
      <c r="H321" s="464">
        <v>1.5</v>
      </c>
      <c r="I321" s="464">
        <v>0.4</v>
      </c>
      <c r="J321" s="464">
        <v>0.1</v>
      </c>
      <c r="K321" s="464">
        <v>0.8</v>
      </c>
      <c r="L321" s="464">
        <v>6.8</v>
      </c>
      <c r="M321" s="464">
        <v>2.7</v>
      </c>
      <c r="N321" s="464">
        <v>5.7</v>
      </c>
      <c r="O321" s="464">
        <v>0.5</v>
      </c>
      <c r="P321" s="464">
        <v>0.7</v>
      </c>
    </row>
    <row r="322" spans="1:16" ht="18">
      <c r="A322" s="462" t="s">
        <v>402</v>
      </c>
      <c r="B322" s="464">
        <v>300</v>
      </c>
      <c r="C322" s="464">
        <v>40</v>
      </c>
      <c r="D322" s="464">
        <v>0.37</v>
      </c>
      <c r="E322" s="464">
        <v>0.57999999999999996</v>
      </c>
      <c r="F322" s="464">
        <v>0.5</v>
      </c>
      <c r="G322" s="464">
        <v>3.2</v>
      </c>
      <c r="H322" s="464">
        <v>3.2</v>
      </c>
      <c r="I322" s="464">
        <v>0.8</v>
      </c>
      <c r="J322" s="464">
        <v>0.8</v>
      </c>
      <c r="K322" s="464">
        <v>0.8</v>
      </c>
      <c r="L322" s="464">
        <v>6</v>
      </c>
      <c r="M322" s="464">
        <v>2</v>
      </c>
      <c r="N322" s="464">
        <v>5.6</v>
      </c>
      <c r="O322" s="464">
        <v>1.4</v>
      </c>
      <c r="P322" s="464">
        <v>2.4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3F98-CCDA-324D-A3DB-A8800614375C}">
  <dimension ref="A1:P275"/>
  <sheetViews>
    <sheetView workbookViewId="0">
      <selection activeCell="R11" sqref="R11"/>
    </sheetView>
  </sheetViews>
  <sheetFormatPr baseColWidth="10" defaultRowHeight="16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406" t="s">
        <v>291</v>
      </c>
    </row>
    <row r="2" spans="1:16">
      <c r="A2" s="7" t="s">
        <v>14</v>
      </c>
      <c r="B2" s="8">
        <v>1</v>
      </c>
      <c r="C2" s="10">
        <v>73</v>
      </c>
      <c r="D2" s="11">
        <v>0.52500000000000002</v>
      </c>
      <c r="E2" s="12">
        <v>0.82199999999999995</v>
      </c>
      <c r="F2" s="13">
        <v>0.9</v>
      </c>
      <c r="G2" s="14">
        <v>11.5</v>
      </c>
      <c r="H2" s="15">
        <v>3.4</v>
      </c>
      <c r="I2" s="16">
        <v>1.6</v>
      </c>
      <c r="J2" s="17">
        <v>2.4</v>
      </c>
      <c r="K2" s="18">
        <v>2.2000000000000002</v>
      </c>
      <c r="L2" s="19">
        <v>28.2</v>
      </c>
      <c r="M2" s="391">
        <v>10.1</v>
      </c>
      <c r="N2" s="390">
        <v>19.3</v>
      </c>
      <c r="O2" s="391">
        <v>6.7</v>
      </c>
      <c r="P2" s="414">
        <v>8.1</v>
      </c>
    </row>
    <row r="3" spans="1:16">
      <c r="A3" s="7" t="s">
        <v>15</v>
      </c>
      <c r="B3" s="8">
        <v>2</v>
      </c>
      <c r="C3" s="10">
        <v>76</v>
      </c>
      <c r="D3" s="20">
        <v>0.44800000000000001</v>
      </c>
      <c r="E3" s="21">
        <v>0.86299999999999999</v>
      </c>
      <c r="F3" s="22">
        <v>4.0999999999999996</v>
      </c>
      <c r="G3" s="23">
        <v>6.3</v>
      </c>
      <c r="H3" s="24">
        <v>7.9</v>
      </c>
      <c r="I3" s="25">
        <v>1.8</v>
      </c>
      <c r="J3" s="26">
        <v>0.7</v>
      </c>
      <c r="K3" s="27">
        <v>4.7</v>
      </c>
      <c r="L3" s="28">
        <v>32</v>
      </c>
      <c r="M3" s="390">
        <v>9.9</v>
      </c>
      <c r="N3" s="390">
        <v>22.1</v>
      </c>
      <c r="O3" s="391">
        <v>8.6999999999999993</v>
      </c>
      <c r="P3" s="414">
        <v>10.1</v>
      </c>
    </row>
    <row r="4" spans="1:16">
      <c r="A4" s="7" t="s">
        <v>16</v>
      </c>
      <c r="B4" s="8">
        <v>3</v>
      </c>
      <c r="C4" s="10">
        <v>72</v>
      </c>
      <c r="D4" s="29">
        <v>0.47199999999999998</v>
      </c>
      <c r="E4" s="28">
        <v>0.91500000000000004</v>
      </c>
      <c r="F4" s="28">
        <v>5</v>
      </c>
      <c r="G4" s="30">
        <v>5.5</v>
      </c>
      <c r="H4" s="31">
        <v>5.9</v>
      </c>
      <c r="I4" s="32">
        <v>1.5</v>
      </c>
      <c r="J4" s="33">
        <v>0.3</v>
      </c>
      <c r="K4" s="34">
        <v>3</v>
      </c>
      <c r="L4" s="35">
        <v>28.7</v>
      </c>
      <c r="M4" s="390">
        <v>9.6999999999999993</v>
      </c>
      <c r="N4" s="390">
        <v>20.6</v>
      </c>
      <c r="O4" s="391">
        <v>4.2</v>
      </c>
      <c r="P4" s="414">
        <v>4.5999999999999996</v>
      </c>
    </row>
    <row r="5" spans="1:16">
      <c r="A5" s="7" t="s">
        <v>17</v>
      </c>
      <c r="B5" s="8">
        <v>4</v>
      </c>
      <c r="C5" s="10">
        <v>77</v>
      </c>
      <c r="D5" s="36">
        <v>0.53300000000000003</v>
      </c>
      <c r="E5" s="37">
        <v>0.86099999999999999</v>
      </c>
      <c r="F5" s="23">
        <v>1.8</v>
      </c>
      <c r="G5" s="38">
        <v>12.4</v>
      </c>
      <c r="H5" s="39">
        <v>3.3</v>
      </c>
      <c r="I5" s="40">
        <v>0.9</v>
      </c>
      <c r="J5" s="41">
        <v>1.6</v>
      </c>
      <c r="K5" s="42">
        <v>2.8</v>
      </c>
      <c r="L5" s="43">
        <v>24.5</v>
      </c>
      <c r="M5" s="390">
        <v>8.6999999999999993</v>
      </c>
      <c r="N5" s="390">
        <v>16.100000000000001</v>
      </c>
      <c r="O5" s="391">
        <v>4.9000000000000004</v>
      </c>
      <c r="P5" s="414">
        <v>5.6</v>
      </c>
    </row>
    <row r="6" spans="1:16">
      <c r="A6" s="7" t="s">
        <v>18</v>
      </c>
      <c r="B6" s="8">
        <v>5</v>
      </c>
      <c r="C6" s="10">
        <v>77</v>
      </c>
      <c r="D6" s="44">
        <v>0.55000000000000004</v>
      </c>
      <c r="E6" s="45">
        <v>0.81100000000000005</v>
      </c>
      <c r="F6" s="46">
        <v>1.3</v>
      </c>
      <c r="G6" s="47">
        <v>12.4</v>
      </c>
      <c r="H6" s="48">
        <v>4.7</v>
      </c>
      <c r="I6" s="49">
        <v>1.1000000000000001</v>
      </c>
      <c r="J6" s="41">
        <v>1.6</v>
      </c>
      <c r="K6" s="50">
        <v>3.1</v>
      </c>
      <c r="L6" s="51">
        <v>26.4</v>
      </c>
      <c r="M6" s="390">
        <v>8.6999999999999993</v>
      </c>
      <c r="N6" s="390">
        <v>16.100000000000001</v>
      </c>
      <c r="O6" s="391">
        <v>4.9000000000000004</v>
      </c>
      <c r="P6" s="414">
        <v>5.6</v>
      </c>
    </row>
    <row r="7" spans="1:16">
      <c r="A7" s="7" t="s">
        <v>19</v>
      </c>
      <c r="B7" s="8">
        <v>6</v>
      </c>
      <c r="C7" s="10">
        <v>65</v>
      </c>
      <c r="D7" s="52">
        <v>0.48799999999999999</v>
      </c>
      <c r="E7" s="52">
        <v>0.79400000000000004</v>
      </c>
      <c r="F7" s="46">
        <v>1.4</v>
      </c>
      <c r="G7" s="51">
        <v>13</v>
      </c>
      <c r="H7" s="53">
        <v>3.8</v>
      </c>
      <c r="I7" s="54">
        <v>0.7</v>
      </c>
      <c r="J7" s="55">
        <v>2</v>
      </c>
      <c r="K7" s="56">
        <v>3.7</v>
      </c>
      <c r="L7" s="57">
        <v>26.8</v>
      </c>
      <c r="M7" s="390">
        <v>9.1</v>
      </c>
      <c r="N7" s="390">
        <v>18.7</v>
      </c>
      <c r="O7" s="391">
        <v>7.7</v>
      </c>
      <c r="P7" s="414">
        <v>9.6999999999999993</v>
      </c>
    </row>
    <row r="8" spans="1:16">
      <c r="A8" s="7" t="s">
        <v>20</v>
      </c>
      <c r="B8" s="8">
        <v>7</v>
      </c>
      <c r="C8" s="10">
        <v>77</v>
      </c>
      <c r="D8" s="58">
        <v>0.51</v>
      </c>
      <c r="E8" s="59">
        <v>0.84499999999999997</v>
      </c>
      <c r="F8" s="60">
        <v>1.4</v>
      </c>
      <c r="G8" s="61">
        <v>11.2</v>
      </c>
      <c r="H8" s="62">
        <v>7.2</v>
      </c>
      <c r="I8" s="63">
        <v>1.3</v>
      </c>
      <c r="J8" s="52">
        <v>0.8</v>
      </c>
      <c r="K8" s="64">
        <v>3</v>
      </c>
      <c r="L8" s="65">
        <v>20.8</v>
      </c>
      <c r="M8" s="390">
        <v>7.8</v>
      </c>
      <c r="N8" s="390">
        <v>15.2</v>
      </c>
      <c r="O8" s="391">
        <v>4.0999999999999996</v>
      </c>
      <c r="P8" s="414">
        <v>4.8</v>
      </c>
    </row>
    <row r="9" spans="1:16">
      <c r="A9" s="7" t="s">
        <v>21</v>
      </c>
      <c r="B9" s="8">
        <v>8</v>
      </c>
      <c r="C9" s="10">
        <v>62</v>
      </c>
      <c r="D9" s="66">
        <v>0.498</v>
      </c>
      <c r="E9" s="37">
        <v>0.86199999999999999</v>
      </c>
      <c r="F9" s="67">
        <v>2.2000000000000002</v>
      </c>
      <c r="G9" s="68">
        <v>6.8</v>
      </c>
      <c r="H9" s="69">
        <v>3.6</v>
      </c>
      <c r="I9" s="70">
        <v>1.8</v>
      </c>
      <c r="J9" s="29">
        <v>0.6</v>
      </c>
      <c r="K9" s="71">
        <v>2.1</v>
      </c>
      <c r="L9" s="72">
        <v>26.1</v>
      </c>
      <c r="M9" s="390">
        <v>8.9</v>
      </c>
      <c r="N9" s="390">
        <v>18.100000000000001</v>
      </c>
      <c r="O9" s="391">
        <v>5.8</v>
      </c>
      <c r="P9" s="414">
        <v>6.8</v>
      </c>
    </row>
    <row r="10" spans="1:16">
      <c r="A10" s="7" t="s">
        <v>22</v>
      </c>
      <c r="B10" s="8">
        <v>9</v>
      </c>
      <c r="C10" s="10">
        <v>79</v>
      </c>
      <c r="D10" s="73">
        <v>0.438</v>
      </c>
      <c r="E10" s="74">
        <v>0.91100000000000003</v>
      </c>
      <c r="F10" s="75">
        <v>3.2</v>
      </c>
      <c r="G10" s="76">
        <v>4.5</v>
      </c>
      <c r="H10" s="77">
        <v>6.9</v>
      </c>
      <c r="I10" s="49">
        <v>1.1000000000000001</v>
      </c>
      <c r="J10" s="78">
        <v>0.4</v>
      </c>
      <c r="K10" s="79">
        <v>2.7</v>
      </c>
      <c r="L10" s="80">
        <v>26.6</v>
      </c>
      <c r="M10" s="390">
        <v>8.3000000000000007</v>
      </c>
      <c r="N10" s="390">
        <v>18.899999999999999</v>
      </c>
      <c r="O10" s="391">
        <v>6.2</v>
      </c>
      <c r="P10" s="414">
        <v>6.8</v>
      </c>
    </row>
    <row r="11" spans="1:16">
      <c r="A11" s="7" t="s">
        <v>23</v>
      </c>
      <c r="B11" s="8">
        <v>10</v>
      </c>
      <c r="C11" s="10">
        <v>67</v>
      </c>
      <c r="D11" s="81">
        <v>0.48499999999999999</v>
      </c>
      <c r="E11" s="51">
        <v>0.878</v>
      </c>
      <c r="F11" s="82">
        <v>2.7</v>
      </c>
      <c r="G11" s="83">
        <v>4.0999999999999996</v>
      </c>
      <c r="H11" s="84">
        <v>6.3</v>
      </c>
      <c r="I11" s="85">
        <v>1.3</v>
      </c>
      <c r="J11" s="86">
        <v>0.4</v>
      </c>
      <c r="K11" s="87">
        <v>2.5</v>
      </c>
      <c r="L11" s="88">
        <v>24.5</v>
      </c>
      <c r="M11" s="390">
        <v>9.1</v>
      </c>
      <c r="N11" s="390">
        <v>18.7</v>
      </c>
      <c r="O11" s="391">
        <v>3.5</v>
      </c>
      <c r="P11" s="414">
        <v>4</v>
      </c>
    </row>
    <row r="12" spans="1:16">
      <c r="A12" s="7" t="s">
        <v>24</v>
      </c>
      <c r="B12" s="8">
        <v>11</v>
      </c>
      <c r="C12" s="10">
        <v>65</v>
      </c>
      <c r="D12" s="89">
        <v>0.442</v>
      </c>
      <c r="E12" s="90">
        <v>0.83199999999999996</v>
      </c>
      <c r="F12" s="91">
        <v>3.6</v>
      </c>
      <c r="G12" s="92">
        <v>7.1</v>
      </c>
      <c r="H12" s="93">
        <v>3.8</v>
      </c>
      <c r="I12" s="28">
        <v>1.9</v>
      </c>
      <c r="J12" s="94">
        <v>0.5</v>
      </c>
      <c r="K12" s="95">
        <v>2.6</v>
      </c>
      <c r="L12" s="21">
        <v>24.1</v>
      </c>
      <c r="M12" s="390">
        <v>7.9</v>
      </c>
      <c r="N12" s="390">
        <v>18.100000000000001</v>
      </c>
      <c r="O12" s="391">
        <v>4.8</v>
      </c>
      <c r="P12" s="414">
        <v>5.8</v>
      </c>
    </row>
    <row r="13" spans="1:16">
      <c r="A13" s="7" t="s">
        <v>25</v>
      </c>
      <c r="B13" s="8">
        <v>12</v>
      </c>
      <c r="C13" s="10">
        <v>78</v>
      </c>
      <c r="D13" s="96">
        <v>0.47199999999999998</v>
      </c>
      <c r="E13" s="97">
        <v>0.81200000000000006</v>
      </c>
      <c r="F13" s="98">
        <v>2.8</v>
      </c>
      <c r="G13" s="99">
        <v>4.9000000000000004</v>
      </c>
      <c r="H13" s="100">
        <v>5.3</v>
      </c>
      <c r="I13" s="101">
        <v>1.4</v>
      </c>
      <c r="J13" s="29">
        <v>0.6</v>
      </c>
      <c r="K13" s="102">
        <v>2.6</v>
      </c>
      <c r="L13" s="62">
        <v>25.8</v>
      </c>
      <c r="M13" s="390">
        <v>9.1</v>
      </c>
      <c r="N13" s="390">
        <v>19.399999999999999</v>
      </c>
      <c r="O13" s="391">
        <v>4.2</v>
      </c>
      <c r="P13" s="414">
        <v>5.0999999999999996</v>
      </c>
    </row>
    <row r="14" spans="1:16">
      <c r="A14" s="7" t="s">
        <v>26</v>
      </c>
      <c r="B14" s="8">
        <v>13</v>
      </c>
      <c r="C14" s="10">
        <v>70</v>
      </c>
      <c r="D14" s="94">
        <v>0.45600000000000002</v>
      </c>
      <c r="E14" s="103">
        <v>0.85299999999999998</v>
      </c>
      <c r="F14" s="60">
        <v>1.4</v>
      </c>
      <c r="G14" s="30">
        <v>5.5</v>
      </c>
      <c r="H14" s="104">
        <v>4.7</v>
      </c>
      <c r="I14" s="105">
        <v>1.9</v>
      </c>
      <c r="J14" s="106">
        <v>0.6</v>
      </c>
      <c r="K14" s="107">
        <v>1.7</v>
      </c>
      <c r="L14" s="108">
        <v>20.6</v>
      </c>
      <c r="M14" s="390">
        <v>6.5</v>
      </c>
      <c r="N14" s="390">
        <v>14.5</v>
      </c>
      <c r="O14" s="391">
        <v>5</v>
      </c>
      <c r="P14" s="414">
        <v>5.9</v>
      </c>
    </row>
    <row r="15" spans="1:16">
      <c r="A15" s="7" t="s">
        <v>27</v>
      </c>
      <c r="B15" s="8">
        <v>14</v>
      </c>
      <c r="C15" s="10">
        <v>72</v>
      </c>
      <c r="D15" s="67">
        <v>0.52300000000000002</v>
      </c>
      <c r="E15" s="109">
        <v>0.70499999999999996</v>
      </c>
      <c r="F15" s="92">
        <v>2.1</v>
      </c>
      <c r="G15" s="48">
        <v>8.5</v>
      </c>
      <c r="H15" s="70">
        <v>8.4</v>
      </c>
      <c r="I15" s="63">
        <v>1.3</v>
      </c>
      <c r="J15" s="110">
        <v>0.7</v>
      </c>
      <c r="K15" s="111">
        <v>3.8</v>
      </c>
      <c r="L15" s="72">
        <v>26.1</v>
      </c>
      <c r="M15" s="390">
        <v>9.1999999999999993</v>
      </c>
      <c r="N15" s="390">
        <v>18.100000000000001</v>
      </c>
      <c r="O15" s="391">
        <v>4.5999999999999996</v>
      </c>
      <c r="P15" s="414">
        <v>6.7</v>
      </c>
    </row>
    <row r="16" spans="1:16">
      <c r="A16" s="7" t="s">
        <v>28</v>
      </c>
      <c r="B16" s="8">
        <v>15</v>
      </c>
      <c r="C16" s="10">
        <v>72</v>
      </c>
      <c r="D16" s="112">
        <v>0.49399999999999999</v>
      </c>
      <c r="E16" s="113">
        <v>0.78600000000000003</v>
      </c>
      <c r="F16" s="94">
        <v>1.1000000000000001</v>
      </c>
      <c r="G16" s="114">
        <v>11.1</v>
      </c>
      <c r="H16" s="93">
        <v>3.8</v>
      </c>
      <c r="I16" s="115">
        <v>1</v>
      </c>
      <c r="J16" s="49">
        <v>1.1000000000000001</v>
      </c>
      <c r="K16" s="116">
        <v>1.9</v>
      </c>
      <c r="L16" s="117">
        <v>18.899999999999999</v>
      </c>
      <c r="M16" s="390">
        <v>8</v>
      </c>
      <c r="N16" s="390">
        <v>16.2</v>
      </c>
      <c r="O16" s="391">
        <v>1.9</v>
      </c>
      <c r="P16" s="414">
        <v>2.4</v>
      </c>
    </row>
    <row r="17" spans="1:16">
      <c r="A17" s="7" t="s">
        <v>29</v>
      </c>
      <c r="B17" s="8">
        <v>16</v>
      </c>
      <c r="C17" s="10">
        <v>71</v>
      </c>
      <c r="D17" s="118">
        <v>0.65200000000000002</v>
      </c>
      <c r="E17" s="119">
        <v>0.66300000000000003</v>
      </c>
      <c r="F17" s="27">
        <v>0</v>
      </c>
      <c r="G17" s="55">
        <v>12.5</v>
      </c>
      <c r="H17" s="120">
        <v>1.9</v>
      </c>
      <c r="I17" s="121">
        <v>0.8</v>
      </c>
      <c r="J17" s="17">
        <v>2.4</v>
      </c>
      <c r="K17" s="122">
        <v>1.8</v>
      </c>
      <c r="L17" s="68">
        <v>15.4</v>
      </c>
      <c r="M17" s="390">
        <v>5.7</v>
      </c>
      <c r="N17" s="390">
        <v>8.6999999999999993</v>
      </c>
      <c r="O17" s="391">
        <v>4</v>
      </c>
      <c r="P17" s="414">
        <v>6</v>
      </c>
    </row>
    <row r="18" spans="1:16">
      <c r="A18" s="7" t="s">
        <v>30</v>
      </c>
      <c r="B18" s="8">
        <v>17</v>
      </c>
      <c r="C18" s="10">
        <v>79</v>
      </c>
      <c r="D18" s="123">
        <v>0.44</v>
      </c>
      <c r="E18" s="31">
        <v>0.84899999999999998</v>
      </c>
      <c r="F18" s="124">
        <v>3.1</v>
      </c>
      <c r="G18" s="120">
        <v>3.9</v>
      </c>
      <c r="H18" s="124">
        <v>5.8</v>
      </c>
      <c r="I18" s="44">
        <v>1.2</v>
      </c>
      <c r="J18" s="86">
        <v>0.4</v>
      </c>
      <c r="K18" s="125">
        <v>2.4</v>
      </c>
      <c r="L18" s="32">
        <v>23.6</v>
      </c>
      <c r="M18" s="390">
        <v>8</v>
      </c>
      <c r="N18" s="390">
        <v>18.5</v>
      </c>
      <c r="O18" s="391">
        <v>4.5</v>
      </c>
      <c r="P18" s="414">
        <v>5.3</v>
      </c>
    </row>
    <row r="19" spans="1:16">
      <c r="A19" s="7" t="s">
        <v>31</v>
      </c>
      <c r="B19" s="8">
        <v>18</v>
      </c>
      <c r="C19" s="10">
        <v>74</v>
      </c>
      <c r="D19" s="96">
        <v>0.47199999999999998</v>
      </c>
      <c r="E19" s="126">
        <v>0.77600000000000002</v>
      </c>
      <c r="F19" s="127">
        <v>1.8</v>
      </c>
      <c r="G19" s="106">
        <v>4.8</v>
      </c>
      <c r="H19" s="128">
        <v>6.8</v>
      </c>
      <c r="I19" s="88">
        <v>1.5</v>
      </c>
      <c r="J19" s="112">
        <v>0.8</v>
      </c>
      <c r="K19" s="79">
        <v>2.7</v>
      </c>
      <c r="L19" s="129">
        <v>19.8</v>
      </c>
      <c r="M19" s="390">
        <v>7.2</v>
      </c>
      <c r="N19" s="390">
        <v>15.5</v>
      </c>
      <c r="O19" s="391">
        <v>2.4</v>
      </c>
      <c r="P19" s="414">
        <v>3.1</v>
      </c>
    </row>
    <row r="20" spans="1:16">
      <c r="A20" s="7" t="s">
        <v>32</v>
      </c>
      <c r="B20" s="8">
        <v>19</v>
      </c>
      <c r="C20" s="10">
        <v>78</v>
      </c>
      <c r="D20" s="104">
        <v>0.54400000000000004</v>
      </c>
      <c r="E20" s="130">
        <v>0.58399999999999996</v>
      </c>
      <c r="F20" s="131">
        <v>0.1</v>
      </c>
      <c r="G20" s="28">
        <v>16.100000000000001</v>
      </c>
      <c r="H20" s="126">
        <v>2</v>
      </c>
      <c r="I20" s="132">
        <v>1.7</v>
      </c>
      <c r="J20" s="32">
        <v>1.8</v>
      </c>
      <c r="K20" s="133">
        <v>2.4</v>
      </c>
      <c r="L20" s="134">
        <v>17.5</v>
      </c>
      <c r="M20" s="390">
        <v>7.1</v>
      </c>
      <c r="N20" s="390">
        <v>13.6</v>
      </c>
      <c r="O20" s="391">
        <v>3.1</v>
      </c>
      <c r="P20" s="414">
        <v>5.3</v>
      </c>
    </row>
    <row r="21" spans="1:16">
      <c r="A21" s="7" t="s">
        <v>33</v>
      </c>
      <c r="B21" s="8">
        <v>20</v>
      </c>
      <c r="C21" s="10">
        <v>75</v>
      </c>
      <c r="D21" s="52">
        <v>0.48799999999999999</v>
      </c>
      <c r="E21" s="135">
        <v>0.76700000000000002</v>
      </c>
      <c r="F21" s="136">
        <v>1.1000000000000001</v>
      </c>
      <c r="G21" s="137">
        <v>7.4</v>
      </c>
      <c r="H21" s="138">
        <v>1.7</v>
      </c>
      <c r="I21" s="94">
        <v>0.8</v>
      </c>
      <c r="J21" s="17">
        <v>2.4</v>
      </c>
      <c r="K21" s="139">
        <v>1.5</v>
      </c>
      <c r="L21" s="127">
        <v>14.3</v>
      </c>
      <c r="M21" s="390">
        <v>5.4</v>
      </c>
      <c r="N21" s="390">
        <v>11</v>
      </c>
      <c r="O21" s="391">
        <v>2.4</v>
      </c>
      <c r="P21" s="414">
        <v>3.1</v>
      </c>
    </row>
    <row r="22" spans="1:16">
      <c r="A22" s="7" t="s">
        <v>34</v>
      </c>
      <c r="B22" s="8">
        <v>21</v>
      </c>
      <c r="C22" s="10">
        <v>72</v>
      </c>
      <c r="D22" s="41">
        <v>0.57799999999999996</v>
      </c>
      <c r="E22" s="83">
        <v>0.77</v>
      </c>
      <c r="F22" s="27">
        <v>0</v>
      </c>
      <c r="G22" s="140">
        <v>10.6</v>
      </c>
      <c r="H22" s="141">
        <v>2.1</v>
      </c>
      <c r="I22" s="40">
        <v>0.9</v>
      </c>
      <c r="J22" s="36">
        <v>1.2</v>
      </c>
      <c r="K22" s="142">
        <v>2</v>
      </c>
      <c r="L22" s="143">
        <v>19</v>
      </c>
      <c r="M22" s="390">
        <v>8.6</v>
      </c>
      <c r="N22" s="390">
        <v>14.6</v>
      </c>
      <c r="O22" s="391">
        <v>2.6</v>
      </c>
      <c r="P22" s="414">
        <v>3.3</v>
      </c>
    </row>
    <row r="23" spans="1:16">
      <c r="A23" s="7" t="s">
        <v>35</v>
      </c>
      <c r="B23" s="8">
        <v>22</v>
      </c>
      <c r="C23" s="10">
        <v>72</v>
      </c>
      <c r="D23" s="109">
        <v>0.437</v>
      </c>
      <c r="E23" s="144">
        <v>0.71899999999999997</v>
      </c>
      <c r="F23" s="127">
        <v>1.8</v>
      </c>
      <c r="G23" s="85">
        <v>9.9</v>
      </c>
      <c r="H23" s="28">
        <v>9.4</v>
      </c>
      <c r="I23" s="145">
        <v>1.7</v>
      </c>
      <c r="J23" s="86">
        <v>0.4</v>
      </c>
      <c r="K23" s="146">
        <v>4.4000000000000004</v>
      </c>
      <c r="L23" s="147">
        <v>22.5</v>
      </c>
      <c r="M23" s="390">
        <v>7.9</v>
      </c>
      <c r="N23" s="390">
        <v>18.600000000000001</v>
      </c>
      <c r="O23" s="391">
        <v>4.8</v>
      </c>
      <c r="P23" s="414">
        <v>6.8</v>
      </c>
    </row>
    <row r="24" spans="1:16">
      <c r="A24" s="7" t="s">
        <v>36</v>
      </c>
      <c r="B24" s="8">
        <v>23</v>
      </c>
      <c r="C24" s="10">
        <v>70</v>
      </c>
      <c r="D24" s="83">
        <v>0.45300000000000001</v>
      </c>
      <c r="E24" s="55">
        <v>0.872</v>
      </c>
      <c r="F24" s="36">
        <v>2.4</v>
      </c>
      <c r="G24" s="83">
        <v>4.0999999999999996</v>
      </c>
      <c r="H24" s="148">
        <v>5.8</v>
      </c>
      <c r="I24" s="149">
        <v>0.9</v>
      </c>
      <c r="J24" s="150">
        <v>0.3</v>
      </c>
      <c r="K24" s="151">
        <v>3.6</v>
      </c>
      <c r="L24" s="16">
        <v>26.5</v>
      </c>
      <c r="M24" s="390">
        <v>9.1</v>
      </c>
      <c r="N24" s="390">
        <v>20.2</v>
      </c>
      <c r="O24" s="391">
        <v>5.9</v>
      </c>
      <c r="P24" s="414">
        <v>6.7</v>
      </c>
    </row>
    <row r="25" spans="1:16">
      <c r="A25" s="7" t="s">
        <v>37</v>
      </c>
      <c r="B25" s="8">
        <v>24</v>
      </c>
      <c r="C25" s="10">
        <v>65</v>
      </c>
      <c r="D25" s="152">
        <v>0.44</v>
      </c>
      <c r="E25" s="153">
        <v>0.88600000000000001</v>
      </c>
      <c r="F25" s="154">
        <v>2.2999999999999998</v>
      </c>
      <c r="G25" s="99">
        <v>4.9000000000000004</v>
      </c>
      <c r="H25" s="155">
        <v>8.1</v>
      </c>
      <c r="I25" s="25">
        <v>1.8</v>
      </c>
      <c r="J25" s="33">
        <v>0.3</v>
      </c>
      <c r="K25" s="95">
        <v>2.6</v>
      </c>
      <c r="L25" s="67">
        <v>16.8</v>
      </c>
      <c r="M25" s="390">
        <v>5.6</v>
      </c>
      <c r="N25" s="390">
        <v>12.9</v>
      </c>
      <c r="O25" s="391">
        <v>3.2</v>
      </c>
      <c r="P25" s="414">
        <v>3.6</v>
      </c>
    </row>
    <row r="26" spans="1:16">
      <c r="A26" s="7" t="s">
        <v>38</v>
      </c>
      <c r="B26" s="8">
        <v>25</v>
      </c>
      <c r="C26" s="10">
        <v>70</v>
      </c>
      <c r="D26" s="65">
        <v>0.56899999999999995</v>
      </c>
      <c r="E26" s="20">
        <v>0.748</v>
      </c>
      <c r="F26" s="156">
        <v>0.8</v>
      </c>
      <c r="G26" s="157">
        <v>10.199999999999999</v>
      </c>
      <c r="H26" s="76">
        <v>2.2000000000000002</v>
      </c>
      <c r="I26" s="109">
        <v>0.7</v>
      </c>
      <c r="J26" s="49">
        <v>1.1000000000000001</v>
      </c>
      <c r="K26" s="158">
        <v>2.1</v>
      </c>
      <c r="L26" s="98">
        <v>20</v>
      </c>
      <c r="M26" s="390">
        <v>8.1</v>
      </c>
      <c r="N26" s="390">
        <v>14.2</v>
      </c>
      <c r="O26" s="391">
        <v>3.6</v>
      </c>
      <c r="P26" s="414">
        <v>4.8</v>
      </c>
    </row>
    <row r="27" spans="1:16">
      <c r="A27" s="7" t="s">
        <v>39</v>
      </c>
      <c r="B27" s="8">
        <v>26</v>
      </c>
      <c r="C27" s="10">
        <v>65</v>
      </c>
      <c r="D27" s="159">
        <v>0.41599999999999998</v>
      </c>
      <c r="E27" s="160">
        <v>0.80800000000000005</v>
      </c>
      <c r="F27" s="12">
        <v>2.4</v>
      </c>
      <c r="G27" s="96">
        <v>5</v>
      </c>
      <c r="H27" s="120">
        <v>1.9</v>
      </c>
      <c r="I27" s="132">
        <v>1.7</v>
      </c>
      <c r="J27" s="160">
        <v>1</v>
      </c>
      <c r="K27" s="161">
        <v>1.4</v>
      </c>
      <c r="L27" s="162">
        <v>11.5</v>
      </c>
      <c r="M27" s="390">
        <v>3.9</v>
      </c>
      <c r="N27" s="390">
        <v>9.8000000000000007</v>
      </c>
      <c r="O27" s="391">
        <v>1.5</v>
      </c>
      <c r="P27" s="414">
        <v>1.8</v>
      </c>
    </row>
    <row r="28" spans="1:16">
      <c r="A28" s="7" t="s">
        <v>40</v>
      </c>
      <c r="B28" s="8">
        <v>27</v>
      </c>
      <c r="C28" s="10">
        <v>71</v>
      </c>
      <c r="D28" s="163">
        <v>0.68</v>
      </c>
      <c r="E28" s="33">
        <v>0.63</v>
      </c>
      <c r="F28" s="27">
        <v>0</v>
      </c>
      <c r="G28" s="154">
        <v>7.8</v>
      </c>
      <c r="H28" s="164">
        <v>0.7</v>
      </c>
      <c r="I28" s="149">
        <v>0.9</v>
      </c>
      <c r="J28" s="28">
        <v>2.6</v>
      </c>
      <c r="K28" s="165">
        <v>0.7</v>
      </c>
      <c r="L28" s="166">
        <v>9.6</v>
      </c>
      <c r="M28" s="390">
        <v>3.6</v>
      </c>
      <c r="N28" s="390">
        <v>5.3</v>
      </c>
      <c r="O28" s="391">
        <v>1.6</v>
      </c>
      <c r="P28" s="414">
        <v>2.5</v>
      </c>
    </row>
    <row r="29" spans="1:16">
      <c r="A29" s="7" t="s">
        <v>41</v>
      </c>
      <c r="B29" s="8">
        <v>28</v>
      </c>
      <c r="C29" s="10">
        <v>70</v>
      </c>
      <c r="D29" s="144">
        <v>0.441</v>
      </c>
      <c r="E29" s="140">
        <v>0.85</v>
      </c>
      <c r="F29" s="154">
        <v>2.2999999999999998</v>
      </c>
      <c r="G29" s="167">
        <v>3.3</v>
      </c>
      <c r="H29" s="168">
        <v>6</v>
      </c>
      <c r="I29" s="44">
        <v>1.2</v>
      </c>
      <c r="J29" s="33">
        <v>0.3</v>
      </c>
      <c r="K29" s="169">
        <v>1.8</v>
      </c>
      <c r="L29" s="170">
        <v>19.7</v>
      </c>
      <c r="M29" s="390">
        <v>6.5</v>
      </c>
      <c r="N29" s="390">
        <v>15.1</v>
      </c>
      <c r="O29" s="391">
        <v>4.5999999999999996</v>
      </c>
      <c r="P29" s="414">
        <v>5.4</v>
      </c>
    </row>
    <row r="30" spans="1:16">
      <c r="A30" s="7" t="s">
        <v>42</v>
      </c>
      <c r="B30" s="8">
        <v>29</v>
      </c>
      <c r="C30" s="10">
        <v>78</v>
      </c>
      <c r="D30" s="11">
        <v>0.52500000000000002</v>
      </c>
      <c r="E30" s="83">
        <v>0.76800000000000002</v>
      </c>
      <c r="F30" s="136">
        <v>1.1000000000000001</v>
      </c>
      <c r="G30" s="58">
        <v>6.9</v>
      </c>
      <c r="H30" s="171">
        <v>3.1</v>
      </c>
      <c r="I30" s="115">
        <v>1</v>
      </c>
      <c r="J30" s="52">
        <v>0.8</v>
      </c>
      <c r="K30" s="172">
        <v>1.7</v>
      </c>
      <c r="L30" s="49">
        <v>17.2</v>
      </c>
      <c r="M30" s="390">
        <v>6.9</v>
      </c>
      <c r="N30" s="390">
        <v>13.1</v>
      </c>
      <c r="O30" s="391">
        <v>3.1</v>
      </c>
      <c r="P30" s="414">
        <v>3.9</v>
      </c>
    </row>
    <row r="31" spans="1:16">
      <c r="A31" s="7" t="s">
        <v>43</v>
      </c>
      <c r="B31" s="8">
        <v>30</v>
      </c>
      <c r="C31" s="10">
        <v>72</v>
      </c>
      <c r="D31" s="152">
        <v>0.44</v>
      </c>
      <c r="E31" s="173">
        <v>0.73599999999999999</v>
      </c>
      <c r="F31" s="174">
        <v>2.6</v>
      </c>
      <c r="G31" s="134">
        <v>8</v>
      </c>
      <c r="H31" s="21">
        <v>6.6</v>
      </c>
      <c r="I31" s="44">
        <v>1.2</v>
      </c>
      <c r="J31" s="86">
        <v>0.4</v>
      </c>
      <c r="K31" s="175">
        <v>3.5</v>
      </c>
      <c r="L31" s="84">
        <v>23.1</v>
      </c>
      <c r="M31" s="390">
        <v>8</v>
      </c>
      <c r="N31" s="390">
        <v>18.2</v>
      </c>
      <c r="O31" s="391">
        <v>5.6</v>
      </c>
      <c r="P31" s="414">
        <v>7.9</v>
      </c>
    </row>
    <row r="32" spans="1:16">
      <c r="A32" s="7" t="s">
        <v>44</v>
      </c>
      <c r="B32" s="8">
        <v>31</v>
      </c>
      <c r="C32" s="10">
        <v>67</v>
      </c>
      <c r="D32" s="89">
        <v>0.442</v>
      </c>
      <c r="E32" s="127">
        <v>0.79800000000000004</v>
      </c>
      <c r="F32" s="160">
        <v>2</v>
      </c>
      <c r="G32" s="93">
        <v>7.1</v>
      </c>
      <c r="H32" s="176">
        <v>1.3</v>
      </c>
      <c r="I32" s="54">
        <v>0.7</v>
      </c>
      <c r="J32" s="177">
        <v>2</v>
      </c>
      <c r="K32" s="169">
        <v>1.8</v>
      </c>
      <c r="L32" s="98">
        <v>20</v>
      </c>
      <c r="M32" s="390">
        <v>7.1</v>
      </c>
      <c r="N32" s="390">
        <v>16</v>
      </c>
      <c r="O32" s="391">
        <v>3.7</v>
      </c>
      <c r="P32" s="414">
        <v>4.5999999999999996</v>
      </c>
    </row>
    <row r="33" spans="1:16">
      <c r="A33" s="7" t="s">
        <v>45</v>
      </c>
      <c r="B33" s="8">
        <v>32</v>
      </c>
      <c r="C33" s="10">
        <v>77</v>
      </c>
      <c r="D33" s="156">
        <v>0.42599999999999999</v>
      </c>
      <c r="E33" s="108">
        <v>0.84</v>
      </c>
      <c r="F33" s="154">
        <v>2.2999999999999998</v>
      </c>
      <c r="G33" s="120">
        <v>3.9</v>
      </c>
      <c r="H33" s="178">
        <v>8.8000000000000007</v>
      </c>
      <c r="I33" s="39">
        <v>1</v>
      </c>
      <c r="J33" s="179">
        <v>0.2</v>
      </c>
      <c r="K33" s="180">
        <v>3.9</v>
      </c>
      <c r="L33" s="181">
        <v>21.2</v>
      </c>
      <c r="M33" s="390">
        <v>7.4</v>
      </c>
      <c r="N33" s="390">
        <v>17.399999999999999</v>
      </c>
      <c r="O33" s="391">
        <v>4.9000000000000004</v>
      </c>
      <c r="P33" s="414">
        <v>5.9</v>
      </c>
    </row>
    <row r="34" spans="1:16">
      <c r="A34" s="7" t="s">
        <v>46</v>
      </c>
      <c r="B34" s="8">
        <v>33</v>
      </c>
      <c r="C34" s="10">
        <v>75</v>
      </c>
      <c r="D34" s="115">
        <v>0.50700000000000001</v>
      </c>
      <c r="E34" s="90">
        <v>0.83199999999999996</v>
      </c>
      <c r="F34" s="182">
        <v>0.3</v>
      </c>
      <c r="G34" s="143">
        <v>8.8000000000000007</v>
      </c>
      <c r="H34" s="162">
        <v>2.2000000000000002</v>
      </c>
      <c r="I34" s="33">
        <v>0.6</v>
      </c>
      <c r="J34" s="183">
        <v>1.2</v>
      </c>
      <c r="K34" s="184">
        <v>1.6</v>
      </c>
      <c r="L34" s="65">
        <v>20.8</v>
      </c>
      <c r="M34" s="390">
        <v>7.9</v>
      </c>
      <c r="N34" s="390">
        <v>15.8</v>
      </c>
      <c r="O34" s="391">
        <v>3.6</v>
      </c>
      <c r="P34" s="414">
        <v>4.4000000000000004</v>
      </c>
    </row>
    <row r="35" spans="1:16">
      <c r="A35" s="7" t="s">
        <v>47</v>
      </c>
      <c r="B35" s="8">
        <v>34</v>
      </c>
      <c r="C35" s="10">
        <v>73</v>
      </c>
      <c r="D35" s="166">
        <v>0.44400000000000001</v>
      </c>
      <c r="E35" s="89">
        <v>0.72499999999999998</v>
      </c>
      <c r="F35" s="94">
        <v>1.1000000000000001</v>
      </c>
      <c r="G35" s="49">
        <v>7.8</v>
      </c>
      <c r="H35" s="16">
        <v>7.5</v>
      </c>
      <c r="I35" s="55">
        <v>1.6</v>
      </c>
      <c r="J35" s="174">
        <v>1.3</v>
      </c>
      <c r="K35" s="185">
        <v>2.9</v>
      </c>
      <c r="L35" s="54">
        <v>9.9</v>
      </c>
      <c r="M35" s="390">
        <v>3.2</v>
      </c>
      <c r="N35" s="390">
        <v>7.2</v>
      </c>
      <c r="O35" s="391">
        <v>1.5</v>
      </c>
      <c r="P35" s="414">
        <v>2.1</v>
      </c>
    </row>
    <row r="36" spans="1:16">
      <c r="A36" s="7" t="s">
        <v>48</v>
      </c>
      <c r="B36" s="8">
        <v>35</v>
      </c>
      <c r="C36" s="10">
        <v>79</v>
      </c>
      <c r="D36" s="83">
        <v>0.45300000000000001</v>
      </c>
      <c r="E36" s="101">
        <v>0.85399999999999998</v>
      </c>
      <c r="F36" s="75">
        <v>3.2</v>
      </c>
      <c r="G36" s="46">
        <v>4.8</v>
      </c>
      <c r="H36" s="96">
        <v>2.5</v>
      </c>
      <c r="I36" s="149">
        <v>0.9</v>
      </c>
      <c r="J36" s="86">
        <v>0.4</v>
      </c>
      <c r="K36" s="169">
        <v>1.8</v>
      </c>
      <c r="L36" s="143">
        <v>18.899999999999999</v>
      </c>
      <c r="M36" s="390">
        <v>6.7</v>
      </c>
      <c r="N36" s="390">
        <v>14.8</v>
      </c>
      <c r="O36" s="391">
        <v>1.5</v>
      </c>
      <c r="P36" s="414">
        <v>1.8</v>
      </c>
    </row>
    <row r="37" spans="1:16">
      <c r="A37" s="7" t="s">
        <v>49</v>
      </c>
      <c r="B37" s="8">
        <v>36</v>
      </c>
      <c r="C37" s="10">
        <v>78</v>
      </c>
      <c r="D37" s="98">
        <v>0.56100000000000005</v>
      </c>
      <c r="E37" s="186">
        <v>0.61</v>
      </c>
      <c r="F37" s="131">
        <v>0.1</v>
      </c>
      <c r="G37" s="143">
        <v>8.8000000000000007</v>
      </c>
      <c r="H37" s="187">
        <v>8.5</v>
      </c>
      <c r="I37" s="16">
        <v>1.6</v>
      </c>
      <c r="J37" s="188">
        <v>0.9</v>
      </c>
      <c r="K37" s="189">
        <v>3.5</v>
      </c>
      <c r="L37" s="190">
        <v>18.2</v>
      </c>
      <c r="M37" s="390">
        <v>7.7</v>
      </c>
      <c r="N37" s="390">
        <v>13.4</v>
      </c>
      <c r="O37" s="391">
        <v>3.5</v>
      </c>
      <c r="P37" s="414">
        <v>5.8</v>
      </c>
    </row>
    <row r="38" spans="1:16">
      <c r="A38" s="7" t="s">
        <v>50</v>
      </c>
      <c r="B38" s="8">
        <v>36</v>
      </c>
      <c r="C38" s="10">
        <v>80</v>
      </c>
      <c r="D38" s="96">
        <v>0.47299999999999998</v>
      </c>
      <c r="E38" s="157">
        <v>0.84499999999999997</v>
      </c>
      <c r="F38" s="67">
        <v>2.2000000000000002</v>
      </c>
      <c r="G38" s="45">
        <v>7.3</v>
      </c>
      <c r="H38" s="191">
        <v>2.7</v>
      </c>
      <c r="I38" s="121">
        <v>0.8</v>
      </c>
      <c r="J38" s="94">
        <v>0.5</v>
      </c>
      <c r="K38" s="192">
        <v>1.6</v>
      </c>
      <c r="L38" s="143">
        <v>19</v>
      </c>
      <c r="M38" s="390">
        <v>7</v>
      </c>
      <c r="N38" s="390">
        <v>14.8</v>
      </c>
      <c r="O38" s="391">
        <v>2.6</v>
      </c>
      <c r="P38" s="414">
        <v>3.1</v>
      </c>
    </row>
    <row r="39" spans="1:16">
      <c r="A39" s="7" t="s">
        <v>51</v>
      </c>
      <c r="B39" s="8">
        <v>38</v>
      </c>
      <c r="C39" s="10">
        <v>71</v>
      </c>
      <c r="D39" s="26">
        <v>0.48399999999999999</v>
      </c>
      <c r="E39" s="117">
        <v>0.82799999999999996</v>
      </c>
      <c r="F39" s="188">
        <v>1.9</v>
      </c>
      <c r="G39" s="171">
        <v>6</v>
      </c>
      <c r="H39" s="121">
        <v>2.2999999999999998</v>
      </c>
      <c r="I39" s="32">
        <v>1.5</v>
      </c>
      <c r="J39" s="29">
        <v>0.6</v>
      </c>
      <c r="K39" s="193">
        <v>1.1000000000000001</v>
      </c>
      <c r="L39" s="194">
        <v>14.9</v>
      </c>
      <c r="M39" s="390">
        <v>5.6</v>
      </c>
      <c r="N39" s="390">
        <v>11.6</v>
      </c>
      <c r="O39" s="391">
        <v>1.5</v>
      </c>
      <c r="P39" s="414">
        <v>1.8</v>
      </c>
    </row>
    <row r="40" spans="1:16">
      <c r="A40" s="7" t="s">
        <v>52</v>
      </c>
      <c r="B40" s="8">
        <v>39</v>
      </c>
      <c r="C40" s="10">
        <v>70</v>
      </c>
      <c r="D40" s="132">
        <v>0.64500000000000002</v>
      </c>
      <c r="E40" s="195">
        <v>0.59399999999999997</v>
      </c>
      <c r="F40" s="27">
        <v>0</v>
      </c>
      <c r="G40" s="37">
        <v>11.6</v>
      </c>
      <c r="H40" s="176">
        <v>1.3</v>
      </c>
      <c r="I40" s="94">
        <v>0.8</v>
      </c>
      <c r="J40" s="196">
        <v>1.7</v>
      </c>
      <c r="K40" s="192">
        <v>1.6</v>
      </c>
      <c r="L40" s="137">
        <v>16.5</v>
      </c>
      <c r="M40" s="390">
        <v>7.7</v>
      </c>
      <c r="N40" s="390">
        <v>11.9</v>
      </c>
      <c r="O40" s="391">
        <v>2.4</v>
      </c>
      <c r="P40" s="414">
        <v>4</v>
      </c>
    </row>
    <row r="41" spans="1:16">
      <c r="A41" s="7" t="s">
        <v>53</v>
      </c>
      <c r="B41" s="8">
        <v>40</v>
      </c>
      <c r="C41" s="10">
        <v>67</v>
      </c>
      <c r="D41" s="156">
        <v>0.42499999999999999</v>
      </c>
      <c r="E41" s="117">
        <v>0.82799999999999996</v>
      </c>
      <c r="F41" s="197">
        <v>2.7</v>
      </c>
      <c r="G41" s="96">
        <v>5</v>
      </c>
      <c r="H41" s="198">
        <v>7.7</v>
      </c>
      <c r="I41" s="85">
        <v>1.3</v>
      </c>
      <c r="J41" s="78">
        <v>0.4</v>
      </c>
      <c r="K41" s="102">
        <v>2.6</v>
      </c>
      <c r="L41" s="93">
        <v>15.9</v>
      </c>
      <c r="M41" s="390">
        <v>4.8</v>
      </c>
      <c r="N41" s="390">
        <v>11.5</v>
      </c>
      <c r="O41" s="391">
        <v>2.6</v>
      </c>
      <c r="P41" s="414">
        <v>3.2</v>
      </c>
    </row>
    <row r="42" spans="1:16">
      <c r="A42" s="7" t="s">
        <v>54</v>
      </c>
      <c r="B42" s="8">
        <v>41</v>
      </c>
      <c r="C42" s="10">
        <v>76</v>
      </c>
      <c r="D42" s="136">
        <v>0.45</v>
      </c>
      <c r="E42" s="55">
        <v>0.872</v>
      </c>
      <c r="F42" s="67">
        <v>2.2000000000000002</v>
      </c>
      <c r="G42" s="52">
        <v>5.8</v>
      </c>
      <c r="H42" s="199">
        <v>4.3</v>
      </c>
      <c r="I42" s="63">
        <v>1.3</v>
      </c>
      <c r="J42" s="179">
        <v>0.2</v>
      </c>
      <c r="K42" s="200">
        <v>2.2999999999999998</v>
      </c>
      <c r="L42" s="201">
        <v>18.3</v>
      </c>
      <c r="M42" s="390">
        <v>6.1</v>
      </c>
      <c r="N42" s="390">
        <v>13.8</v>
      </c>
      <c r="O42" s="391">
        <v>2.9</v>
      </c>
      <c r="P42" s="414">
        <v>3.3</v>
      </c>
    </row>
    <row r="43" spans="1:16">
      <c r="A43" s="7" t="s">
        <v>55</v>
      </c>
      <c r="B43" s="8">
        <v>41</v>
      </c>
      <c r="C43" s="10">
        <v>67</v>
      </c>
      <c r="D43" s="138">
        <v>0.438</v>
      </c>
      <c r="E43" s="202">
        <v>0.90600000000000003</v>
      </c>
      <c r="F43" s="203">
        <v>2.2999999999999998</v>
      </c>
      <c r="G43" s="204">
        <v>6</v>
      </c>
      <c r="H43" s="99">
        <v>2.4</v>
      </c>
      <c r="I43" s="54">
        <v>0.7</v>
      </c>
      <c r="J43" s="33">
        <v>0.3</v>
      </c>
      <c r="K43" s="139">
        <v>1.5</v>
      </c>
      <c r="L43" s="143">
        <v>18.899999999999999</v>
      </c>
      <c r="M43" s="390">
        <v>5.5</v>
      </c>
      <c r="N43" s="390">
        <v>12.4</v>
      </c>
      <c r="O43" s="391">
        <v>5</v>
      </c>
      <c r="P43" s="414">
        <v>5.5</v>
      </c>
    </row>
    <row r="44" spans="1:16">
      <c r="A44" s="7" t="s">
        <v>56</v>
      </c>
      <c r="B44" s="8">
        <v>41</v>
      </c>
      <c r="C44" s="10">
        <v>78</v>
      </c>
      <c r="D44" s="205">
        <v>0.45</v>
      </c>
      <c r="E44" s="173">
        <v>0.73499999999999999</v>
      </c>
      <c r="F44" s="76">
        <v>1.2</v>
      </c>
      <c r="G44" s="166">
        <v>3.8</v>
      </c>
      <c r="H44" s="16">
        <v>7.5</v>
      </c>
      <c r="I44" s="16">
        <v>1.6</v>
      </c>
      <c r="J44" s="206">
        <v>0.5</v>
      </c>
      <c r="K44" s="185">
        <v>2.9</v>
      </c>
      <c r="L44" s="48">
        <v>18.399999999999999</v>
      </c>
      <c r="M44" s="390">
        <v>7.1</v>
      </c>
      <c r="N44" s="390">
        <v>15.5</v>
      </c>
      <c r="O44" s="391">
        <v>3.6</v>
      </c>
      <c r="P44" s="414">
        <v>4.9000000000000004</v>
      </c>
    </row>
    <row r="45" spans="1:16">
      <c r="A45" s="7" t="s">
        <v>57</v>
      </c>
      <c r="B45" s="8">
        <v>41</v>
      </c>
      <c r="C45" s="10">
        <v>78</v>
      </c>
      <c r="D45" s="78">
        <v>0.443</v>
      </c>
      <c r="E45" s="207">
        <v>0.82099999999999995</v>
      </c>
      <c r="F45" s="143">
        <v>2.6</v>
      </c>
      <c r="G45" s="94">
        <v>4.2</v>
      </c>
      <c r="H45" s="134">
        <v>4.3</v>
      </c>
      <c r="I45" s="88">
        <v>1.5</v>
      </c>
      <c r="J45" s="78">
        <v>0.4</v>
      </c>
      <c r="K45" s="42">
        <v>2.8</v>
      </c>
      <c r="L45" s="91">
        <v>24.3</v>
      </c>
      <c r="M45" s="390">
        <v>8.6999999999999993</v>
      </c>
      <c r="N45" s="390">
        <v>19.7</v>
      </c>
      <c r="O45" s="391">
        <v>4.3</v>
      </c>
      <c r="P45" s="414">
        <v>5.2</v>
      </c>
    </row>
    <row r="46" spans="1:16">
      <c r="A46" s="7" t="s">
        <v>58</v>
      </c>
      <c r="B46" s="8">
        <v>45</v>
      </c>
      <c r="C46" s="10">
        <v>73</v>
      </c>
      <c r="D46" s="40">
        <v>0.47599999999999998</v>
      </c>
      <c r="E46" s="46">
        <v>0.78200000000000003</v>
      </c>
      <c r="F46" s="149">
        <v>1.6</v>
      </c>
      <c r="G46" s="162">
        <v>4.5999999999999996</v>
      </c>
      <c r="H46" s="65">
        <v>5.5</v>
      </c>
      <c r="I46" s="16">
        <v>1.6</v>
      </c>
      <c r="J46" s="94">
        <v>0.5</v>
      </c>
      <c r="K46" s="95">
        <v>2.6</v>
      </c>
      <c r="L46" s="53">
        <v>16.100000000000001</v>
      </c>
      <c r="M46" s="390">
        <v>6</v>
      </c>
      <c r="N46" s="390">
        <v>12.5</v>
      </c>
      <c r="O46" s="391">
        <v>3.2</v>
      </c>
      <c r="P46" s="414">
        <v>4.0999999999999996</v>
      </c>
    </row>
    <row r="47" spans="1:16">
      <c r="A47" s="7" t="s">
        <v>59</v>
      </c>
      <c r="B47" s="8">
        <v>46</v>
      </c>
      <c r="C47" s="10">
        <v>74</v>
      </c>
      <c r="D47" s="126">
        <v>0.45700000000000002</v>
      </c>
      <c r="E47" s="93">
        <v>0.80800000000000005</v>
      </c>
      <c r="F47" s="154">
        <v>2.2999999999999998</v>
      </c>
      <c r="G47" s="46">
        <v>4.8</v>
      </c>
      <c r="H47" s="208">
        <v>1.5</v>
      </c>
      <c r="I47" s="195">
        <v>0.5</v>
      </c>
      <c r="J47" s="209">
        <v>1.9</v>
      </c>
      <c r="K47" s="210">
        <v>1.3</v>
      </c>
      <c r="L47" s="211">
        <v>13.2</v>
      </c>
      <c r="M47" s="390">
        <v>4.7</v>
      </c>
      <c r="N47" s="390">
        <v>10.5</v>
      </c>
      <c r="O47" s="391">
        <v>1.7</v>
      </c>
      <c r="P47" s="414">
        <v>2.1</v>
      </c>
    </row>
    <row r="48" spans="1:16">
      <c r="A48" s="7" t="s">
        <v>60</v>
      </c>
      <c r="B48" s="8">
        <v>47</v>
      </c>
      <c r="C48" s="10">
        <v>69</v>
      </c>
      <c r="D48" s="23">
        <v>0.498</v>
      </c>
      <c r="E48" s="212">
        <v>0.80300000000000005</v>
      </c>
      <c r="F48" s="46">
        <v>1.3</v>
      </c>
      <c r="G48" s="93">
        <v>7.1</v>
      </c>
      <c r="H48" s="207">
        <v>4.4000000000000004</v>
      </c>
      <c r="I48" s="121">
        <v>0.8</v>
      </c>
      <c r="J48" s="183">
        <v>1.2</v>
      </c>
      <c r="K48" s="107">
        <v>1.7</v>
      </c>
      <c r="L48" s="213">
        <v>13.1</v>
      </c>
      <c r="M48" s="390">
        <v>5.0999999999999996</v>
      </c>
      <c r="N48" s="390">
        <v>10.4</v>
      </c>
      <c r="O48" s="391">
        <v>1.1000000000000001</v>
      </c>
      <c r="P48" s="414">
        <v>1.4</v>
      </c>
    </row>
    <row r="49" spans="1:16">
      <c r="A49" s="7" t="s">
        <v>61</v>
      </c>
      <c r="B49" s="8">
        <v>48</v>
      </c>
      <c r="C49" s="10">
        <v>72</v>
      </c>
      <c r="D49" s="183">
        <v>0.54</v>
      </c>
      <c r="E49" s="86">
        <v>0.67900000000000005</v>
      </c>
      <c r="F49" s="156">
        <v>0.8</v>
      </c>
      <c r="G49" s="183">
        <v>8.3000000000000007</v>
      </c>
      <c r="H49" s="214">
        <v>3</v>
      </c>
      <c r="I49" s="145">
        <v>1.7</v>
      </c>
      <c r="J49" s="215">
        <v>1.1000000000000001</v>
      </c>
      <c r="K49" s="116">
        <v>1.9</v>
      </c>
      <c r="L49" s="63">
        <v>20</v>
      </c>
      <c r="M49" s="390">
        <v>8.6999999999999993</v>
      </c>
      <c r="N49" s="390">
        <v>16</v>
      </c>
      <c r="O49" s="391">
        <v>3.2</v>
      </c>
      <c r="P49" s="414">
        <v>4.9000000000000004</v>
      </c>
    </row>
    <row r="50" spans="1:16">
      <c r="A50" s="7" t="s">
        <v>62</v>
      </c>
      <c r="B50" s="8">
        <v>49</v>
      </c>
      <c r="C50" s="10">
        <v>65</v>
      </c>
      <c r="D50" s="86">
        <v>0.43099999999999999</v>
      </c>
      <c r="E50" s="37">
        <v>0.86199999999999999</v>
      </c>
      <c r="F50" s="183">
        <v>2.5</v>
      </c>
      <c r="G50" s="48">
        <v>8.5</v>
      </c>
      <c r="H50" s="216">
        <v>1.5</v>
      </c>
      <c r="I50" s="109">
        <v>0.7</v>
      </c>
      <c r="J50" s="29">
        <v>0.6</v>
      </c>
      <c r="K50" s="139">
        <v>1.5</v>
      </c>
      <c r="L50" s="104">
        <v>18.600000000000001</v>
      </c>
      <c r="M50" s="390">
        <v>6.5</v>
      </c>
      <c r="N50" s="390">
        <v>15.2</v>
      </c>
      <c r="O50" s="391">
        <v>3.2</v>
      </c>
      <c r="P50" s="414">
        <v>3.7</v>
      </c>
    </row>
    <row r="51" spans="1:16">
      <c r="A51" s="7" t="s">
        <v>63</v>
      </c>
      <c r="B51" s="8">
        <v>50</v>
      </c>
      <c r="C51" s="10">
        <v>77</v>
      </c>
      <c r="D51" s="46">
        <v>0.46800000000000003</v>
      </c>
      <c r="E51" s="44">
        <v>0.83</v>
      </c>
      <c r="F51" s="217">
        <v>0.7</v>
      </c>
      <c r="G51" s="30">
        <v>5.4</v>
      </c>
      <c r="H51" s="108">
        <v>5.4</v>
      </c>
      <c r="I51" s="49">
        <v>1.1000000000000001</v>
      </c>
      <c r="J51" s="78">
        <v>0.4</v>
      </c>
      <c r="K51" s="218">
        <v>2.2999999999999998</v>
      </c>
      <c r="L51" s="219">
        <v>21.5</v>
      </c>
      <c r="M51" s="390">
        <v>7.5</v>
      </c>
      <c r="N51" s="390">
        <v>15.9</v>
      </c>
      <c r="O51" s="391">
        <v>4.8</v>
      </c>
      <c r="P51" s="414">
        <v>5.8</v>
      </c>
    </row>
    <row r="52" spans="1:16">
      <c r="A52" s="7" t="s">
        <v>64</v>
      </c>
      <c r="B52" s="8">
        <v>51</v>
      </c>
      <c r="C52" s="10">
        <v>65</v>
      </c>
      <c r="D52" s="220">
        <v>0.45100000000000001</v>
      </c>
      <c r="E52" s="100">
        <v>0.83799999999999997</v>
      </c>
      <c r="F52" s="137">
        <v>2.2000000000000002</v>
      </c>
      <c r="G52" s="206">
        <v>4.5</v>
      </c>
      <c r="H52" s="11">
        <v>4.0999999999999996</v>
      </c>
      <c r="I52" s="39">
        <v>1</v>
      </c>
      <c r="J52" s="86">
        <v>0.4</v>
      </c>
      <c r="K52" s="79">
        <v>2.7</v>
      </c>
      <c r="L52" s="124">
        <v>21.8</v>
      </c>
      <c r="M52" s="390">
        <v>7.6</v>
      </c>
      <c r="N52" s="390">
        <v>16.600000000000001</v>
      </c>
      <c r="O52" s="391">
        <v>4.4000000000000004</v>
      </c>
      <c r="P52" s="414">
        <v>5.2</v>
      </c>
    </row>
    <row r="53" spans="1:16">
      <c r="A53" s="7" t="s">
        <v>65</v>
      </c>
      <c r="B53" s="8">
        <v>52</v>
      </c>
      <c r="C53" s="10">
        <v>67</v>
      </c>
      <c r="D53" s="221">
        <v>0.42499999999999999</v>
      </c>
      <c r="E53" s="24">
        <v>0.88700000000000001</v>
      </c>
      <c r="F53" s="174">
        <v>2.6</v>
      </c>
      <c r="G53" s="168">
        <v>10.6</v>
      </c>
      <c r="H53" s="222">
        <v>2.1</v>
      </c>
      <c r="I53" s="33">
        <v>0.6</v>
      </c>
      <c r="J53" s="33">
        <v>0.3</v>
      </c>
      <c r="K53" s="169">
        <v>1.8</v>
      </c>
      <c r="L53" s="223">
        <v>18</v>
      </c>
      <c r="M53" s="390">
        <v>5.7</v>
      </c>
      <c r="N53" s="390">
        <v>13.6</v>
      </c>
      <c r="O53" s="391">
        <v>3.8</v>
      </c>
      <c r="P53" s="414">
        <v>4.3</v>
      </c>
    </row>
    <row r="54" spans="1:16">
      <c r="A54" s="7" t="s">
        <v>66</v>
      </c>
      <c r="B54" s="8">
        <v>53</v>
      </c>
      <c r="C54" s="10">
        <v>71</v>
      </c>
      <c r="D54" s="224">
        <v>0.434</v>
      </c>
      <c r="E54" s="46">
        <v>0.78200000000000003</v>
      </c>
      <c r="F54" s="100">
        <v>2.9</v>
      </c>
      <c r="G54" s="94">
        <v>4.2</v>
      </c>
      <c r="H54" s="61">
        <v>6.4</v>
      </c>
      <c r="I54" s="85">
        <v>1.3</v>
      </c>
      <c r="J54" s="33">
        <v>0.3</v>
      </c>
      <c r="K54" s="225">
        <v>3.1</v>
      </c>
      <c r="L54" s="226">
        <v>21</v>
      </c>
      <c r="M54" s="390">
        <v>8.4</v>
      </c>
      <c r="N54" s="390">
        <v>19.5</v>
      </c>
      <c r="O54" s="391">
        <v>2.6</v>
      </c>
      <c r="P54" s="414">
        <v>3.3</v>
      </c>
    </row>
    <row r="55" spans="1:16">
      <c r="A55" s="7" t="s">
        <v>67</v>
      </c>
      <c r="B55" s="8">
        <v>54</v>
      </c>
      <c r="C55" s="10">
        <v>70</v>
      </c>
      <c r="D55" s="212">
        <v>0.504</v>
      </c>
      <c r="E55" s="110">
        <v>0.78700000000000003</v>
      </c>
      <c r="F55" s="141">
        <v>1.2</v>
      </c>
      <c r="G55" s="23">
        <v>6.4</v>
      </c>
      <c r="H55" s="208">
        <v>1.5</v>
      </c>
      <c r="I55" s="45">
        <v>1.1000000000000001</v>
      </c>
      <c r="J55" s="32">
        <v>1.8</v>
      </c>
      <c r="K55" s="142">
        <v>2</v>
      </c>
      <c r="L55" s="199">
        <v>17.3</v>
      </c>
      <c r="M55" s="390">
        <v>6.9</v>
      </c>
      <c r="N55" s="390">
        <v>13.4</v>
      </c>
      <c r="O55" s="391">
        <v>3.8</v>
      </c>
      <c r="P55" s="414">
        <v>4.8</v>
      </c>
    </row>
    <row r="56" spans="1:16">
      <c r="A56" s="7" t="s">
        <v>68</v>
      </c>
      <c r="B56" s="8">
        <v>55</v>
      </c>
      <c r="C56" s="10">
        <v>58</v>
      </c>
      <c r="D56" s="136">
        <v>0.45</v>
      </c>
      <c r="E56" s="46">
        <v>0.78200000000000003</v>
      </c>
      <c r="F56" s="203">
        <v>2.2999999999999998</v>
      </c>
      <c r="G56" s="110">
        <v>5.3</v>
      </c>
      <c r="H56" s="90">
        <v>5</v>
      </c>
      <c r="I56" s="70">
        <v>1.8</v>
      </c>
      <c r="J56" s="206">
        <v>0.5</v>
      </c>
      <c r="K56" s="87">
        <v>2.5</v>
      </c>
      <c r="L56" s="108">
        <v>20.6</v>
      </c>
      <c r="M56" s="390">
        <v>7.2</v>
      </c>
      <c r="N56" s="390">
        <v>16.3</v>
      </c>
      <c r="O56" s="391">
        <v>3.1</v>
      </c>
      <c r="P56" s="414">
        <v>4</v>
      </c>
    </row>
    <row r="57" spans="1:16">
      <c r="A57" s="7" t="s">
        <v>69</v>
      </c>
      <c r="B57" s="8">
        <v>56</v>
      </c>
      <c r="C57" s="10">
        <v>78</v>
      </c>
      <c r="D57" s="60">
        <v>0.47099999999999997</v>
      </c>
      <c r="E57" s="85">
        <v>0.84199999999999997</v>
      </c>
      <c r="F57" s="127">
        <v>1.8</v>
      </c>
      <c r="G57" s="127">
        <v>6.2</v>
      </c>
      <c r="H57" s="121">
        <v>2.2999999999999998</v>
      </c>
      <c r="I57" s="183">
        <v>1.2</v>
      </c>
      <c r="J57" s="112">
        <v>0.8</v>
      </c>
      <c r="K57" s="107">
        <v>1.7</v>
      </c>
      <c r="L57" s="134">
        <v>17.399999999999999</v>
      </c>
      <c r="M57" s="390">
        <v>6.4</v>
      </c>
      <c r="N57" s="390">
        <v>13.8</v>
      </c>
      <c r="O57" s="391">
        <v>2.9</v>
      </c>
      <c r="P57" s="414">
        <v>3.4</v>
      </c>
    </row>
    <row r="58" spans="1:16">
      <c r="A58" s="7" t="s">
        <v>70</v>
      </c>
      <c r="B58" s="8">
        <v>57</v>
      </c>
      <c r="C58" s="10">
        <v>67</v>
      </c>
      <c r="D58" s="94">
        <v>0.45500000000000002</v>
      </c>
      <c r="E58" s="227">
        <v>0.77200000000000002</v>
      </c>
      <c r="F58" s="67">
        <v>2.2000000000000002</v>
      </c>
      <c r="G58" s="228">
        <v>7.6</v>
      </c>
      <c r="H58" s="108">
        <v>5.4</v>
      </c>
      <c r="I58" s="54">
        <v>0.7</v>
      </c>
      <c r="J58" s="33">
        <v>0.3</v>
      </c>
      <c r="K58" s="64">
        <v>3</v>
      </c>
      <c r="L58" s="32">
        <v>23.6</v>
      </c>
      <c r="M58" s="390">
        <v>8.4</v>
      </c>
      <c r="N58" s="390">
        <v>18.399999999999999</v>
      </c>
      <c r="O58" s="391">
        <v>4.8</v>
      </c>
      <c r="P58" s="414">
        <v>6.2</v>
      </c>
    </row>
    <row r="59" spans="1:16">
      <c r="A59" s="7" t="s">
        <v>71</v>
      </c>
      <c r="B59" s="8">
        <v>58</v>
      </c>
      <c r="C59" s="10">
        <v>75</v>
      </c>
      <c r="D59" s="141">
        <v>0.45800000000000002</v>
      </c>
      <c r="E59" s="229">
        <v>0.45800000000000002</v>
      </c>
      <c r="F59" s="230">
        <v>0.5</v>
      </c>
      <c r="G59" s="231">
        <v>0.5</v>
      </c>
      <c r="H59" s="232">
        <v>0.5</v>
      </c>
      <c r="I59" s="233">
        <v>0.5</v>
      </c>
      <c r="J59" s="94">
        <v>0.5</v>
      </c>
      <c r="K59" s="234">
        <v>0.5</v>
      </c>
      <c r="L59" s="235">
        <v>0.5</v>
      </c>
      <c r="M59" s="390">
        <v>8.1999999999999993</v>
      </c>
      <c r="N59" s="390">
        <v>17.899999999999999</v>
      </c>
      <c r="O59" s="391">
        <v>2.8</v>
      </c>
      <c r="P59" s="414">
        <v>3.2</v>
      </c>
    </row>
    <row r="60" spans="1:16">
      <c r="A60" s="7" t="s">
        <v>72</v>
      </c>
      <c r="B60" s="8">
        <v>59</v>
      </c>
      <c r="C60" s="10">
        <v>70</v>
      </c>
      <c r="D60" s="30">
        <v>0.48099999999999998</v>
      </c>
      <c r="E60" s="236">
        <v>0.90100000000000002</v>
      </c>
      <c r="F60" s="214">
        <v>1.7</v>
      </c>
      <c r="G60" s="126">
        <v>4.3</v>
      </c>
      <c r="H60" s="49">
        <v>4.2</v>
      </c>
      <c r="I60" s="149">
        <v>0.9</v>
      </c>
      <c r="J60" s="179">
        <v>0.2</v>
      </c>
      <c r="K60" s="184">
        <v>1.6</v>
      </c>
      <c r="L60" s="68">
        <v>15.4</v>
      </c>
      <c r="M60" s="390">
        <v>5.8</v>
      </c>
      <c r="N60" s="390">
        <v>12</v>
      </c>
      <c r="O60" s="391">
        <v>1.9</v>
      </c>
      <c r="P60" s="414">
        <v>2.1</v>
      </c>
    </row>
    <row r="61" spans="1:16">
      <c r="A61" s="7" t="s">
        <v>73</v>
      </c>
      <c r="B61" s="8">
        <v>60</v>
      </c>
      <c r="C61" s="10">
        <v>70</v>
      </c>
      <c r="D61" s="90">
        <v>0.55400000000000005</v>
      </c>
      <c r="E61" s="214">
        <v>0.79500000000000004</v>
      </c>
      <c r="F61" s="237">
        <v>0.4</v>
      </c>
      <c r="G61" s="226">
        <v>9.9</v>
      </c>
      <c r="H61" s="208">
        <v>1.5</v>
      </c>
      <c r="I61" s="238">
        <v>0.5</v>
      </c>
      <c r="J61" s="183">
        <v>1.2</v>
      </c>
      <c r="K61" s="116">
        <v>1.9</v>
      </c>
      <c r="L61" s="92">
        <v>15.9</v>
      </c>
      <c r="M61" s="390">
        <v>6.6</v>
      </c>
      <c r="N61" s="390">
        <v>11.9</v>
      </c>
      <c r="O61" s="391">
        <v>3</v>
      </c>
      <c r="P61" s="414">
        <v>3.8</v>
      </c>
    </row>
    <row r="62" spans="1:16">
      <c r="A62" s="7" t="s">
        <v>74</v>
      </c>
      <c r="B62" s="8">
        <v>61</v>
      </c>
      <c r="C62" s="10">
        <v>73</v>
      </c>
      <c r="D62" s="13">
        <v>0.43099999999999999</v>
      </c>
      <c r="E62" s="219">
        <v>0.84599999999999997</v>
      </c>
      <c r="F62" s="137">
        <v>2.2000000000000002</v>
      </c>
      <c r="G62" s="123">
        <v>3.7</v>
      </c>
      <c r="H62" s="15">
        <v>3.4</v>
      </c>
      <c r="I62" s="124">
        <v>1.4</v>
      </c>
      <c r="J62" s="15">
        <v>0.9</v>
      </c>
      <c r="K62" s="184">
        <v>1.6</v>
      </c>
      <c r="L62" s="194">
        <v>14.8</v>
      </c>
      <c r="M62" s="390">
        <v>5.4</v>
      </c>
      <c r="N62" s="390">
        <v>13</v>
      </c>
      <c r="O62" s="391">
        <v>2.2000000000000002</v>
      </c>
      <c r="P62" s="414">
        <v>2.6</v>
      </c>
    </row>
    <row r="63" spans="1:16">
      <c r="A63" s="7" t="s">
        <v>75</v>
      </c>
      <c r="B63" s="8">
        <v>62</v>
      </c>
      <c r="C63" s="10">
        <v>74</v>
      </c>
      <c r="D63" s="197">
        <v>0.55200000000000005</v>
      </c>
      <c r="E63" s="239">
        <v>0.66800000000000004</v>
      </c>
      <c r="F63" s="240">
        <v>0.2</v>
      </c>
      <c r="G63" s="207">
        <v>8.1</v>
      </c>
      <c r="H63" s="208">
        <v>1.5</v>
      </c>
      <c r="I63" s="121">
        <v>0.8</v>
      </c>
      <c r="J63" s="170">
        <v>1.4</v>
      </c>
      <c r="K63" s="94">
        <v>1.4</v>
      </c>
      <c r="L63" s="81">
        <v>13.4</v>
      </c>
      <c r="M63" s="390">
        <v>5.2</v>
      </c>
      <c r="N63" s="390">
        <v>9.5</v>
      </c>
      <c r="O63" s="391">
        <v>2</v>
      </c>
      <c r="P63" s="414">
        <v>3</v>
      </c>
    </row>
    <row r="64" spans="1:16">
      <c r="A64" s="7" t="s">
        <v>76</v>
      </c>
      <c r="B64" s="8">
        <v>63</v>
      </c>
      <c r="C64" s="10">
        <v>69</v>
      </c>
      <c r="D64" s="223">
        <v>0.53700000000000003</v>
      </c>
      <c r="E64" s="241">
        <v>0.69199999999999995</v>
      </c>
      <c r="F64" s="237">
        <v>0.4</v>
      </c>
      <c r="G64" s="134">
        <v>8</v>
      </c>
      <c r="H64" s="96">
        <v>2.5</v>
      </c>
      <c r="I64" s="32">
        <v>1.5</v>
      </c>
      <c r="J64" s="29">
        <v>0.6</v>
      </c>
      <c r="K64" s="242">
        <v>1.2</v>
      </c>
      <c r="L64" s="123">
        <v>9.3000000000000007</v>
      </c>
      <c r="M64" s="390">
        <v>3.9</v>
      </c>
      <c r="N64" s="390">
        <v>7.3</v>
      </c>
      <c r="O64" s="391">
        <v>1.4</v>
      </c>
      <c r="P64" s="414">
        <v>2</v>
      </c>
    </row>
    <row r="65" spans="1:16">
      <c r="A65" s="7" t="s">
        <v>77</v>
      </c>
      <c r="B65" s="8">
        <v>64</v>
      </c>
      <c r="C65" s="10">
        <v>76</v>
      </c>
      <c r="D65" s="63">
        <v>0.56000000000000005</v>
      </c>
      <c r="E65" s="20">
        <v>0.749</v>
      </c>
      <c r="F65" s="27">
        <v>0</v>
      </c>
      <c r="G65" s="183">
        <v>8.4</v>
      </c>
      <c r="H65" s="40">
        <v>2.6</v>
      </c>
      <c r="I65" s="40">
        <v>0.9</v>
      </c>
      <c r="J65" s="160">
        <v>1</v>
      </c>
      <c r="K65" s="161">
        <v>1.4</v>
      </c>
      <c r="L65" s="141">
        <v>11.1</v>
      </c>
      <c r="M65" s="390">
        <v>4.2</v>
      </c>
      <c r="N65" s="390">
        <v>7.2</v>
      </c>
      <c r="O65" s="391">
        <v>2.7</v>
      </c>
      <c r="P65" s="414">
        <v>3.5</v>
      </c>
    </row>
    <row r="66" spans="1:16">
      <c r="A66" s="7" t="s">
        <v>78</v>
      </c>
      <c r="B66" s="8">
        <v>65</v>
      </c>
      <c r="C66" s="10">
        <v>76</v>
      </c>
      <c r="D66" s="243">
        <v>0.44500000000000001</v>
      </c>
      <c r="E66" s="72">
        <v>0.877</v>
      </c>
      <c r="F66" s="45">
        <v>2.1</v>
      </c>
      <c r="G66" s="244">
        <v>4.0999999999999996</v>
      </c>
      <c r="H66" s="36">
        <v>4.4000000000000004</v>
      </c>
      <c r="I66" s="39">
        <v>1</v>
      </c>
      <c r="J66" s="78">
        <v>0.4</v>
      </c>
      <c r="K66" s="158">
        <v>2.1</v>
      </c>
      <c r="L66" s="201">
        <v>18.3</v>
      </c>
      <c r="M66" s="390">
        <v>6.7</v>
      </c>
      <c r="N66" s="390">
        <v>15</v>
      </c>
      <c r="O66" s="391">
        <v>2.9</v>
      </c>
      <c r="P66" s="414">
        <v>3.3</v>
      </c>
    </row>
    <row r="67" spans="1:16">
      <c r="A67" s="7" t="s">
        <v>79</v>
      </c>
      <c r="B67" s="8">
        <v>66</v>
      </c>
      <c r="C67" s="10">
        <v>76</v>
      </c>
      <c r="D67" s="101">
        <v>0.59199999999999997</v>
      </c>
      <c r="E67" s="29">
        <v>0.78400000000000003</v>
      </c>
      <c r="F67" s="159">
        <v>0.7</v>
      </c>
      <c r="G67" s="90">
        <v>9</v>
      </c>
      <c r="H67" s="220">
        <v>1.9</v>
      </c>
      <c r="I67" s="195">
        <v>0.5</v>
      </c>
      <c r="J67" s="183">
        <v>1.2</v>
      </c>
      <c r="K67" s="245">
        <v>1.1000000000000001</v>
      </c>
      <c r="L67" s="15">
        <v>14.8</v>
      </c>
      <c r="M67" s="390">
        <v>6.4</v>
      </c>
      <c r="N67" s="390">
        <v>10.6</v>
      </c>
      <c r="O67" s="391">
        <v>2.2999999999999998</v>
      </c>
      <c r="P67" s="414">
        <v>2.9</v>
      </c>
    </row>
    <row r="68" spans="1:16">
      <c r="A68" s="7" t="s">
        <v>80</v>
      </c>
      <c r="B68" s="8">
        <v>67</v>
      </c>
      <c r="C68" s="10">
        <v>72</v>
      </c>
      <c r="D68" s="138">
        <v>0.438</v>
      </c>
      <c r="E68" s="162">
        <v>0.78</v>
      </c>
      <c r="F68" s="60">
        <v>1.4</v>
      </c>
      <c r="G68" s="166">
        <v>3.8</v>
      </c>
      <c r="H68" s="55">
        <v>7.1</v>
      </c>
      <c r="I68" s="44">
        <v>1.2</v>
      </c>
      <c r="J68" s="78">
        <v>0.4</v>
      </c>
      <c r="K68" s="185">
        <v>2.9</v>
      </c>
      <c r="L68" s="212">
        <v>15.1</v>
      </c>
      <c r="M68" s="390">
        <v>4.7</v>
      </c>
      <c r="N68" s="390">
        <v>10.8</v>
      </c>
      <c r="O68" s="391">
        <v>3</v>
      </c>
      <c r="P68" s="414">
        <v>3.9</v>
      </c>
    </row>
    <row r="69" spans="1:16">
      <c r="A69" s="7" t="s">
        <v>81</v>
      </c>
      <c r="B69" s="8">
        <v>67</v>
      </c>
      <c r="C69" s="10">
        <v>72</v>
      </c>
      <c r="D69" s="246">
        <v>0.41699999999999998</v>
      </c>
      <c r="E69" s="214">
        <v>0.79500000000000004</v>
      </c>
      <c r="F69" s="60">
        <v>1.4</v>
      </c>
      <c r="G69" s="126">
        <v>4.3</v>
      </c>
      <c r="H69" s="247">
        <v>1.3</v>
      </c>
      <c r="I69" s="45">
        <v>1.1000000000000001</v>
      </c>
      <c r="J69" s="110">
        <v>0.7</v>
      </c>
      <c r="K69" s="248">
        <v>1.2</v>
      </c>
      <c r="L69" s="99">
        <v>12</v>
      </c>
      <c r="M69" s="390">
        <v>4.2</v>
      </c>
      <c r="N69" s="390">
        <v>10</v>
      </c>
      <c r="O69" s="391">
        <v>2.2000000000000002</v>
      </c>
      <c r="P69" s="414">
        <v>2.8</v>
      </c>
    </row>
    <row r="70" spans="1:16">
      <c r="A70" s="7" t="s">
        <v>82</v>
      </c>
      <c r="B70" s="8">
        <v>69</v>
      </c>
      <c r="C70" s="10">
        <v>74</v>
      </c>
      <c r="D70" s="199">
        <v>0.53</v>
      </c>
      <c r="E70" s="173">
        <v>0.73599999999999999</v>
      </c>
      <c r="F70" s="217">
        <v>0.7</v>
      </c>
      <c r="G70" s="174">
        <v>8.6999999999999993</v>
      </c>
      <c r="H70" s="15">
        <v>3.4</v>
      </c>
      <c r="I70" s="109">
        <v>0.7</v>
      </c>
      <c r="J70" s="29">
        <v>0.6</v>
      </c>
      <c r="K70" s="79">
        <v>2.7</v>
      </c>
      <c r="L70" s="63">
        <v>19.899999999999999</v>
      </c>
      <c r="M70" s="390">
        <v>7.6</v>
      </c>
      <c r="N70" s="390">
        <v>14.2</v>
      </c>
      <c r="O70" s="391">
        <v>4.7</v>
      </c>
      <c r="P70" s="414">
        <v>6.3</v>
      </c>
    </row>
    <row r="71" spans="1:16">
      <c r="A71" s="7" t="s">
        <v>83</v>
      </c>
      <c r="B71" s="8">
        <v>70</v>
      </c>
      <c r="C71" s="10">
        <v>76</v>
      </c>
      <c r="D71" s="220">
        <v>0.45100000000000001</v>
      </c>
      <c r="E71" s="62">
        <v>0.874</v>
      </c>
      <c r="F71" s="26">
        <v>1.6</v>
      </c>
      <c r="G71" s="29">
        <v>5</v>
      </c>
      <c r="H71" s="40">
        <v>2.6</v>
      </c>
      <c r="I71" s="115">
        <v>1</v>
      </c>
      <c r="J71" s="78">
        <v>0.4</v>
      </c>
      <c r="K71" s="248">
        <v>1.2</v>
      </c>
      <c r="L71" s="15">
        <v>14.8</v>
      </c>
      <c r="M71" s="390">
        <v>5.4</v>
      </c>
      <c r="N71" s="390">
        <v>12.2</v>
      </c>
      <c r="O71" s="391">
        <v>2.8</v>
      </c>
      <c r="P71" s="414">
        <v>3.2</v>
      </c>
    </row>
    <row r="72" spans="1:16">
      <c r="A72" s="7" t="s">
        <v>84</v>
      </c>
      <c r="B72" s="8">
        <v>71</v>
      </c>
      <c r="C72" s="10">
        <v>65</v>
      </c>
      <c r="D72" s="68">
        <v>0.50800000000000001</v>
      </c>
      <c r="E72" s="106">
        <v>0.78100000000000003</v>
      </c>
      <c r="F72" s="141">
        <v>1.2</v>
      </c>
      <c r="G72" s="154">
        <v>7.7</v>
      </c>
      <c r="H72" s="249">
        <v>1.4</v>
      </c>
      <c r="I72" s="40">
        <v>0.9</v>
      </c>
      <c r="J72" s="53">
        <v>1</v>
      </c>
      <c r="K72" s="242">
        <v>1.2</v>
      </c>
      <c r="L72" s="78">
        <v>9.6</v>
      </c>
      <c r="M72" s="390">
        <v>3.4</v>
      </c>
      <c r="N72" s="390">
        <v>6.9</v>
      </c>
      <c r="O72" s="391">
        <v>1.1000000000000001</v>
      </c>
      <c r="P72" s="414">
        <v>1.4</v>
      </c>
    </row>
    <row r="73" spans="1:16">
      <c r="A73" s="7" t="s">
        <v>85</v>
      </c>
      <c r="B73" s="8">
        <v>72</v>
      </c>
      <c r="C73" s="10">
        <v>74</v>
      </c>
      <c r="D73" s="89">
        <v>0.442</v>
      </c>
      <c r="E73" s="78">
        <v>0.72699999999999998</v>
      </c>
      <c r="F73" s="250">
        <v>1.7</v>
      </c>
      <c r="G73" s="93">
        <v>7.1</v>
      </c>
      <c r="H73" s="112">
        <v>3.2</v>
      </c>
      <c r="I73" s="40">
        <v>0.9</v>
      </c>
      <c r="J73" s="26">
        <v>0.7</v>
      </c>
      <c r="K73" s="169">
        <v>1.8</v>
      </c>
      <c r="L73" s="67">
        <v>16.8</v>
      </c>
      <c r="M73" s="390">
        <v>6.3</v>
      </c>
      <c r="N73" s="390">
        <v>14.3</v>
      </c>
      <c r="O73" s="391">
        <v>2.5</v>
      </c>
      <c r="P73" s="414">
        <v>3.4</v>
      </c>
    </row>
    <row r="74" spans="1:16">
      <c r="A74" s="7" t="s">
        <v>86</v>
      </c>
      <c r="B74" s="8">
        <v>73</v>
      </c>
      <c r="C74" s="10">
        <v>70</v>
      </c>
      <c r="D74" s="251">
        <v>0.40400000000000003</v>
      </c>
      <c r="E74" s="121">
        <v>0.78100000000000003</v>
      </c>
      <c r="F74" s="127">
        <v>1.8</v>
      </c>
      <c r="G74" s="252">
        <v>3.9</v>
      </c>
      <c r="H74" s="154">
        <v>4.2</v>
      </c>
      <c r="I74" s="145">
        <v>1.7</v>
      </c>
      <c r="J74" s="94">
        <v>0.5</v>
      </c>
      <c r="K74" s="169">
        <v>1.8</v>
      </c>
      <c r="L74" s="136">
        <v>10.3</v>
      </c>
      <c r="M74" s="390">
        <v>3.5</v>
      </c>
      <c r="N74" s="390">
        <v>8.9</v>
      </c>
      <c r="O74" s="391">
        <v>1.9</v>
      </c>
      <c r="P74" s="414">
        <v>2.4</v>
      </c>
    </row>
    <row r="75" spans="1:16">
      <c r="A75" s="7" t="s">
        <v>87</v>
      </c>
      <c r="B75" s="8">
        <v>74</v>
      </c>
      <c r="C75" s="10">
        <v>76</v>
      </c>
      <c r="D75" s="61">
        <v>0.59799999999999998</v>
      </c>
      <c r="E75" s="253">
        <v>0.66100000000000003</v>
      </c>
      <c r="F75" s="131">
        <v>0.1</v>
      </c>
      <c r="G75" s="194">
        <v>6.5</v>
      </c>
      <c r="H75" s="141">
        <v>2.1</v>
      </c>
      <c r="I75" s="121">
        <v>0.8</v>
      </c>
      <c r="J75" s="174">
        <v>1.3</v>
      </c>
      <c r="K75" s="161">
        <v>1.4</v>
      </c>
      <c r="L75" s="115">
        <v>15.2</v>
      </c>
      <c r="M75" s="390">
        <v>6.7</v>
      </c>
      <c r="N75" s="390">
        <v>10.9</v>
      </c>
      <c r="O75" s="391">
        <v>2.9</v>
      </c>
      <c r="P75" s="414">
        <v>4.5</v>
      </c>
    </row>
    <row r="76" spans="1:16">
      <c r="A76" s="7" t="s">
        <v>88</v>
      </c>
      <c r="B76" s="8">
        <v>75</v>
      </c>
      <c r="C76" s="10">
        <v>60</v>
      </c>
      <c r="D76" s="186">
        <v>0.41299999999999998</v>
      </c>
      <c r="E76" s="254">
        <v>0.51</v>
      </c>
      <c r="F76" s="250">
        <v>1.7</v>
      </c>
      <c r="G76" s="30">
        <v>5.4</v>
      </c>
      <c r="H76" s="37">
        <v>6.6</v>
      </c>
      <c r="I76" s="32">
        <v>1.5</v>
      </c>
      <c r="J76" s="106">
        <v>0.6</v>
      </c>
      <c r="K76" s="18">
        <v>2.2000000000000002</v>
      </c>
      <c r="L76" s="205">
        <v>10.199999999999999</v>
      </c>
      <c r="M76" s="390">
        <v>3.7</v>
      </c>
      <c r="N76" s="390">
        <v>9</v>
      </c>
      <c r="O76" s="391">
        <v>0.5</v>
      </c>
      <c r="P76" s="414">
        <v>1.1000000000000001</v>
      </c>
    </row>
    <row r="77" spans="1:16">
      <c r="A77" s="7" t="s">
        <v>89</v>
      </c>
      <c r="B77" s="8">
        <v>76</v>
      </c>
      <c r="C77" s="10">
        <v>71</v>
      </c>
      <c r="D77" s="255">
        <v>0.55100000000000005</v>
      </c>
      <c r="E77" s="217">
        <v>0.6</v>
      </c>
      <c r="F77" s="27">
        <v>0</v>
      </c>
      <c r="G77" s="88">
        <v>12</v>
      </c>
      <c r="H77" s="256">
        <v>0.9</v>
      </c>
      <c r="I77" s="54">
        <v>0.7</v>
      </c>
      <c r="J77" s="55">
        <v>2</v>
      </c>
      <c r="K77" s="184">
        <v>1.6</v>
      </c>
      <c r="L77" s="214">
        <v>13.8</v>
      </c>
      <c r="M77" s="392">
        <v>5.9</v>
      </c>
      <c r="N77" s="392">
        <v>10.8</v>
      </c>
      <c r="O77" s="391">
        <v>2</v>
      </c>
      <c r="P77" s="414">
        <v>3.4</v>
      </c>
    </row>
    <row r="78" spans="1:16">
      <c r="A78" s="7" t="s">
        <v>90</v>
      </c>
      <c r="B78" s="8">
        <v>77</v>
      </c>
      <c r="C78" s="10">
        <v>73</v>
      </c>
      <c r="D78" s="257">
        <v>0.42899999999999999</v>
      </c>
      <c r="E78" s="39">
        <v>0.79900000000000004</v>
      </c>
      <c r="F78" s="46">
        <v>1.3</v>
      </c>
      <c r="G78" s="211">
        <v>5.5</v>
      </c>
      <c r="H78" s="258">
        <v>1.2</v>
      </c>
      <c r="I78" s="49">
        <v>1.1000000000000001</v>
      </c>
      <c r="J78" s="170">
        <v>1.4</v>
      </c>
      <c r="K78" s="242">
        <v>1.2</v>
      </c>
      <c r="L78" s="136">
        <v>10.3</v>
      </c>
      <c r="M78" s="390">
        <v>3.7</v>
      </c>
      <c r="N78" s="390">
        <v>8.6</v>
      </c>
      <c r="O78" s="391">
        <v>1.6</v>
      </c>
      <c r="P78" s="414">
        <v>2</v>
      </c>
    </row>
    <row r="79" spans="1:16">
      <c r="A79" s="7" t="s">
        <v>91</v>
      </c>
      <c r="B79" s="8">
        <v>78</v>
      </c>
      <c r="C79" s="10">
        <v>63</v>
      </c>
      <c r="D79" s="113">
        <v>0.47399999999999998</v>
      </c>
      <c r="E79" s="259">
        <v>0.47399999999999998</v>
      </c>
      <c r="F79" s="260">
        <v>0.5</v>
      </c>
      <c r="G79" s="261">
        <v>0.5</v>
      </c>
      <c r="H79" s="262">
        <v>0.5</v>
      </c>
      <c r="I79" s="263">
        <v>0.5</v>
      </c>
      <c r="J79" s="126">
        <v>0.5</v>
      </c>
      <c r="K79" s="264">
        <v>0.5</v>
      </c>
      <c r="L79" s="235">
        <v>0.5</v>
      </c>
      <c r="M79" s="392">
        <v>5.4</v>
      </c>
      <c r="N79" s="392">
        <v>11.4</v>
      </c>
      <c r="O79" s="391">
        <v>2</v>
      </c>
      <c r="P79" s="414">
        <v>2.5</v>
      </c>
    </row>
    <row r="80" spans="1:16">
      <c r="A80" s="7" t="s">
        <v>92</v>
      </c>
      <c r="B80" s="8">
        <v>79</v>
      </c>
      <c r="C80" s="10">
        <v>70</v>
      </c>
      <c r="D80" s="106">
        <v>0.46700000000000003</v>
      </c>
      <c r="E80" s="59">
        <v>0.84499999999999997</v>
      </c>
      <c r="F80" s="30">
        <v>1.5</v>
      </c>
      <c r="G80" s="29">
        <v>5</v>
      </c>
      <c r="H80" s="93">
        <v>3.8</v>
      </c>
      <c r="I80" s="149">
        <v>0.9</v>
      </c>
      <c r="J80" s="86">
        <v>0.4</v>
      </c>
      <c r="K80" s="107">
        <v>1.7</v>
      </c>
      <c r="L80" s="115">
        <v>15.3</v>
      </c>
      <c r="M80" s="390">
        <v>4.9000000000000004</v>
      </c>
      <c r="N80" s="390">
        <v>10.8</v>
      </c>
      <c r="O80" s="391">
        <v>2.7</v>
      </c>
      <c r="P80" s="414">
        <v>3.2</v>
      </c>
    </row>
    <row r="81" spans="1:16">
      <c r="A81" s="7" t="s">
        <v>93</v>
      </c>
      <c r="B81" s="8">
        <v>80</v>
      </c>
      <c r="C81" s="10">
        <v>74</v>
      </c>
      <c r="D81" s="223">
        <v>0.53800000000000003</v>
      </c>
      <c r="E81" s="166">
        <v>0.73099999999999998</v>
      </c>
      <c r="F81" s="265">
        <v>0.3</v>
      </c>
      <c r="G81" s="63">
        <v>9.3000000000000007</v>
      </c>
      <c r="H81" s="171">
        <v>3.1</v>
      </c>
      <c r="I81" s="54">
        <v>0.7</v>
      </c>
      <c r="J81" s="206">
        <v>0.5</v>
      </c>
      <c r="K81" s="266">
        <v>2.2000000000000002</v>
      </c>
      <c r="L81" s="23">
        <v>14.7</v>
      </c>
      <c r="M81" s="390">
        <v>5.9</v>
      </c>
      <c r="N81" s="390">
        <v>10.9</v>
      </c>
      <c r="O81" s="391">
        <v>3</v>
      </c>
      <c r="P81" s="414">
        <v>4.0999999999999996</v>
      </c>
    </row>
    <row r="82" spans="1:16">
      <c r="A82" s="7" t="s">
        <v>94</v>
      </c>
      <c r="B82" s="8">
        <v>81</v>
      </c>
      <c r="C82" s="10">
        <v>78</v>
      </c>
      <c r="D82" s="267">
        <v>0.59299999999999997</v>
      </c>
      <c r="E82" s="179">
        <v>0.53800000000000003</v>
      </c>
      <c r="F82" s="27">
        <v>0</v>
      </c>
      <c r="G82" s="100">
        <v>9.6</v>
      </c>
      <c r="H82" s="208">
        <v>1.5</v>
      </c>
      <c r="I82" s="85">
        <v>1.3</v>
      </c>
      <c r="J82" s="53">
        <v>1</v>
      </c>
      <c r="K82" s="122">
        <v>1.8</v>
      </c>
      <c r="L82" s="214">
        <v>13.7</v>
      </c>
      <c r="M82" s="390">
        <v>5.9</v>
      </c>
      <c r="N82" s="390">
        <v>10</v>
      </c>
      <c r="O82" s="391">
        <v>2</v>
      </c>
      <c r="P82" s="414">
        <v>3.7</v>
      </c>
    </row>
    <row r="83" spans="1:16">
      <c r="A83" s="7" t="s">
        <v>95</v>
      </c>
      <c r="B83" s="8">
        <v>82</v>
      </c>
      <c r="C83" s="10">
        <v>70</v>
      </c>
      <c r="D83" s="127">
        <v>0.495</v>
      </c>
      <c r="E83" s="30">
        <v>0.79</v>
      </c>
      <c r="F83" s="268">
        <v>0.2</v>
      </c>
      <c r="G83" s="199">
        <v>7.9</v>
      </c>
      <c r="H83" s="94">
        <v>2</v>
      </c>
      <c r="I83" s="239">
        <v>0.6</v>
      </c>
      <c r="J83" s="174">
        <v>1.3</v>
      </c>
      <c r="K83" s="184">
        <v>1.6</v>
      </c>
      <c r="L83" s="46">
        <v>11.9</v>
      </c>
      <c r="M83" s="390">
        <v>4.5999999999999996</v>
      </c>
      <c r="N83" s="390">
        <v>9.3000000000000007</v>
      </c>
      <c r="O83" s="391">
        <v>2.6</v>
      </c>
      <c r="P83" s="414">
        <v>3.2</v>
      </c>
    </row>
    <row r="84" spans="1:16">
      <c r="A84" s="7" t="s">
        <v>96</v>
      </c>
      <c r="B84" s="8">
        <v>83</v>
      </c>
      <c r="C84" s="10">
        <v>78</v>
      </c>
      <c r="D84" s="269">
        <v>0.39</v>
      </c>
      <c r="E84" s="60">
        <v>0.78400000000000003</v>
      </c>
      <c r="F84" s="203">
        <v>2.2999999999999998</v>
      </c>
      <c r="G84" s="113">
        <v>5.0999999999999996</v>
      </c>
      <c r="H84" s="270">
        <v>3.9</v>
      </c>
      <c r="I84" s="183">
        <v>1.2</v>
      </c>
      <c r="J84" s="33">
        <v>0.3</v>
      </c>
      <c r="K84" s="210">
        <v>1.3</v>
      </c>
      <c r="L84" s="204">
        <v>13.9</v>
      </c>
      <c r="M84" s="390">
        <v>4.8</v>
      </c>
      <c r="N84" s="390">
        <v>12.4</v>
      </c>
      <c r="O84" s="391">
        <v>1.6</v>
      </c>
      <c r="P84" s="414">
        <v>2</v>
      </c>
    </row>
    <row r="85" spans="1:16">
      <c r="A85" s="7" t="s">
        <v>97</v>
      </c>
      <c r="B85" s="8">
        <v>84</v>
      </c>
      <c r="C85" s="10">
        <v>69</v>
      </c>
      <c r="D85" s="271">
        <v>0.41399999999999998</v>
      </c>
      <c r="E85" s="196">
        <v>0.85299999999999998</v>
      </c>
      <c r="F85" s="76">
        <v>1.2</v>
      </c>
      <c r="G85" s="94">
        <v>4.2</v>
      </c>
      <c r="H85" s="153">
        <v>7.8</v>
      </c>
      <c r="I85" s="55">
        <v>1.6</v>
      </c>
      <c r="J85" s="272">
        <v>0.2</v>
      </c>
      <c r="K85" s="273">
        <v>2.7</v>
      </c>
      <c r="L85" s="274">
        <v>11.7</v>
      </c>
      <c r="M85" s="390">
        <v>3.4</v>
      </c>
      <c r="N85" s="390">
        <v>8.3000000000000007</v>
      </c>
      <c r="O85" s="391">
        <v>2.6</v>
      </c>
      <c r="P85" s="414">
        <v>3.1</v>
      </c>
    </row>
    <row r="86" spans="1:16">
      <c r="A86" s="7" t="s">
        <v>98</v>
      </c>
      <c r="B86" s="8">
        <v>85</v>
      </c>
      <c r="C86" s="10">
        <v>69</v>
      </c>
      <c r="D86" s="39">
        <v>0.497</v>
      </c>
      <c r="E86" s="89">
        <v>0.72399999999999998</v>
      </c>
      <c r="F86" s="238">
        <v>0.6</v>
      </c>
      <c r="G86" s="104">
        <v>8.6</v>
      </c>
      <c r="H86" s="275">
        <v>1.4</v>
      </c>
      <c r="I86" s="109">
        <v>0.7</v>
      </c>
      <c r="J86" s="215">
        <v>1.1000000000000001</v>
      </c>
      <c r="K86" s="116">
        <v>1.9</v>
      </c>
      <c r="L86" s="12">
        <v>17.899999999999999</v>
      </c>
      <c r="M86" s="390">
        <v>6.7</v>
      </c>
      <c r="N86" s="390">
        <v>13.3</v>
      </c>
      <c r="O86" s="391">
        <v>3.9</v>
      </c>
      <c r="P86" s="414">
        <v>5.4</v>
      </c>
    </row>
    <row r="87" spans="1:16">
      <c r="A87" s="7" t="s">
        <v>99</v>
      </c>
      <c r="B87" s="8">
        <v>86</v>
      </c>
      <c r="C87" s="10">
        <v>74</v>
      </c>
      <c r="D87" s="94">
        <v>0.45500000000000002</v>
      </c>
      <c r="E87" s="212">
        <v>0.80300000000000005</v>
      </c>
      <c r="F87" s="76">
        <v>1.2</v>
      </c>
      <c r="G87" s="270">
        <v>7.3</v>
      </c>
      <c r="H87" s="154">
        <v>4.2</v>
      </c>
      <c r="I87" s="149">
        <v>0.9</v>
      </c>
      <c r="J87" s="49">
        <v>1.1000000000000001</v>
      </c>
      <c r="K87" s="116">
        <v>1.9</v>
      </c>
      <c r="L87" s="211">
        <v>13.1</v>
      </c>
      <c r="M87" s="390">
        <v>4.3</v>
      </c>
      <c r="N87" s="390">
        <v>9.3000000000000007</v>
      </c>
      <c r="O87" s="391">
        <v>2.1</v>
      </c>
      <c r="P87" s="414">
        <v>2.6</v>
      </c>
    </row>
    <row r="88" spans="1:16">
      <c r="A88" s="7" t="s">
        <v>100</v>
      </c>
      <c r="B88" s="8">
        <v>87</v>
      </c>
      <c r="C88" s="10">
        <v>79</v>
      </c>
      <c r="D88" s="166">
        <v>0.44400000000000001</v>
      </c>
      <c r="E88" s="15">
        <v>0.80100000000000005</v>
      </c>
      <c r="F88" s="94">
        <v>1.1000000000000001</v>
      </c>
      <c r="G88" s="276">
        <v>3.5</v>
      </c>
      <c r="H88" s="126">
        <v>2</v>
      </c>
      <c r="I88" s="124">
        <v>1.4</v>
      </c>
      <c r="J88" s="206">
        <v>0.5</v>
      </c>
      <c r="K88" s="277">
        <v>0.9</v>
      </c>
      <c r="L88" s="86">
        <v>8.5</v>
      </c>
      <c r="M88" s="390">
        <v>3.3</v>
      </c>
      <c r="N88" s="390">
        <v>7.5</v>
      </c>
      <c r="O88" s="391">
        <v>1.3</v>
      </c>
      <c r="P88" s="414">
        <v>1.6</v>
      </c>
    </row>
    <row r="89" spans="1:16">
      <c r="A89" s="7" t="s">
        <v>101</v>
      </c>
      <c r="B89" s="8">
        <v>88</v>
      </c>
      <c r="C89" s="10">
        <v>67</v>
      </c>
      <c r="D89" s="278">
        <v>0.433</v>
      </c>
      <c r="E89" s="117">
        <v>0.82799999999999996</v>
      </c>
      <c r="F89" s="136">
        <v>1.1000000000000001</v>
      </c>
      <c r="G89" s="279">
        <v>2.8</v>
      </c>
      <c r="H89" s="38">
        <v>7.1</v>
      </c>
      <c r="I89" s="44">
        <v>1.2</v>
      </c>
      <c r="J89" s="86">
        <v>0.4</v>
      </c>
      <c r="K89" s="125">
        <v>2.4</v>
      </c>
      <c r="L89" s="191">
        <v>12.9</v>
      </c>
      <c r="M89" s="390">
        <v>4.5999999999999996</v>
      </c>
      <c r="N89" s="390">
        <v>10.6</v>
      </c>
      <c r="O89" s="391">
        <v>2.9</v>
      </c>
      <c r="P89" s="414">
        <v>3.5</v>
      </c>
    </row>
    <row r="90" spans="1:16">
      <c r="A90" s="7" t="s">
        <v>102</v>
      </c>
      <c r="B90" s="8">
        <v>89</v>
      </c>
      <c r="C90" s="10">
        <v>73</v>
      </c>
      <c r="D90" s="77">
        <v>0.61499999999999999</v>
      </c>
      <c r="E90" s="257">
        <v>0.67100000000000004</v>
      </c>
      <c r="F90" s="27">
        <v>0</v>
      </c>
      <c r="G90" s="115">
        <v>6.8</v>
      </c>
      <c r="H90" s="280">
        <v>0.8</v>
      </c>
      <c r="I90" s="239">
        <v>0.6</v>
      </c>
      <c r="J90" s="114">
        <v>1.7</v>
      </c>
      <c r="K90" s="245">
        <v>1.1000000000000001</v>
      </c>
      <c r="L90" s="83">
        <v>10.6</v>
      </c>
      <c r="M90" s="390">
        <v>5.2</v>
      </c>
      <c r="N90" s="390">
        <v>8.4</v>
      </c>
      <c r="O90" s="391">
        <v>1.2</v>
      </c>
      <c r="P90" s="414">
        <v>1.8</v>
      </c>
    </row>
    <row r="91" spans="1:16">
      <c r="A91" s="7" t="s">
        <v>103</v>
      </c>
      <c r="B91" s="8">
        <v>90</v>
      </c>
      <c r="C91" s="10">
        <v>71</v>
      </c>
      <c r="D91" s="281">
        <v>0.42099999999999999</v>
      </c>
      <c r="E91" s="143">
        <v>0.82899999999999996</v>
      </c>
      <c r="F91" s="149">
        <v>1.6</v>
      </c>
      <c r="G91" s="99">
        <v>4.9000000000000004</v>
      </c>
      <c r="H91" s="201">
        <v>4.5999999999999996</v>
      </c>
      <c r="I91" s="39">
        <v>1</v>
      </c>
      <c r="J91" s="206">
        <v>0.5</v>
      </c>
      <c r="K91" s="282">
        <v>1.9</v>
      </c>
      <c r="L91" s="126">
        <v>11</v>
      </c>
      <c r="M91" s="390">
        <v>3.3</v>
      </c>
      <c r="N91" s="390">
        <v>7.8</v>
      </c>
      <c r="O91" s="391">
        <v>1.3</v>
      </c>
      <c r="P91" s="414">
        <v>1.6</v>
      </c>
    </row>
    <row r="92" spans="1:16">
      <c r="A92" s="7" t="s">
        <v>104</v>
      </c>
      <c r="B92" s="8">
        <v>91</v>
      </c>
      <c r="C92" s="10">
        <v>78</v>
      </c>
      <c r="D92" s="99">
        <v>0.47</v>
      </c>
      <c r="E92" s="67">
        <v>0.81399999999999995</v>
      </c>
      <c r="F92" s="283">
        <v>0.9</v>
      </c>
      <c r="G92" s="239">
        <v>3.2</v>
      </c>
      <c r="H92" s="36">
        <v>4.4000000000000004</v>
      </c>
      <c r="I92" s="32">
        <v>1.5</v>
      </c>
      <c r="J92" s="110">
        <v>0.7</v>
      </c>
      <c r="K92" s="71">
        <v>2.1</v>
      </c>
      <c r="L92" s="81">
        <v>13.4</v>
      </c>
      <c r="M92" s="390">
        <v>5.3</v>
      </c>
      <c r="N92" s="390">
        <v>11</v>
      </c>
      <c r="O92" s="391">
        <v>2.7</v>
      </c>
      <c r="P92" s="414">
        <v>3.2</v>
      </c>
    </row>
    <row r="93" spans="1:16">
      <c r="A93" s="7" t="s">
        <v>105</v>
      </c>
      <c r="B93" s="8">
        <v>91</v>
      </c>
      <c r="C93" s="10">
        <v>80</v>
      </c>
      <c r="D93" s="126">
        <v>0.45800000000000002</v>
      </c>
      <c r="E93" s="78">
        <v>0.72799999999999998</v>
      </c>
      <c r="F93" s="68">
        <v>2</v>
      </c>
      <c r="G93" s="173">
        <v>3.8</v>
      </c>
      <c r="H93" s="223">
        <v>4.5</v>
      </c>
      <c r="I93" s="45">
        <v>1.1000000000000001</v>
      </c>
      <c r="J93" s="33">
        <v>0.3</v>
      </c>
      <c r="K93" s="116">
        <v>1.9</v>
      </c>
      <c r="L93" s="244">
        <v>10.4</v>
      </c>
      <c r="M93" s="390">
        <v>3.5</v>
      </c>
      <c r="N93" s="390">
        <v>7.9</v>
      </c>
      <c r="O93" s="391">
        <v>0.8</v>
      </c>
      <c r="P93" s="414">
        <v>1.1000000000000001</v>
      </c>
    </row>
    <row r="94" spans="1:16">
      <c r="A94" s="7" t="s">
        <v>106</v>
      </c>
      <c r="B94" s="8">
        <v>93</v>
      </c>
      <c r="C94" s="10">
        <v>67</v>
      </c>
      <c r="D94" s="205">
        <v>0.45</v>
      </c>
      <c r="E94" s="152">
        <v>0.71499999999999997</v>
      </c>
      <c r="F94" s="26">
        <v>1.6</v>
      </c>
      <c r="G94" s="83">
        <v>4.0999999999999996</v>
      </c>
      <c r="H94" s="207">
        <v>4.4000000000000004</v>
      </c>
      <c r="I94" s="44">
        <v>1.2</v>
      </c>
      <c r="J94" s="206">
        <v>0.5</v>
      </c>
      <c r="K94" s="282">
        <v>1.9</v>
      </c>
      <c r="L94" s="68">
        <v>15.4</v>
      </c>
      <c r="M94" s="390">
        <v>5.9</v>
      </c>
      <c r="N94" s="390">
        <v>13.3</v>
      </c>
      <c r="O94" s="391">
        <v>2.2000000000000002</v>
      </c>
      <c r="P94" s="414">
        <v>3.1</v>
      </c>
    </row>
    <row r="95" spans="1:16">
      <c r="A95" s="7" t="s">
        <v>107</v>
      </c>
      <c r="B95" s="8">
        <v>94</v>
      </c>
      <c r="C95" s="10">
        <v>71</v>
      </c>
      <c r="D95" s="284">
        <v>0.42199999999999999</v>
      </c>
      <c r="E95" s="21">
        <v>0.86299999999999999</v>
      </c>
      <c r="F95" s="68">
        <v>2</v>
      </c>
      <c r="G95" s="275">
        <v>2.9</v>
      </c>
      <c r="H95" s="223">
        <v>4.5</v>
      </c>
      <c r="I95" s="39">
        <v>1</v>
      </c>
      <c r="J95" s="33">
        <v>0.3</v>
      </c>
      <c r="K95" s="210">
        <v>1.3</v>
      </c>
      <c r="L95" s="60">
        <v>12.1</v>
      </c>
      <c r="M95" s="390">
        <v>4</v>
      </c>
      <c r="N95" s="390">
        <v>9.5</v>
      </c>
      <c r="O95" s="391">
        <v>1.6</v>
      </c>
      <c r="P95" s="414">
        <v>1.8</v>
      </c>
    </row>
    <row r="96" spans="1:16">
      <c r="A96" s="7" t="s">
        <v>108</v>
      </c>
      <c r="B96" s="8">
        <v>95</v>
      </c>
      <c r="C96" s="10">
        <v>77</v>
      </c>
      <c r="D96" s="32">
        <v>0.60099999999999998</v>
      </c>
      <c r="E96" s="135">
        <v>0.76500000000000001</v>
      </c>
      <c r="F96" s="285">
        <v>0.1</v>
      </c>
      <c r="G96" s="203">
        <v>7.9</v>
      </c>
      <c r="H96" s="258">
        <v>1.2</v>
      </c>
      <c r="I96" s="195">
        <v>0.5</v>
      </c>
      <c r="J96" s="170">
        <v>1.4</v>
      </c>
      <c r="K96" s="161">
        <v>1.4</v>
      </c>
      <c r="L96" s="76">
        <v>11.4</v>
      </c>
      <c r="M96" s="390">
        <v>4.7</v>
      </c>
      <c r="N96" s="390">
        <v>7.8</v>
      </c>
      <c r="O96" s="391">
        <v>2.9</v>
      </c>
      <c r="P96" s="414">
        <v>3.7</v>
      </c>
    </row>
    <row r="97" spans="1:16">
      <c r="A97" s="7" t="s">
        <v>109</v>
      </c>
      <c r="B97" s="8">
        <v>96</v>
      </c>
      <c r="C97" s="10">
        <v>73</v>
      </c>
      <c r="D97" s="138">
        <v>0.438</v>
      </c>
      <c r="E97" s="108">
        <v>0.84</v>
      </c>
      <c r="F97" s="45">
        <v>2.1</v>
      </c>
      <c r="G97" s="173">
        <v>3.8</v>
      </c>
      <c r="H97" s="224">
        <v>1.7</v>
      </c>
      <c r="I97" s="39">
        <v>1</v>
      </c>
      <c r="J97" s="15">
        <v>0.9</v>
      </c>
      <c r="K97" s="193">
        <v>1.1000000000000001</v>
      </c>
      <c r="L97" s="144">
        <v>9.4</v>
      </c>
      <c r="M97" s="390">
        <v>3.5</v>
      </c>
      <c r="N97" s="390">
        <v>8</v>
      </c>
      <c r="O97" s="391">
        <v>0.6</v>
      </c>
      <c r="P97" s="414">
        <v>0.7</v>
      </c>
    </row>
    <row r="98" spans="1:16">
      <c r="A98" s="7" t="s">
        <v>110</v>
      </c>
      <c r="B98" s="8">
        <v>97</v>
      </c>
      <c r="C98" s="10">
        <v>74</v>
      </c>
      <c r="D98" s="127">
        <v>0.496</v>
      </c>
      <c r="E98" s="126">
        <v>0.77600000000000002</v>
      </c>
      <c r="F98" s="173">
        <v>1</v>
      </c>
      <c r="G98" s="67">
        <v>7.6</v>
      </c>
      <c r="H98" s="238">
        <v>1.2</v>
      </c>
      <c r="I98" s="230">
        <v>0.4</v>
      </c>
      <c r="J98" s="44">
        <v>1.3</v>
      </c>
      <c r="K98" s="161">
        <v>1.4</v>
      </c>
      <c r="L98" s="250">
        <v>14.1</v>
      </c>
      <c r="M98" s="390">
        <v>5.7</v>
      </c>
      <c r="N98" s="390">
        <v>11.5</v>
      </c>
      <c r="O98" s="391">
        <v>1.6</v>
      </c>
      <c r="P98" s="414">
        <v>2.1</v>
      </c>
    </row>
    <row r="99" spans="1:16">
      <c r="A99" s="7" t="s">
        <v>111</v>
      </c>
      <c r="B99" s="8">
        <v>97</v>
      </c>
      <c r="C99" s="10">
        <v>75</v>
      </c>
      <c r="D99" s="156">
        <v>0.42599999999999999</v>
      </c>
      <c r="E99" s="124">
        <v>0.84799999999999998</v>
      </c>
      <c r="F99" s="203">
        <v>2.2999999999999998</v>
      </c>
      <c r="G99" s="253">
        <v>3.2</v>
      </c>
      <c r="H99" s="208">
        <v>1.5</v>
      </c>
      <c r="I99" s="149">
        <v>0.9</v>
      </c>
      <c r="J99" s="78">
        <v>0.4</v>
      </c>
      <c r="K99" s="286">
        <v>1</v>
      </c>
      <c r="L99" s="213">
        <v>13.1</v>
      </c>
      <c r="M99" s="390">
        <v>4.5</v>
      </c>
      <c r="N99" s="390">
        <v>10.5</v>
      </c>
      <c r="O99" s="391">
        <v>1.2</v>
      </c>
      <c r="P99" s="414">
        <v>1.4</v>
      </c>
    </row>
    <row r="100" spans="1:16">
      <c r="A100" s="7" t="s">
        <v>112</v>
      </c>
      <c r="B100" s="8">
        <v>99</v>
      </c>
      <c r="C100" s="10">
        <v>72</v>
      </c>
      <c r="D100" s="287">
        <v>0.47599999999999998</v>
      </c>
      <c r="E100" s="227">
        <v>0.77400000000000002</v>
      </c>
      <c r="F100" s="136">
        <v>1.1000000000000001</v>
      </c>
      <c r="G100" s="288">
        <v>4</v>
      </c>
      <c r="H100" s="137">
        <v>4</v>
      </c>
      <c r="I100" s="45">
        <v>1.1000000000000001</v>
      </c>
      <c r="J100" s="52">
        <v>0.8</v>
      </c>
      <c r="K100" s="289">
        <v>1.5</v>
      </c>
      <c r="L100" s="162">
        <v>11.5</v>
      </c>
      <c r="M100" s="390">
        <v>4.2</v>
      </c>
      <c r="N100" s="390">
        <v>8.9</v>
      </c>
      <c r="O100" s="391">
        <v>1.4</v>
      </c>
      <c r="P100" s="414">
        <v>1.8</v>
      </c>
    </row>
    <row r="101" spans="1:16">
      <c r="A101" s="7" t="s">
        <v>113</v>
      </c>
      <c r="B101" s="8">
        <v>100</v>
      </c>
      <c r="C101" s="10">
        <v>68</v>
      </c>
      <c r="D101" s="46">
        <v>0.46800000000000003</v>
      </c>
      <c r="E101" s="89">
        <v>0.72499999999999998</v>
      </c>
      <c r="F101" s="283">
        <v>0.9</v>
      </c>
      <c r="G101" s="115">
        <v>6.8</v>
      </c>
      <c r="H101" s="46">
        <v>2.4</v>
      </c>
      <c r="I101" s="44">
        <v>1.2</v>
      </c>
      <c r="J101" s="15">
        <v>0.9</v>
      </c>
      <c r="K101" s="192">
        <v>1.6</v>
      </c>
      <c r="L101" s="213">
        <v>13.1</v>
      </c>
      <c r="M101" s="390">
        <v>4.4000000000000004</v>
      </c>
      <c r="N101" s="390">
        <v>9.5</v>
      </c>
      <c r="O101" s="391">
        <v>2.5</v>
      </c>
      <c r="P101" s="414">
        <v>3.5</v>
      </c>
    </row>
    <row r="102" spans="1:16">
      <c r="A102" s="290" t="s">
        <v>114</v>
      </c>
      <c r="B102" s="8">
        <v>101</v>
      </c>
      <c r="C102" s="10">
        <v>20</v>
      </c>
      <c r="D102" s="46">
        <v>0.46800000000000003</v>
      </c>
      <c r="E102" s="280">
        <v>0.46800000000000003</v>
      </c>
      <c r="F102" s="291">
        <v>0.5</v>
      </c>
      <c r="G102" s="261">
        <v>0.5</v>
      </c>
      <c r="H102" s="232">
        <v>0.5</v>
      </c>
      <c r="I102" s="251">
        <v>0.5</v>
      </c>
      <c r="J102" s="126">
        <v>0.5</v>
      </c>
      <c r="K102" s="292">
        <v>0.5</v>
      </c>
      <c r="L102" s="235">
        <v>0.5</v>
      </c>
      <c r="M102" s="390">
        <v>5.9</v>
      </c>
      <c r="N102" s="390">
        <v>12.6</v>
      </c>
      <c r="O102" s="391">
        <v>1.1000000000000001</v>
      </c>
      <c r="P102" s="414">
        <v>1.3</v>
      </c>
    </row>
    <row r="103" spans="1:16">
      <c r="A103" s="7" t="s">
        <v>115</v>
      </c>
      <c r="B103" s="8">
        <v>101</v>
      </c>
      <c r="C103" s="10">
        <v>70</v>
      </c>
      <c r="D103" s="144">
        <v>0.441</v>
      </c>
      <c r="E103" s="52">
        <v>0.79400000000000004</v>
      </c>
      <c r="F103" s="173">
        <v>1</v>
      </c>
      <c r="G103" s="252">
        <v>3.9</v>
      </c>
      <c r="H103" s="58">
        <v>3.7</v>
      </c>
      <c r="I103" s="85">
        <v>1.3</v>
      </c>
      <c r="J103" s="94">
        <v>0.5</v>
      </c>
      <c r="K103" s="242">
        <v>1.2</v>
      </c>
      <c r="L103" s="173">
        <v>9.8000000000000007</v>
      </c>
      <c r="M103" s="390">
        <v>3.8</v>
      </c>
      <c r="N103" s="390">
        <v>8.6</v>
      </c>
      <c r="O103" s="391">
        <v>1.7</v>
      </c>
      <c r="P103" s="414">
        <v>2.2000000000000002</v>
      </c>
    </row>
    <row r="104" spans="1:16">
      <c r="A104" s="7" t="s">
        <v>116</v>
      </c>
      <c r="B104" s="8">
        <v>103</v>
      </c>
      <c r="C104" s="10">
        <v>63</v>
      </c>
      <c r="D104" s="206">
        <v>0.46</v>
      </c>
      <c r="E104" s="183">
        <v>0.82299999999999995</v>
      </c>
      <c r="F104" s="137">
        <v>2.2000000000000002</v>
      </c>
      <c r="G104" s="279">
        <v>2.8</v>
      </c>
      <c r="H104" s="113">
        <v>2.6</v>
      </c>
      <c r="I104" s="101">
        <v>1.4</v>
      </c>
      <c r="J104" s="33">
        <v>0.3</v>
      </c>
      <c r="K104" s="161">
        <v>1.4</v>
      </c>
      <c r="L104" s="160">
        <v>15.7</v>
      </c>
      <c r="M104" s="390">
        <v>5.6</v>
      </c>
      <c r="N104" s="390">
        <v>12.5</v>
      </c>
      <c r="O104" s="391">
        <v>2</v>
      </c>
      <c r="P104" s="414">
        <v>2.4</v>
      </c>
    </row>
    <row r="105" spans="1:16">
      <c r="A105" s="7" t="s">
        <v>117</v>
      </c>
      <c r="B105" s="8">
        <v>104</v>
      </c>
      <c r="C105" s="10">
        <v>64</v>
      </c>
      <c r="D105" s="90">
        <v>0.55300000000000005</v>
      </c>
      <c r="E105" s="243">
        <v>0.73499999999999999</v>
      </c>
      <c r="F105" s="285">
        <v>0.1</v>
      </c>
      <c r="G105" s="15">
        <v>6.4</v>
      </c>
      <c r="H105" s="243">
        <v>1.8</v>
      </c>
      <c r="I105" s="109">
        <v>0.7</v>
      </c>
      <c r="J105" s="112">
        <v>0.8</v>
      </c>
      <c r="K105" s="248">
        <v>1.2</v>
      </c>
      <c r="L105" s="144">
        <v>9.4</v>
      </c>
      <c r="M105" s="390">
        <v>3.7</v>
      </c>
      <c r="N105" s="390">
        <v>6.7</v>
      </c>
      <c r="O105" s="391">
        <v>2</v>
      </c>
      <c r="P105" s="414">
        <v>2.8</v>
      </c>
    </row>
    <row r="106" spans="1:16">
      <c r="A106" s="7" t="s">
        <v>118</v>
      </c>
      <c r="B106" s="8">
        <v>104</v>
      </c>
      <c r="C106" s="10">
        <v>77</v>
      </c>
      <c r="D106" s="214">
        <v>0.49</v>
      </c>
      <c r="E106" s="271">
        <v>0.61099999999999999</v>
      </c>
      <c r="F106" s="159">
        <v>0.7</v>
      </c>
      <c r="G106" s="113">
        <v>5.0999999999999996</v>
      </c>
      <c r="H106" s="144">
        <v>1.8</v>
      </c>
      <c r="I106" s="44">
        <v>1.2</v>
      </c>
      <c r="J106" s="86">
        <v>0.4</v>
      </c>
      <c r="K106" s="242">
        <v>1.2</v>
      </c>
      <c r="L106" s="205">
        <v>10.199999999999999</v>
      </c>
      <c r="M106" s="390">
        <v>4.4000000000000004</v>
      </c>
      <c r="N106" s="390">
        <v>9</v>
      </c>
      <c r="O106" s="391">
        <v>0.7</v>
      </c>
      <c r="P106" s="414">
        <v>1.2</v>
      </c>
    </row>
    <row r="107" spans="1:16">
      <c r="A107" s="7" t="s">
        <v>119</v>
      </c>
      <c r="B107" s="8">
        <v>106</v>
      </c>
      <c r="C107" s="10">
        <v>76</v>
      </c>
      <c r="D107" s="86">
        <v>0.43099999999999999</v>
      </c>
      <c r="E107" s="293">
        <v>0.88100000000000001</v>
      </c>
      <c r="F107" s="214">
        <v>1.7</v>
      </c>
      <c r="G107" s="294">
        <v>2.7</v>
      </c>
      <c r="H107" s="143">
        <v>4.8</v>
      </c>
      <c r="I107" s="121">
        <v>0.8</v>
      </c>
      <c r="J107" s="272">
        <v>0.2</v>
      </c>
      <c r="K107" s="125">
        <v>2.4</v>
      </c>
      <c r="L107" s="104">
        <v>18.600000000000001</v>
      </c>
      <c r="M107" s="390">
        <v>6.1</v>
      </c>
      <c r="N107" s="390">
        <v>14.4</v>
      </c>
      <c r="O107" s="391">
        <v>5.2</v>
      </c>
      <c r="P107" s="414">
        <v>5.9</v>
      </c>
    </row>
    <row r="108" spans="1:16">
      <c r="A108" s="7" t="s">
        <v>120</v>
      </c>
      <c r="B108" s="8">
        <v>107</v>
      </c>
      <c r="C108" s="10">
        <v>72</v>
      </c>
      <c r="D108" s="145">
        <v>0.65400000000000003</v>
      </c>
      <c r="E108" s="159">
        <v>0.61699999999999999</v>
      </c>
      <c r="F108" s="27">
        <v>0</v>
      </c>
      <c r="G108" s="88">
        <v>12</v>
      </c>
      <c r="H108" s="138">
        <v>1.7</v>
      </c>
      <c r="I108" s="195">
        <v>0.5</v>
      </c>
      <c r="J108" s="53">
        <v>1</v>
      </c>
      <c r="K108" s="107">
        <v>1.7</v>
      </c>
      <c r="L108" s="295">
        <v>10</v>
      </c>
      <c r="M108" s="390">
        <v>3.9</v>
      </c>
      <c r="N108" s="390">
        <v>6</v>
      </c>
      <c r="O108" s="391">
        <v>1.9</v>
      </c>
      <c r="P108" s="414">
        <v>3.1</v>
      </c>
    </row>
    <row r="109" spans="1:16">
      <c r="A109" s="7" t="s">
        <v>121</v>
      </c>
      <c r="B109" s="8">
        <v>108</v>
      </c>
      <c r="C109" s="10">
        <v>65</v>
      </c>
      <c r="D109" s="30">
        <v>0.48</v>
      </c>
      <c r="E109" s="194">
        <v>0.80200000000000005</v>
      </c>
      <c r="F109" s="94">
        <v>1.1000000000000001</v>
      </c>
      <c r="G109" s="204">
        <v>6</v>
      </c>
      <c r="H109" s="162">
        <v>2.2000000000000002</v>
      </c>
      <c r="I109" s="121">
        <v>0.8</v>
      </c>
      <c r="J109" s="29">
        <v>0.6</v>
      </c>
      <c r="K109" s="184">
        <v>1.6</v>
      </c>
      <c r="L109" s="40">
        <v>12.5</v>
      </c>
      <c r="M109" s="390">
        <v>4.7</v>
      </c>
      <c r="N109" s="390">
        <v>9.6999999999999993</v>
      </c>
      <c r="O109" s="391">
        <v>1.7</v>
      </c>
      <c r="P109" s="414">
        <v>2.1</v>
      </c>
    </row>
    <row r="110" spans="1:16">
      <c r="A110" s="7" t="s">
        <v>122</v>
      </c>
      <c r="B110" s="8">
        <v>109</v>
      </c>
      <c r="C110" s="10">
        <v>70</v>
      </c>
      <c r="D110" s="76">
        <v>0.46200000000000002</v>
      </c>
      <c r="E110" s="173">
        <v>0.73499999999999999</v>
      </c>
      <c r="F110" s="182">
        <v>0.3</v>
      </c>
      <c r="G110" s="45">
        <v>7.3</v>
      </c>
      <c r="H110" s="199">
        <v>4.3</v>
      </c>
      <c r="I110" s="124">
        <v>1.4</v>
      </c>
      <c r="J110" s="106">
        <v>0.6</v>
      </c>
      <c r="K110" s="218">
        <v>2.2999999999999998</v>
      </c>
      <c r="L110" s="110">
        <v>12.7</v>
      </c>
      <c r="M110" s="390">
        <v>5.0999999999999996</v>
      </c>
      <c r="N110" s="390">
        <v>11</v>
      </c>
      <c r="O110" s="391">
        <v>2.1</v>
      </c>
      <c r="P110" s="414">
        <v>2.8</v>
      </c>
    </row>
    <row r="111" spans="1:16">
      <c r="A111" s="7" t="s">
        <v>123</v>
      </c>
      <c r="B111" s="8">
        <v>110</v>
      </c>
      <c r="C111" s="10">
        <v>73</v>
      </c>
      <c r="D111" s="276">
        <v>0.436</v>
      </c>
      <c r="E111" s="296">
        <v>0.436</v>
      </c>
      <c r="F111" s="269">
        <v>0.4</v>
      </c>
      <c r="G111" s="231">
        <v>0.4</v>
      </c>
      <c r="H111" s="297">
        <v>0.4</v>
      </c>
      <c r="I111" s="298">
        <v>0.4</v>
      </c>
      <c r="J111" s="220">
        <v>0.4</v>
      </c>
      <c r="K111" s="299">
        <v>0.4</v>
      </c>
      <c r="L111" s="235">
        <v>0.4</v>
      </c>
      <c r="M111" s="390">
        <v>4.8</v>
      </c>
      <c r="N111" s="390">
        <v>11</v>
      </c>
      <c r="O111" s="391">
        <v>2.5</v>
      </c>
      <c r="P111" s="414">
        <v>2.8</v>
      </c>
    </row>
    <row r="112" spans="1:16">
      <c r="A112" s="7" t="s">
        <v>124</v>
      </c>
      <c r="B112" s="8">
        <v>111</v>
      </c>
      <c r="C112" s="10">
        <v>66</v>
      </c>
      <c r="D112" s="85">
        <v>0.56999999999999995</v>
      </c>
      <c r="E112" s="11">
        <v>0.81599999999999995</v>
      </c>
      <c r="F112" s="268">
        <v>0.2</v>
      </c>
      <c r="G112" s="219">
        <v>10.3</v>
      </c>
      <c r="H112" s="243">
        <v>1.8</v>
      </c>
      <c r="I112" s="33">
        <v>0.6</v>
      </c>
      <c r="J112" s="106">
        <v>0.6</v>
      </c>
      <c r="K112" s="116">
        <v>1.9</v>
      </c>
      <c r="L112" s="194">
        <v>14.9</v>
      </c>
      <c r="M112" s="390">
        <v>6.3</v>
      </c>
      <c r="N112" s="390">
        <v>11.3</v>
      </c>
      <c r="O112" s="391">
        <v>2.7</v>
      </c>
      <c r="P112" s="414">
        <v>3.3</v>
      </c>
    </row>
    <row r="113" spans="1:16">
      <c r="A113" s="7" t="s">
        <v>125</v>
      </c>
      <c r="B113" s="8">
        <v>112</v>
      </c>
      <c r="C113" s="10">
        <v>78</v>
      </c>
      <c r="D113" s="112">
        <v>0.495</v>
      </c>
      <c r="E113" s="109">
        <v>0.70199999999999996</v>
      </c>
      <c r="F113" s="283">
        <v>0.9</v>
      </c>
      <c r="G113" s="205">
        <v>4</v>
      </c>
      <c r="H113" s="300">
        <v>1</v>
      </c>
      <c r="I113" s="239">
        <v>0.6</v>
      </c>
      <c r="J113" s="215">
        <v>1.1000000000000001</v>
      </c>
      <c r="K113" s="301">
        <v>0.8</v>
      </c>
      <c r="L113" s="252">
        <v>9.9</v>
      </c>
      <c r="M113" s="390">
        <v>3.2</v>
      </c>
      <c r="N113" s="390">
        <v>6.4</v>
      </c>
      <c r="O113" s="391">
        <v>1.7</v>
      </c>
      <c r="P113" s="414">
        <v>2.4</v>
      </c>
    </row>
    <row r="114" spans="1:16">
      <c r="A114" s="7" t="s">
        <v>126</v>
      </c>
      <c r="B114" s="8">
        <v>113</v>
      </c>
      <c r="C114" s="10">
        <v>78</v>
      </c>
      <c r="D114" s="181">
        <v>0.57299999999999995</v>
      </c>
      <c r="E114" s="302">
        <v>0.63700000000000001</v>
      </c>
      <c r="F114" s="268">
        <v>0.2</v>
      </c>
      <c r="G114" s="212">
        <v>6.6</v>
      </c>
      <c r="H114" s="144">
        <v>1.8</v>
      </c>
      <c r="I114" s="40">
        <v>0.9</v>
      </c>
      <c r="J114" s="49">
        <v>1.1000000000000001</v>
      </c>
      <c r="K114" s="277">
        <v>0.9</v>
      </c>
      <c r="L114" s="303">
        <v>8.5</v>
      </c>
      <c r="M114" s="390">
        <v>3.8</v>
      </c>
      <c r="N114" s="390">
        <v>6.4</v>
      </c>
      <c r="O114" s="391">
        <v>1.2</v>
      </c>
      <c r="P114" s="414">
        <v>1.9</v>
      </c>
    </row>
    <row r="115" spans="1:16">
      <c r="A115" s="7" t="s">
        <v>127</v>
      </c>
      <c r="B115" s="8">
        <v>113</v>
      </c>
      <c r="C115" s="10">
        <v>75</v>
      </c>
      <c r="D115" s="205">
        <v>0.44900000000000001</v>
      </c>
      <c r="E115" s="73">
        <v>0.71</v>
      </c>
      <c r="F115" s="156">
        <v>0.8</v>
      </c>
      <c r="G115" s="204">
        <v>6</v>
      </c>
      <c r="H115" s="275">
        <v>1.4</v>
      </c>
      <c r="I115" s="195">
        <v>0.5</v>
      </c>
      <c r="J115" s="36">
        <v>1.2</v>
      </c>
      <c r="K115" s="94">
        <v>1.4</v>
      </c>
      <c r="L115" s="173">
        <v>9.8000000000000007</v>
      </c>
      <c r="M115" s="390">
        <v>4</v>
      </c>
      <c r="N115" s="390">
        <v>9</v>
      </c>
      <c r="O115" s="391">
        <v>1.6</v>
      </c>
      <c r="P115" s="414">
        <v>2.2999999999999998</v>
      </c>
    </row>
    <row r="116" spans="1:16">
      <c r="A116" s="7" t="s">
        <v>128</v>
      </c>
      <c r="B116" s="8">
        <v>115</v>
      </c>
      <c r="C116" s="10">
        <v>71</v>
      </c>
      <c r="D116" s="11">
        <v>0.52600000000000002</v>
      </c>
      <c r="E116" s="303">
        <v>0.68400000000000005</v>
      </c>
      <c r="F116" s="265">
        <v>0.3</v>
      </c>
      <c r="G116" s="113">
        <v>5.0999999999999996</v>
      </c>
      <c r="H116" s="191">
        <v>2.7</v>
      </c>
      <c r="I116" s="85">
        <v>1.3</v>
      </c>
      <c r="J116" s="52">
        <v>0.8</v>
      </c>
      <c r="K116" s="161">
        <v>1.4</v>
      </c>
      <c r="L116" s="304">
        <v>7.7</v>
      </c>
      <c r="M116" s="390">
        <v>3.1</v>
      </c>
      <c r="N116" s="390">
        <v>5.9</v>
      </c>
      <c r="O116" s="391">
        <v>1</v>
      </c>
      <c r="P116" s="414">
        <v>1.5</v>
      </c>
    </row>
    <row r="117" spans="1:16">
      <c r="A117" s="7" t="s">
        <v>129</v>
      </c>
      <c r="B117" s="8">
        <v>115</v>
      </c>
      <c r="C117" s="10">
        <v>78</v>
      </c>
      <c r="D117" s="81">
        <v>0.48499999999999999</v>
      </c>
      <c r="E117" s="96">
        <v>0.78500000000000003</v>
      </c>
      <c r="F117" s="188">
        <v>1.9</v>
      </c>
      <c r="G117" s="94">
        <v>4.2</v>
      </c>
      <c r="H117" s="144">
        <v>1.8</v>
      </c>
      <c r="I117" s="40">
        <v>0.9</v>
      </c>
      <c r="J117" s="164">
        <v>0.1</v>
      </c>
      <c r="K117" s="161">
        <v>1.4</v>
      </c>
      <c r="L117" s="115">
        <v>15.3</v>
      </c>
      <c r="M117" s="390">
        <v>5.5</v>
      </c>
      <c r="N117" s="390">
        <v>11.5</v>
      </c>
      <c r="O117" s="391">
        <v>2.5</v>
      </c>
      <c r="P117" s="414">
        <v>3</v>
      </c>
    </row>
    <row r="118" spans="1:16">
      <c r="A118" s="7" t="s">
        <v>130</v>
      </c>
      <c r="B118" s="8">
        <v>117</v>
      </c>
      <c r="C118" s="10">
        <v>77</v>
      </c>
      <c r="D118" s="76">
        <v>0.46200000000000002</v>
      </c>
      <c r="E118" s="20">
        <v>0.748</v>
      </c>
      <c r="F118" s="76">
        <v>1.2</v>
      </c>
      <c r="G118" s="110">
        <v>5.3</v>
      </c>
      <c r="H118" s="138">
        <v>1.7</v>
      </c>
      <c r="I118" s="39">
        <v>1</v>
      </c>
      <c r="J118" s="15">
        <v>0.9</v>
      </c>
      <c r="K118" s="305">
        <v>0.9</v>
      </c>
      <c r="L118" s="274">
        <v>11.7</v>
      </c>
      <c r="M118" s="390">
        <v>3.9</v>
      </c>
      <c r="N118" s="390">
        <v>8.4</v>
      </c>
      <c r="O118" s="391">
        <v>1.1000000000000001</v>
      </c>
      <c r="P118" s="414">
        <v>1.5</v>
      </c>
    </row>
    <row r="119" spans="1:16">
      <c r="A119" s="7" t="s">
        <v>131</v>
      </c>
      <c r="B119" s="8">
        <v>118</v>
      </c>
      <c r="C119" s="10">
        <v>72</v>
      </c>
      <c r="D119" s="48">
        <v>0.54200000000000004</v>
      </c>
      <c r="E119" s="152">
        <v>0.71399999999999997</v>
      </c>
      <c r="F119" s="306">
        <v>0.4</v>
      </c>
      <c r="G119" s="99">
        <v>4.9000000000000004</v>
      </c>
      <c r="H119" s="275">
        <v>1.4</v>
      </c>
      <c r="I119" s="54">
        <v>0.7</v>
      </c>
      <c r="J119" s="183">
        <v>1.2</v>
      </c>
      <c r="K119" s="307">
        <v>1</v>
      </c>
      <c r="L119" s="224">
        <v>8.8000000000000007</v>
      </c>
      <c r="M119" s="390">
        <v>3</v>
      </c>
      <c r="N119" s="390">
        <v>5.0999999999999996</v>
      </c>
      <c r="O119" s="391">
        <v>0.9</v>
      </c>
      <c r="P119" s="414">
        <v>1.3</v>
      </c>
    </row>
    <row r="120" spans="1:16">
      <c r="A120" s="7" t="s">
        <v>132</v>
      </c>
      <c r="B120" s="8">
        <v>119</v>
      </c>
      <c r="C120" s="10">
        <v>70</v>
      </c>
      <c r="D120" s="186">
        <v>0.41299999999999998</v>
      </c>
      <c r="E120" s="206">
        <v>0.77800000000000002</v>
      </c>
      <c r="F120" s="214">
        <v>1.7</v>
      </c>
      <c r="G120" s="106">
        <v>4.8</v>
      </c>
      <c r="H120" s="49">
        <v>4.2</v>
      </c>
      <c r="I120" s="45">
        <v>1.1000000000000001</v>
      </c>
      <c r="J120" s="206">
        <v>0.5</v>
      </c>
      <c r="K120" s="308">
        <v>1.3</v>
      </c>
      <c r="L120" s="13">
        <v>8.4</v>
      </c>
      <c r="M120" s="390">
        <v>2.7</v>
      </c>
      <c r="N120" s="390">
        <v>6.7</v>
      </c>
      <c r="O120" s="391">
        <v>1.2</v>
      </c>
      <c r="P120" s="414">
        <v>1.5</v>
      </c>
    </row>
    <row r="121" spans="1:16">
      <c r="A121" s="7" t="s">
        <v>133</v>
      </c>
      <c r="B121" s="8">
        <v>120</v>
      </c>
      <c r="C121" s="10">
        <v>75</v>
      </c>
      <c r="D121" s="98">
        <v>0.56100000000000005</v>
      </c>
      <c r="E121" s="136">
        <v>0.75600000000000001</v>
      </c>
      <c r="F121" s="238">
        <v>0.6</v>
      </c>
      <c r="G121" s="26">
        <v>5.6</v>
      </c>
      <c r="H121" s="144">
        <v>1.8</v>
      </c>
      <c r="I121" s="121">
        <v>0.8</v>
      </c>
      <c r="J121" s="29">
        <v>0.6</v>
      </c>
      <c r="K121" s="286">
        <v>1</v>
      </c>
      <c r="L121" s="295">
        <v>10</v>
      </c>
      <c r="M121" s="390">
        <v>4</v>
      </c>
      <c r="N121" s="390">
        <v>6.7</v>
      </c>
      <c r="O121" s="391">
        <v>2.5</v>
      </c>
      <c r="P121" s="414">
        <v>3.3</v>
      </c>
    </row>
    <row r="122" spans="1:16">
      <c r="A122" s="7" t="s">
        <v>134</v>
      </c>
      <c r="B122" s="8">
        <v>121</v>
      </c>
      <c r="C122" s="10">
        <v>74</v>
      </c>
      <c r="D122" s="224">
        <v>0.435</v>
      </c>
      <c r="E122" s="128">
        <v>0.86699999999999999</v>
      </c>
      <c r="F122" s="92">
        <v>2.1</v>
      </c>
      <c r="G122" s="303">
        <v>3.4</v>
      </c>
      <c r="H122" s="275">
        <v>1.4</v>
      </c>
      <c r="I122" s="238">
        <v>0.5</v>
      </c>
      <c r="J122" s="206">
        <v>0.5</v>
      </c>
      <c r="K122" s="309">
        <v>0.6</v>
      </c>
      <c r="L122" s="239">
        <v>8.1999999999999993</v>
      </c>
      <c r="M122" s="392">
        <v>2.5</v>
      </c>
      <c r="N122" s="392">
        <v>5.8</v>
      </c>
      <c r="O122" s="391">
        <v>0.8</v>
      </c>
      <c r="P122" s="414">
        <v>0.9</v>
      </c>
    </row>
    <row r="123" spans="1:16">
      <c r="A123" s="7" t="s">
        <v>135</v>
      </c>
      <c r="B123" s="8">
        <v>122</v>
      </c>
      <c r="C123" s="10">
        <v>74</v>
      </c>
      <c r="D123" s="214">
        <v>0.49</v>
      </c>
      <c r="E123" s="212">
        <v>0.80300000000000005</v>
      </c>
      <c r="F123" s="67">
        <v>2.2000000000000002</v>
      </c>
      <c r="G123" s="276">
        <v>3.5</v>
      </c>
      <c r="H123" s="227">
        <v>2</v>
      </c>
      <c r="I123" s="195">
        <v>0.5</v>
      </c>
      <c r="J123" s="150">
        <v>0.3</v>
      </c>
      <c r="K123" s="94">
        <v>1.4</v>
      </c>
      <c r="L123" s="99">
        <v>12</v>
      </c>
      <c r="M123" s="390">
        <v>4.4000000000000004</v>
      </c>
      <c r="N123" s="390">
        <v>9.1</v>
      </c>
      <c r="O123" s="391">
        <v>1.2</v>
      </c>
      <c r="P123" s="414">
        <v>1.5</v>
      </c>
    </row>
    <row r="124" spans="1:16">
      <c r="A124" s="7" t="s">
        <v>136</v>
      </c>
      <c r="B124" s="8">
        <v>123</v>
      </c>
      <c r="C124" s="10">
        <v>71</v>
      </c>
      <c r="D124" s="241">
        <v>0.434</v>
      </c>
      <c r="E124" s="174">
        <v>0.82699999999999996</v>
      </c>
      <c r="F124" s="188">
        <v>1.9</v>
      </c>
      <c r="G124" s="253">
        <v>3.2</v>
      </c>
      <c r="H124" s="69">
        <v>3.6</v>
      </c>
      <c r="I124" s="39">
        <v>1</v>
      </c>
      <c r="J124" s="179">
        <v>0.2</v>
      </c>
      <c r="K124" s="139">
        <v>1.5</v>
      </c>
      <c r="L124" s="110">
        <v>12.7</v>
      </c>
      <c r="M124" s="390">
        <v>4.3</v>
      </c>
      <c r="N124" s="390">
        <v>10.1</v>
      </c>
      <c r="O124" s="391">
        <v>1.4</v>
      </c>
      <c r="P124" s="414">
        <v>1.7</v>
      </c>
    </row>
    <row r="125" spans="1:16">
      <c r="A125" s="7" t="s">
        <v>137</v>
      </c>
      <c r="B125" s="8">
        <v>124</v>
      </c>
      <c r="C125" s="10">
        <v>76</v>
      </c>
      <c r="D125" s="239">
        <v>0.42799999999999999</v>
      </c>
      <c r="E125" s="250">
        <v>0.79700000000000004</v>
      </c>
      <c r="F125" s="149">
        <v>1.6</v>
      </c>
      <c r="G125" s="99">
        <v>4.9000000000000004</v>
      </c>
      <c r="H125" s="238">
        <v>1.2</v>
      </c>
      <c r="I125" s="54">
        <v>0.7</v>
      </c>
      <c r="J125" s="106">
        <v>0.6</v>
      </c>
      <c r="K125" s="310">
        <v>0.7</v>
      </c>
      <c r="L125" s="283">
        <v>8.9</v>
      </c>
      <c r="M125" s="390">
        <v>3</v>
      </c>
      <c r="N125" s="390">
        <v>7.1</v>
      </c>
      <c r="O125" s="391">
        <v>1.1000000000000001</v>
      </c>
      <c r="P125" s="414">
        <v>1.4</v>
      </c>
    </row>
    <row r="126" spans="1:16">
      <c r="A126" s="7" t="s">
        <v>138</v>
      </c>
      <c r="B126" s="8">
        <v>125</v>
      </c>
      <c r="C126" s="10">
        <v>69</v>
      </c>
      <c r="D126" s="311">
        <v>0.40899999999999997</v>
      </c>
      <c r="E126" s="135">
        <v>0.76700000000000002</v>
      </c>
      <c r="F126" s="113">
        <v>1.4</v>
      </c>
      <c r="G126" s="276">
        <v>3.5</v>
      </c>
      <c r="H126" s="46">
        <v>2.4</v>
      </c>
      <c r="I126" s="183">
        <v>1.2</v>
      </c>
      <c r="J126" s="29">
        <v>0.6</v>
      </c>
      <c r="K126" s="107">
        <v>1.7</v>
      </c>
      <c r="L126" s="244">
        <v>10.4</v>
      </c>
      <c r="M126" s="390">
        <v>2.9</v>
      </c>
      <c r="N126" s="390">
        <v>7.3</v>
      </c>
      <c r="O126" s="391">
        <v>1.4</v>
      </c>
      <c r="P126" s="414">
        <v>1.8</v>
      </c>
    </row>
    <row r="127" spans="1:16">
      <c r="A127" s="7" t="s">
        <v>139</v>
      </c>
      <c r="B127" s="8">
        <v>126</v>
      </c>
      <c r="C127" s="10">
        <v>77</v>
      </c>
      <c r="D127" s="26">
        <v>0.48299999999999998</v>
      </c>
      <c r="E127" s="250">
        <v>0.79700000000000004</v>
      </c>
      <c r="F127" s="250">
        <v>1.7</v>
      </c>
      <c r="G127" s="312">
        <v>5.8</v>
      </c>
      <c r="H127" s="46">
        <v>2.4</v>
      </c>
      <c r="I127" s="40">
        <v>0.9</v>
      </c>
      <c r="J127" s="106">
        <v>0.6</v>
      </c>
      <c r="K127" s="172">
        <v>1.7</v>
      </c>
      <c r="L127" s="106">
        <v>11.7</v>
      </c>
      <c r="M127" s="390">
        <v>4.2</v>
      </c>
      <c r="N127" s="390">
        <v>8.6999999999999993</v>
      </c>
      <c r="O127" s="391">
        <v>2</v>
      </c>
      <c r="P127" s="414">
        <v>2.5</v>
      </c>
    </row>
    <row r="128" spans="1:16">
      <c r="A128" s="7" t="s">
        <v>140</v>
      </c>
      <c r="B128" s="8">
        <v>127</v>
      </c>
      <c r="C128" s="10">
        <v>74</v>
      </c>
      <c r="D128" s="222">
        <v>0.46</v>
      </c>
      <c r="E128" s="173">
        <v>0.73599999999999999</v>
      </c>
      <c r="F128" s="45">
        <v>2.1</v>
      </c>
      <c r="G128" s="191">
        <v>5.4</v>
      </c>
      <c r="H128" s="162">
        <v>2.2000000000000002</v>
      </c>
      <c r="I128" s="239">
        <v>0.6</v>
      </c>
      <c r="J128" s="78">
        <v>0.4</v>
      </c>
      <c r="K128" s="172">
        <v>1.7</v>
      </c>
      <c r="L128" s="199">
        <v>17.3</v>
      </c>
      <c r="M128" s="390">
        <v>6.2</v>
      </c>
      <c r="N128" s="390">
        <v>13.7</v>
      </c>
      <c r="O128" s="391">
        <v>2.2999999999999998</v>
      </c>
      <c r="P128" s="414">
        <v>3.1</v>
      </c>
    </row>
    <row r="129" spans="1:16">
      <c r="A129" s="7" t="s">
        <v>141</v>
      </c>
      <c r="B129" s="8">
        <v>128</v>
      </c>
      <c r="C129" s="10">
        <v>71</v>
      </c>
      <c r="D129" s="13">
        <v>0.43099999999999999</v>
      </c>
      <c r="E129" s="59">
        <v>0.84399999999999997</v>
      </c>
      <c r="F129" s="68">
        <v>2</v>
      </c>
      <c r="G129" s="120">
        <v>3.9</v>
      </c>
      <c r="H129" s="76">
        <v>2.2000000000000002</v>
      </c>
      <c r="I129" s="149">
        <v>0.9</v>
      </c>
      <c r="J129" s="94">
        <v>0.5</v>
      </c>
      <c r="K129" s="282">
        <v>1.9</v>
      </c>
      <c r="L129" s="40">
        <v>12.5</v>
      </c>
      <c r="M129" s="390">
        <v>4.2</v>
      </c>
      <c r="N129" s="390">
        <v>10</v>
      </c>
      <c r="O129" s="391">
        <v>1.9</v>
      </c>
      <c r="P129" s="414">
        <v>2.2000000000000002</v>
      </c>
    </row>
    <row r="130" spans="1:16">
      <c r="A130" s="7" t="s">
        <v>142</v>
      </c>
      <c r="B130" s="8">
        <v>129</v>
      </c>
      <c r="C130" s="10">
        <v>71</v>
      </c>
      <c r="D130" s="270">
        <v>0.51900000000000002</v>
      </c>
      <c r="E130" s="167">
        <v>0.67400000000000004</v>
      </c>
      <c r="F130" s="217">
        <v>0.7</v>
      </c>
      <c r="G130" s="23">
        <v>6.4</v>
      </c>
      <c r="H130" s="238">
        <v>1.2</v>
      </c>
      <c r="I130" s="238">
        <v>0.5</v>
      </c>
      <c r="J130" s="160">
        <v>1</v>
      </c>
      <c r="K130" s="242">
        <v>1.2</v>
      </c>
      <c r="L130" s="227">
        <v>10.7</v>
      </c>
      <c r="M130" s="390">
        <v>3.4</v>
      </c>
      <c r="N130" s="390">
        <v>6.6</v>
      </c>
      <c r="O130" s="391">
        <v>1.7</v>
      </c>
      <c r="P130" s="414">
        <v>2.6</v>
      </c>
    </row>
    <row r="131" spans="1:16">
      <c r="A131" s="7" t="s">
        <v>143</v>
      </c>
      <c r="B131" s="8">
        <v>129</v>
      </c>
      <c r="C131" s="10">
        <v>79</v>
      </c>
      <c r="D131" s="313">
        <v>0.39100000000000001</v>
      </c>
      <c r="E131" s="243">
        <v>0.73199999999999998</v>
      </c>
      <c r="F131" s="149">
        <v>1.6</v>
      </c>
      <c r="G131" s="211">
        <v>5.5</v>
      </c>
      <c r="H131" s="298">
        <v>1.1000000000000001</v>
      </c>
      <c r="I131" s="85">
        <v>1.3</v>
      </c>
      <c r="J131" s="78">
        <v>0.4</v>
      </c>
      <c r="K131" s="103">
        <v>0.8</v>
      </c>
      <c r="L131" s="176">
        <v>6.6</v>
      </c>
      <c r="M131" s="390">
        <v>2</v>
      </c>
      <c r="N131" s="390">
        <v>5.3</v>
      </c>
      <c r="O131" s="391">
        <v>0.6</v>
      </c>
      <c r="P131" s="414">
        <v>0.8</v>
      </c>
    </row>
    <row r="132" spans="1:16">
      <c r="A132" s="7" t="s">
        <v>144</v>
      </c>
      <c r="B132" s="8">
        <v>131</v>
      </c>
      <c r="C132" s="10">
        <v>74</v>
      </c>
      <c r="D132" s="213">
        <v>0.48099999999999998</v>
      </c>
      <c r="E132" s="188">
        <v>0.80400000000000005</v>
      </c>
      <c r="F132" s="156">
        <v>0.8</v>
      </c>
      <c r="G132" s="241">
        <v>3.4</v>
      </c>
      <c r="H132" s="137">
        <v>4</v>
      </c>
      <c r="I132" s="149">
        <v>0.9</v>
      </c>
      <c r="J132" s="179">
        <v>0.2</v>
      </c>
      <c r="K132" s="210">
        <v>1.3</v>
      </c>
      <c r="L132" s="86">
        <v>8.5</v>
      </c>
      <c r="M132" s="390">
        <v>2.9</v>
      </c>
      <c r="N132" s="390">
        <v>5.9</v>
      </c>
      <c r="O132" s="391">
        <v>1.3</v>
      </c>
      <c r="P132" s="414">
        <v>1.6</v>
      </c>
    </row>
    <row r="133" spans="1:16">
      <c r="A133" s="7" t="s">
        <v>145</v>
      </c>
      <c r="B133" s="8">
        <v>132</v>
      </c>
      <c r="C133" s="10">
        <v>70</v>
      </c>
      <c r="D133" s="246">
        <v>0.41699999999999998</v>
      </c>
      <c r="E133" s="68">
        <v>0.80500000000000005</v>
      </c>
      <c r="F133" s="85">
        <v>3</v>
      </c>
      <c r="G133" s="238">
        <v>2.2999999999999998</v>
      </c>
      <c r="H133" s="120">
        <v>1.9</v>
      </c>
      <c r="I133" s="33">
        <v>0.6</v>
      </c>
      <c r="J133" s="78">
        <v>0.4</v>
      </c>
      <c r="K133" s="161">
        <v>1.4</v>
      </c>
      <c r="L133" s="15">
        <v>14.8</v>
      </c>
      <c r="M133" s="390">
        <v>5</v>
      </c>
      <c r="N133" s="390">
        <v>12.2</v>
      </c>
      <c r="O133" s="391">
        <v>1.9</v>
      </c>
      <c r="P133" s="414">
        <v>2.4</v>
      </c>
    </row>
    <row r="134" spans="1:16">
      <c r="A134" s="7" t="s">
        <v>146</v>
      </c>
      <c r="B134" s="8">
        <v>133</v>
      </c>
      <c r="C134" s="10">
        <v>69</v>
      </c>
      <c r="D134" s="224">
        <v>0.435</v>
      </c>
      <c r="E134" s="281">
        <v>0.63800000000000001</v>
      </c>
      <c r="F134" s="46">
        <v>1.3</v>
      </c>
      <c r="G134" s="214">
        <v>5.9</v>
      </c>
      <c r="H134" s="270">
        <v>3.9</v>
      </c>
      <c r="I134" s="45">
        <v>1.1000000000000001</v>
      </c>
      <c r="J134" s="78">
        <v>0.4</v>
      </c>
      <c r="K134" s="282">
        <v>1.9</v>
      </c>
      <c r="L134" s="40">
        <v>12.5</v>
      </c>
      <c r="M134" s="390">
        <v>4.8</v>
      </c>
      <c r="N134" s="390">
        <v>11</v>
      </c>
      <c r="O134" s="391">
        <v>1.6</v>
      </c>
      <c r="P134" s="414">
        <v>2.5</v>
      </c>
    </row>
    <row r="135" spans="1:16">
      <c r="A135" s="7" t="s">
        <v>147</v>
      </c>
      <c r="B135" s="8">
        <v>133</v>
      </c>
      <c r="C135" s="10">
        <v>77</v>
      </c>
      <c r="D135" s="156">
        <v>0.42599999999999999</v>
      </c>
      <c r="E135" s="276">
        <v>0.69899999999999995</v>
      </c>
      <c r="F135" s="250">
        <v>1.7</v>
      </c>
      <c r="G135" s="222">
        <v>4.4000000000000004</v>
      </c>
      <c r="H135" s="29">
        <v>2.5</v>
      </c>
      <c r="I135" s="39">
        <v>1</v>
      </c>
      <c r="J135" s="29">
        <v>0.6</v>
      </c>
      <c r="K135" s="116">
        <v>1.9</v>
      </c>
      <c r="L135" s="201">
        <v>18.3</v>
      </c>
      <c r="M135" s="390">
        <v>7.1</v>
      </c>
      <c r="N135" s="390">
        <v>16.899999999999999</v>
      </c>
      <c r="O135" s="391">
        <v>3.1</v>
      </c>
      <c r="P135" s="414">
        <v>4.5</v>
      </c>
    </row>
    <row r="136" spans="1:16">
      <c r="A136" s="7" t="s">
        <v>148</v>
      </c>
      <c r="B136" s="8">
        <v>135</v>
      </c>
      <c r="C136" s="10">
        <v>76</v>
      </c>
      <c r="D136" s="227">
        <v>0.45400000000000001</v>
      </c>
      <c r="E136" s="314">
        <v>0.85599999999999998</v>
      </c>
      <c r="F136" s="250">
        <v>1.7</v>
      </c>
      <c r="G136" s="130">
        <v>2.5</v>
      </c>
      <c r="H136" s="143">
        <v>4.8</v>
      </c>
      <c r="I136" s="109">
        <v>0.7</v>
      </c>
      <c r="J136" s="27">
        <v>0</v>
      </c>
      <c r="K136" s="172">
        <v>1.7</v>
      </c>
      <c r="L136" s="106">
        <v>11.8</v>
      </c>
      <c r="M136" s="390">
        <v>3.7</v>
      </c>
      <c r="N136" s="390">
        <v>8.1999999999999993</v>
      </c>
      <c r="O136" s="391">
        <v>2.2999999999999998</v>
      </c>
      <c r="P136" s="414">
        <v>2.7</v>
      </c>
    </row>
    <row r="137" spans="1:16">
      <c r="A137" s="7" t="s">
        <v>149</v>
      </c>
      <c r="B137" s="8">
        <v>136</v>
      </c>
      <c r="C137" s="10">
        <v>72</v>
      </c>
      <c r="D137" s="315">
        <v>0.42299999999999999</v>
      </c>
      <c r="E137" s="115">
        <v>0.80500000000000005</v>
      </c>
      <c r="F137" s="214">
        <v>1.7</v>
      </c>
      <c r="G137" s="176">
        <v>2.6</v>
      </c>
      <c r="H137" s="82">
        <v>5</v>
      </c>
      <c r="I137" s="109">
        <v>0.7</v>
      </c>
      <c r="J137" s="33">
        <v>0.3</v>
      </c>
      <c r="K137" s="122">
        <v>1.8</v>
      </c>
      <c r="L137" s="211">
        <v>13.2</v>
      </c>
      <c r="M137" s="390">
        <v>4.5</v>
      </c>
      <c r="N137" s="390">
        <v>10.8</v>
      </c>
      <c r="O137" s="391">
        <v>3.3</v>
      </c>
      <c r="P137" s="414">
        <v>4.0999999999999996</v>
      </c>
    </row>
    <row r="138" spans="1:16">
      <c r="A138" s="7" t="s">
        <v>150</v>
      </c>
      <c r="B138" s="8">
        <v>137</v>
      </c>
      <c r="C138" s="10">
        <v>80</v>
      </c>
      <c r="D138" s="224">
        <v>0.434</v>
      </c>
      <c r="E138" s="49">
        <v>0.81699999999999995</v>
      </c>
      <c r="F138" s="30">
        <v>1.5</v>
      </c>
      <c r="G138" s="253">
        <v>3.2</v>
      </c>
      <c r="H138" s="58">
        <v>3.7</v>
      </c>
      <c r="I138" s="109">
        <v>0.7</v>
      </c>
      <c r="J138" s="272">
        <v>0.2</v>
      </c>
      <c r="K138" s="87">
        <v>2.5</v>
      </c>
      <c r="L138" s="183">
        <v>18.2</v>
      </c>
      <c r="M138" s="392">
        <v>7</v>
      </c>
      <c r="N138" s="392">
        <v>16</v>
      </c>
      <c r="O138" s="391">
        <v>3.1</v>
      </c>
      <c r="P138" s="414">
        <v>3.8</v>
      </c>
    </row>
    <row r="139" spans="1:16">
      <c r="A139" s="7" t="s">
        <v>151</v>
      </c>
      <c r="B139" s="8">
        <v>138</v>
      </c>
      <c r="C139" s="10">
        <v>70</v>
      </c>
      <c r="D139" s="123">
        <v>0.44</v>
      </c>
      <c r="E139" s="36">
        <v>0.82</v>
      </c>
      <c r="F139" s="45">
        <v>2.1</v>
      </c>
      <c r="G139" s="253">
        <v>3.2</v>
      </c>
      <c r="H139" s="194">
        <v>3.4</v>
      </c>
      <c r="I139" s="149">
        <v>0.9</v>
      </c>
      <c r="J139" s="272">
        <v>0.2</v>
      </c>
      <c r="K139" s="169">
        <v>1.8</v>
      </c>
      <c r="L139" s="160">
        <v>15.7</v>
      </c>
      <c r="M139" s="390">
        <v>5.7</v>
      </c>
      <c r="N139" s="390">
        <v>13</v>
      </c>
      <c r="O139" s="391">
        <v>2.1</v>
      </c>
      <c r="P139" s="414">
        <v>2.6</v>
      </c>
    </row>
    <row r="140" spans="1:16">
      <c r="A140" s="7" t="s">
        <v>152</v>
      </c>
      <c r="B140" s="8">
        <v>138</v>
      </c>
      <c r="C140" s="10">
        <v>75</v>
      </c>
      <c r="D140" s="316">
        <v>0.442</v>
      </c>
      <c r="E140" s="90">
        <v>0.83199999999999996</v>
      </c>
      <c r="F140" s="127">
        <v>1.8</v>
      </c>
      <c r="G140" s="96">
        <v>5.0999999999999996</v>
      </c>
      <c r="H140" s="144">
        <v>1.8</v>
      </c>
      <c r="I140" s="109">
        <v>0.7</v>
      </c>
      <c r="J140" s="179">
        <v>0.2</v>
      </c>
      <c r="K140" s="94">
        <v>1.4</v>
      </c>
      <c r="L140" s="45">
        <v>16.2</v>
      </c>
      <c r="M140" s="390">
        <v>5.6</v>
      </c>
      <c r="N140" s="390">
        <v>12.7</v>
      </c>
      <c r="O140" s="391">
        <v>2.5</v>
      </c>
      <c r="P140" s="414">
        <v>3</v>
      </c>
    </row>
    <row r="141" spans="1:16">
      <c r="A141" s="7" t="s">
        <v>153</v>
      </c>
      <c r="B141" s="8">
        <v>140</v>
      </c>
      <c r="C141" s="10">
        <v>74</v>
      </c>
      <c r="D141" s="278">
        <v>0.433</v>
      </c>
      <c r="E141" s="243">
        <v>0.73399999999999999</v>
      </c>
      <c r="F141" s="137">
        <v>2.2000000000000002</v>
      </c>
      <c r="G141" s="276">
        <v>3.5</v>
      </c>
      <c r="H141" s="204">
        <v>3.1</v>
      </c>
      <c r="I141" s="115">
        <v>1</v>
      </c>
      <c r="J141" s="86">
        <v>0.4</v>
      </c>
      <c r="K141" s="192">
        <v>1.6</v>
      </c>
      <c r="L141" s="106">
        <v>11.7</v>
      </c>
      <c r="M141" s="390">
        <v>4.4000000000000004</v>
      </c>
      <c r="N141" s="390">
        <v>10.1</v>
      </c>
      <c r="O141" s="391">
        <v>0.7</v>
      </c>
      <c r="P141" s="414">
        <v>1</v>
      </c>
    </row>
    <row r="142" spans="1:16">
      <c r="A142" s="7" t="s">
        <v>154</v>
      </c>
      <c r="B142" s="8">
        <v>141</v>
      </c>
      <c r="C142" s="10">
        <v>69</v>
      </c>
      <c r="D142" s="94">
        <v>0.45500000000000002</v>
      </c>
      <c r="E142" s="206">
        <v>0.77800000000000002</v>
      </c>
      <c r="F142" s="76">
        <v>1.2</v>
      </c>
      <c r="G142" s="58">
        <v>6.9</v>
      </c>
      <c r="H142" s="216">
        <v>1.5</v>
      </c>
      <c r="I142" s="239">
        <v>0.6</v>
      </c>
      <c r="J142" s="86">
        <v>0.4</v>
      </c>
      <c r="K142" s="94">
        <v>1.4</v>
      </c>
      <c r="L142" s="287">
        <v>12.6</v>
      </c>
      <c r="M142" s="390">
        <v>4.8</v>
      </c>
      <c r="N142" s="390">
        <v>10.7</v>
      </c>
      <c r="O142" s="391">
        <v>1.4</v>
      </c>
      <c r="P142" s="414">
        <v>1.8</v>
      </c>
    </row>
    <row r="143" spans="1:16">
      <c r="A143" s="7" t="s">
        <v>155</v>
      </c>
      <c r="B143" s="8">
        <v>142</v>
      </c>
      <c r="C143" s="10">
        <v>65</v>
      </c>
      <c r="D143" s="54">
        <v>0.44600000000000001</v>
      </c>
      <c r="E143" s="46">
        <v>0.78200000000000003</v>
      </c>
      <c r="F143" s="110">
        <v>1.5</v>
      </c>
      <c r="G143" s="317">
        <v>3.6</v>
      </c>
      <c r="H143" s="129">
        <v>5.0999999999999996</v>
      </c>
      <c r="I143" s="149">
        <v>0.9</v>
      </c>
      <c r="J143" s="272">
        <v>0.2</v>
      </c>
      <c r="K143" s="266">
        <v>2.2000000000000002</v>
      </c>
      <c r="L143" s="68">
        <v>15.4</v>
      </c>
      <c r="M143" s="390">
        <v>5.5</v>
      </c>
      <c r="N143" s="390">
        <v>12.6</v>
      </c>
      <c r="O143" s="391">
        <v>2.4</v>
      </c>
      <c r="P143" s="414">
        <v>3.1</v>
      </c>
    </row>
    <row r="144" spans="1:16">
      <c r="A144" s="7" t="s">
        <v>156</v>
      </c>
      <c r="B144" s="8">
        <v>143</v>
      </c>
      <c r="C144" s="10">
        <v>71</v>
      </c>
      <c r="D144" s="148">
        <v>0.57899999999999996</v>
      </c>
      <c r="E144" s="109">
        <v>0.70199999999999996</v>
      </c>
      <c r="F144" s="27">
        <v>0</v>
      </c>
      <c r="G144" s="23">
        <v>6.3</v>
      </c>
      <c r="H144" s="318">
        <v>1</v>
      </c>
      <c r="I144" s="183">
        <v>1.2</v>
      </c>
      <c r="J144" s="174">
        <v>1.3</v>
      </c>
      <c r="K144" s="307">
        <v>1</v>
      </c>
      <c r="L144" s="281">
        <v>7.4</v>
      </c>
      <c r="M144" s="390">
        <v>3.6</v>
      </c>
      <c r="N144" s="390">
        <v>6.2</v>
      </c>
      <c r="O144" s="391">
        <v>1.4</v>
      </c>
      <c r="P144" s="414">
        <v>2</v>
      </c>
    </row>
    <row r="145" spans="1:16">
      <c r="A145" s="7" t="s">
        <v>157</v>
      </c>
      <c r="B145" s="8">
        <v>144</v>
      </c>
      <c r="C145" s="10">
        <v>60</v>
      </c>
      <c r="D145" s="205">
        <v>0.45</v>
      </c>
      <c r="E145" s="319">
        <v>0.85899999999999999</v>
      </c>
      <c r="F145" s="123">
        <v>1</v>
      </c>
      <c r="G145" s="263">
        <v>2.4</v>
      </c>
      <c r="H145" s="188">
        <v>3.5</v>
      </c>
      <c r="I145" s="33">
        <v>0.6</v>
      </c>
      <c r="J145" s="179">
        <v>0.2</v>
      </c>
      <c r="K145" s="192">
        <v>1.6</v>
      </c>
      <c r="L145" s="112">
        <v>14.2</v>
      </c>
      <c r="M145" s="390">
        <v>6.3</v>
      </c>
      <c r="N145" s="390">
        <v>13.8</v>
      </c>
      <c r="O145" s="391">
        <v>2.4</v>
      </c>
      <c r="P145" s="414">
        <v>2.8</v>
      </c>
    </row>
    <row r="146" spans="1:16">
      <c r="A146" s="7" t="s">
        <v>158</v>
      </c>
      <c r="B146" s="8">
        <v>145</v>
      </c>
      <c r="C146" s="10">
        <v>67</v>
      </c>
      <c r="D146" s="275">
        <v>0.41799999999999998</v>
      </c>
      <c r="E146" s="320">
        <v>0.85199999999999998</v>
      </c>
      <c r="F146" s="127">
        <v>1.8</v>
      </c>
      <c r="G146" s="176">
        <v>2.6</v>
      </c>
      <c r="H146" s="183">
        <v>4.5999999999999996</v>
      </c>
      <c r="I146" s="109">
        <v>0.7</v>
      </c>
      <c r="J146" s="164">
        <v>0.1</v>
      </c>
      <c r="K146" s="116">
        <v>1.9</v>
      </c>
      <c r="L146" s="23">
        <v>14.7</v>
      </c>
      <c r="M146" s="390">
        <v>4.8</v>
      </c>
      <c r="N146" s="390">
        <v>11.7</v>
      </c>
      <c r="O146" s="391">
        <v>2.2000000000000002</v>
      </c>
      <c r="P146" s="414">
        <v>2.6</v>
      </c>
    </row>
    <row r="147" spans="1:16">
      <c r="A147" s="7" t="s">
        <v>159</v>
      </c>
      <c r="B147" s="8">
        <v>146</v>
      </c>
      <c r="C147" s="10">
        <v>78</v>
      </c>
      <c r="D147" s="48">
        <v>0.54300000000000004</v>
      </c>
      <c r="E147" s="321">
        <v>0.59099999999999997</v>
      </c>
      <c r="F147" s="27">
        <v>0</v>
      </c>
      <c r="G147" s="93">
        <v>7.1</v>
      </c>
      <c r="H147" s="106">
        <v>2.2999999999999998</v>
      </c>
      <c r="I147" s="39">
        <v>1</v>
      </c>
      <c r="J147" s="112">
        <v>0.8</v>
      </c>
      <c r="K147" s="248">
        <v>1.2</v>
      </c>
      <c r="L147" s="76">
        <v>11.4</v>
      </c>
      <c r="M147" s="390">
        <v>4.8</v>
      </c>
      <c r="N147" s="390">
        <v>9</v>
      </c>
      <c r="O147" s="391">
        <v>1.7</v>
      </c>
      <c r="P147" s="414">
        <v>2.9</v>
      </c>
    </row>
    <row r="148" spans="1:16">
      <c r="A148" s="7" t="s">
        <v>160</v>
      </c>
      <c r="B148" s="8">
        <v>147</v>
      </c>
      <c r="C148" s="10">
        <v>72</v>
      </c>
      <c r="D148" s="159">
        <v>0.41499999999999998</v>
      </c>
      <c r="E148" s="224">
        <v>0.69399999999999995</v>
      </c>
      <c r="F148" s="149">
        <v>1.6</v>
      </c>
      <c r="G148" s="191">
        <v>5.3</v>
      </c>
      <c r="H148" s="204">
        <v>3.1</v>
      </c>
      <c r="I148" s="54">
        <v>0.7</v>
      </c>
      <c r="J148" s="33">
        <v>0.3</v>
      </c>
      <c r="K148" s="169">
        <v>1.8</v>
      </c>
      <c r="L148" s="115">
        <v>15.3</v>
      </c>
      <c r="M148" s="390">
        <v>5.6</v>
      </c>
      <c r="N148" s="390">
        <v>14</v>
      </c>
      <c r="O148" s="391">
        <v>2.1</v>
      </c>
      <c r="P148" s="414">
        <v>3.1</v>
      </c>
    </row>
    <row r="149" spans="1:16">
      <c r="A149" s="7" t="s">
        <v>161</v>
      </c>
      <c r="B149" s="8">
        <v>148</v>
      </c>
      <c r="C149" s="10">
        <v>72</v>
      </c>
      <c r="D149" s="252">
        <v>0.44600000000000001</v>
      </c>
      <c r="E149" s="295">
        <v>0.74399999999999999</v>
      </c>
      <c r="F149" s="113">
        <v>1.4</v>
      </c>
      <c r="G149" s="120">
        <v>3.9</v>
      </c>
      <c r="H149" s="94">
        <v>2</v>
      </c>
      <c r="I149" s="94">
        <v>0.8</v>
      </c>
      <c r="J149" s="272">
        <v>0.2</v>
      </c>
      <c r="K149" s="308">
        <v>1.3</v>
      </c>
      <c r="L149" s="83">
        <v>10.6</v>
      </c>
      <c r="M149" s="392">
        <v>4.0999999999999996</v>
      </c>
      <c r="N149" s="392">
        <v>9.1999999999999993</v>
      </c>
      <c r="O149" s="391">
        <v>1.7</v>
      </c>
      <c r="P149" s="414">
        <v>2.2000000000000002</v>
      </c>
    </row>
    <row r="150" spans="1:16">
      <c r="A150" s="7" t="s">
        <v>162</v>
      </c>
      <c r="B150" s="8">
        <v>148</v>
      </c>
      <c r="C150" s="10">
        <v>70</v>
      </c>
      <c r="D150" s="251">
        <v>0.40400000000000003</v>
      </c>
      <c r="E150" s="40">
        <v>0.78600000000000003</v>
      </c>
      <c r="F150" s="214">
        <v>1.7</v>
      </c>
      <c r="G150" s="166">
        <v>3.8</v>
      </c>
      <c r="H150" s="121">
        <v>2.2999999999999998</v>
      </c>
      <c r="I150" s="45">
        <v>1.1000000000000001</v>
      </c>
      <c r="J150" s="179">
        <v>0.2</v>
      </c>
      <c r="K150" s="103">
        <v>0.8</v>
      </c>
      <c r="L150" s="86">
        <v>8.4</v>
      </c>
      <c r="M150" s="392">
        <v>2.7</v>
      </c>
      <c r="N150" s="392">
        <v>6.8</v>
      </c>
      <c r="O150" s="391">
        <v>1</v>
      </c>
      <c r="P150" s="414">
        <v>1.3</v>
      </c>
    </row>
    <row r="151" spans="1:16">
      <c r="A151" s="7" t="s">
        <v>163</v>
      </c>
      <c r="B151" s="8">
        <v>150</v>
      </c>
      <c r="C151" s="10">
        <v>66</v>
      </c>
      <c r="D151" s="12">
        <v>0.53600000000000003</v>
      </c>
      <c r="E151" s="227">
        <v>0.77300000000000002</v>
      </c>
      <c r="F151" s="27">
        <v>0</v>
      </c>
      <c r="G151" s="97">
        <v>7.4</v>
      </c>
      <c r="H151" s="249">
        <v>1.4</v>
      </c>
      <c r="I151" s="230">
        <v>0.4</v>
      </c>
      <c r="J151" s="215">
        <v>1.1000000000000001</v>
      </c>
      <c r="K151" s="161">
        <v>1.4</v>
      </c>
      <c r="L151" s="83">
        <v>10.6</v>
      </c>
      <c r="M151" s="390">
        <v>5.2</v>
      </c>
      <c r="N151" s="390">
        <v>9.6</v>
      </c>
      <c r="O151" s="391">
        <v>2.5</v>
      </c>
      <c r="P151" s="414">
        <v>3.2</v>
      </c>
    </row>
    <row r="152" spans="1:16">
      <c r="A152" s="7" t="s">
        <v>164</v>
      </c>
      <c r="B152" s="8">
        <v>151</v>
      </c>
      <c r="C152" s="10">
        <v>70</v>
      </c>
      <c r="D152" s="176">
        <v>0.41099999999999998</v>
      </c>
      <c r="E152" s="98">
        <v>0.83699999999999997</v>
      </c>
      <c r="F152" s="154">
        <v>2.2999999999999998</v>
      </c>
      <c r="G152" s="303">
        <v>3.4</v>
      </c>
      <c r="H152" s="99">
        <v>2.4</v>
      </c>
      <c r="I152" s="94">
        <v>0.8</v>
      </c>
      <c r="J152" s="164">
        <v>0.1</v>
      </c>
      <c r="K152" s="161">
        <v>1.4</v>
      </c>
      <c r="L152" s="53">
        <v>16.100000000000001</v>
      </c>
      <c r="M152" s="390">
        <v>5.0999999999999996</v>
      </c>
      <c r="N152" s="390">
        <v>12.4</v>
      </c>
      <c r="O152" s="391">
        <v>2.6</v>
      </c>
      <c r="P152" s="414">
        <v>3.1</v>
      </c>
    </row>
    <row r="153" spans="1:16">
      <c r="A153" s="7" t="s">
        <v>165</v>
      </c>
      <c r="B153" s="8">
        <v>152</v>
      </c>
      <c r="C153" s="10">
        <v>72</v>
      </c>
      <c r="D153" s="141">
        <v>0.45900000000000002</v>
      </c>
      <c r="E153" s="94">
        <v>0.77500000000000002</v>
      </c>
      <c r="F153" s="250">
        <v>1.7</v>
      </c>
      <c r="G153" s="253">
        <v>3.2</v>
      </c>
      <c r="H153" s="52">
        <v>3</v>
      </c>
      <c r="I153" s="54">
        <v>0.7</v>
      </c>
      <c r="J153" s="164">
        <v>0.1</v>
      </c>
      <c r="K153" s="18">
        <v>2.2000000000000002</v>
      </c>
      <c r="L153" s="52">
        <v>13.7</v>
      </c>
      <c r="M153" s="392">
        <v>5</v>
      </c>
      <c r="N153" s="392">
        <v>10.7</v>
      </c>
      <c r="O153" s="391">
        <v>1.7</v>
      </c>
      <c r="P153" s="414">
        <v>2.2999999999999998</v>
      </c>
    </row>
    <row r="154" spans="1:16">
      <c r="A154" s="7" t="s">
        <v>166</v>
      </c>
      <c r="B154" s="8">
        <v>153</v>
      </c>
      <c r="C154" s="10">
        <v>72</v>
      </c>
      <c r="D154" s="315">
        <v>0.42299999999999999</v>
      </c>
      <c r="E154" s="316">
        <v>0.72299999999999998</v>
      </c>
      <c r="F154" s="94">
        <v>1.1000000000000001</v>
      </c>
      <c r="G154" s="96">
        <v>5</v>
      </c>
      <c r="H154" s="52">
        <v>3</v>
      </c>
      <c r="I154" s="183">
        <v>1.2</v>
      </c>
      <c r="J154" s="33">
        <v>0.3</v>
      </c>
      <c r="K154" s="122">
        <v>1.8</v>
      </c>
      <c r="L154" s="96">
        <v>12.2</v>
      </c>
      <c r="M154" s="392">
        <v>5</v>
      </c>
      <c r="N154" s="392">
        <v>12.2</v>
      </c>
      <c r="O154" s="391">
        <v>2.2000000000000002</v>
      </c>
      <c r="P154" s="414">
        <v>3.1</v>
      </c>
    </row>
    <row r="155" spans="1:16">
      <c r="A155" s="7" t="s">
        <v>167</v>
      </c>
      <c r="B155" s="8">
        <v>154</v>
      </c>
      <c r="C155" s="10">
        <v>70</v>
      </c>
      <c r="D155" s="106">
        <v>0.46700000000000003</v>
      </c>
      <c r="E155" s="276">
        <v>0.70199999999999996</v>
      </c>
      <c r="F155" s="217">
        <v>0.7</v>
      </c>
      <c r="G155" s="244">
        <v>4.0999999999999996</v>
      </c>
      <c r="H155" s="226">
        <v>5.6</v>
      </c>
      <c r="I155" s="115">
        <v>1</v>
      </c>
      <c r="J155" s="78">
        <v>0.4</v>
      </c>
      <c r="K155" s="71">
        <v>2.1</v>
      </c>
      <c r="L155" s="227">
        <v>10.7</v>
      </c>
      <c r="M155" s="392">
        <v>4.5</v>
      </c>
      <c r="N155" s="392">
        <v>9.5</v>
      </c>
      <c r="O155" s="391">
        <v>1.5</v>
      </c>
      <c r="P155" s="414">
        <v>2.1</v>
      </c>
    </row>
    <row r="156" spans="1:16">
      <c r="A156" s="7" t="s">
        <v>168</v>
      </c>
      <c r="B156" s="8">
        <v>155</v>
      </c>
      <c r="C156" s="10">
        <v>73</v>
      </c>
      <c r="D156" s="46">
        <v>0.46800000000000003</v>
      </c>
      <c r="E156" s="257">
        <v>0.67200000000000004</v>
      </c>
      <c r="F156" s="23">
        <v>1.8</v>
      </c>
      <c r="G156" s="96">
        <v>5.0999999999999996</v>
      </c>
      <c r="H156" s="243">
        <v>1.8</v>
      </c>
      <c r="I156" s="44">
        <v>1.2</v>
      </c>
      <c r="J156" s="106">
        <v>0.6</v>
      </c>
      <c r="K156" s="172">
        <v>1.7</v>
      </c>
      <c r="L156" s="93">
        <v>15.8</v>
      </c>
      <c r="M156" s="390">
        <v>5.8</v>
      </c>
      <c r="N156" s="390">
        <v>12.7</v>
      </c>
      <c r="O156" s="391">
        <v>2.4</v>
      </c>
      <c r="P156" s="414">
        <v>3.6</v>
      </c>
    </row>
    <row r="157" spans="1:16">
      <c r="A157" s="7" t="s">
        <v>169</v>
      </c>
      <c r="B157" s="8">
        <v>156</v>
      </c>
      <c r="C157" s="10">
        <v>72</v>
      </c>
      <c r="D157" s="46">
        <v>0.46700000000000003</v>
      </c>
      <c r="E157" s="54">
        <v>0.73899999999999999</v>
      </c>
      <c r="F157" s="141">
        <v>1.2</v>
      </c>
      <c r="G157" s="46">
        <v>4.8</v>
      </c>
      <c r="H157" s="76">
        <v>2.2000000000000002</v>
      </c>
      <c r="I157" s="40">
        <v>0.9</v>
      </c>
      <c r="J157" s="86">
        <v>0.4</v>
      </c>
      <c r="K157" s="94">
        <v>1.4</v>
      </c>
      <c r="L157" s="46">
        <v>11.8</v>
      </c>
      <c r="M157" s="390">
        <v>4.4000000000000004</v>
      </c>
      <c r="N157" s="390">
        <v>9.8000000000000007</v>
      </c>
      <c r="O157" s="391">
        <v>1.6</v>
      </c>
      <c r="P157" s="414">
        <v>2.2000000000000002</v>
      </c>
    </row>
    <row r="158" spans="1:16">
      <c r="A158" s="7" t="s">
        <v>170</v>
      </c>
      <c r="B158" s="8">
        <v>157</v>
      </c>
      <c r="C158" s="10">
        <v>76</v>
      </c>
      <c r="D158" s="149">
        <v>0.48599999999999999</v>
      </c>
      <c r="E158" s="40">
        <v>0.78700000000000003</v>
      </c>
      <c r="F158" s="136">
        <v>1.1000000000000001</v>
      </c>
      <c r="G158" s="322">
        <v>2.1</v>
      </c>
      <c r="H158" s="39">
        <v>3.3</v>
      </c>
      <c r="I158" s="54">
        <v>0.7</v>
      </c>
      <c r="J158" s="27">
        <v>0</v>
      </c>
      <c r="K158" s="323">
        <v>0.5</v>
      </c>
      <c r="L158" s="109">
        <v>9</v>
      </c>
      <c r="M158" s="390">
        <v>3.7</v>
      </c>
      <c r="N158" s="390">
        <v>7.6</v>
      </c>
      <c r="O158" s="391">
        <v>0.7</v>
      </c>
      <c r="P158" s="414">
        <v>0.9</v>
      </c>
    </row>
    <row r="159" spans="1:16">
      <c r="A159" s="7" t="s">
        <v>171</v>
      </c>
      <c r="B159" s="8">
        <v>158</v>
      </c>
      <c r="C159" s="10">
        <v>65</v>
      </c>
      <c r="D159" s="211">
        <v>0.48199999999999998</v>
      </c>
      <c r="E159" s="162">
        <v>0.77900000000000003</v>
      </c>
      <c r="F159" s="173">
        <v>1</v>
      </c>
      <c r="G159" s="194">
        <v>6.5</v>
      </c>
      <c r="H159" s="300">
        <v>1</v>
      </c>
      <c r="I159" s="239">
        <v>0.6</v>
      </c>
      <c r="J159" s="94">
        <v>0.5</v>
      </c>
      <c r="K159" s="242">
        <v>1.2</v>
      </c>
      <c r="L159" s="283">
        <v>8.8000000000000007</v>
      </c>
      <c r="M159" s="390">
        <v>3</v>
      </c>
      <c r="N159" s="390">
        <v>6.3</v>
      </c>
      <c r="O159" s="391">
        <v>1.2</v>
      </c>
      <c r="P159" s="414">
        <v>1.5</v>
      </c>
    </row>
    <row r="160" spans="1:16">
      <c r="A160" s="7" t="s">
        <v>172</v>
      </c>
      <c r="B160" s="8">
        <v>159</v>
      </c>
      <c r="C160" s="10">
        <v>65</v>
      </c>
      <c r="D160" s="156">
        <v>0.42499999999999999</v>
      </c>
      <c r="E160" s="121">
        <v>0.78</v>
      </c>
      <c r="F160" s="217">
        <v>0.7</v>
      </c>
      <c r="G160" s="283">
        <v>3.5</v>
      </c>
      <c r="H160" s="201">
        <v>4.5999999999999996</v>
      </c>
      <c r="I160" s="101">
        <v>1.4</v>
      </c>
      <c r="J160" s="206">
        <v>0.5</v>
      </c>
      <c r="K160" s="324">
        <v>2</v>
      </c>
      <c r="L160" s="295">
        <v>10</v>
      </c>
      <c r="M160" s="390">
        <v>3.9</v>
      </c>
      <c r="N160" s="390">
        <v>9.3000000000000007</v>
      </c>
      <c r="O160" s="391">
        <v>1.2</v>
      </c>
      <c r="P160" s="414">
        <v>1.5</v>
      </c>
    </row>
    <row r="161" spans="1:16">
      <c r="A161" s="7" t="s">
        <v>173</v>
      </c>
      <c r="B161" s="8">
        <v>160</v>
      </c>
      <c r="C161" s="10">
        <v>78</v>
      </c>
      <c r="D161" s="283">
        <v>0.435</v>
      </c>
      <c r="E161" s="88">
        <v>0.86599999999999999</v>
      </c>
      <c r="F161" s="127">
        <v>1.8</v>
      </c>
      <c r="G161" s="214">
        <v>5.9</v>
      </c>
      <c r="H161" s="222">
        <v>2.1</v>
      </c>
      <c r="I161" s="239">
        <v>0.6</v>
      </c>
      <c r="J161" s="179">
        <v>0.2</v>
      </c>
      <c r="K161" s="192">
        <v>1.6</v>
      </c>
      <c r="L161" s="110">
        <v>12.7</v>
      </c>
      <c r="M161" s="390">
        <v>4.4000000000000004</v>
      </c>
      <c r="N161" s="390">
        <v>10.3</v>
      </c>
      <c r="O161" s="391">
        <v>2.1</v>
      </c>
      <c r="P161" s="414">
        <v>2.4</v>
      </c>
    </row>
    <row r="162" spans="1:16">
      <c r="A162" s="7" t="s">
        <v>174</v>
      </c>
      <c r="B162" s="8">
        <v>161</v>
      </c>
      <c r="C162" s="10">
        <v>71</v>
      </c>
      <c r="D162" s="313">
        <v>0.39100000000000001</v>
      </c>
      <c r="E162" s="319">
        <v>0.85899999999999999</v>
      </c>
      <c r="F162" s="67">
        <v>2.2000000000000002</v>
      </c>
      <c r="G162" s="263">
        <v>2.4</v>
      </c>
      <c r="H162" s="29">
        <v>2.5</v>
      </c>
      <c r="I162" s="54">
        <v>0.7</v>
      </c>
      <c r="J162" s="86">
        <v>0.4</v>
      </c>
      <c r="K162" s="192">
        <v>1.6</v>
      </c>
      <c r="L162" s="110">
        <v>12.7</v>
      </c>
      <c r="M162" s="390">
        <v>4.7</v>
      </c>
      <c r="N162" s="390">
        <v>12.1</v>
      </c>
      <c r="O162" s="391">
        <v>1.8</v>
      </c>
      <c r="P162" s="414">
        <v>2.1</v>
      </c>
    </row>
    <row r="163" spans="1:16">
      <c r="A163" s="7" t="s">
        <v>175</v>
      </c>
      <c r="B163" s="8">
        <v>162</v>
      </c>
      <c r="C163" s="10">
        <v>72</v>
      </c>
      <c r="D163" s="127">
        <v>0.496</v>
      </c>
      <c r="E163" s="109">
        <v>0.70399999999999996</v>
      </c>
      <c r="F163" s="238">
        <v>0.6</v>
      </c>
      <c r="G163" s="26">
        <v>5.6</v>
      </c>
      <c r="H163" s="224">
        <v>1.7</v>
      </c>
      <c r="I163" s="39">
        <v>1</v>
      </c>
      <c r="J163" s="26">
        <v>0.7</v>
      </c>
      <c r="K163" s="94">
        <v>1.4</v>
      </c>
      <c r="L163" s="46">
        <v>11.9</v>
      </c>
      <c r="M163" s="390">
        <v>4.5</v>
      </c>
      <c r="N163" s="390">
        <v>8.9</v>
      </c>
      <c r="O163" s="391">
        <v>1.8</v>
      </c>
      <c r="P163" s="414">
        <v>2.6</v>
      </c>
    </row>
    <row r="164" spans="1:16">
      <c r="A164" s="7" t="s">
        <v>176</v>
      </c>
      <c r="B164" s="8">
        <v>162</v>
      </c>
      <c r="C164" s="10">
        <v>77</v>
      </c>
      <c r="D164" s="206">
        <v>0.46</v>
      </c>
      <c r="E164" s="325">
        <v>0.46</v>
      </c>
      <c r="F164" s="230">
        <v>0.5</v>
      </c>
      <c r="G164" s="231">
        <v>0.5</v>
      </c>
      <c r="H164" s="232">
        <v>0.5</v>
      </c>
      <c r="I164" s="326">
        <v>0.5</v>
      </c>
      <c r="J164" s="94">
        <v>0.5</v>
      </c>
      <c r="K164" s="236">
        <v>0.5</v>
      </c>
      <c r="L164" s="235">
        <v>0.5</v>
      </c>
      <c r="M164" s="392">
        <v>2.9</v>
      </c>
      <c r="N164" s="392">
        <v>6.3</v>
      </c>
      <c r="O164" s="391">
        <v>1</v>
      </c>
      <c r="P164" s="414">
        <v>1.3</v>
      </c>
    </row>
    <row r="165" spans="1:16">
      <c r="A165" s="7" t="s">
        <v>177</v>
      </c>
      <c r="B165" s="8">
        <v>164</v>
      </c>
      <c r="C165" s="10">
        <v>75</v>
      </c>
      <c r="D165" s="177">
        <v>0.629</v>
      </c>
      <c r="E165" s="233">
        <v>0.56499999999999995</v>
      </c>
      <c r="F165" s="27">
        <v>0</v>
      </c>
      <c r="G165" s="212">
        <v>6.6</v>
      </c>
      <c r="H165" s="247">
        <v>1.3</v>
      </c>
      <c r="I165" s="109">
        <v>0.7</v>
      </c>
      <c r="J165" s="174">
        <v>1.3</v>
      </c>
      <c r="K165" s="193">
        <v>1.1000000000000001</v>
      </c>
      <c r="L165" s="119">
        <v>8.1</v>
      </c>
      <c r="M165" s="392">
        <v>3.7</v>
      </c>
      <c r="N165" s="392">
        <v>5.9</v>
      </c>
      <c r="O165" s="391">
        <v>0.9</v>
      </c>
      <c r="P165" s="414">
        <v>1.6</v>
      </c>
    </row>
    <row r="166" spans="1:16">
      <c r="A166" s="7" t="s">
        <v>178</v>
      </c>
      <c r="B166" s="8">
        <v>165</v>
      </c>
      <c r="C166" s="10">
        <v>62</v>
      </c>
      <c r="D166" s="257">
        <v>0.42899999999999999</v>
      </c>
      <c r="E166" s="298">
        <v>0.55000000000000004</v>
      </c>
      <c r="F166" s="13">
        <v>0.9</v>
      </c>
      <c r="G166" s="205">
        <v>4</v>
      </c>
      <c r="H166" s="267">
        <v>6.2</v>
      </c>
      <c r="I166" s="39">
        <v>1</v>
      </c>
      <c r="J166" s="164">
        <v>0.1</v>
      </c>
      <c r="K166" s="71">
        <v>2.1</v>
      </c>
      <c r="L166" s="249">
        <v>6.8</v>
      </c>
      <c r="M166" s="390">
        <v>2.7</v>
      </c>
      <c r="N166" s="390">
        <v>6.5</v>
      </c>
      <c r="O166" s="391">
        <v>0.3</v>
      </c>
      <c r="P166" s="414">
        <v>0.6</v>
      </c>
    </row>
    <row r="167" spans="1:16">
      <c r="A167" s="7" t="s">
        <v>179</v>
      </c>
      <c r="B167" s="8">
        <v>166</v>
      </c>
      <c r="C167" s="10">
        <v>62</v>
      </c>
      <c r="D167" s="149">
        <v>0.48599999999999999</v>
      </c>
      <c r="E167" s="224">
        <v>0.69499999999999995</v>
      </c>
      <c r="F167" s="159">
        <v>0.7</v>
      </c>
      <c r="G167" s="121">
        <v>4.7</v>
      </c>
      <c r="H167" s="171">
        <v>3.1</v>
      </c>
      <c r="I167" s="109">
        <v>0.7</v>
      </c>
      <c r="J167" s="29">
        <v>0.6</v>
      </c>
      <c r="K167" s="18">
        <v>2.2000000000000002</v>
      </c>
      <c r="L167" s="160">
        <v>15.7</v>
      </c>
      <c r="M167" s="390">
        <v>5.5</v>
      </c>
      <c r="N167" s="390">
        <v>11.5</v>
      </c>
      <c r="O167" s="391">
        <v>3.2</v>
      </c>
      <c r="P167" s="414">
        <v>4.5999999999999996</v>
      </c>
    </row>
    <row r="168" spans="1:16">
      <c r="A168" s="7" t="s">
        <v>180</v>
      </c>
      <c r="B168" s="8">
        <v>166</v>
      </c>
      <c r="C168" s="10">
        <v>75</v>
      </c>
      <c r="D168" s="279">
        <v>0.41599999999999998</v>
      </c>
      <c r="E168" s="113">
        <v>0.78600000000000003</v>
      </c>
      <c r="F168" s="121">
        <v>1.3</v>
      </c>
      <c r="G168" s="127">
        <v>6.2</v>
      </c>
      <c r="H168" s="258">
        <v>1.2</v>
      </c>
      <c r="I168" s="121">
        <v>0.8</v>
      </c>
      <c r="J168" s="94">
        <v>0.5</v>
      </c>
      <c r="K168" s="286">
        <v>1</v>
      </c>
      <c r="L168" s="156">
        <v>7.9</v>
      </c>
      <c r="M168" s="390">
        <v>2.6</v>
      </c>
      <c r="N168" s="390">
        <v>6.4</v>
      </c>
      <c r="O168" s="391">
        <v>1.2</v>
      </c>
      <c r="P168" s="414">
        <v>1.5</v>
      </c>
    </row>
    <row r="169" spans="1:16">
      <c r="A169" s="7" t="s">
        <v>181</v>
      </c>
      <c r="B169" s="8">
        <v>168</v>
      </c>
      <c r="C169" s="10">
        <v>76</v>
      </c>
      <c r="D169" s="135">
        <v>0.45300000000000001</v>
      </c>
      <c r="E169" s="327">
        <v>0.89800000000000002</v>
      </c>
      <c r="F169" s="136">
        <v>1.1000000000000001</v>
      </c>
      <c r="G169" s="283">
        <v>3.5</v>
      </c>
      <c r="H169" s="275">
        <v>1.4</v>
      </c>
      <c r="I169" s="195">
        <v>0.5</v>
      </c>
      <c r="J169" s="78">
        <v>0.4</v>
      </c>
      <c r="K169" s="193">
        <v>1.1000000000000001</v>
      </c>
      <c r="L169" s="120">
        <v>10.1</v>
      </c>
      <c r="M169" s="392">
        <v>3.5</v>
      </c>
      <c r="N169" s="392">
        <v>7.8</v>
      </c>
      <c r="O169" s="391">
        <v>2.2000000000000002</v>
      </c>
      <c r="P169" s="414">
        <v>2.4</v>
      </c>
    </row>
    <row r="170" spans="1:16">
      <c r="A170" s="7" t="s">
        <v>182</v>
      </c>
      <c r="B170" s="8">
        <v>169</v>
      </c>
      <c r="C170" s="10">
        <v>74</v>
      </c>
      <c r="D170" s="13">
        <v>0.43099999999999999</v>
      </c>
      <c r="E170" s="328">
        <v>0.871</v>
      </c>
      <c r="F170" s="159">
        <v>0.7</v>
      </c>
      <c r="G170" s="260">
        <v>2</v>
      </c>
      <c r="H170" s="199">
        <v>4.3</v>
      </c>
      <c r="I170" s="63">
        <v>1.3</v>
      </c>
      <c r="J170" s="164">
        <v>0.1</v>
      </c>
      <c r="K170" s="103">
        <v>0.8</v>
      </c>
      <c r="L170" s="159">
        <v>7</v>
      </c>
      <c r="M170" s="390">
        <v>2.8</v>
      </c>
      <c r="N170" s="390">
        <v>6.6</v>
      </c>
      <c r="O170" s="391">
        <v>1.3</v>
      </c>
      <c r="P170" s="414">
        <v>1.5</v>
      </c>
    </row>
    <row r="171" spans="1:16">
      <c r="A171" s="7" t="s">
        <v>183</v>
      </c>
      <c r="B171" s="8">
        <v>170</v>
      </c>
      <c r="C171" s="10">
        <v>72</v>
      </c>
      <c r="D171" s="182">
        <v>0.371</v>
      </c>
      <c r="E171" s="297">
        <v>0.371</v>
      </c>
      <c r="F171" s="272">
        <v>0.4</v>
      </c>
      <c r="G171" s="27">
        <v>0.4</v>
      </c>
      <c r="H171" s="235">
        <v>0.4</v>
      </c>
      <c r="I171" s="306">
        <v>0.4</v>
      </c>
      <c r="J171" s="276">
        <v>0.4</v>
      </c>
      <c r="K171" s="329">
        <v>0.4</v>
      </c>
      <c r="L171" s="27">
        <v>0.4</v>
      </c>
      <c r="M171" s="390">
        <v>2.6</v>
      </c>
      <c r="N171" s="390">
        <v>7</v>
      </c>
      <c r="O171" s="391">
        <v>0.9</v>
      </c>
      <c r="P171" s="414">
        <v>1.2</v>
      </c>
    </row>
    <row r="172" spans="1:16">
      <c r="A172" s="7" t="s">
        <v>184</v>
      </c>
      <c r="B172" s="8">
        <v>171</v>
      </c>
      <c r="C172" s="10">
        <v>74</v>
      </c>
      <c r="D172" s="239">
        <v>0.42799999999999999</v>
      </c>
      <c r="E172" s="219">
        <v>0.84599999999999997</v>
      </c>
      <c r="F172" s="110">
        <v>1.5</v>
      </c>
      <c r="G172" s="167">
        <v>3.3</v>
      </c>
      <c r="H172" s="201">
        <v>4.5999999999999996</v>
      </c>
      <c r="I172" s="40">
        <v>0.9</v>
      </c>
      <c r="J172" s="164">
        <v>0.1</v>
      </c>
      <c r="K172" s="133">
        <v>2.4</v>
      </c>
      <c r="L172" s="45">
        <v>16.2</v>
      </c>
      <c r="M172" s="392">
        <v>6.2</v>
      </c>
      <c r="N172" s="392">
        <v>14.5</v>
      </c>
      <c r="O172" s="391">
        <v>3</v>
      </c>
      <c r="P172" s="414">
        <v>3.5</v>
      </c>
    </row>
    <row r="173" spans="1:16">
      <c r="A173" s="7" t="s">
        <v>185</v>
      </c>
      <c r="B173" s="8">
        <v>172</v>
      </c>
      <c r="C173" s="10">
        <v>76</v>
      </c>
      <c r="D173" s="63">
        <v>0.56000000000000005</v>
      </c>
      <c r="E173" s="247">
        <v>0.58699999999999997</v>
      </c>
      <c r="F173" s="268">
        <v>0.2</v>
      </c>
      <c r="G173" s="106">
        <v>4.7</v>
      </c>
      <c r="H173" s="46">
        <v>2.4</v>
      </c>
      <c r="I173" s="54">
        <v>0.7</v>
      </c>
      <c r="J173" s="26">
        <v>0.7</v>
      </c>
      <c r="K173" s="242">
        <v>1.2</v>
      </c>
      <c r="L173" s="186">
        <v>6.7</v>
      </c>
      <c r="M173" s="390">
        <v>2.7</v>
      </c>
      <c r="N173" s="390">
        <v>4.5999999999999996</v>
      </c>
      <c r="O173" s="391">
        <v>1</v>
      </c>
      <c r="P173" s="414">
        <v>1.9</v>
      </c>
    </row>
    <row r="174" spans="1:16">
      <c r="A174" s="7" t="s">
        <v>186</v>
      </c>
      <c r="B174" s="8">
        <v>173</v>
      </c>
      <c r="C174" s="10">
        <v>65</v>
      </c>
      <c r="D174" s="23">
        <v>0.498</v>
      </c>
      <c r="E174" s="330">
        <v>0.70599999999999996</v>
      </c>
      <c r="F174" s="156">
        <v>0.8</v>
      </c>
      <c r="G174" s="317">
        <v>3.6</v>
      </c>
      <c r="H174" s="298">
        <v>1.1000000000000001</v>
      </c>
      <c r="I174" s="39">
        <v>1</v>
      </c>
      <c r="J174" s="52">
        <v>0.8</v>
      </c>
      <c r="K174" s="301">
        <v>0.8</v>
      </c>
      <c r="L174" s="216">
        <v>7.5</v>
      </c>
      <c r="M174" s="390">
        <v>2.9</v>
      </c>
      <c r="N174" s="390">
        <v>5.9</v>
      </c>
      <c r="O174" s="391">
        <v>0.8</v>
      </c>
      <c r="P174" s="414">
        <v>1.1000000000000001</v>
      </c>
    </row>
    <row r="175" spans="1:16">
      <c r="A175" s="7" t="s">
        <v>187</v>
      </c>
      <c r="B175" s="8">
        <v>174</v>
      </c>
      <c r="C175" s="10">
        <v>67</v>
      </c>
      <c r="D175" s="141">
        <v>0.45900000000000002</v>
      </c>
      <c r="E175" s="149">
        <v>0.79300000000000004</v>
      </c>
      <c r="F175" s="141">
        <v>1.2</v>
      </c>
      <c r="G175" s="205">
        <v>4</v>
      </c>
      <c r="H175" s="256">
        <v>0.9</v>
      </c>
      <c r="I175" s="54">
        <v>0.7</v>
      </c>
      <c r="J175" s="94">
        <v>0.5</v>
      </c>
      <c r="K175" s="242">
        <v>1.2</v>
      </c>
      <c r="L175" s="78">
        <v>9.6</v>
      </c>
      <c r="M175" s="390">
        <v>3.3</v>
      </c>
      <c r="N175" s="390">
        <v>7.3</v>
      </c>
      <c r="O175" s="391">
        <v>1.2</v>
      </c>
      <c r="P175" s="414">
        <v>1.5</v>
      </c>
    </row>
    <row r="176" spans="1:16">
      <c r="A176" s="7" t="s">
        <v>188</v>
      </c>
      <c r="B176" s="8">
        <v>175</v>
      </c>
      <c r="C176" s="10">
        <v>68</v>
      </c>
      <c r="D176" s="195">
        <v>0.41</v>
      </c>
      <c r="E176" s="137">
        <v>0.81299999999999994</v>
      </c>
      <c r="F176" s="26">
        <v>1.6</v>
      </c>
      <c r="G176" s="233">
        <v>2.2999999999999998</v>
      </c>
      <c r="H176" s="126">
        <v>2</v>
      </c>
      <c r="I176" s="94">
        <v>0.8</v>
      </c>
      <c r="J176" s="179">
        <v>0.2</v>
      </c>
      <c r="K176" s="193">
        <v>1.1000000000000001</v>
      </c>
      <c r="L176" s="173">
        <v>9.8000000000000007</v>
      </c>
      <c r="M176" s="390">
        <v>2.8</v>
      </c>
      <c r="N176" s="390">
        <v>7.2</v>
      </c>
      <c r="O176" s="391">
        <v>1.3</v>
      </c>
      <c r="P176" s="414">
        <v>1.6</v>
      </c>
    </row>
    <row r="177" spans="1:16">
      <c r="A177" s="7" t="s">
        <v>189</v>
      </c>
      <c r="B177" s="8">
        <v>176</v>
      </c>
      <c r="C177" s="10">
        <v>71</v>
      </c>
      <c r="D177" s="13">
        <v>0.43099999999999999</v>
      </c>
      <c r="E177" s="149">
        <v>0.79300000000000004</v>
      </c>
      <c r="F177" s="214">
        <v>1.7</v>
      </c>
      <c r="G177" s="126">
        <v>4.3</v>
      </c>
      <c r="H177" s="112">
        <v>3.2</v>
      </c>
      <c r="I177" s="109">
        <v>0.7</v>
      </c>
      <c r="J177" s="206">
        <v>0.5</v>
      </c>
      <c r="K177" s="139">
        <v>1.5</v>
      </c>
      <c r="L177" s="99">
        <v>12</v>
      </c>
      <c r="M177" s="390">
        <v>4.2</v>
      </c>
      <c r="N177" s="390">
        <v>9.6</v>
      </c>
      <c r="O177" s="391">
        <v>1.6</v>
      </c>
      <c r="P177" s="414">
        <v>2</v>
      </c>
    </row>
    <row r="178" spans="1:16">
      <c r="A178" s="7" t="s">
        <v>190</v>
      </c>
      <c r="B178" s="8">
        <v>177</v>
      </c>
      <c r="C178" s="10">
        <v>60</v>
      </c>
      <c r="D178" s="28">
        <v>0.69599999999999995</v>
      </c>
      <c r="E178" s="283">
        <v>0.69599999999999995</v>
      </c>
      <c r="F178" s="159">
        <v>0.7</v>
      </c>
      <c r="G178" s="285">
        <v>0.7</v>
      </c>
      <c r="H178" s="164">
        <v>0.7</v>
      </c>
      <c r="I178" s="173">
        <v>0.7</v>
      </c>
      <c r="J178" s="211">
        <v>0.7</v>
      </c>
      <c r="K178" s="165">
        <v>0.7</v>
      </c>
      <c r="L178" s="261">
        <v>0.7</v>
      </c>
      <c r="M178" s="390">
        <v>1.6</v>
      </c>
      <c r="N178" s="390">
        <v>2.2999999999999998</v>
      </c>
      <c r="O178" s="391">
        <v>0.4</v>
      </c>
      <c r="P178" s="414">
        <v>0.7</v>
      </c>
    </row>
    <row r="179" spans="1:16">
      <c r="A179" s="7" t="s">
        <v>191</v>
      </c>
      <c r="B179" s="8">
        <v>178</v>
      </c>
      <c r="C179" s="10">
        <v>80</v>
      </c>
      <c r="D179" s="316">
        <v>0.442</v>
      </c>
      <c r="E179" s="76">
        <v>0.77800000000000002</v>
      </c>
      <c r="F179" s="45">
        <v>2.1</v>
      </c>
      <c r="G179" s="306">
        <v>1.8</v>
      </c>
      <c r="H179" s="220">
        <v>1.9</v>
      </c>
      <c r="I179" s="195">
        <v>0.5</v>
      </c>
      <c r="J179" s="164">
        <v>0.1</v>
      </c>
      <c r="K179" s="165">
        <v>0.7</v>
      </c>
      <c r="L179" s="317">
        <v>9.1999999999999993</v>
      </c>
      <c r="M179" s="390">
        <v>3.2</v>
      </c>
      <c r="N179" s="390">
        <v>7.1</v>
      </c>
      <c r="O179" s="391">
        <v>1</v>
      </c>
      <c r="P179" s="414">
        <v>1.3</v>
      </c>
    </row>
    <row r="180" spans="1:16">
      <c r="A180" s="7" t="s">
        <v>192</v>
      </c>
      <c r="B180" s="8">
        <v>179</v>
      </c>
      <c r="C180" s="394">
        <v>74</v>
      </c>
      <c r="D180" s="415">
        <v>0.42399999999999999</v>
      </c>
      <c r="E180" s="416">
        <v>0.84299999999999997</v>
      </c>
      <c r="F180" s="417">
        <v>1.7</v>
      </c>
      <c r="G180" s="418">
        <v>3</v>
      </c>
      <c r="H180" s="419">
        <v>1.6</v>
      </c>
      <c r="I180" s="420">
        <v>1</v>
      </c>
      <c r="J180" s="421">
        <v>0.2</v>
      </c>
      <c r="K180" s="422">
        <v>0.9</v>
      </c>
      <c r="L180" s="395">
        <v>10.7</v>
      </c>
      <c r="M180" s="396">
        <v>3.4</v>
      </c>
      <c r="N180" s="396">
        <v>8.1</v>
      </c>
      <c r="O180" s="397">
        <v>1.5</v>
      </c>
      <c r="P180" s="423">
        <v>1.8</v>
      </c>
    </row>
    <row r="181" spans="1:16">
      <c r="A181" s="7" t="s">
        <v>193</v>
      </c>
      <c r="B181" s="8">
        <v>180</v>
      </c>
      <c r="C181" s="411"/>
      <c r="D181" s="411"/>
      <c r="E181" s="411"/>
      <c r="F181" s="437">
        <v>0.1</v>
      </c>
      <c r="G181" s="438">
        <v>5.8</v>
      </c>
      <c r="H181" s="439">
        <v>0.6</v>
      </c>
      <c r="I181" s="440">
        <v>0.5</v>
      </c>
      <c r="J181" s="441">
        <v>0.6</v>
      </c>
      <c r="K181" s="412">
        <v>0.9</v>
      </c>
      <c r="L181" s="442">
        <v>8.5</v>
      </c>
      <c r="M181" s="399"/>
      <c r="N181" s="399"/>
      <c r="O181" s="443"/>
      <c r="P181" s="443"/>
    </row>
    <row r="182" spans="1:16">
      <c r="A182" s="290" t="s">
        <v>194</v>
      </c>
      <c r="B182" s="8">
        <v>181</v>
      </c>
      <c r="C182" s="424">
        <v>20</v>
      </c>
      <c r="D182" s="425">
        <v>0.51900000000000002</v>
      </c>
      <c r="E182" s="426">
        <v>0.51900000000000002</v>
      </c>
      <c r="F182" s="427">
        <v>0.5</v>
      </c>
      <c r="G182" s="428">
        <v>0.5</v>
      </c>
      <c r="H182" s="429">
        <v>0.5</v>
      </c>
      <c r="I182" s="430">
        <v>0.5</v>
      </c>
      <c r="J182" s="431">
        <v>0.5</v>
      </c>
      <c r="K182" s="432">
        <v>0.5</v>
      </c>
      <c r="L182" s="433">
        <v>0.5</v>
      </c>
      <c r="M182" s="434">
        <v>4.0999999999999996</v>
      </c>
      <c r="N182" s="434">
        <v>7.9</v>
      </c>
      <c r="O182" s="435">
        <v>2.2999999999999998</v>
      </c>
      <c r="P182" s="436">
        <v>3.1</v>
      </c>
    </row>
    <row r="183" spans="1:16">
      <c r="A183" s="7" t="s">
        <v>195</v>
      </c>
      <c r="B183" s="8">
        <v>182</v>
      </c>
      <c r="C183" s="10">
        <v>70</v>
      </c>
      <c r="D183" s="29">
        <v>0.47099999999999997</v>
      </c>
      <c r="E183" s="224">
        <v>0.69399999999999995</v>
      </c>
      <c r="F183" s="123">
        <v>1</v>
      </c>
      <c r="G183" s="162">
        <v>4.5999999999999996</v>
      </c>
      <c r="H183" s="212">
        <v>3.5</v>
      </c>
      <c r="I183" s="149">
        <v>0.9</v>
      </c>
      <c r="J183" s="26">
        <v>0.7</v>
      </c>
      <c r="K183" s="184">
        <v>1.6</v>
      </c>
      <c r="L183" s="20">
        <v>10.1</v>
      </c>
      <c r="M183" s="390">
        <v>3.7</v>
      </c>
      <c r="N183" s="390">
        <v>8</v>
      </c>
      <c r="O183" s="391">
        <v>1.3</v>
      </c>
      <c r="P183" s="414">
        <v>1.9</v>
      </c>
    </row>
    <row r="184" spans="1:16">
      <c r="A184" s="7" t="s">
        <v>196</v>
      </c>
      <c r="B184" s="8">
        <v>183</v>
      </c>
      <c r="C184" s="10">
        <v>68</v>
      </c>
      <c r="D184" s="119">
        <v>0.42699999999999999</v>
      </c>
      <c r="E184" s="84">
        <v>0.85699999999999998</v>
      </c>
      <c r="F184" s="149">
        <v>1.6</v>
      </c>
      <c r="G184" s="294">
        <v>2.7</v>
      </c>
      <c r="H184" s="126">
        <v>2</v>
      </c>
      <c r="I184" s="94">
        <v>0.8</v>
      </c>
      <c r="J184" s="179">
        <v>0.2</v>
      </c>
      <c r="K184" s="248">
        <v>1.2</v>
      </c>
      <c r="L184" s="81">
        <v>13.3</v>
      </c>
      <c r="M184" s="390">
        <v>4.5</v>
      </c>
      <c r="N184" s="390">
        <v>10.8</v>
      </c>
      <c r="O184" s="391">
        <v>1.8</v>
      </c>
      <c r="P184" s="414">
        <v>2.1</v>
      </c>
    </row>
    <row r="185" spans="1:16">
      <c r="A185" s="7" t="s">
        <v>197</v>
      </c>
      <c r="B185" s="8">
        <v>183</v>
      </c>
      <c r="C185" s="10">
        <v>77</v>
      </c>
      <c r="D185" s="113">
        <v>0.47399999999999998</v>
      </c>
      <c r="E185" s="259">
        <v>0.47399999999999998</v>
      </c>
      <c r="F185" s="260">
        <v>0.5</v>
      </c>
      <c r="G185" s="261">
        <v>0.5</v>
      </c>
      <c r="H185" s="262">
        <v>0.5</v>
      </c>
      <c r="I185" s="263">
        <v>0.5</v>
      </c>
      <c r="J185" s="126">
        <v>0.5</v>
      </c>
      <c r="K185" s="264">
        <v>0.5</v>
      </c>
      <c r="L185" s="235">
        <v>0.5</v>
      </c>
      <c r="M185" s="390">
        <v>3.7</v>
      </c>
      <c r="N185" s="390">
        <v>7.8</v>
      </c>
      <c r="O185" s="391">
        <v>0.8</v>
      </c>
      <c r="P185" s="414">
        <v>0.9</v>
      </c>
    </row>
    <row r="186" spans="1:16">
      <c r="A186" s="7" t="s">
        <v>198</v>
      </c>
      <c r="B186" s="8">
        <v>185</v>
      </c>
      <c r="C186" s="10">
        <v>79</v>
      </c>
      <c r="D186" s="144">
        <v>0.441</v>
      </c>
      <c r="E186" s="97">
        <v>0.81200000000000006</v>
      </c>
      <c r="F186" s="30">
        <v>1.5</v>
      </c>
      <c r="G186" s="279">
        <v>2.8</v>
      </c>
      <c r="H186" s="113">
        <v>2.6</v>
      </c>
      <c r="I186" s="54">
        <v>0.7</v>
      </c>
      <c r="J186" s="164">
        <v>0.1</v>
      </c>
      <c r="K186" s="184">
        <v>1.6</v>
      </c>
      <c r="L186" s="204">
        <v>13.9</v>
      </c>
      <c r="M186" s="392">
        <v>5.0999999999999996</v>
      </c>
      <c r="N186" s="392">
        <v>11.7</v>
      </c>
      <c r="O186" s="391">
        <v>1.6</v>
      </c>
      <c r="P186" s="414">
        <v>2</v>
      </c>
    </row>
    <row r="187" spans="1:16">
      <c r="A187" s="7" t="s">
        <v>199</v>
      </c>
      <c r="B187" s="8">
        <v>186</v>
      </c>
      <c r="C187" s="9">
        <v>70</v>
      </c>
      <c r="D187" s="106">
        <v>0.46600000000000003</v>
      </c>
      <c r="E187" s="23">
        <v>0.8</v>
      </c>
      <c r="F187" s="173">
        <v>1</v>
      </c>
      <c r="G187" s="317">
        <v>3.6</v>
      </c>
      <c r="H187" s="238">
        <v>1.2</v>
      </c>
      <c r="I187" s="195">
        <v>0.5</v>
      </c>
      <c r="J187" s="78">
        <v>0.4</v>
      </c>
      <c r="K187" s="165">
        <v>0.7</v>
      </c>
      <c r="L187" s="258">
        <v>5.9</v>
      </c>
      <c r="M187" s="392">
        <v>2</v>
      </c>
      <c r="N187" s="392">
        <v>4.3</v>
      </c>
      <c r="O187" s="391">
        <v>0.5</v>
      </c>
      <c r="P187" s="414">
        <v>0.6</v>
      </c>
    </row>
    <row r="188" spans="1:16">
      <c r="A188" s="7" t="s">
        <v>200</v>
      </c>
      <c r="B188" s="8">
        <v>187</v>
      </c>
      <c r="C188" s="9">
        <v>72</v>
      </c>
      <c r="D188" s="159">
        <v>0.41599999999999998</v>
      </c>
      <c r="E188" s="90">
        <v>0.83199999999999996</v>
      </c>
      <c r="F188" s="121">
        <v>1.3</v>
      </c>
      <c r="G188" s="247">
        <v>2.5</v>
      </c>
      <c r="H188" s="239">
        <v>1.6</v>
      </c>
      <c r="I188" s="239">
        <v>0.6</v>
      </c>
      <c r="J188" s="179">
        <v>0.2</v>
      </c>
      <c r="K188" s="307">
        <v>1</v>
      </c>
      <c r="L188" s="335">
        <v>8.6</v>
      </c>
      <c r="M188" s="392">
        <v>2.8</v>
      </c>
      <c r="N188" s="392">
        <v>6.9</v>
      </c>
      <c r="O188" s="391">
        <v>1</v>
      </c>
      <c r="P188" s="414">
        <v>1.2</v>
      </c>
    </row>
    <row r="189" spans="1:16">
      <c r="A189" s="7" t="s">
        <v>201</v>
      </c>
      <c r="B189" s="8">
        <v>188</v>
      </c>
      <c r="C189" s="10">
        <v>65</v>
      </c>
      <c r="D189" s="220">
        <v>0.45100000000000001</v>
      </c>
      <c r="E189" s="58">
        <v>0.80700000000000005</v>
      </c>
      <c r="F189" s="60">
        <v>1.4</v>
      </c>
      <c r="G189" s="159">
        <v>2.8</v>
      </c>
      <c r="H189" s="149">
        <v>2.9</v>
      </c>
      <c r="I189" s="149">
        <v>0.9</v>
      </c>
      <c r="J189" s="33">
        <v>0.3</v>
      </c>
      <c r="K189" s="248">
        <v>1.2</v>
      </c>
      <c r="L189" s="243">
        <v>9.6999999999999993</v>
      </c>
      <c r="M189" s="392">
        <v>3.5</v>
      </c>
      <c r="N189" s="392">
        <v>8</v>
      </c>
      <c r="O189" s="391">
        <v>1.5</v>
      </c>
      <c r="P189" s="414">
        <v>1.9</v>
      </c>
    </row>
    <row r="190" spans="1:16">
      <c r="A190" s="7" t="s">
        <v>202</v>
      </c>
      <c r="B190" s="8">
        <v>189</v>
      </c>
      <c r="C190" s="10">
        <v>61</v>
      </c>
      <c r="D190" s="52">
        <v>0.48899999999999999</v>
      </c>
      <c r="E190" s="144">
        <v>0.72199999999999998</v>
      </c>
      <c r="F190" s="136">
        <v>1.1000000000000001</v>
      </c>
      <c r="G190" s="30">
        <v>5.4</v>
      </c>
      <c r="H190" s="222">
        <v>2.1</v>
      </c>
      <c r="I190" s="54">
        <v>0.7</v>
      </c>
      <c r="J190" s="78">
        <v>0.4</v>
      </c>
      <c r="K190" s="122">
        <v>1.8</v>
      </c>
      <c r="L190" s="312">
        <v>13.6</v>
      </c>
      <c r="M190" s="390">
        <v>5.9</v>
      </c>
      <c r="N190" s="390">
        <v>12.2</v>
      </c>
      <c r="O190" s="391">
        <v>2.1</v>
      </c>
      <c r="P190" s="414">
        <v>2.9</v>
      </c>
    </row>
    <row r="191" spans="1:16">
      <c r="A191" s="7" t="s">
        <v>203</v>
      </c>
      <c r="B191" s="8">
        <v>189</v>
      </c>
      <c r="C191" s="10">
        <v>70</v>
      </c>
      <c r="D191" s="183">
        <v>0.53900000000000003</v>
      </c>
      <c r="E191" s="271">
        <v>0.61199999999999999</v>
      </c>
      <c r="F191" s="27">
        <v>0</v>
      </c>
      <c r="G191" s="174">
        <v>8.6999999999999993</v>
      </c>
      <c r="H191" s="247">
        <v>1.3</v>
      </c>
      <c r="I191" s="195">
        <v>0.5</v>
      </c>
      <c r="J191" s="106">
        <v>0.6</v>
      </c>
      <c r="K191" s="307">
        <v>1</v>
      </c>
      <c r="L191" s="13">
        <v>8.4</v>
      </c>
      <c r="M191" s="390">
        <v>3.6</v>
      </c>
      <c r="N191" s="390">
        <v>6.5</v>
      </c>
      <c r="O191" s="391">
        <v>1.2</v>
      </c>
      <c r="P191" s="414">
        <v>2</v>
      </c>
    </row>
    <row r="192" spans="1:16">
      <c r="A192" s="7" t="s">
        <v>204</v>
      </c>
      <c r="B192" s="8">
        <v>189</v>
      </c>
      <c r="C192" s="10">
        <v>70</v>
      </c>
      <c r="D192" s="167">
        <v>0.42899999999999999</v>
      </c>
      <c r="E192" s="183">
        <v>0.82399999999999995</v>
      </c>
      <c r="F192" s="113">
        <v>1.4</v>
      </c>
      <c r="G192" s="106">
        <v>4.7</v>
      </c>
      <c r="H192" s="258">
        <v>1.2</v>
      </c>
      <c r="I192" s="195">
        <v>0.5</v>
      </c>
      <c r="J192" s="150">
        <v>0.3</v>
      </c>
      <c r="K192" s="307">
        <v>1</v>
      </c>
      <c r="L192" s="94">
        <v>10.8</v>
      </c>
      <c r="M192" s="390">
        <v>4.2</v>
      </c>
      <c r="N192" s="390">
        <v>9.8000000000000007</v>
      </c>
      <c r="O192" s="391">
        <v>1.6</v>
      </c>
      <c r="P192" s="414">
        <v>1.9</v>
      </c>
    </row>
    <row r="193" spans="1:16">
      <c r="A193" s="7" t="s">
        <v>205</v>
      </c>
      <c r="B193" s="8">
        <v>192</v>
      </c>
      <c r="C193" s="10">
        <v>71</v>
      </c>
      <c r="D193" s="141">
        <v>0.45800000000000002</v>
      </c>
      <c r="E193" s="206">
        <v>0.77800000000000002</v>
      </c>
      <c r="F193" s="46">
        <v>1.3</v>
      </c>
      <c r="G193" s="271">
        <v>2.7</v>
      </c>
      <c r="H193" s="138">
        <v>1.7</v>
      </c>
      <c r="I193" s="121">
        <v>0.8</v>
      </c>
      <c r="J193" s="33">
        <v>0.3</v>
      </c>
      <c r="K193" s="308">
        <v>1.3</v>
      </c>
      <c r="L193" s="295">
        <v>10</v>
      </c>
      <c r="M193" s="390">
        <v>4.0999999999999996</v>
      </c>
      <c r="N193" s="390">
        <v>9</v>
      </c>
      <c r="O193" s="391">
        <v>1.3</v>
      </c>
      <c r="P193" s="414">
        <v>1.7</v>
      </c>
    </row>
    <row r="194" spans="1:16">
      <c r="A194" s="7" t="s">
        <v>206</v>
      </c>
      <c r="B194" s="8">
        <v>193</v>
      </c>
      <c r="C194" s="10">
        <v>73</v>
      </c>
      <c r="D194" s="121">
        <v>0.46400000000000002</v>
      </c>
      <c r="E194" s="91">
        <v>0.86399999999999999</v>
      </c>
      <c r="F194" s="149">
        <v>1.6</v>
      </c>
      <c r="G194" s="336">
        <v>2.1</v>
      </c>
      <c r="H194" s="208">
        <v>1.5</v>
      </c>
      <c r="I194" s="54">
        <v>0.7</v>
      </c>
      <c r="J194" s="272">
        <v>0.2</v>
      </c>
      <c r="K194" s="193">
        <v>1.1000000000000001</v>
      </c>
      <c r="L194" s="166">
        <v>9.6999999999999993</v>
      </c>
      <c r="M194" s="390">
        <v>3.2</v>
      </c>
      <c r="N194" s="390">
        <v>6.9</v>
      </c>
      <c r="O194" s="391">
        <v>0.7</v>
      </c>
      <c r="P194" s="414">
        <v>0.8</v>
      </c>
    </row>
    <row r="195" spans="1:16">
      <c r="A195" s="7" t="s">
        <v>207</v>
      </c>
      <c r="B195" s="8">
        <v>194</v>
      </c>
      <c r="C195" s="10">
        <v>72</v>
      </c>
      <c r="D195" s="216">
        <v>0.42099999999999999</v>
      </c>
      <c r="E195" s="149">
        <v>0.79300000000000004</v>
      </c>
      <c r="F195" s="76">
        <v>1.2</v>
      </c>
      <c r="G195" s="195">
        <v>2.6</v>
      </c>
      <c r="H195" s="76">
        <v>2.2000000000000002</v>
      </c>
      <c r="I195" s="54">
        <v>0.7</v>
      </c>
      <c r="J195" s="86">
        <v>0.4</v>
      </c>
      <c r="K195" s="286">
        <v>1</v>
      </c>
      <c r="L195" s="109">
        <v>9</v>
      </c>
      <c r="M195" s="390">
        <v>2.9</v>
      </c>
      <c r="N195" s="390">
        <v>7</v>
      </c>
      <c r="O195" s="391">
        <v>1.2</v>
      </c>
      <c r="P195" s="414">
        <v>1.5</v>
      </c>
    </row>
    <row r="196" spans="1:16">
      <c r="A196" s="7" t="s">
        <v>208</v>
      </c>
      <c r="B196" s="8">
        <v>195</v>
      </c>
      <c r="C196" s="10">
        <v>67</v>
      </c>
      <c r="D196" s="46">
        <v>0.46800000000000003</v>
      </c>
      <c r="E196" s="280">
        <v>0.46800000000000003</v>
      </c>
      <c r="F196" s="291">
        <v>0.5</v>
      </c>
      <c r="G196" s="261">
        <v>0.5</v>
      </c>
      <c r="H196" s="232">
        <v>0.5</v>
      </c>
      <c r="I196" s="251">
        <v>0.5</v>
      </c>
      <c r="J196" s="126">
        <v>0.5</v>
      </c>
      <c r="K196" s="292">
        <v>0.5</v>
      </c>
      <c r="L196" s="235">
        <v>0.5</v>
      </c>
      <c r="M196" s="390">
        <v>2.9</v>
      </c>
      <c r="N196" s="390">
        <v>6.2</v>
      </c>
      <c r="O196" s="391">
        <v>1.4</v>
      </c>
      <c r="P196" s="414">
        <v>1.8</v>
      </c>
    </row>
    <row r="197" spans="1:16">
      <c r="A197" s="7" t="s">
        <v>209</v>
      </c>
      <c r="B197" s="8">
        <v>196</v>
      </c>
      <c r="C197" s="10">
        <v>71</v>
      </c>
      <c r="D197" s="83">
        <v>0.45400000000000001</v>
      </c>
      <c r="E197" s="123">
        <v>0.71599999999999997</v>
      </c>
      <c r="F197" s="159">
        <v>0.7</v>
      </c>
      <c r="G197" s="239">
        <v>3.2</v>
      </c>
      <c r="H197" s="44">
        <v>4.9000000000000004</v>
      </c>
      <c r="I197" s="121">
        <v>0.8</v>
      </c>
      <c r="J197" s="150">
        <v>0.3</v>
      </c>
      <c r="K197" s="161">
        <v>1.4</v>
      </c>
      <c r="L197" s="141">
        <v>11.1</v>
      </c>
      <c r="M197" s="390">
        <v>5</v>
      </c>
      <c r="N197" s="390">
        <v>11.1</v>
      </c>
      <c r="O197" s="391">
        <v>1</v>
      </c>
      <c r="P197" s="414">
        <v>1.4</v>
      </c>
    </row>
    <row r="198" spans="1:16">
      <c r="A198" s="7" t="s">
        <v>210</v>
      </c>
      <c r="B198" s="8">
        <v>197</v>
      </c>
      <c r="C198" s="10">
        <v>70</v>
      </c>
      <c r="D198" s="60">
        <v>0.47099999999999997</v>
      </c>
      <c r="E198" s="156">
        <v>0.65700000000000003</v>
      </c>
      <c r="F198" s="110">
        <v>1.5</v>
      </c>
      <c r="G198" s="173">
        <v>3.8</v>
      </c>
      <c r="H198" s="300">
        <v>1</v>
      </c>
      <c r="I198" s="39">
        <v>1</v>
      </c>
      <c r="J198" s="78">
        <v>0.4</v>
      </c>
      <c r="K198" s="193">
        <v>1.1000000000000001</v>
      </c>
      <c r="L198" s="166">
        <v>9.6999999999999993</v>
      </c>
      <c r="M198" s="392">
        <v>3.6</v>
      </c>
      <c r="N198" s="392">
        <v>7.6</v>
      </c>
      <c r="O198" s="391">
        <v>0.8</v>
      </c>
      <c r="P198" s="414">
        <v>1.2</v>
      </c>
    </row>
    <row r="199" spans="1:16">
      <c r="A199" s="7" t="s">
        <v>211</v>
      </c>
      <c r="B199" s="8">
        <v>198</v>
      </c>
      <c r="C199" s="10">
        <v>72</v>
      </c>
      <c r="D199" s="20">
        <v>0.44900000000000001</v>
      </c>
      <c r="E199" s="226">
        <v>0.84299999999999997</v>
      </c>
      <c r="F199" s="127">
        <v>1.8</v>
      </c>
      <c r="G199" s="167">
        <v>3.3</v>
      </c>
      <c r="H199" s="222">
        <v>2.1</v>
      </c>
      <c r="I199" s="109">
        <v>0.7</v>
      </c>
      <c r="J199" s="179">
        <v>0.2</v>
      </c>
      <c r="K199" s="245">
        <v>1.1000000000000001</v>
      </c>
      <c r="L199" s="227">
        <v>10.7</v>
      </c>
      <c r="M199" s="390">
        <v>3.9</v>
      </c>
      <c r="N199" s="390">
        <v>8.8000000000000007</v>
      </c>
      <c r="O199" s="391">
        <v>1.1000000000000001</v>
      </c>
      <c r="P199" s="414">
        <v>1.3</v>
      </c>
    </row>
    <row r="200" spans="1:16">
      <c r="A200" s="7" t="s">
        <v>212</v>
      </c>
      <c r="B200" s="8">
        <v>199</v>
      </c>
      <c r="C200" s="10">
        <v>65</v>
      </c>
      <c r="D200" s="52">
        <v>0.48899999999999999</v>
      </c>
      <c r="E200" s="12">
        <v>0.82199999999999995</v>
      </c>
      <c r="F200" s="265">
        <v>0.3</v>
      </c>
      <c r="G200" s="106">
        <v>4.7</v>
      </c>
      <c r="H200" s="298">
        <v>1.1000000000000001</v>
      </c>
      <c r="I200" s="109">
        <v>0.7</v>
      </c>
      <c r="J200" s="29">
        <v>0.6</v>
      </c>
      <c r="K200" s="301">
        <v>0.8</v>
      </c>
      <c r="L200" s="294">
        <v>6.6</v>
      </c>
      <c r="M200" s="390">
        <v>2.2000000000000002</v>
      </c>
      <c r="N200" s="390">
        <v>4.5999999999999996</v>
      </c>
      <c r="O200" s="391">
        <v>0.9</v>
      </c>
      <c r="P200" s="414">
        <v>1.1000000000000001</v>
      </c>
    </row>
    <row r="201" spans="1:16">
      <c r="A201" s="7" t="s">
        <v>213</v>
      </c>
      <c r="B201" s="8">
        <v>200</v>
      </c>
      <c r="C201" s="10">
        <v>73</v>
      </c>
      <c r="D201" s="191">
        <v>0.47799999999999998</v>
      </c>
      <c r="E201" s="173">
        <v>0.73699999999999999</v>
      </c>
      <c r="F201" s="306">
        <v>0.4</v>
      </c>
      <c r="G201" s="106">
        <v>4.7</v>
      </c>
      <c r="H201" s="258">
        <v>1.2</v>
      </c>
      <c r="I201" s="94">
        <v>0.8</v>
      </c>
      <c r="J201" s="110">
        <v>0.7</v>
      </c>
      <c r="K201" s="301">
        <v>0.8</v>
      </c>
      <c r="L201" s="241">
        <v>8.6999999999999993</v>
      </c>
      <c r="M201" s="390">
        <v>3.4</v>
      </c>
      <c r="N201" s="390">
        <v>7.2</v>
      </c>
      <c r="O201" s="391">
        <v>1.6</v>
      </c>
      <c r="P201" s="414">
        <v>2.2000000000000002</v>
      </c>
    </row>
    <row r="202" spans="1:16">
      <c r="A202" s="7" t="s">
        <v>214</v>
      </c>
      <c r="B202" s="8">
        <v>201</v>
      </c>
      <c r="C202" s="10">
        <v>68</v>
      </c>
      <c r="D202" s="45">
        <v>0.51700000000000002</v>
      </c>
      <c r="E202" s="43">
        <v>0.86499999999999999</v>
      </c>
      <c r="F202" s="113">
        <v>1.4</v>
      </c>
      <c r="G202" s="40">
        <v>5.2</v>
      </c>
      <c r="H202" s="243">
        <v>1.8</v>
      </c>
      <c r="I202" s="337">
        <v>0.3</v>
      </c>
      <c r="J202" s="150">
        <v>0.3</v>
      </c>
      <c r="K202" s="305">
        <v>0.9</v>
      </c>
      <c r="L202" s="167">
        <v>8.3000000000000007</v>
      </c>
      <c r="M202" s="390">
        <v>2.9</v>
      </c>
      <c r="N202" s="390">
        <v>6</v>
      </c>
      <c r="O202" s="391">
        <v>0.9</v>
      </c>
      <c r="P202" s="414">
        <v>1</v>
      </c>
    </row>
    <row r="203" spans="1:16">
      <c r="A203" s="7" t="s">
        <v>215</v>
      </c>
      <c r="B203" s="8">
        <v>201</v>
      </c>
      <c r="C203" s="10">
        <v>76</v>
      </c>
      <c r="D203" s="119">
        <v>0.42699999999999999</v>
      </c>
      <c r="E203" s="227">
        <v>0.77200000000000002</v>
      </c>
      <c r="F203" s="281">
        <v>0.8</v>
      </c>
      <c r="G203" s="281">
        <v>3</v>
      </c>
      <c r="H203" s="204">
        <v>3.1</v>
      </c>
      <c r="I203" s="149">
        <v>0.9</v>
      </c>
      <c r="J203" s="179">
        <v>0.2</v>
      </c>
      <c r="K203" s="286">
        <v>1</v>
      </c>
      <c r="L203" s="249">
        <v>6.9</v>
      </c>
      <c r="M203" s="390">
        <v>2.9</v>
      </c>
      <c r="N203" s="390">
        <v>6.7</v>
      </c>
      <c r="O203" s="391">
        <v>0.7</v>
      </c>
      <c r="P203" s="414">
        <v>0.9</v>
      </c>
    </row>
    <row r="204" spans="1:16">
      <c r="A204" s="7" t="s">
        <v>216</v>
      </c>
      <c r="B204" s="8">
        <v>203</v>
      </c>
      <c r="C204" s="10">
        <v>64</v>
      </c>
      <c r="D204" s="23">
        <v>0.498</v>
      </c>
      <c r="E204" s="304">
        <v>0.65100000000000002</v>
      </c>
      <c r="F204" s="306">
        <v>0.4</v>
      </c>
      <c r="G204" s="110">
        <v>5.3</v>
      </c>
      <c r="H204" s="256">
        <v>0.9</v>
      </c>
      <c r="I204" s="337">
        <v>0.3</v>
      </c>
      <c r="J204" s="170">
        <v>1.4</v>
      </c>
      <c r="K204" s="305">
        <v>0.9</v>
      </c>
      <c r="L204" s="249">
        <v>6.9</v>
      </c>
      <c r="M204" s="390">
        <v>2.7</v>
      </c>
      <c r="N204" s="390">
        <v>5.4</v>
      </c>
      <c r="O204" s="391">
        <v>1</v>
      </c>
      <c r="P204" s="414">
        <v>1.5</v>
      </c>
    </row>
    <row r="205" spans="1:16">
      <c r="A205" s="7" t="s">
        <v>217</v>
      </c>
      <c r="B205" s="8">
        <v>204</v>
      </c>
      <c r="C205" s="10">
        <v>67</v>
      </c>
      <c r="D205" s="281">
        <v>0.42099999999999999</v>
      </c>
      <c r="E205" s="86">
        <v>0.68100000000000005</v>
      </c>
      <c r="F205" s="113">
        <v>1.4</v>
      </c>
      <c r="G205" s="13">
        <v>3.3</v>
      </c>
      <c r="H205" s="104">
        <v>4.7</v>
      </c>
      <c r="I205" s="45">
        <v>1.1000000000000001</v>
      </c>
      <c r="J205" s="33">
        <v>0.3</v>
      </c>
      <c r="K205" s="79">
        <v>2.7</v>
      </c>
      <c r="L205" s="188">
        <v>15.2</v>
      </c>
      <c r="M205" s="390">
        <v>5.3</v>
      </c>
      <c r="N205" s="390">
        <v>12.5</v>
      </c>
      <c r="O205" s="391">
        <v>1.9</v>
      </c>
      <c r="P205" s="414">
        <v>2.8</v>
      </c>
    </row>
    <row r="206" spans="1:16">
      <c r="A206" s="7" t="s">
        <v>218</v>
      </c>
      <c r="B206" s="8">
        <v>205</v>
      </c>
      <c r="C206" s="10">
        <v>50</v>
      </c>
      <c r="D206" s="320">
        <v>0.58799999999999997</v>
      </c>
      <c r="E206" s="135">
        <v>0.76500000000000001</v>
      </c>
      <c r="F206" s="131">
        <v>0.1</v>
      </c>
      <c r="G206" s="126">
        <v>4.3</v>
      </c>
      <c r="H206" s="338">
        <v>0.9</v>
      </c>
      <c r="I206" s="339">
        <v>0.3</v>
      </c>
      <c r="J206" s="78">
        <v>0.4</v>
      </c>
      <c r="K206" s="307">
        <v>1</v>
      </c>
      <c r="L206" s="294">
        <v>6.6</v>
      </c>
      <c r="M206" s="390">
        <v>2.2999999999999998</v>
      </c>
      <c r="N206" s="390">
        <v>4</v>
      </c>
      <c r="O206" s="391">
        <v>1.5</v>
      </c>
      <c r="P206" s="414">
        <v>2</v>
      </c>
    </row>
    <row r="207" spans="1:16">
      <c r="A207" s="7" t="s">
        <v>219</v>
      </c>
      <c r="B207" s="8">
        <v>206</v>
      </c>
      <c r="C207" s="10">
        <v>71</v>
      </c>
      <c r="D207" s="209">
        <v>0.61799999999999999</v>
      </c>
      <c r="E207" s="276">
        <v>0.70099999999999996</v>
      </c>
      <c r="F207" s="285">
        <v>0.1</v>
      </c>
      <c r="G207" s="167">
        <v>3.3</v>
      </c>
      <c r="H207" s="261">
        <v>0.4</v>
      </c>
      <c r="I207" s="238">
        <v>0.5</v>
      </c>
      <c r="J207" s="49">
        <v>1.1000000000000001</v>
      </c>
      <c r="K207" s="165">
        <v>0.7</v>
      </c>
      <c r="L207" s="340">
        <v>5.5</v>
      </c>
      <c r="M207" s="390">
        <v>2.5</v>
      </c>
      <c r="N207" s="390">
        <v>4</v>
      </c>
      <c r="O207" s="391">
        <v>0.9</v>
      </c>
      <c r="P207" s="414">
        <v>1.3</v>
      </c>
    </row>
    <row r="208" spans="1:16">
      <c r="A208" s="7" t="s">
        <v>220</v>
      </c>
      <c r="B208" s="8">
        <v>207</v>
      </c>
      <c r="C208" s="10">
        <v>72</v>
      </c>
      <c r="D208" s="341">
        <v>0.56200000000000006</v>
      </c>
      <c r="E208" s="136">
        <v>0.75700000000000001</v>
      </c>
      <c r="F208" s="285">
        <v>0.1</v>
      </c>
      <c r="G208" s="162">
        <v>4.5999999999999996</v>
      </c>
      <c r="H208" s="280">
        <v>0.8</v>
      </c>
      <c r="I208" s="238">
        <v>0.5</v>
      </c>
      <c r="J208" s="206">
        <v>0.5</v>
      </c>
      <c r="K208" s="301">
        <v>0.8</v>
      </c>
      <c r="L208" s="281">
        <v>7.4</v>
      </c>
      <c r="M208" s="392">
        <v>2.6</v>
      </c>
      <c r="N208" s="392">
        <v>4.5999999999999996</v>
      </c>
      <c r="O208" s="391">
        <v>0.9</v>
      </c>
      <c r="P208" s="414">
        <v>1.2</v>
      </c>
    </row>
    <row r="209" spans="1:16">
      <c r="A209" s="7" t="s">
        <v>221</v>
      </c>
      <c r="B209" s="8">
        <v>208</v>
      </c>
      <c r="C209" s="10">
        <v>65</v>
      </c>
      <c r="D209" s="130">
        <v>0.40600000000000003</v>
      </c>
      <c r="E209" s="217">
        <v>0.59799999999999998</v>
      </c>
      <c r="F209" s="137">
        <v>2.2000000000000002</v>
      </c>
      <c r="G209" s="271">
        <v>2.7</v>
      </c>
      <c r="H209" s="127">
        <v>3.2</v>
      </c>
      <c r="I209" s="54">
        <v>0.7</v>
      </c>
      <c r="J209" s="33">
        <v>0.3</v>
      </c>
      <c r="K209" s="122">
        <v>1.8</v>
      </c>
      <c r="L209" s="191">
        <v>12.8</v>
      </c>
      <c r="M209" s="392">
        <v>4.8</v>
      </c>
      <c r="N209" s="392">
        <v>11.9</v>
      </c>
      <c r="O209" s="391">
        <v>1</v>
      </c>
      <c r="P209" s="414">
        <v>1.7</v>
      </c>
    </row>
    <row r="210" spans="1:16">
      <c r="A210" s="7" t="s">
        <v>222</v>
      </c>
      <c r="B210" s="8">
        <v>209</v>
      </c>
      <c r="C210" s="10">
        <v>72</v>
      </c>
      <c r="D210" s="164">
        <v>0.371</v>
      </c>
      <c r="E210" s="126">
        <v>0.77600000000000002</v>
      </c>
      <c r="F210" s="121">
        <v>1.3</v>
      </c>
      <c r="G210" s="342">
        <v>2.9</v>
      </c>
      <c r="H210" s="208">
        <v>1.5</v>
      </c>
      <c r="I210" s="149">
        <v>0.9</v>
      </c>
      <c r="J210" s="33">
        <v>0.3</v>
      </c>
      <c r="K210" s="139">
        <v>1.5</v>
      </c>
      <c r="L210" s="241">
        <v>8.6999999999999993</v>
      </c>
      <c r="M210" s="392">
        <v>3.1</v>
      </c>
      <c r="N210" s="392">
        <v>9.5</v>
      </c>
      <c r="O210" s="391">
        <v>1.1000000000000001</v>
      </c>
      <c r="P210" s="414">
        <v>1.4</v>
      </c>
    </row>
    <row r="211" spans="1:16">
      <c r="A211" s="7" t="s">
        <v>223</v>
      </c>
      <c r="B211" s="8">
        <v>210</v>
      </c>
      <c r="C211" s="10">
        <v>74</v>
      </c>
      <c r="D211" s="94">
        <v>0.45500000000000002</v>
      </c>
      <c r="E211" s="120">
        <v>0.746</v>
      </c>
      <c r="F211" s="76">
        <v>1.2</v>
      </c>
      <c r="G211" s="253">
        <v>3.2</v>
      </c>
      <c r="H211" s="86">
        <v>1.6</v>
      </c>
      <c r="I211" s="238">
        <v>0.5</v>
      </c>
      <c r="J211" s="33">
        <v>0.3</v>
      </c>
      <c r="K211" s="323">
        <v>0.5</v>
      </c>
      <c r="L211" s="217">
        <v>6.4</v>
      </c>
      <c r="M211" s="392">
        <v>2.5</v>
      </c>
      <c r="N211" s="392">
        <v>5.7</v>
      </c>
      <c r="O211" s="391">
        <v>0.5</v>
      </c>
      <c r="P211" s="414">
        <v>0.7</v>
      </c>
    </row>
    <row r="212" spans="1:16">
      <c r="A212" s="7" t="s">
        <v>224</v>
      </c>
      <c r="B212" s="8">
        <v>211</v>
      </c>
      <c r="C212" s="10">
        <v>72</v>
      </c>
      <c r="D212" s="137">
        <v>0.52</v>
      </c>
      <c r="E212" s="13">
        <v>0.67700000000000005</v>
      </c>
      <c r="F212" s="182">
        <v>0.3</v>
      </c>
      <c r="G212" s="222">
        <v>4.4000000000000004</v>
      </c>
      <c r="H212" s="338">
        <v>0.9</v>
      </c>
      <c r="I212" s="230">
        <v>0.4</v>
      </c>
      <c r="J212" s="160">
        <v>1</v>
      </c>
      <c r="K212" s="245">
        <v>1.1000000000000001</v>
      </c>
      <c r="L212" s="271">
        <v>6.8</v>
      </c>
      <c r="M212" s="390">
        <v>2.7</v>
      </c>
      <c r="N212" s="390">
        <v>5</v>
      </c>
      <c r="O212" s="391">
        <v>1.3</v>
      </c>
      <c r="P212" s="414">
        <v>1.9</v>
      </c>
    </row>
    <row r="213" spans="1:16">
      <c r="A213" s="7" t="s">
        <v>225</v>
      </c>
      <c r="B213" s="8">
        <v>212</v>
      </c>
      <c r="C213" s="10">
        <v>67</v>
      </c>
      <c r="D213" s="149">
        <v>0.48599999999999999</v>
      </c>
      <c r="E213" s="195">
        <v>0.59599999999999997</v>
      </c>
      <c r="F213" s="263">
        <v>0.6</v>
      </c>
      <c r="G213" s="13">
        <v>3.3</v>
      </c>
      <c r="H213" s="30">
        <v>2.8</v>
      </c>
      <c r="I213" s="121">
        <v>0.8</v>
      </c>
      <c r="J213" s="29">
        <v>0.6</v>
      </c>
      <c r="K213" s="301">
        <v>0.8</v>
      </c>
      <c r="L213" s="343">
        <v>5.2</v>
      </c>
      <c r="M213" s="390">
        <v>1.7</v>
      </c>
      <c r="N213" s="390">
        <v>3.6</v>
      </c>
      <c r="O213" s="391">
        <v>0.5</v>
      </c>
      <c r="P213" s="414">
        <v>0.9</v>
      </c>
    </row>
    <row r="214" spans="1:16">
      <c r="A214" s="7" t="s">
        <v>226</v>
      </c>
      <c r="B214" s="8">
        <v>213</v>
      </c>
      <c r="C214" s="10">
        <v>71</v>
      </c>
      <c r="D214" s="247">
        <v>0.40799999999999997</v>
      </c>
      <c r="E214" s="226">
        <v>0.84199999999999997</v>
      </c>
      <c r="F214" s="154">
        <v>2.2999999999999998</v>
      </c>
      <c r="G214" s="342">
        <v>2.9</v>
      </c>
      <c r="H214" s="331">
        <v>0.6</v>
      </c>
      <c r="I214" s="195">
        <v>0.5</v>
      </c>
      <c r="J214" s="78">
        <v>0.4</v>
      </c>
      <c r="K214" s="103">
        <v>0.8</v>
      </c>
      <c r="L214" s="205">
        <v>10.199999999999999</v>
      </c>
      <c r="M214" s="390">
        <v>3.2</v>
      </c>
      <c r="N214" s="390">
        <v>7.9</v>
      </c>
      <c r="O214" s="391">
        <v>0.9</v>
      </c>
      <c r="P214" s="414">
        <v>1.1000000000000001</v>
      </c>
    </row>
    <row r="215" spans="1:16">
      <c r="A215" s="7" t="s">
        <v>227</v>
      </c>
      <c r="B215" s="8">
        <v>214</v>
      </c>
      <c r="C215" s="10">
        <v>65</v>
      </c>
      <c r="D215" s="109">
        <v>0.437</v>
      </c>
      <c r="E215" s="144">
        <v>0.71899999999999997</v>
      </c>
      <c r="F215" s="13">
        <v>0.9</v>
      </c>
      <c r="G215" s="94">
        <v>4.2</v>
      </c>
      <c r="H215" s="99">
        <v>2.4</v>
      </c>
      <c r="I215" s="94">
        <v>0.8</v>
      </c>
      <c r="J215" s="272">
        <v>0.2</v>
      </c>
      <c r="K215" s="193">
        <v>1.1000000000000001</v>
      </c>
      <c r="L215" s="239">
        <v>8.1</v>
      </c>
      <c r="M215" s="390">
        <v>3.5</v>
      </c>
      <c r="N215" s="390">
        <v>8</v>
      </c>
      <c r="O215" s="391">
        <v>1.5</v>
      </c>
      <c r="P215" s="414">
        <v>2.1</v>
      </c>
    </row>
    <row r="216" spans="1:16">
      <c r="A216" s="7" t="s">
        <v>228</v>
      </c>
      <c r="B216" s="8">
        <v>215</v>
      </c>
      <c r="C216" s="10">
        <v>65</v>
      </c>
      <c r="D216" s="53">
        <v>0.51500000000000001</v>
      </c>
      <c r="E216" s="269">
        <v>0.51500000000000001</v>
      </c>
      <c r="F216" s="343">
        <v>0.5</v>
      </c>
      <c r="G216" s="131">
        <v>0.5</v>
      </c>
      <c r="H216" s="332">
        <v>0.5</v>
      </c>
      <c r="I216" s="186">
        <v>0.5</v>
      </c>
      <c r="J216" s="76">
        <v>0.5</v>
      </c>
      <c r="K216" s="333">
        <v>0.5</v>
      </c>
      <c r="L216" s="334">
        <v>0.5</v>
      </c>
      <c r="M216" s="390">
        <v>1.7</v>
      </c>
      <c r="N216" s="390">
        <v>3.3</v>
      </c>
      <c r="O216" s="391">
        <v>0.3</v>
      </c>
      <c r="P216" s="414">
        <v>0.3</v>
      </c>
    </row>
    <row r="217" spans="1:16">
      <c r="A217" s="7" t="s">
        <v>229</v>
      </c>
      <c r="B217" s="8">
        <v>216</v>
      </c>
      <c r="C217" s="10">
        <v>67</v>
      </c>
      <c r="D217" s="166">
        <v>0.443</v>
      </c>
      <c r="E217" s="182">
        <v>0.443</v>
      </c>
      <c r="F217" s="300">
        <v>0.4</v>
      </c>
      <c r="G217" s="231">
        <v>0.4</v>
      </c>
      <c r="H217" s="297">
        <v>0.4</v>
      </c>
      <c r="I217" s="344">
        <v>0.4</v>
      </c>
      <c r="J217" s="135">
        <v>0.4</v>
      </c>
      <c r="K217" s="345">
        <v>0.4</v>
      </c>
      <c r="L217" s="235">
        <v>0.4</v>
      </c>
      <c r="M217" s="390">
        <v>3.5</v>
      </c>
      <c r="N217" s="390">
        <v>7.9</v>
      </c>
      <c r="O217" s="391">
        <v>1</v>
      </c>
      <c r="P217" s="414">
        <v>1.3</v>
      </c>
    </row>
    <row r="218" spans="1:16">
      <c r="A218" s="7" t="s">
        <v>230</v>
      </c>
      <c r="B218" s="8">
        <v>217</v>
      </c>
      <c r="C218" s="10">
        <v>65</v>
      </c>
      <c r="D218" s="40">
        <v>0.47499999999999998</v>
      </c>
      <c r="E218" s="257">
        <v>0.67100000000000004</v>
      </c>
      <c r="F218" s="306">
        <v>0.4</v>
      </c>
      <c r="G218" s="211">
        <v>5.5</v>
      </c>
      <c r="H218" s="238">
        <v>1.2</v>
      </c>
      <c r="I218" s="195">
        <v>0.5</v>
      </c>
      <c r="J218" s="206">
        <v>0.5</v>
      </c>
      <c r="K218" s="277">
        <v>0.9</v>
      </c>
      <c r="L218" s="263">
        <v>6</v>
      </c>
      <c r="M218" s="390">
        <v>2.5</v>
      </c>
      <c r="N218" s="390">
        <v>5.0999999999999996</v>
      </c>
      <c r="O218" s="391">
        <v>1.1000000000000001</v>
      </c>
      <c r="P218" s="414">
        <v>1.7</v>
      </c>
    </row>
    <row r="219" spans="1:16">
      <c r="A219" s="7" t="s">
        <v>231</v>
      </c>
      <c r="B219" s="8">
        <v>218</v>
      </c>
      <c r="C219" s="10">
        <v>65</v>
      </c>
      <c r="D219" s="143">
        <v>0.54800000000000004</v>
      </c>
      <c r="E219" s="298">
        <v>0.54800000000000004</v>
      </c>
      <c r="F219" s="340">
        <v>0.5</v>
      </c>
      <c r="G219" s="346">
        <v>0.5</v>
      </c>
      <c r="H219" s="347">
        <v>0.5</v>
      </c>
      <c r="I219" s="33">
        <v>0.5</v>
      </c>
      <c r="J219" s="106">
        <v>0.5</v>
      </c>
      <c r="K219" s="348">
        <v>0.5</v>
      </c>
      <c r="L219" s="334">
        <v>0.5</v>
      </c>
      <c r="M219" s="390">
        <v>2.2999999999999998</v>
      </c>
      <c r="N219" s="390">
        <v>4.2</v>
      </c>
      <c r="O219" s="391">
        <v>1</v>
      </c>
      <c r="P219" s="414">
        <v>1.3</v>
      </c>
    </row>
    <row r="220" spans="1:16">
      <c r="A220" s="7" t="s">
        <v>232</v>
      </c>
      <c r="B220" s="8">
        <v>219</v>
      </c>
      <c r="C220" s="10">
        <v>79</v>
      </c>
      <c r="D220" s="162">
        <v>0.46300000000000002</v>
      </c>
      <c r="E220" s="265">
        <v>0.46300000000000002</v>
      </c>
      <c r="F220" s="230">
        <v>0.5</v>
      </c>
      <c r="G220" s="231">
        <v>0.5</v>
      </c>
      <c r="H220" s="232">
        <v>0.5</v>
      </c>
      <c r="I220" s="349">
        <v>0.5</v>
      </c>
      <c r="J220" s="94">
        <v>0.5</v>
      </c>
      <c r="K220" s="292">
        <v>0.5</v>
      </c>
      <c r="L220" s="235">
        <v>0.5</v>
      </c>
      <c r="M220" s="390">
        <v>2.5</v>
      </c>
      <c r="N220" s="390">
        <v>5.4</v>
      </c>
      <c r="O220" s="391">
        <v>0.8</v>
      </c>
      <c r="P220" s="414">
        <v>1</v>
      </c>
    </row>
    <row r="221" spans="1:16">
      <c r="A221" s="7" t="s">
        <v>233</v>
      </c>
      <c r="B221" s="8">
        <v>219</v>
      </c>
      <c r="C221" s="10">
        <v>70</v>
      </c>
      <c r="D221" s="197">
        <v>0.55200000000000005</v>
      </c>
      <c r="E221" s="295">
        <v>0.74399999999999999</v>
      </c>
      <c r="F221" s="285">
        <v>0.1</v>
      </c>
      <c r="G221" s="166">
        <v>3.8</v>
      </c>
      <c r="H221" s="238">
        <v>1.2</v>
      </c>
      <c r="I221" s="27">
        <v>0.2</v>
      </c>
      <c r="J221" s="160">
        <v>1</v>
      </c>
      <c r="K221" s="248">
        <v>1.2</v>
      </c>
      <c r="L221" s="86">
        <v>8.5</v>
      </c>
      <c r="M221" s="390">
        <v>3.9</v>
      </c>
      <c r="N221" s="390">
        <v>7.3</v>
      </c>
      <c r="O221" s="391">
        <v>0.9</v>
      </c>
      <c r="P221" s="414">
        <v>1.2</v>
      </c>
    </row>
    <row r="222" spans="1:16">
      <c r="A222" s="7" t="s">
        <v>234</v>
      </c>
      <c r="B222" s="8">
        <v>221</v>
      </c>
      <c r="C222" s="9">
        <v>60</v>
      </c>
      <c r="D222" s="204">
        <v>0.49099999999999999</v>
      </c>
      <c r="E222" s="272">
        <v>0.49099999999999999</v>
      </c>
      <c r="F222" s="322">
        <v>0.5</v>
      </c>
      <c r="G222" s="261">
        <v>0.5</v>
      </c>
      <c r="H222" s="285">
        <v>0.5</v>
      </c>
      <c r="I222" s="247">
        <v>0.5</v>
      </c>
      <c r="J222" s="141">
        <v>0.5</v>
      </c>
      <c r="K222" s="350">
        <v>0.5</v>
      </c>
      <c r="L222" s="235">
        <v>0.5</v>
      </c>
      <c r="M222" s="392">
        <v>2.7</v>
      </c>
      <c r="N222" s="392">
        <v>5.5</v>
      </c>
      <c r="O222" s="391">
        <v>1.3</v>
      </c>
      <c r="P222" s="414">
        <v>2</v>
      </c>
    </row>
    <row r="223" spans="1:16">
      <c r="A223" s="7" t="s">
        <v>235</v>
      </c>
      <c r="B223" s="8">
        <v>222</v>
      </c>
      <c r="C223" s="9">
        <v>60</v>
      </c>
      <c r="D223" s="176">
        <v>0.41099999999999998</v>
      </c>
      <c r="E223" s="295">
        <v>0.74399999999999999</v>
      </c>
      <c r="F223" s="46">
        <v>1.3</v>
      </c>
      <c r="G223" s="13">
        <v>3.3</v>
      </c>
      <c r="H223" s="141">
        <v>2.1</v>
      </c>
      <c r="I223" s="195">
        <v>0.5</v>
      </c>
      <c r="J223" s="164">
        <v>0.1</v>
      </c>
      <c r="K223" s="277">
        <v>0.9</v>
      </c>
      <c r="L223" s="271">
        <v>6.8</v>
      </c>
      <c r="M223" s="392">
        <v>2</v>
      </c>
      <c r="N223" s="392">
        <v>5.0999999999999996</v>
      </c>
      <c r="O223" s="391">
        <v>0.3</v>
      </c>
      <c r="P223" s="414">
        <v>0.4</v>
      </c>
    </row>
    <row r="224" spans="1:16">
      <c r="A224" s="7" t="s">
        <v>236</v>
      </c>
      <c r="B224" s="8">
        <v>223</v>
      </c>
      <c r="C224" s="9">
        <v>72</v>
      </c>
      <c r="D224" s="78">
        <v>0.443</v>
      </c>
      <c r="E224" s="174">
        <v>0.82699999999999996</v>
      </c>
      <c r="F224" s="149">
        <v>1.6</v>
      </c>
      <c r="G224" s="195">
        <v>2.6</v>
      </c>
      <c r="H224" s="247">
        <v>1.3</v>
      </c>
      <c r="I224" s="239">
        <v>0.6</v>
      </c>
      <c r="J224" s="33">
        <v>0.3</v>
      </c>
      <c r="K224" s="323">
        <v>0.5</v>
      </c>
      <c r="L224" s="156">
        <v>7.9</v>
      </c>
      <c r="M224" s="392">
        <v>2.4</v>
      </c>
      <c r="N224" s="392">
        <v>5.4</v>
      </c>
      <c r="O224" s="391">
        <v>0.5</v>
      </c>
      <c r="P224" s="414">
        <v>0.6</v>
      </c>
    </row>
    <row r="225" spans="1:16">
      <c r="A225" s="7" t="s">
        <v>237</v>
      </c>
      <c r="B225" s="8">
        <v>224</v>
      </c>
      <c r="C225" s="9">
        <v>41</v>
      </c>
      <c r="D225" s="291">
        <v>0.39300000000000002</v>
      </c>
      <c r="E225" s="103">
        <v>0.85299999999999998</v>
      </c>
      <c r="F225" s="13">
        <v>0.9</v>
      </c>
      <c r="G225" s="325">
        <v>1.4</v>
      </c>
      <c r="H225" s="239">
        <v>1.6</v>
      </c>
      <c r="I225" s="109">
        <v>0.7</v>
      </c>
      <c r="J225" s="272">
        <v>0.2</v>
      </c>
      <c r="K225" s="103">
        <v>0.8</v>
      </c>
      <c r="L225" s="258">
        <v>5.9</v>
      </c>
      <c r="M225" s="392">
        <v>1.2</v>
      </c>
      <c r="N225" s="392">
        <v>3.1</v>
      </c>
      <c r="O225" s="391">
        <v>0.7</v>
      </c>
      <c r="P225" s="414">
        <v>0.8</v>
      </c>
    </row>
    <row r="226" spans="1:16">
      <c r="A226" s="7" t="s">
        <v>238</v>
      </c>
      <c r="B226" s="8">
        <v>225</v>
      </c>
      <c r="C226" s="10">
        <v>60</v>
      </c>
      <c r="D226" s="249">
        <v>0.41399999999999998</v>
      </c>
      <c r="E226" s="331">
        <v>0.41399999999999998</v>
      </c>
      <c r="F226" s="318">
        <v>0.4</v>
      </c>
      <c r="G226" s="334">
        <v>0.4</v>
      </c>
      <c r="H226" s="131">
        <v>0.4</v>
      </c>
      <c r="I226" s="351">
        <v>0.4</v>
      </c>
      <c r="J226" s="252">
        <v>0.4</v>
      </c>
      <c r="K226" s="352">
        <v>0.4</v>
      </c>
      <c r="L226" s="27">
        <v>0.4</v>
      </c>
      <c r="M226" s="392">
        <v>2.4</v>
      </c>
      <c r="N226" s="392">
        <v>5.8</v>
      </c>
      <c r="O226" s="391">
        <v>0.8</v>
      </c>
      <c r="P226" s="414">
        <v>1.1000000000000001</v>
      </c>
    </row>
    <row r="227" spans="1:16">
      <c r="A227" s="7" t="s">
        <v>239</v>
      </c>
      <c r="B227" s="8">
        <v>226</v>
      </c>
      <c r="C227" s="10">
        <v>70</v>
      </c>
      <c r="D227" s="298">
        <v>0.39800000000000002</v>
      </c>
      <c r="E227" s="205">
        <v>0.753</v>
      </c>
      <c r="F227" s="283">
        <v>0.9</v>
      </c>
      <c r="G227" s="279">
        <v>2.8</v>
      </c>
      <c r="H227" s="239">
        <v>1.6</v>
      </c>
      <c r="I227" s="49">
        <v>1.1000000000000001</v>
      </c>
      <c r="J227" s="94">
        <v>0.5</v>
      </c>
      <c r="K227" s="193">
        <v>1.1000000000000001</v>
      </c>
      <c r="L227" s="353">
        <v>7.8</v>
      </c>
      <c r="M227" s="392">
        <v>2.7</v>
      </c>
      <c r="N227" s="392">
        <v>6.8</v>
      </c>
      <c r="O227" s="391">
        <v>1.9</v>
      </c>
      <c r="P227" s="414">
        <v>2.5</v>
      </c>
    </row>
    <row r="228" spans="1:16">
      <c r="A228" s="7" t="s">
        <v>240</v>
      </c>
      <c r="B228" s="8">
        <v>227</v>
      </c>
      <c r="C228" s="9">
        <v>77</v>
      </c>
      <c r="D228" s="13">
        <v>0.43099999999999999</v>
      </c>
      <c r="E228" s="239">
        <v>0.66700000000000004</v>
      </c>
      <c r="F228" s="123">
        <v>1</v>
      </c>
      <c r="G228" s="94">
        <v>4.2</v>
      </c>
      <c r="H228" s="227">
        <v>2</v>
      </c>
      <c r="I228" s="149">
        <v>0.9</v>
      </c>
      <c r="J228" s="29">
        <v>0.6</v>
      </c>
      <c r="K228" s="282">
        <v>1.9</v>
      </c>
      <c r="L228" s="76">
        <v>11.3</v>
      </c>
      <c r="M228" s="392">
        <v>3.5</v>
      </c>
      <c r="N228" s="392">
        <v>8.1</v>
      </c>
      <c r="O228" s="391">
        <v>1.5</v>
      </c>
      <c r="P228" s="414">
        <v>2.2000000000000002</v>
      </c>
    </row>
    <row r="229" spans="1:16">
      <c r="A229" s="7" t="s">
        <v>241</v>
      </c>
      <c r="B229" s="8">
        <v>227</v>
      </c>
      <c r="C229" s="9">
        <v>72</v>
      </c>
      <c r="D229" s="336">
        <v>0.39700000000000002</v>
      </c>
      <c r="E229" s="141">
        <v>0.77700000000000002</v>
      </c>
      <c r="F229" s="217">
        <v>0.7</v>
      </c>
      <c r="G229" s="230">
        <v>2</v>
      </c>
      <c r="H229" s="258">
        <v>1.2</v>
      </c>
      <c r="I229" s="44">
        <v>1.2</v>
      </c>
      <c r="J229" s="112">
        <v>0.8</v>
      </c>
      <c r="K229" s="305">
        <v>0.9</v>
      </c>
      <c r="L229" s="233">
        <v>5.7</v>
      </c>
      <c r="M229" s="392">
        <v>2.2000000000000002</v>
      </c>
      <c r="N229" s="392">
        <v>5.9</v>
      </c>
      <c r="O229" s="391">
        <v>0.7</v>
      </c>
      <c r="P229" s="414">
        <v>0.9</v>
      </c>
    </row>
    <row r="230" spans="1:16">
      <c r="A230" s="7" t="s">
        <v>242</v>
      </c>
      <c r="B230" s="8">
        <v>229</v>
      </c>
      <c r="C230" s="10">
        <v>74</v>
      </c>
      <c r="D230" s="254">
        <v>0.38800000000000001</v>
      </c>
      <c r="E230" s="93">
        <v>0.80800000000000005</v>
      </c>
      <c r="F230" s="136">
        <v>1.1000000000000001</v>
      </c>
      <c r="G230" s="120">
        <v>3.9</v>
      </c>
      <c r="H230" s="86">
        <v>1.6</v>
      </c>
      <c r="I230" s="183">
        <v>1.2</v>
      </c>
      <c r="J230" s="150">
        <v>0.3</v>
      </c>
      <c r="K230" s="308">
        <v>1.3</v>
      </c>
      <c r="L230" s="335">
        <v>8.6</v>
      </c>
      <c r="M230" s="392">
        <v>3.3</v>
      </c>
      <c r="N230" s="392">
        <v>8.5</v>
      </c>
      <c r="O230" s="391">
        <v>1.5</v>
      </c>
      <c r="P230" s="414">
        <v>1.8</v>
      </c>
    </row>
    <row r="231" spans="1:16">
      <c r="A231" s="7" t="s">
        <v>243</v>
      </c>
      <c r="B231" s="8">
        <v>230</v>
      </c>
      <c r="C231" s="10">
        <v>75</v>
      </c>
      <c r="D231" s="295">
        <v>0.44700000000000001</v>
      </c>
      <c r="E231" s="354">
        <v>0.62</v>
      </c>
      <c r="F231" s="263">
        <v>0.6</v>
      </c>
      <c r="G231" s="123">
        <v>3.7</v>
      </c>
      <c r="H231" s="76">
        <v>2.2000000000000002</v>
      </c>
      <c r="I231" s="45">
        <v>1.1000000000000001</v>
      </c>
      <c r="J231" s="94">
        <v>0.5</v>
      </c>
      <c r="K231" s="289">
        <v>1.5</v>
      </c>
      <c r="L231" s="279">
        <v>7</v>
      </c>
      <c r="M231" s="392">
        <v>2.9</v>
      </c>
      <c r="N231" s="392">
        <v>6.6</v>
      </c>
      <c r="O231" s="391">
        <v>0.9</v>
      </c>
      <c r="P231" s="414">
        <v>1.5</v>
      </c>
    </row>
    <row r="232" spans="1:16">
      <c r="A232" s="7" t="s">
        <v>244</v>
      </c>
      <c r="B232" s="8">
        <v>231</v>
      </c>
      <c r="C232" s="10">
        <v>72</v>
      </c>
      <c r="D232" s="46">
        <v>0.46700000000000003</v>
      </c>
      <c r="E232" s="280">
        <v>0.46700000000000003</v>
      </c>
      <c r="F232" s="291">
        <v>0.5</v>
      </c>
      <c r="G232" s="261">
        <v>0.5</v>
      </c>
      <c r="H232" s="232">
        <v>0.5</v>
      </c>
      <c r="I232" s="251">
        <v>0.5</v>
      </c>
      <c r="J232" s="126">
        <v>0.5</v>
      </c>
      <c r="K232" s="292">
        <v>0.5</v>
      </c>
      <c r="L232" s="235">
        <v>0.5</v>
      </c>
      <c r="M232" s="392">
        <v>2.1</v>
      </c>
      <c r="N232" s="392">
        <v>4.5</v>
      </c>
      <c r="O232" s="391">
        <v>0.8</v>
      </c>
      <c r="P232" s="414">
        <v>1</v>
      </c>
    </row>
    <row r="233" spans="1:16">
      <c r="A233" s="7" t="s">
        <v>245</v>
      </c>
      <c r="B233" s="8">
        <v>232</v>
      </c>
      <c r="C233" s="10">
        <v>72</v>
      </c>
      <c r="D233" s="113">
        <v>0.47399999999999998</v>
      </c>
      <c r="E233" s="259">
        <v>0.47399999999999998</v>
      </c>
      <c r="F233" s="260">
        <v>0.5</v>
      </c>
      <c r="G233" s="261">
        <v>0.5</v>
      </c>
      <c r="H233" s="262">
        <v>0.5</v>
      </c>
      <c r="I233" s="263">
        <v>0.5</v>
      </c>
      <c r="J233" s="126">
        <v>0.5</v>
      </c>
      <c r="K233" s="264">
        <v>0.5</v>
      </c>
      <c r="L233" s="235">
        <v>0.5</v>
      </c>
      <c r="M233" s="392">
        <v>1.8</v>
      </c>
      <c r="N233" s="392">
        <v>3.8</v>
      </c>
      <c r="O233" s="391">
        <v>0.9</v>
      </c>
      <c r="P233" s="414">
        <v>1.2</v>
      </c>
    </row>
    <row r="234" spans="1:16">
      <c r="A234" s="7" t="s">
        <v>246</v>
      </c>
      <c r="B234" s="8">
        <v>232</v>
      </c>
      <c r="C234" s="10">
        <v>70</v>
      </c>
      <c r="D234" s="271">
        <v>0.41399999999999998</v>
      </c>
      <c r="E234" s="11">
        <v>0.81499999999999995</v>
      </c>
      <c r="F234" s="121">
        <v>1.3</v>
      </c>
      <c r="G234" s="298">
        <v>2.2000000000000002</v>
      </c>
      <c r="H234" s="112">
        <v>3.2</v>
      </c>
      <c r="I234" s="94">
        <v>0.8</v>
      </c>
      <c r="J234" s="78">
        <v>0.4</v>
      </c>
      <c r="K234" s="161">
        <v>1.4</v>
      </c>
      <c r="L234" s="166">
        <v>9.6</v>
      </c>
      <c r="M234" s="392">
        <v>3.7</v>
      </c>
      <c r="N234" s="392">
        <v>9</v>
      </c>
      <c r="O234" s="391">
        <v>1.7</v>
      </c>
      <c r="P234" s="414">
        <v>2</v>
      </c>
    </row>
    <row r="235" spans="1:16">
      <c r="A235" s="7" t="s">
        <v>247</v>
      </c>
      <c r="B235" s="8">
        <v>234</v>
      </c>
      <c r="C235" s="10">
        <v>66</v>
      </c>
      <c r="D235" s="30">
        <v>0.48</v>
      </c>
      <c r="E235" s="219">
        <v>0.84599999999999997</v>
      </c>
      <c r="F235" s="265">
        <v>0.3</v>
      </c>
      <c r="G235" s="76">
        <v>4.5</v>
      </c>
      <c r="H235" s="300">
        <v>1</v>
      </c>
      <c r="I235" s="355">
        <v>0.2</v>
      </c>
      <c r="J235" s="29">
        <v>0.6</v>
      </c>
      <c r="K235" s="103">
        <v>0.8</v>
      </c>
      <c r="L235" s="343">
        <v>5.2</v>
      </c>
      <c r="M235" s="390">
        <v>1.9</v>
      </c>
      <c r="N235" s="390">
        <v>4</v>
      </c>
      <c r="O235" s="391">
        <v>0.8</v>
      </c>
      <c r="P235" s="414">
        <v>0.9</v>
      </c>
    </row>
    <row r="236" spans="1:16">
      <c r="A236" s="7" t="s">
        <v>248</v>
      </c>
      <c r="B236" s="8">
        <v>235</v>
      </c>
      <c r="C236" s="10">
        <v>68</v>
      </c>
      <c r="D236" s="20">
        <v>0.44800000000000001</v>
      </c>
      <c r="E236" s="226">
        <v>0.84199999999999997</v>
      </c>
      <c r="F236" s="46">
        <v>1.3</v>
      </c>
      <c r="G236" s="123">
        <v>3.7</v>
      </c>
      <c r="H236" s="298">
        <v>1.1000000000000001</v>
      </c>
      <c r="I236" s="238">
        <v>0.5</v>
      </c>
      <c r="J236" s="206">
        <v>0.5</v>
      </c>
      <c r="K236" s="165">
        <v>0.7</v>
      </c>
      <c r="L236" s="246">
        <v>7.1</v>
      </c>
      <c r="M236" s="392">
        <v>2.2999999999999998</v>
      </c>
      <c r="N236" s="392">
        <v>5.2</v>
      </c>
      <c r="O236" s="391">
        <v>1</v>
      </c>
      <c r="P236" s="414">
        <v>1.2</v>
      </c>
    </row>
    <row r="237" spans="1:16">
      <c r="A237" s="7" t="s">
        <v>249</v>
      </c>
      <c r="B237" s="8">
        <v>236</v>
      </c>
      <c r="C237" s="10">
        <v>60</v>
      </c>
      <c r="D237" s="204">
        <v>0.49199999999999999</v>
      </c>
      <c r="E237" s="214">
        <v>0.79500000000000004</v>
      </c>
      <c r="F237" s="313">
        <v>0.5</v>
      </c>
      <c r="G237" s="342">
        <v>2.9</v>
      </c>
      <c r="H237" s="337">
        <v>0.8</v>
      </c>
      <c r="I237" s="339">
        <v>0.3</v>
      </c>
      <c r="J237" s="206">
        <v>0.5</v>
      </c>
      <c r="K237" s="301">
        <v>0.8</v>
      </c>
      <c r="L237" s="269">
        <v>4.5</v>
      </c>
      <c r="M237" s="392">
        <v>1.4</v>
      </c>
      <c r="N237" s="392">
        <v>3.2</v>
      </c>
      <c r="O237" s="391">
        <v>0.7</v>
      </c>
      <c r="P237" s="414">
        <v>0.8</v>
      </c>
    </row>
    <row r="238" spans="1:16">
      <c r="A238" s="7" t="s">
        <v>250</v>
      </c>
      <c r="B238" s="8">
        <v>237</v>
      </c>
      <c r="C238" s="10">
        <v>72</v>
      </c>
      <c r="D238" s="322">
        <v>0.39600000000000002</v>
      </c>
      <c r="E238" s="243">
        <v>0.73199999999999998</v>
      </c>
      <c r="F238" s="110">
        <v>1.5</v>
      </c>
      <c r="G238" s="206">
        <v>4.5</v>
      </c>
      <c r="H238" s="247">
        <v>1.3</v>
      </c>
      <c r="I238" s="109">
        <v>0.7</v>
      </c>
      <c r="J238" s="78">
        <v>0.4</v>
      </c>
      <c r="K238" s="289">
        <v>1.5</v>
      </c>
      <c r="L238" s="149">
        <v>13.5</v>
      </c>
      <c r="M238" s="392">
        <v>4.4000000000000004</v>
      </c>
      <c r="N238" s="392">
        <v>11.7</v>
      </c>
      <c r="O238" s="391">
        <v>2.1</v>
      </c>
      <c r="P238" s="414">
        <v>2.9</v>
      </c>
    </row>
    <row r="239" spans="1:16">
      <c r="A239" s="7" t="s">
        <v>251</v>
      </c>
      <c r="B239" s="8">
        <v>238</v>
      </c>
      <c r="C239" s="10">
        <v>70</v>
      </c>
      <c r="D239" s="98">
        <v>0.56000000000000005</v>
      </c>
      <c r="E239" s="208">
        <v>0.65300000000000002</v>
      </c>
      <c r="F239" s="27">
        <v>0</v>
      </c>
      <c r="G239" s="76">
        <v>4.5</v>
      </c>
      <c r="H239" s="141">
        <v>2.1</v>
      </c>
      <c r="I239" s="109">
        <v>0.7</v>
      </c>
      <c r="J239" s="183">
        <v>1.2</v>
      </c>
      <c r="K239" s="286">
        <v>1</v>
      </c>
      <c r="L239" s="340">
        <v>5.5</v>
      </c>
      <c r="M239" s="392">
        <v>2</v>
      </c>
      <c r="N239" s="392">
        <v>3.6</v>
      </c>
      <c r="O239" s="391">
        <v>0.5</v>
      </c>
      <c r="P239" s="414">
        <v>0.8</v>
      </c>
    </row>
    <row r="240" spans="1:16">
      <c r="A240" s="7" t="s">
        <v>252</v>
      </c>
      <c r="B240" s="8">
        <v>238</v>
      </c>
      <c r="C240" s="10">
        <v>70</v>
      </c>
      <c r="D240" s="246">
        <v>0.41699999999999998</v>
      </c>
      <c r="E240" s="339">
        <v>0.41699999999999998</v>
      </c>
      <c r="F240" s="254">
        <v>0.4</v>
      </c>
      <c r="G240" s="334">
        <v>0.4</v>
      </c>
      <c r="H240" s="131">
        <v>0.4</v>
      </c>
      <c r="I240" s="179">
        <v>0.4</v>
      </c>
      <c r="J240" s="295">
        <v>0.4</v>
      </c>
      <c r="K240" s="352">
        <v>0.4</v>
      </c>
      <c r="L240" s="27">
        <v>0.4</v>
      </c>
      <c r="M240" s="392">
        <v>1.5</v>
      </c>
      <c r="N240" s="392">
        <v>3.6</v>
      </c>
      <c r="O240" s="391">
        <v>0.3</v>
      </c>
      <c r="P240" s="414">
        <v>0.4</v>
      </c>
    </row>
    <row r="241" spans="1:16">
      <c r="A241" s="7" t="s">
        <v>253</v>
      </c>
      <c r="B241" s="8">
        <v>240</v>
      </c>
      <c r="C241" s="10">
        <v>72</v>
      </c>
      <c r="D241" s="13">
        <v>0.43099999999999999</v>
      </c>
      <c r="E241" s="171">
        <v>0.79600000000000004</v>
      </c>
      <c r="F241" s="136">
        <v>1.1000000000000001</v>
      </c>
      <c r="G241" s="83">
        <v>4.0999999999999996</v>
      </c>
      <c r="H241" s="224">
        <v>1.7</v>
      </c>
      <c r="I241" s="115">
        <v>1</v>
      </c>
      <c r="J241" s="150">
        <v>0.3</v>
      </c>
      <c r="K241" s="210">
        <v>1.3</v>
      </c>
      <c r="L241" s="166">
        <v>9.6999999999999993</v>
      </c>
      <c r="M241" s="392">
        <v>3.2</v>
      </c>
      <c r="N241" s="392">
        <v>7.4</v>
      </c>
      <c r="O241" s="391">
        <v>1.2</v>
      </c>
      <c r="P241" s="414">
        <v>1.5</v>
      </c>
    </row>
    <row r="242" spans="1:16">
      <c r="A242" s="7" t="s">
        <v>254</v>
      </c>
      <c r="B242" s="8">
        <v>241</v>
      </c>
      <c r="C242" s="10">
        <v>62</v>
      </c>
      <c r="D242" s="65">
        <v>0.56899999999999995</v>
      </c>
      <c r="E242" s="13">
        <v>0.67800000000000005</v>
      </c>
      <c r="F242" s="27">
        <v>0</v>
      </c>
      <c r="G242" s="205">
        <v>4</v>
      </c>
      <c r="H242" s="164">
        <v>0.7</v>
      </c>
      <c r="I242" s="339">
        <v>0.3</v>
      </c>
      <c r="J242" s="110">
        <v>0.7</v>
      </c>
      <c r="K242" s="305">
        <v>0.9</v>
      </c>
      <c r="L242" s="284">
        <v>7.6</v>
      </c>
      <c r="M242" s="392">
        <v>3.2</v>
      </c>
      <c r="N242" s="392">
        <v>5.6</v>
      </c>
      <c r="O242" s="391">
        <v>1</v>
      </c>
      <c r="P242" s="414">
        <v>1.5</v>
      </c>
    </row>
    <row r="243" spans="1:16">
      <c r="A243" s="7" t="s">
        <v>255</v>
      </c>
      <c r="B243" s="8">
        <v>242</v>
      </c>
      <c r="C243" s="10">
        <v>70</v>
      </c>
      <c r="D243" s="283">
        <v>0.435</v>
      </c>
      <c r="E243" s="109">
        <v>0.70299999999999996</v>
      </c>
      <c r="F243" s="121">
        <v>1.3</v>
      </c>
      <c r="G243" s="167">
        <v>3.3</v>
      </c>
      <c r="H243" s="258">
        <v>1.2</v>
      </c>
      <c r="I243" s="94">
        <v>0.8</v>
      </c>
      <c r="J243" s="78">
        <v>0.4</v>
      </c>
      <c r="K243" s="103">
        <v>0.8</v>
      </c>
      <c r="L243" s="342">
        <v>7.4</v>
      </c>
      <c r="M243" s="390">
        <v>2</v>
      </c>
      <c r="N243" s="390">
        <v>4.5999999999999996</v>
      </c>
      <c r="O243" s="391">
        <v>0.7</v>
      </c>
      <c r="P243" s="414">
        <v>1</v>
      </c>
    </row>
    <row r="244" spans="1:16">
      <c r="A244" s="7" t="s">
        <v>256</v>
      </c>
      <c r="B244" s="8">
        <v>243</v>
      </c>
      <c r="C244" s="10">
        <v>71</v>
      </c>
      <c r="D244" s="113">
        <v>0.47399999999999998</v>
      </c>
      <c r="E244" s="298">
        <v>0.55000000000000004</v>
      </c>
      <c r="F244" s="94">
        <v>1.1000000000000001</v>
      </c>
      <c r="G244" s="26">
        <v>5.6</v>
      </c>
      <c r="H244" s="164">
        <v>0.7</v>
      </c>
      <c r="I244" s="195">
        <v>0.5</v>
      </c>
      <c r="J244" s="33">
        <v>0.3</v>
      </c>
      <c r="K244" s="165">
        <v>0.7</v>
      </c>
      <c r="L244" s="353">
        <v>7.8</v>
      </c>
      <c r="M244" s="390">
        <v>2.9</v>
      </c>
      <c r="N244" s="390">
        <v>6.2</v>
      </c>
      <c r="O244" s="391">
        <v>0.6</v>
      </c>
      <c r="P244" s="414">
        <v>1.1000000000000001</v>
      </c>
    </row>
    <row r="245" spans="1:16">
      <c r="A245" s="7" t="s">
        <v>257</v>
      </c>
      <c r="B245" s="8">
        <v>244</v>
      </c>
      <c r="C245" s="10">
        <v>65</v>
      </c>
      <c r="D245" s="86">
        <v>0.43099999999999999</v>
      </c>
      <c r="E245" s="356">
        <v>0.43099999999999999</v>
      </c>
      <c r="F245" s="357">
        <v>0.4</v>
      </c>
      <c r="G245" s="334">
        <v>0.4</v>
      </c>
      <c r="H245" s="346">
        <v>0.4</v>
      </c>
      <c r="I245" s="343">
        <v>0.4</v>
      </c>
      <c r="J245" s="136">
        <v>0.4</v>
      </c>
      <c r="K245" s="299">
        <v>0.4</v>
      </c>
      <c r="L245" s="235">
        <v>0.4</v>
      </c>
      <c r="M245" s="390">
        <v>2.5</v>
      </c>
      <c r="N245" s="390">
        <v>5.8</v>
      </c>
      <c r="O245" s="391">
        <v>1.6</v>
      </c>
      <c r="P245" s="414">
        <v>2.1</v>
      </c>
    </row>
    <row r="246" spans="1:16">
      <c r="A246" s="7" t="s">
        <v>258</v>
      </c>
      <c r="B246" s="8">
        <v>245</v>
      </c>
      <c r="C246" s="10">
        <v>60</v>
      </c>
      <c r="D246" s="109">
        <v>0.437</v>
      </c>
      <c r="E246" s="126">
        <v>0.77600000000000002</v>
      </c>
      <c r="F246" s="94">
        <v>1.1000000000000001</v>
      </c>
      <c r="G246" s="271">
        <v>2.7</v>
      </c>
      <c r="H246" s="249">
        <v>1.4</v>
      </c>
      <c r="I246" s="94">
        <v>0.8</v>
      </c>
      <c r="J246" s="179">
        <v>0.2</v>
      </c>
      <c r="K246" s="308">
        <v>1.3</v>
      </c>
      <c r="L246" s="173">
        <v>9.8000000000000007</v>
      </c>
      <c r="M246" s="390">
        <v>3.1</v>
      </c>
      <c r="N246" s="390">
        <v>7.3</v>
      </c>
      <c r="O246" s="391">
        <v>1.2</v>
      </c>
      <c r="P246" s="414">
        <v>1.5</v>
      </c>
    </row>
    <row r="247" spans="1:16">
      <c r="A247" s="7" t="s">
        <v>259</v>
      </c>
      <c r="B247" s="8">
        <v>245</v>
      </c>
      <c r="C247" s="10">
        <v>61</v>
      </c>
      <c r="D247" s="256">
        <v>0.38400000000000001</v>
      </c>
      <c r="E247" s="285">
        <v>0.38400000000000001</v>
      </c>
      <c r="F247" s="358">
        <v>0.4</v>
      </c>
      <c r="G247" s="235">
        <v>0.4</v>
      </c>
      <c r="H247" s="231">
        <v>0.4</v>
      </c>
      <c r="I247" s="357">
        <v>0.4</v>
      </c>
      <c r="J247" s="73">
        <v>0.4</v>
      </c>
      <c r="K247" s="359">
        <v>0.4</v>
      </c>
      <c r="L247" s="27">
        <v>0.4</v>
      </c>
      <c r="M247" s="392">
        <v>3.3</v>
      </c>
      <c r="N247" s="392">
        <v>8.6</v>
      </c>
      <c r="O247" s="391">
        <v>1.2</v>
      </c>
      <c r="P247" s="414">
        <v>1.4</v>
      </c>
    </row>
    <row r="248" spans="1:16">
      <c r="A248" s="7" t="s">
        <v>260</v>
      </c>
      <c r="B248" s="8">
        <v>247</v>
      </c>
      <c r="C248" s="10">
        <v>60</v>
      </c>
      <c r="D248" s="58">
        <v>0.50900000000000001</v>
      </c>
      <c r="E248" s="254">
        <v>0.50900000000000001</v>
      </c>
      <c r="F248" s="343">
        <v>0.5</v>
      </c>
      <c r="G248" s="131">
        <v>0.5</v>
      </c>
      <c r="H248" s="332">
        <v>0.5</v>
      </c>
      <c r="I248" s="176">
        <v>0.5</v>
      </c>
      <c r="J248" s="76">
        <v>0.5</v>
      </c>
      <c r="K248" s="360">
        <v>0.5</v>
      </c>
      <c r="L248" s="334">
        <v>0.5</v>
      </c>
      <c r="M248" s="392">
        <v>2.7</v>
      </c>
      <c r="N248" s="392">
        <v>5.3</v>
      </c>
      <c r="O248" s="391">
        <v>0.9</v>
      </c>
      <c r="P248" s="414">
        <v>1.3</v>
      </c>
    </row>
    <row r="249" spans="1:16">
      <c r="A249" s="7" t="s">
        <v>261</v>
      </c>
      <c r="B249" s="8">
        <v>248</v>
      </c>
      <c r="C249" s="10">
        <v>76</v>
      </c>
      <c r="D249" s="279">
        <v>0.41599999999999998</v>
      </c>
      <c r="E249" s="109">
        <v>0.70299999999999996</v>
      </c>
      <c r="F249" s="283">
        <v>0.9</v>
      </c>
      <c r="G249" s="244">
        <v>4.0999999999999996</v>
      </c>
      <c r="H249" s="351">
        <v>1.1000000000000001</v>
      </c>
      <c r="I249" s="94">
        <v>0.8</v>
      </c>
      <c r="J249" s="78">
        <v>0.4</v>
      </c>
      <c r="K249" s="103">
        <v>0.8</v>
      </c>
      <c r="L249" s="176">
        <v>6.5</v>
      </c>
      <c r="M249" s="390">
        <v>2.4</v>
      </c>
      <c r="N249" s="390">
        <v>5.9</v>
      </c>
      <c r="O249" s="391">
        <v>0.7</v>
      </c>
      <c r="P249" s="414">
        <v>1</v>
      </c>
    </row>
    <row r="250" spans="1:16">
      <c r="A250" s="7" t="s">
        <v>262</v>
      </c>
      <c r="B250" s="8">
        <v>249</v>
      </c>
      <c r="C250" s="10">
        <v>60</v>
      </c>
      <c r="D250" s="12">
        <v>0.53500000000000003</v>
      </c>
      <c r="E250" s="44">
        <v>0.83</v>
      </c>
      <c r="F250" s="27">
        <v>0</v>
      </c>
      <c r="G250" s="222">
        <v>4.4000000000000004</v>
      </c>
      <c r="H250" s="86">
        <v>1.6</v>
      </c>
      <c r="I250" s="272">
        <v>0.4</v>
      </c>
      <c r="J250" s="160">
        <v>1</v>
      </c>
      <c r="K250" s="305">
        <v>0.9</v>
      </c>
      <c r="L250" s="343">
        <v>5.2</v>
      </c>
      <c r="M250" s="392">
        <v>2.1</v>
      </c>
      <c r="N250" s="392">
        <v>3.8</v>
      </c>
      <c r="O250" s="391">
        <v>0.7</v>
      </c>
      <c r="P250" s="414">
        <v>0.8</v>
      </c>
    </row>
    <row r="251" spans="1:16">
      <c r="A251" s="7" t="s">
        <v>263</v>
      </c>
      <c r="B251" s="8">
        <v>250</v>
      </c>
      <c r="C251" s="10">
        <v>76</v>
      </c>
      <c r="D251" s="176">
        <v>0.41099999999999998</v>
      </c>
      <c r="E251" s="205">
        <v>0.753</v>
      </c>
      <c r="F251" s="76">
        <v>1.2</v>
      </c>
      <c r="G251" s="156">
        <v>3.1</v>
      </c>
      <c r="H251" s="298">
        <v>1.1000000000000001</v>
      </c>
      <c r="I251" s="239">
        <v>0.6</v>
      </c>
      <c r="J251" s="150">
        <v>0.3</v>
      </c>
      <c r="K251" s="165">
        <v>0.7</v>
      </c>
      <c r="L251" s="208">
        <v>7.8</v>
      </c>
      <c r="M251" s="390">
        <v>2.2999999999999998</v>
      </c>
      <c r="N251" s="390">
        <v>5.7</v>
      </c>
      <c r="O251" s="391">
        <v>1</v>
      </c>
      <c r="P251" s="414">
        <v>1.4</v>
      </c>
    </row>
    <row r="252" spans="1:16">
      <c r="A252" s="7" t="s">
        <v>264</v>
      </c>
      <c r="B252" s="8">
        <v>251</v>
      </c>
      <c r="C252" s="9">
        <v>72</v>
      </c>
      <c r="D252" s="136">
        <v>0.45</v>
      </c>
      <c r="E252" s="361">
        <v>0.45</v>
      </c>
      <c r="F252" s="313">
        <v>0.5</v>
      </c>
      <c r="G252" s="231">
        <v>0.5</v>
      </c>
      <c r="H252" s="362">
        <v>0.5</v>
      </c>
      <c r="I252" s="238">
        <v>0.5</v>
      </c>
      <c r="J252" s="94">
        <v>0.5</v>
      </c>
      <c r="K252" s="363">
        <v>0.5</v>
      </c>
      <c r="L252" s="235">
        <v>0.5</v>
      </c>
      <c r="M252" s="392">
        <v>2.7</v>
      </c>
      <c r="N252" s="392">
        <v>6</v>
      </c>
      <c r="O252" s="391">
        <v>1.2</v>
      </c>
      <c r="P252" s="414">
        <v>1.8</v>
      </c>
    </row>
    <row r="253" spans="1:16">
      <c r="A253" s="7" t="s">
        <v>265</v>
      </c>
      <c r="B253" s="8">
        <v>252</v>
      </c>
      <c r="C253" s="10">
        <v>25</v>
      </c>
      <c r="D253" s="149">
        <v>0.48599999999999999</v>
      </c>
      <c r="E253" s="347">
        <v>0.40200000000000002</v>
      </c>
      <c r="F253" s="237">
        <v>0.4</v>
      </c>
      <c r="G253" s="83">
        <v>4.0999999999999996</v>
      </c>
      <c r="H253" s="300">
        <v>1</v>
      </c>
      <c r="I253" s="39">
        <v>1</v>
      </c>
      <c r="J253" s="112">
        <v>0.8</v>
      </c>
      <c r="K253" s="165">
        <v>0.7</v>
      </c>
      <c r="L253" s="336">
        <v>5.0999999999999996</v>
      </c>
      <c r="M253" s="392">
        <v>1.9</v>
      </c>
      <c r="N253" s="392">
        <v>4</v>
      </c>
      <c r="O253" s="391">
        <v>0.4</v>
      </c>
      <c r="P253" s="414">
        <v>0.9</v>
      </c>
    </row>
    <row r="254" spans="1:16">
      <c r="A254" s="7" t="s">
        <v>266</v>
      </c>
      <c r="B254" s="8">
        <v>253</v>
      </c>
      <c r="C254" s="10">
        <v>76</v>
      </c>
      <c r="D254" s="313">
        <v>0.39200000000000002</v>
      </c>
      <c r="E254" s="80">
        <v>0.879</v>
      </c>
      <c r="F254" s="113">
        <v>1.4</v>
      </c>
      <c r="G254" s="159">
        <v>2.8</v>
      </c>
      <c r="H254" s="249">
        <v>1.4</v>
      </c>
      <c r="I254" s="40">
        <v>0.9</v>
      </c>
      <c r="J254" s="33">
        <v>0.3</v>
      </c>
      <c r="K254" s="103">
        <v>0.8</v>
      </c>
      <c r="L254" s="353">
        <v>7.8</v>
      </c>
      <c r="M254" s="390">
        <v>2.5</v>
      </c>
      <c r="N254" s="390">
        <v>6.6</v>
      </c>
      <c r="O254" s="391">
        <v>0.9</v>
      </c>
      <c r="P254" s="414">
        <v>1</v>
      </c>
    </row>
    <row r="255" spans="1:16">
      <c r="A255" s="7" t="s">
        <v>267</v>
      </c>
      <c r="B255" s="8">
        <v>254</v>
      </c>
      <c r="C255" s="10">
        <v>20</v>
      </c>
      <c r="D255" s="243">
        <v>0.44400000000000001</v>
      </c>
      <c r="E255" s="182">
        <v>0.44400000000000001</v>
      </c>
      <c r="F255" s="300">
        <v>0.4</v>
      </c>
      <c r="G255" s="231">
        <v>0.4</v>
      </c>
      <c r="H255" s="297">
        <v>0.4</v>
      </c>
      <c r="I255" s="344">
        <v>0.4</v>
      </c>
      <c r="J255" s="83">
        <v>0.4</v>
      </c>
      <c r="K255" s="364">
        <v>0.4</v>
      </c>
      <c r="L255" s="235">
        <v>0.4</v>
      </c>
      <c r="M255" s="390">
        <v>1.2</v>
      </c>
      <c r="N255" s="390">
        <v>2.7</v>
      </c>
      <c r="O255" s="391">
        <v>0.5</v>
      </c>
      <c r="P255" s="414">
        <v>0.5</v>
      </c>
    </row>
    <row r="256" spans="1:16">
      <c r="A256" s="7" t="s">
        <v>268</v>
      </c>
      <c r="B256" s="8">
        <v>255</v>
      </c>
      <c r="C256" s="10">
        <v>50</v>
      </c>
      <c r="D256" s="98">
        <v>0.56100000000000005</v>
      </c>
      <c r="E256" s="173">
        <v>0.73599999999999999</v>
      </c>
      <c r="F256" s="240">
        <v>0.2</v>
      </c>
      <c r="G256" s="275">
        <v>2.9</v>
      </c>
      <c r="H256" s="256">
        <v>0.9</v>
      </c>
      <c r="I256" s="238">
        <v>0.5</v>
      </c>
      <c r="J256" s="106">
        <v>0.6</v>
      </c>
      <c r="K256" s="363">
        <v>0.5</v>
      </c>
      <c r="L256" s="343">
        <v>5.2</v>
      </c>
      <c r="M256" s="390">
        <v>1.9</v>
      </c>
      <c r="N256" s="390">
        <v>3.2</v>
      </c>
      <c r="O256" s="391">
        <v>0.8</v>
      </c>
      <c r="P256" s="414">
        <v>1.1000000000000001</v>
      </c>
    </row>
    <row r="257" spans="1:16">
      <c r="A257" s="7" t="s">
        <v>269</v>
      </c>
      <c r="B257" s="8">
        <v>256</v>
      </c>
      <c r="C257" s="10">
        <v>72</v>
      </c>
      <c r="D257" s="167">
        <v>0.42899999999999999</v>
      </c>
      <c r="E257" s="365">
        <v>0.42899999999999999</v>
      </c>
      <c r="F257" s="357">
        <v>0.4</v>
      </c>
      <c r="G257" s="334">
        <v>0.4</v>
      </c>
      <c r="H257" s="346">
        <v>0.4</v>
      </c>
      <c r="I257" s="343">
        <v>0.4</v>
      </c>
      <c r="J257" s="205">
        <v>0.4</v>
      </c>
      <c r="K257" s="366">
        <v>0.4</v>
      </c>
      <c r="L257" s="235">
        <v>0.4</v>
      </c>
      <c r="M257" s="392">
        <v>2.4</v>
      </c>
      <c r="N257" s="392">
        <v>5.6</v>
      </c>
      <c r="O257" s="391">
        <v>0.9</v>
      </c>
      <c r="P257" s="414">
        <v>1.2</v>
      </c>
    </row>
    <row r="258" spans="1:16">
      <c r="A258" s="7" t="s">
        <v>270</v>
      </c>
      <c r="B258" s="8">
        <v>257</v>
      </c>
      <c r="C258" s="10">
        <v>72</v>
      </c>
      <c r="D258" s="317">
        <v>0.439</v>
      </c>
      <c r="E258" s="296">
        <v>0.439</v>
      </c>
      <c r="F258" s="269">
        <v>0.4</v>
      </c>
      <c r="G258" s="231">
        <v>0.4</v>
      </c>
      <c r="H258" s="297">
        <v>0.4</v>
      </c>
      <c r="I258" s="367">
        <v>0.4</v>
      </c>
      <c r="J258" s="244">
        <v>0.4</v>
      </c>
      <c r="K258" s="345">
        <v>0.4</v>
      </c>
      <c r="L258" s="235">
        <v>0.4</v>
      </c>
      <c r="M258" s="392">
        <v>2.5</v>
      </c>
      <c r="N258" s="392">
        <v>5.7</v>
      </c>
      <c r="O258" s="391">
        <v>0.8</v>
      </c>
      <c r="P258" s="414">
        <v>1.1000000000000001</v>
      </c>
    </row>
    <row r="259" spans="1:16">
      <c r="A259" s="7" t="s">
        <v>271</v>
      </c>
      <c r="B259" s="8">
        <v>258</v>
      </c>
      <c r="C259" s="10">
        <v>77</v>
      </c>
      <c r="D259" s="86">
        <v>0.43099999999999999</v>
      </c>
      <c r="E259" s="356">
        <v>0.43099999999999999</v>
      </c>
      <c r="F259" s="357">
        <v>0.4</v>
      </c>
      <c r="G259" s="334">
        <v>0.4</v>
      </c>
      <c r="H259" s="346">
        <v>0.4</v>
      </c>
      <c r="I259" s="343">
        <v>0.4</v>
      </c>
      <c r="J259" s="136">
        <v>0.4</v>
      </c>
      <c r="K259" s="299">
        <v>0.4</v>
      </c>
      <c r="L259" s="235">
        <v>0.4</v>
      </c>
      <c r="M259" s="390">
        <v>2.2000000000000002</v>
      </c>
      <c r="N259" s="390">
        <v>5.0999999999999996</v>
      </c>
      <c r="O259" s="391">
        <v>0.5</v>
      </c>
      <c r="P259" s="414">
        <v>0.6</v>
      </c>
    </row>
    <row r="260" spans="1:16">
      <c r="A260" s="7" t="s">
        <v>272</v>
      </c>
      <c r="B260" s="8">
        <v>259</v>
      </c>
      <c r="C260" s="10">
        <v>62</v>
      </c>
      <c r="D260" s="130">
        <v>0.40699999999999997</v>
      </c>
      <c r="E260" s="51">
        <v>0.878</v>
      </c>
      <c r="F260" s="68">
        <v>2</v>
      </c>
      <c r="G260" s="260">
        <v>2</v>
      </c>
      <c r="H260" s="134">
        <v>4.3</v>
      </c>
      <c r="I260" s="109">
        <v>0.7</v>
      </c>
      <c r="J260" s="164">
        <v>0.1</v>
      </c>
      <c r="K260" s="266">
        <v>2.2000000000000002</v>
      </c>
      <c r="L260" s="93">
        <v>15.8</v>
      </c>
      <c r="M260" s="390">
        <v>5.6</v>
      </c>
      <c r="N260" s="390">
        <v>13.3</v>
      </c>
      <c r="O260" s="391">
        <v>4.5999999999999996</v>
      </c>
      <c r="P260" s="414">
        <v>5.0999999999999996</v>
      </c>
    </row>
    <row r="261" spans="1:16">
      <c r="A261" s="7" t="s">
        <v>273</v>
      </c>
      <c r="B261" s="8">
        <v>260</v>
      </c>
      <c r="C261" s="10">
        <v>65</v>
      </c>
      <c r="D261" s="26">
        <v>0.48299999999999998</v>
      </c>
      <c r="E261" s="99">
        <v>0.78300000000000003</v>
      </c>
      <c r="F261" s="136">
        <v>1.1000000000000001</v>
      </c>
      <c r="G261" s="322">
        <v>2.1</v>
      </c>
      <c r="H261" s="247">
        <v>1.3</v>
      </c>
      <c r="I261" s="33">
        <v>0.6</v>
      </c>
      <c r="J261" s="272">
        <v>0.2</v>
      </c>
      <c r="K261" s="165">
        <v>0.7</v>
      </c>
      <c r="L261" s="284">
        <v>7.6</v>
      </c>
      <c r="M261" s="390">
        <v>2.6</v>
      </c>
      <c r="N261" s="390">
        <v>5.4</v>
      </c>
      <c r="O261" s="391">
        <v>0.4</v>
      </c>
      <c r="P261" s="414">
        <v>0.5</v>
      </c>
    </row>
    <row r="262" spans="1:16">
      <c r="A262" s="7" t="s">
        <v>274</v>
      </c>
      <c r="B262" s="8">
        <v>261</v>
      </c>
      <c r="C262" s="10">
        <v>60</v>
      </c>
      <c r="D262" s="73">
        <v>0.438</v>
      </c>
      <c r="E262" s="296">
        <v>0.438</v>
      </c>
      <c r="F262" s="269">
        <v>0.4</v>
      </c>
      <c r="G262" s="231">
        <v>0.4</v>
      </c>
      <c r="H262" s="297">
        <v>0.4</v>
      </c>
      <c r="I262" s="367">
        <v>0.4</v>
      </c>
      <c r="J262" s="244">
        <v>0.4</v>
      </c>
      <c r="K262" s="345">
        <v>0.4</v>
      </c>
      <c r="L262" s="235">
        <v>0.4</v>
      </c>
      <c r="M262" s="390">
        <v>1.4</v>
      </c>
      <c r="N262" s="390">
        <v>3.2</v>
      </c>
      <c r="O262" s="391">
        <v>0.7</v>
      </c>
      <c r="P262" s="414">
        <v>0.8</v>
      </c>
    </row>
    <row r="263" spans="1:16">
      <c r="A263" s="7" t="s">
        <v>275</v>
      </c>
      <c r="B263" s="8">
        <v>262</v>
      </c>
      <c r="C263" s="10">
        <v>72</v>
      </c>
      <c r="D263" s="246">
        <v>0.41699999999999998</v>
      </c>
      <c r="E263" s="339">
        <v>0.41699999999999998</v>
      </c>
      <c r="F263" s="254">
        <v>0.4</v>
      </c>
      <c r="G263" s="334">
        <v>0.4</v>
      </c>
      <c r="H263" s="131">
        <v>0.4</v>
      </c>
      <c r="I263" s="179">
        <v>0.4</v>
      </c>
      <c r="J263" s="295">
        <v>0.4</v>
      </c>
      <c r="K263" s="352">
        <v>0.4</v>
      </c>
      <c r="L263" s="27">
        <v>0.4</v>
      </c>
      <c r="M263" s="392">
        <v>2</v>
      </c>
      <c r="N263" s="392">
        <v>4.8</v>
      </c>
      <c r="O263" s="391">
        <v>0.8</v>
      </c>
      <c r="P263" s="414">
        <v>1.1000000000000001</v>
      </c>
    </row>
    <row r="264" spans="1:16">
      <c r="A264" s="7" t="s">
        <v>276</v>
      </c>
      <c r="B264" s="8">
        <v>263</v>
      </c>
      <c r="C264" s="10">
        <v>41</v>
      </c>
      <c r="D264" s="162">
        <v>0.46300000000000002</v>
      </c>
      <c r="E264" s="52">
        <v>0.79400000000000004</v>
      </c>
      <c r="F264" s="94">
        <v>1.1000000000000001</v>
      </c>
      <c r="G264" s="238">
        <v>2.2999999999999998</v>
      </c>
      <c r="H264" s="216">
        <v>1.5</v>
      </c>
      <c r="I264" s="195">
        <v>0.5</v>
      </c>
      <c r="J264" s="78">
        <v>0.4</v>
      </c>
      <c r="K264" s="103">
        <v>0.8</v>
      </c>
      <c r="L264" s="342">
        <v>7.3</v>
      </c>
      <c r="M264" s="392">
        <v>2.1</v>
      </c>
      <c r="N264" s="392">
        <v>4.8</v>
      </c>
      <c r="O264" s="391">
        <v>0.5</v>
      </c>
      <c r="P264" s="414">
        <v>0.6</v>
      </c>
    </row>
    <row r="265" spans="1:16">
      <c r="A265" s="7" t="s">
        <v>277</v>
      </c>
      <c r="B265" s="8">
        <v>263</v>
      </c>
      <c r="C265" s="10">
        <v>60</v>
      </c>
      <c r="D265" s="27">
        <v>0.34699999999999998</v>
      </c>
      <c r="E265" s="27">
        <v>0.34699999999999998</v>
      </c>
      <c r="F265" s="237">
        <v>0.3</v>
      </c>
      <c r="G265" s="27">
        <v>0.3</v>
      </c>
      <c r="H265" s="27">
        <v>0.3</v>
      </c>
      <c r="I265" s="368">
        <v>0.3</v>
      </c>
      <c r="J265" s="13">
        <v>0.3</v>
      </c>
      <c r="K265" s="28">
        <v>0.3</v>
      </c>
      <c r="L265" s="27">
        <v>0.3</v>
      </c>
      <c r="M265" s="390">
        <v>1.7</v>
      </c>
      <c r="N265" s="390">
        <v>4.9000000000000004</v>
      </c>
      <c r="O265" s="391">
        <v>0.8</v>
      </c>
      <c r="P265" s="414">
        <v>1.1000000000000001</v>
      </c>
    </row>
    <row r="266" spans="1:16">
      <c r="A266" s="290" t="s">
        <v>295</v>
      </c>
      <c r="B266" s="8">
        <v>264</v>
      </c>
      <c r="C266" s="10">
        <v>73</v>
      </c>
      <c r="D266" s="10">
        <v>0.59</v>
      </c>
      <c r="E266" s="10">
        <v>0.56699999999999995</v>
      </c>
      <c r="F266" s="10">
        <v>0</v>
      </c>
      <c r="G266" s="10">
        <v>8.6999999999999993</v>
      </c>
      <c r="H266" s="10">
        <v>1</v>
      </c>
      <c r="I266" s="10">
        <v>0.5</v>
      </c>
      <c r="J266" s="10">
        <v>1.1000000000000001</v>
      </c>
      <c r="K266" s="10">
        <v>1.8</v>
      </c>
      <c r="L266" s="10">
        <v>11.2</v>
      </c>
      <c r="M266" s="392"/>
      <c r="N266" s="392"/>
      <c r="O266" s="391"/>
      <c r="P266" s="414"/>
    </row>
    <row r="267" spans="1:16">
      <c r="A267" s="7" t="s">
        <v>278</v>
      </c>
      <c r="B267" s="8">
        <v>266</v>
      </c>
      <c r="C267" s="10">
        <v>63</v>
      </c>
      <c r="D267" s="186">
        <v>0.41299999999999998</v>
      </c>
      <c r="E267" s="331">
        <v>0.41299999999999998</v>
      </c>
      <c r="F267" s="318">
        <v>0.4</v>
      </c>
      <c r="G267" s="334">
        <v>0.4</v>
      </c>
      <c r="H267" s="131">
        <v>0.4</v>
      </c>
      <c r="I267" s="260">
        <v>0.4</v>
      </c>
      <c r="J267" s="54">
        <v>0.4</v>
      </c>
      <c r="K267" s="369">
        <v>0.4</v>
      </c>
      <c r="L267" s="27">
        <v>0.4</v>
      </c>
      <c r="M267" s="390">
        <v>1.9</v>
      </c>
      <c r="N267" s="390">
        <v>4.5999999999999996</v>
      </c>
      <c r="O267" s="391">
        <v>0.4</v>
      </c>
      <c r="P267" s="414">
        <v>0.5</v>
      </c>
    </row>
    <row r="268" spans="1:16">
      <c r="A268" s="7" t="s">
        <v>279</v>
      </c>
      <c r="B268" s="8">
        <v>267</v>
      </c>
      <c r="C268" s="10">
        <v>72</v>
      </c>
      <c r="D268" s="343">
        <v>0.39700000000000002</v>
      </c>
      <c r="E268" s="370">
        <v>0.39700000000000002</v>
      </c>
      <c r="F268" s="371">
        <v>0.4</v>
      </c>
      <c r="G268" s="235">
        <v>0.4</v>
      </c>
      <c r="H268" s="261">
        <v>0.4</v>
      </c>
      <c r="I268" s="313">
        <v>0.4</v>
      </c>
      <c r="J268" s="89">
        <v>0.4</v>
      </c>
      <c r="K268" s="372">
        <v>0.4</v>
      </c>
      <c r="L268" s="27">
        <v>0.4</v>
      </c>
      <c r="M268" s="392">
        <v>2.5</v>
      </c>
      <c r="N268" s="392">
        <v>6.3</v>
      </c>
      <c r="O268" s="391">
        <v>1.2</v>
      </c>
      <c r="P268" s="414">
        <v>1.7</v>
      </c>
    </row>
    <row r="269" spans="1:16">
      <c r="A269" s="7" t="s">
        <v>280</v>
      </c>
      <c r="B269" s="8">
        <v>268</v>
      </c>
      <c r="C269" s="10">
        <v>20</v>
      </c>
      <c r="D269" s="30">
        <v>0.48</v>
      </c>
      <c r="E269" s="338">
        <v>0.48</v>
      </c>
      <c r="F269" s="260">
        <v>0.5</v>
      </c>
      <c r="G269" s="261">
        <v>0.5</v>
      </c>
      <c r="H269" s="355">
        <v>0.5</v>
      </c>
      <c r="I269" s="130">
        <v>0.5</v>
      </c>
      <c r="J269" s="141">
        <v>0.5</v>
      </c>
      <c r="K269" s="373">
        <v>0.5</v>
      </c>
      <c r="L269" s="235">
        <v>0.5</v>
      </c>
      <c r="M269" s="392">
        <v>1.2</v>
      </c>
      <c r="N269" s="392">
        <v>2.5</v>
      </c>
      <c r="O269" s="391">
        <v>0.3</v>
      </c>
      <c r="P269" s="414">
        <v>0.4</v>
      </c>
    </row>
    <row r="270" spans="1:16">
      <c r="A270" s="7" t="s">
        <v>281</v>
      </c>
      <c r="B270" s="8">
        <v>269</v>
      </c>
      <c r="C270" s="10">
        <v>72</v>
      </c>
      <c r="D270" s="374">
        <v>0.36</v>
      </c>
      <c r="E270" s="231">
        <v>0.36</v>
      </c>
      <c r="F270" s="368">
        <v>0.4</v>
      </c>
      <c r="G270" s="27">
        <v>0.4</v>
      </c>
      <c r="H270" s="235">
        <v>0.4</v>
      </c>
      <c r="I270" s="358">
        <v>0.4</v>
      </c>
      <c r="J270" s="278">
        <v>0.4</v>
      </c>
      <c r="K270" s="375">
        <v>0.4</v>
      </c>
      <c r="L270" s="27">
        <v>0.4</v>
      </c>
      <c r="M270" s="392">
        <v>1.8</v>
      </c>
      <c r="N270" s="392">
        <v>5</v>
      </c>
      <c r="O270" s="391">
        <v>0.6</v>
      </c>
      <c r="P270" s="414">
        <v>0.8</v>
      </c>
    </row>
    <row r="271" spans="1:16">
      <c r="A271" s="7" t="s">
        <v>282</v>
      </c>
      <c r="B271" s="8">
        <v>270</v>
      </c>
      <c r="C271" s="10">
        <v>72</v>
      </c>
      <c r="D271" s="253">
        <v>0.42599999999999999</v>
      </c>
      <c r="E271" s="365">
        <v>0.42599999999999999</v>
      </c>
      <c r="F271" s="357">
        <v>0.4</v>
      </c>
      <c r="G271" s="334">
        <v>0.4</v>
      </c>
      <c r="H271" s="346">
        <v>0.4</v>
      </c>
      <c r="I271" s="336">
        <v>0.4</v>
      </c>
      <c r="J271" s="205">
        <v>0.4</v>
      </c>
      <c r="K271" s="366">
        <v>0.4</v>
      </c>
      <c r="L271" s="27">
        <v>0.4</v>
      </c>
      <c r="M271" s="392">
        <v>2</v>
      </c>
      <c r="N271" s="392">
        <v>4.7</v>
      </c>
      <c r="O271" s="391">
        <v>0.5</v>
      </c>
      <c r="P271" s="414">
        <v>0.9</v>
      </c>
    </row>
    <row r="272" spans="1:16">
      <c r="A272" s="7" t="s">
        <v>283</v>
      </c>
      <c r="B272" s="8">
        <v>271</v>
      </c>
      <c r="C272" s="10">
        <v>60</v>
      </c>
      <c r="D272" s="186">
        <v>0.41299999999999998</v>
      </c>
      <c r="E272" s="331">
        <v>0.41299999999999998</v>
      </c>
      <c r="F272" s="318">
        <v>0.4</v>
      </c>
      <c r="G272" s="334">
        <v>0.4</v>
      </c>
      <c r="H272" s="131">
        <v>0.4</v>
      </c>
      <c r="I272" s="260">
        <v>0.4</v>
      </c>
      <c r="J272" s="54">
        <v>0.4</v>
      </c>
      <c r="K272" s="369">
        <v>0.4</v>
      </c>
      <c r="L272" s="27">
        <v>0.4</v>
      </c>
      <c r="M272" s="392">
        <v>1.9</v>
      </c>
      <c r="N272" s="392">
        <v>4.5999999999999996</v>
      </c>
      <c r="O272" s="391">
        <v>0.5</v>
      </c>
      <c r="P272" s="414">
        <v>0.7</v>
      </c>
    </row>
    <row r="273" spans="1:16">
      <c r="A273" s="7" t="s">
        <v>284</v>
      </c>
      <c r="B273" s="8">
        <v>272</v>
      </c>
      <c r="C273" s="10">
        <v>20</v>
      </c>
      <c r="D273" s="147">
        <v>0.58799999999999997</v>
      </c>
      <c r="E273" s="247">
        <v>0.58799999999999997</v>
      </c>
      <c r="F273" s="258">
        <v>0.6</v>
      </c>
      <c r="G273" s="362">
        <v>0.6</v>
      </c>
      <c r="H273" s="376">
        <v>0.6</v>
      </c>
      <c r="I273" s="156">
        <v>0.6</v>
      </c>
      <c r="J273" s="60">
        <v>0.6</v>
      </c>
      <c r="K273" s="377">
        <v>0.6</v>
      </c>
      <c r="L273" s="231">
        <v>0.6</v>
      </c>
      <c r="M273" s="392">
        <v>1</v>
      </c>
      <c r="N273" s="392">
        <v>1.7</v>
      </c>
      <c r="O273" s="391">
        <v>0.4</v>
      </c>
      <c r="P273" s="414">
        <v>0.6</v>
      </c>
    </row>
    <row r="275" spans="1:16">
      <c r="M275" s="384"/>
      <c r="N275" s="384"/>
      <c r="O275" s="384"/>
      <c r="P275" s="3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AC03-3D4C-5045-87B2-33CD50CAB5D7}">
  <dimension ref="A1:P221"/>
  <sheetViews>
    <sheetView topLeftCell="A6" workbookViewId="0">
      <selection activeCell="T19" sqref="T19"/>
    </sheetView>
  </sheetViews>
  <sheetFormatPr baseColWidth="10" defaultRowHeight="16"/>
  <cols>
    <col min="1" max="1" width="16" bestFit="1" customWidth="1"/>
    <col min="2" max="2" width="25.6640625" bestFit="1" customWidth="1"/>
    <col min="3" max="3" width="18.33203125" bestFit="1" customWidth="1"/>
    <col min="4" max="4" width="11.6640625" bestFit="1" customWidth="1"/>
    <col min="5" max="5" width="10" bestFit="1" customWidth="1"/>
    <col min="6" max="6" width="9.6640625" bestFit="1" customWidth="1"/>
    <col min="7" max="7" width="13.1640625" bestFit="1" customWidth="1"/>
    <col min="8" max="8" width="11" bestFit="1" customWidth="1"/>
    <col min="9" max="9" width="5.33203125" bestFit="1" customWidth="1"/>
    <col min="10" max="10" width="5.83203125" bestFit="1" customWidth="1"/>
    <col min="11" max="11" width="6.6640625" bestFit="1" customWidth="1"/>
    <col min="12" max="12" width="5.1640625" bestFit="1" customWidth="1"/>
    <col min="13" max="13" width="4.83203125" bestFit="1" customWidth="1"/>
    <col min="14" max="14" width="5.33203125" bestFit="1" customWidth="1"/>
    <col min="15" max="15" width="4.6640625" bestFit="1" customWidth="1"/>
    <col min="16" max="16" width="7.6640625" bestFit="1" customWidth="1"/>
  </cols>
  <sheetData>
    <row r="1" spans="1:16" ht="17">
      <c r="A1" s="481" t="s">
        <v>408</v>
      </c>
      <c r="B1" s="481" t="s">
        <v>409</v>
      </c>
      <c r="C1" s="481" t="s">
        <v>410</v>
      </c>
      <c r="D1" s="481" t="s">
        <v>411</v>
      </c>
      <c r="E1" s="481" t="s">
        <v>412</v>
      </c>
    </row>
    <row r="2" spans="1:16">
      <c r="A2" s="481"/>
      <c r="B2" s="481"/>
      <c r="C2" s="481"/>
      <c r="D2" s="481"/>
      <c r="E2" s="481"/>
    </row>
    <row r="4" spans="1:16">
      <c r="A4" s="482" t="s">
        <v>413</v>
      </c>
      <c r="B4" s="482" t="s">
        <v>414</v>
      </c>
      <c r="C4" s="482" t="s">
        <v>415</v>
      </c>
      <c r="D4" s="482" t="s">
        <v>416</v>
      </c>
      <c r="E4" s="482" t="s">
        <v>417</v>
      </c>
      <c r="F4" s="482" t="s">
        <v>418</v>
      </c>
      <c r="G4" s="482" t="s">
        <v>419</v>
      </c>
      <c r="H4" s="482" t="s">
        <v>420</v>
      </c>
    </row>
    <row r="5" spans="1:16">
      <c r="A5" s="482" t="s">
        <v>421</v>
      </c>
      <c r="B5" s="482" t="s">
        <v>422</v>
      </c>
      <c r="C5" s="482" t="s">
        <v>423</v>
      </c>
      <c r="D5" s="482" t="s">
        <v>424</v>
      </c>
      <c r="E5" s="482" t="s">
        <v>425</v>
      </c>
      <c r="F5" s="482" t="s">
        <v>426</v>
      </c>
      <c r="G5" s="482" t="s">
        <v>427</v>
      </c>
      <c r="H5" s="482" t="s">
        <v>428</v>
      </c>
    </row>
    <row r="7" spans="1:16" ht="17">
      <c r="A7" s="483" t="s">
        <v>324</v>
      </c>
      <c r="B7" s="484" t="s">
        <v>325</v>
      </c>
      <c r="C7" s="484" t="s">
        <v>429</v>
      </c>
      <c r="D7" s="484" t="s">
        <v>430</v>
      </c>
      <c r="E7" s="484" t="s">
        <v>326</v>
      </c>
      <c r="F7" s="484" t="s">
        <v>431</v>
      </c>
      <c r="G7" s="484" t="s">
        <v>3</v>
      </c>
      <c r="H7" s="484" t="s">
        <v>4</v>
      </c>
      <c r="I7" s="484" t="s">
        <v>5</v>
      </c>
      <c r="J7" s="484" t="s">
        <v>11</v>
      </c>
      <c r="K7" s="484" t="s">
        <v>327</v>
      </c>
      <c r="L7" s="484" t="s">
        <v>7</v>
      </c>
      <c r="M7" s="484" t="s">
        <v>8</v>
      </c>
      <c r="N7" s="484" t="s">
        <v>9</v>
      </c>
      <c r="O7" s="484" t="s">
        <v>10</v>
      </c>
      <c r="P7" s="484" t="s">
        <v>432</v>
      </c>
    </row>
    <row r="8" spans="1:16" ht="17">
      <c r="A8" s="485">
        <v>1</v>
      </c>
      <c r="B8" s="485" t="s">
        <v>14</v>
      </c>
      <c r="C8" s="485" t="s">
        <v>433</v>
      </c>
      <c r="D8" s="485" t="s">
        <v>434</v>
      </c>
      <c r="E8" s="485">
        <v>74</v>
      </c>
      <c r="F8" s="485">
        <v>36</v>
      </c>
      <c r="G8" s="486" t="s">
        <v>435</v>
      </c>
      <c r="H8" s="487" t="s">
        <v>436</v>
      </c>
      <c r="I8" s="488">
        <v>1</v>
      </c>
      <c r="J8" s="487">
        <v>27.7</v>
      </c>
      <c r="K8" s="487">
        <v>11.3</v>
      </c>
      <c r="L8" s="489">
        <v>3.5</v>
      </c>
      <c r="M8" s="487">
        <v>1.7</v>
      </c>
      <c r="N8" s="486">
        <v>2.6</v>
      </c>
      <c r="O8" s="488">
        <v>2.2000000000000002</v>
      </c>
      <c r="P8" s="485">
        <v>15.22</v>
      </c>
    </row>
    <row r="9" spans="1:16" ht="17">
      <c r="A9" s="485">
        <v>2</v>
      </c>
      <c r="B9" s="485" t="s">
        <v>15</v>
      </c>
      <c r="C9" s="485" t="s">
        <v>437</v>
      </c>
      <c r="D9" s="485" t="s">
        <v>438</v>
      </c>
      <c r="E9" s="485">
        <v>78</v>
      </c>
      <c r="F9" s="485">
        <v>36</v>
      </c>
      <c r="G9" s="488" t="s">
        <v>439</v>
      </c>
      <c r="H9" s="486" t="s">
        <v>440</v>
      </c>
      <c r="I9" s="486">
        <v>3.9</v>
      </c>
      <c r="J9" s="486">
        <v>31.7</v>
      </c>
      <c r="K9" s="485">
        <v>5.6</v>
      </c>
      <c r="L9" s="487">
        <v>6.8</v>
      </c>
      <c r="M9" s="486">
        <v>2.1</v>
      </c>
      <c r="N9" s="485">
        <v>0.7</v>
      </c>
      <c r="O9" s="490">
        <v>4.4000000000000004</v>
      </c>
      <c r="P9" s="485">
        <v>14.79</v>
      </c>
    </row>
    <row r="10" spans="1:16" ht="17">
      <c r="A10" s="485">
        <v>3</v>
      </c>
      <c r="B10" s="485" t="s">
        <v>16</v>
      </c>
      <c r="C10" s="485" t="s">
        <v>437</v>
      </c>
      <c r="D10" s="485" t="s">
        <v>441</v>
      </c>
      <c r="E10" s="485">
        <v>76</v>
      </c>
      <c r="F10" s="485">
        <v>35</v>
      </c>
      <c r="G10" s="489" t="s">
        <v>442</v>
      </c>
      <c r="H10" s="486" t="s">
        <v>443</v>
      </c>
      <c r="I10" s="486">
        <v>5.6</v>
      </c>
      <c r="J10" s="486">
        <v>29.8</v>
      </c>
      <c r="K10" s="485">
        <v>5.9</v>
      </c>
      <c r="L10" s="487">
        <v>5.7</v>
      </c>
      <c r="M10" s="487">
        <v>1.5</v>
      </c>
      <c r="N10" s="488">
        <v>0.4</v>
      </c>
      <c r="O10" s="490">
        <v>2.9</v>
      </c>
      <c r="P10" s="485">
        <v>14.04</v>
      </c>
    </row>
    <row r="11" spans="1:16" ht="17">
      <c r="A11" s="485">
        <v>4</v>
      </c>
      <c r="B11" s="485" t="s">
        <v>18</v>
      </c>
      <c r="C11" s="485" t="s">
        <v>444</v>
      </c>
      <c r="D11" s="485" t="s">
        <v>445</v>
      </c>
      <c r="E11" s="485">
        <v>72</v>
      </c>
      <c r="F11" s="485">
        <v>33</v>
      </c>
      <c r="G11" s="486" t="s">
        <v>446</v>
      </c>
      <c r="H11" s="490" t="s">
        <v>447</v>
      </c>
      <c r="I11" s="488">
        <v>0.9</v>
      </c>
      <c r="J11" s="486">
        <v>28.7</v>
      </c>
      <c r="K11" s="486">
        <v>13.2</v>
      </c>
      <c r="L11" s="487">
        <v>6.2</v>
      </c>
      <c r="M11" s="489">
        <v>1.3</v>
      </c>
      <c r="N11" s="487">
        <v>1.6</v>
      </c>
      <c r="O11" s="490">
        <v>3.4</v>
      </c>
      <c r="P11" s="485">
        <v>12.81</v>
      </c>
    </row>
    <row r="12" spans="1:16" ht="17">
      <c r="A12" s="485">
        <v>5</v>
      </c>
      <c r="B12" s="485" t="s">
        <v>17</v>
      </c>
      <c r="C12" s="485" t="s">
        <v>448</v>
      </c>
      <c r="D12" s="485" t="s">
        <v>449</v>
      </c>
      <c r="E12" s="485">
        <v>79</v>
      </c>
      <c r="F12" s="485">
        <v>33</v>
      </c>
      <c r="G12" s="487" t="s">
        <v>450</v>
      </c>
      <c r="H12" s="487" t="s">
        <v>451</v>
      </c>
      <c r="I12" s="485">
        <v>1.9</v>
      </c>
      <c r="J12" s="487">
        <v>25.6</v>
      </c>
      <c r="K12" s="486">
        <v>12.4</v>
      </c>
      <c r="L12" s="489">
        <v>3.6</v>
      </c>
      <c r="M12" s="485">
        <v>0.9</v>
      </c>
      <c r="N12" s="487">
        <v>1.7</v>
      </c>
      <c r="O12" s="490">
        <v>3.1</v>
      </c>
      <c r="P12" s="485">
        <v>12.14</v>
      </c>
    </row>
    <row r="13" spans="1:16" ht="17">
      <c r="A13" s="485">
        <v>6</v>
      </c>
      <c r="B13" s="485" t="s">
        <v>20</v>
      </c>
      <c r="C13" s="485" t="s">
        <v>433</v>
      </c>
      <c r="D13" s="485" t="s">
        <v>452</v>
      </c>
      <c r="E13" s="485">
        <v>78</v>
      </c>
      <c r="F13" s="485">
        <v>32</v>
      </c>
      <c r="G13" s="487" t="s">
        <v>453</v>
      </c>
      <c r="H13" s="489" t="s">
        <v>454</v>
      </c>
      <c r="I13" s="488">
        <v>1.1000000000000001</v>
      </c>
      <c r="J13" s="489">
        <v>21.6</v>
      </c>
      <c r="K13" s="486">
        <v>11.7</v>
      </c>
      <c r="L13" s="486">
        <v>7.8</v>
      </c>
      <c r="M13" s="489">
        <v>1.4</v>
      </c>
      <c r="N13" s="485">
        <v>0.8</v>
      </c>
      <c r="O13" s="490">
        <v>3.2</v>
      </c>
      <c r="P13" s="485">
        <v>10.52</v>
      </c>
    </row>
    <row r="14" spans="1:16" ht="17">
      <c r="A14" s="485">
        <v>7</v>
      </c>
      <c r="B14" s="485" t="s">
        <v>19</v>
      </c>
      <c r="C14" s="485" t="s">
        <v>433</v>
      </c>
      <c r="D14" s="485" t="s">
        <v>455</v>
      </c>
      <c r="E14" s="485">
        <v>66</v>
      </c>
      <c r="F14" s="485">
        <v>32</v>
      </c>
      <c r="G14" s="489" t="s">
        <v>456</v>
      </c>
      <c r="H14" s="487" t="s">
        <v>457</v>
      </c>
      <c r="I14" s="488">
        <v>1.2</v>
      </c>
      <c r="J14" s="487">
        <v>27.6</v>
      </c>
      <c r="K14" s="486">
        <v>13.6</v>
      </c>
      <c r="L14" s="489">
        <v>3.7</v>
      </c>
      <c r="M14" s="488">
        <v>0.7</v>
      </c>
      <c r="N14" s="486">
        <v>1.9</v>
      </c>
      <c r="O14" s="490">
        <v>3.3</v>
      </c>
      <c r="P14" s="485">
        <v>10.48</v>
      </c>
    </row>
    <row r="15" spans="1:16" ht="17">
      <c r="A15" s="485">
        <v>8</v>
      </c>
      <c r="B15" s="485" t="s">
        <v>458</v>
      </c>
      <c r="C15" s="485" t="s">
        <v>444</v>
      </c>
      <c r="D15" s="485" t="s">
        <v>459</v>
      </c>
      <c r="E15" s="485">
        <v>62</v>
      </c>
      <c r="F15" s="485">
        <v>35</v>
      </c>
      <c r="G15" s="488" t="s">
        <v>460</v>
      </c>
      <c r="H15" s="487" t="s">
        <v>461</v>
      </c>
      <c r="I15" s="486">
        <v>3.8</v>
      </c>
      <c r="J15" s="487">
        <v>24.2</v>
      </c>
      <c r="K15" s="489">
        <v>8.1999999999999993</v>
      </c>
      <c r="L15" s="489">
        <v>4.0999999999999996</v>
      </c>
      <c r="M15" s="486">
        <v>2</v>
      </c>
      <c r="N15" s="488">
        <v>0.4</v>
      </c>
      <c r="O15" s="488">
        <v>2.6</v>
      </c>
      <c r="P15" s="485">
        <v>10.16</v>
      </c>
    </row>
    <row r="16" spans="1:16" ht="17">
      <c r="A16" s="485">
        <v>9</v>
      </c>
      <c r="B16" s="485" t="s">
        <v>21</v>
      </c>
      <c r="C16" s="485" t="s">
        <v>462</v>
      </c>
      <c r="D16" s="485" t="s">
        <v>459</v>
      </c>
      <c r="E16" s="485">
        <v>69</v>
      </c>
      <c r="F16" s="485">
        <v>34</v>
      </c>
      <c r="G16" s="487" t="s">
        <v>463</v>
      </c>
      <c r="H16" s="486" t="s">
        <v>464</v>
      </c>
      <c r="I16" s="489">
        <v>2</v>
      </c>
      <c r="J16" s="487">
        <v>24.1</v>
      </c>
      <c r="K16" s="489">
        <v>7</v>
      </c>
      <c r="L16" s="489">
        <v>3.5</v>
      </c>
      <c r="M16" s="487">
        <v>1.8</v>
      </c>
      <c r="N16" s="485">
        <v>0.6</v>
      </c>
      <c r="O16" s="488">
        <v>2</v>
      </c>
      <c r="P16" s="485">
        <v>9.85</v>
      </c>
    </row>
    <row r="17" spans="1:16" ht="17">
      <c r="A17" s="485">
        <v>10</v>
      </c>
      <c r="B17" s="485" t="s">
        <v>22</v>
      </c>
      <c r="C17" s="485" t="s">
        <v>465</v>
      </c>
      <c r="D17" s="485" t="s">
        <v>466</v>
      </c>
      <c r="E17" s="485">
        <v>80</v>
      </c>
      <c r="F17" s="485">
        <v>36</v>
      </c>
      <c r="G17" s="488" t="s">
        <v>467</v>
      </c>
      <c r="H17" s="486" t="s">
        <v>468</v>
      </c>
      <c r="I17" s="487">
        <v>3.2</v>
      </c>
      <c r="J17" s="487">
        <v>27.6</v>
      </c>
      <c r="K17" s="488">
        <v>3.8</v>
      </c>
      <c r="L17" s="487">
        <v>7</v>
      </c>
      <c r="M17" s="489">
        <v>1.1000000000000001</v>
      </c>
      <c r="N17" s="488">
        <v>0.4</v>
      </c>
      <c r="O17" s="488">
        <v>2.6</v>
      </c>
      <c r="P17" s="485">
        <v>9.74</v>
      </c>
    </row>
    <row r="18" spans="1:16" ht="17">
      <c r="A18" s="485">
        <v>11</v>
      </c>
      <c r="B18" s="485" t="s">
        <v>26</v>
      </c>
      <c r="C18" s="485" t="s">
        <v>462</v>
      </c>
      <c r="D18" s="485" t="s">
        <v>469</v>
      </c>
      <c r="E18" s="485">
        <v>72</v>
      </c>
      <c r="F18" s="485">
        <v>33</v>
      </c>
      <c r="G18" s="485" t="s">
        <v>470</v>
      </c>
      <c r="H18" s="487" t="s">
        <v>471</v>
      </c>
      <c r="I18" s="485">
        <v>1.6</v>
      </c>
      <c r="J18" s="487">
        <v>22.2</v>
      </c>
      <c r="K18" s="485">
        <v>6.1</v>
      </c>
      <c r="L18" s="489">
        <v>5.0999999999999996</v>
      </c>
      <c r="M18" s="486">
        <v>1.9</v>
      </c>
      <c r="N18" s="485">
        <v>0.7</v>
      </c>
      <c r="O18" s="485">
        <v>1.4</v>
      </c>
      <c r="P18" s="485">
        <v>8.93</v>
      </c>
    </row>
    <row r="19" spans="1:16" ht="17">
      <c r="A19" s="485">
        <v>12</v>
      </c>
      <c r="B19" s="485" t="s">
        <v>27</v>
      </c>
      <c r="C19" s="485" t="s">
        <v>444</v>
      </c>
      <c r="D19" s="485" t="s">
        <v>434</v>
      </c>
      <c r="E19" s="485">
        <v>74</v>
      </c>
      <c r="F19" s="485">
        <v>36</v>
      </c>
      <c r="G19" s="487" t="s">
        <v>472</v>
      </c>
      <c r="H19" s="490" t="s">
        <v>473</v>
      </c>
      <c r="I19" s="489">
        <v>2.1</v>
      </c>
      <c r="J19" s="487">
        <v>26.9</v>
      </c>
      <c r="K19" s="489">
        <v>8.6999999999999993</v>
      </c>
      <c r="L19" s="486">
        <v>8.8000000000000007</v>
      </c>
      <c r="M19" s="489">
        <v>1.3</v>
      </c>
      <c r="N19" s="485">
        <v>0.6</v>
      </c>
      <c r="O19" s="490">
        <v>3.7</v>
      </c>
      <c r="P19" s="485">
        <v>8.75</v>
      </c>
    </row>
    <row r="20" spans="1:16" ht="17">
      <c r="A20" s="485">
        <v>13</v>
      </c>
      <c r="B20" s="485" t="s">
        <v>23</v>
      </c>
      <c r="C20" s="485" t="s">
        <v>437</v>
      </c>
      <c r="D20" s="485" t="s">
        <v>474</v>
      </c>
      <c r="E20" s="485">
        <v>68</v>
      </c>
      <c r="F20" s="485">
        <v>33</v>
      </c>
      <c r="G20" s="485" t="s">
        <v>475</v>
      </c>
      <c r="H20" s="487" t="s">
        <v>476</v>
      </c>
      <c r="I20" s="489">
        <v>2.7</v>
      </c>
      <c r="J20" s="487">
        <v>25.1</v>
      </c>
      <c r="K20" s="488">
        <v>3.9</v>
      </c>
      <c r="L20" s="486">
        <v>7.2</v>
      </c>
      <c r="M20" s="489">
        <v>1.4</v>
      </c>
      <c r="N20" s="488">
        <v>0.4</v>
      </c>
      <c r="O20" s="488">
        <v>2.6</v>
      </c>
      <c r="P20" s="485">
        <v>7.98</v>
      </c>
    </row>
    <row r="21" spans="1:16" ht="17">
      <c r="A21" s="491" t="s">
        <v>324</v>
      </c>
      <c r="B21" s="491" t="s">
        <v>325</v>
      </c>
      <c r="C21" s="491" t="s">
        <v>429</v>
      </c>
      <c r="D21" s="491" t="s">
        <v>430</v>
      </c>
      <c r="E21" s="491" t="s">
        <v>326</v>
      </c>
      <c r="F21" s="491" t="s">
        <v>431</v>
      </c>
      <c r="G21" s="491" t="s">
        <v>3</v>
      </c>
      <c r="H21" s="491" t="s">
        <v>4</v>
      </c>
      <c r="I21" s="491" t="s">
        <v>5</v>
      </c>
      <c r="J21" s="491" t="s">
        <v>11</v>
      </c>
      <c r="K21" s="491" t="s">
        <v>327</v>
      </c>
      <c r="L21" s="491" t="s">
        <v>7</v>
      </c>
      <c r="M21" s="491" t="s">
        <v>8</v>
      </c>
      <c r="N21" s="491" t="s">
        <v>9</v>
      </c>
      <c r="O21" s="491" t="s">
        <v>10</v>
      </c>
      <c r="P21" s="491" t="s">
        <v>432</v>
      </c>
    </row>
    <row r="22" spans="1:16" ht="17">
      <c r="A22" s="485">
        <v>14</v>
      </c>
      <c r="B22" s="485" t="s">
        <v>25</v>
      </c>
      <c r="C22" s="485" t="s">
        <v>477</v>
      </c>
      <c r="D22" s="485" t="s">
        <v>478</v>
      </c>
      <c r="E22" s="485">
        <v>78</v>
      </c>
      <c r="F22" s="485">
        <v>35</v>
      </c>
      <c r="G22" s="489" t="s">
        <v>479</v>
      </c>
      <c r="H22" s="489" t="s">
        <v>480</v>
      </c>
      <c r="I22" s="489">
        <v>2.5</v>
      </c>
      <c r="J22" s="487">
        <v>26.7</v>
      </c>
      <c r="K22" s="485">
        <v>5.3</v>
      </c>
      <c r="L22" s="487">
        <v>5.5</v>
      </c>
      <c r="M22" s="489">
        <v>1.4</v>
      </c>
      <c r="N22" s="485">
        <v>0.7</v>
      </c>
      <c r="O22" s="488">
        <v>2.6</v>
      </c>
      <c r="P22" s="485">
        <v>7.66</v>
      </c>
    </row>
    <row r="23" spans="1:16" ht="17">
      <c r="A23" s="485">
        <v>15</v>
      </c>
      <c r="B23" s="485" t="s">
        <v>28</v>
      </c>
      <c r="C23" s="485" t="s">
        <v>433</v>
      </c>
      <c r="D23" s="485" t="s">
        <v>481</v>
      </c>
      <c r="E23" s="485">
        <v>78</v>
      </c>
      <c r="F23" s="485">
        <v>32</v>
      </c>
      <c r="G23" s="489" t="s">
        <v>482</v>
      </c>
      <c r="H23" s="485" t="s">
        <v>483</v>
      </c>
      <c r="I23" s="488">
        <v>1.2</v>
      </c>
      <c r="J23" s="489">
        <v>20.100000000000001</v>
      </c>
      <c r="K23" s="486">
        <v>12.1</v>
      </c>
      <c r="L23" s="489">
        <v>4.0999999999999996</v>
      </c>
      <c r="M23" s="485">
        <v>1</v>
      </c>
      <c r="N23" s="489">
        <v>1.2</v>
      </c>
      <c r="O23" s="488">
        <v>2</v>
      </c>
      <c r="P23" s="485">
        <v>7.08</v>
      </c>
    </row>
    <row r="24" spans="1:16" ht="17">
      <c r="A24" s="485">
        <v>16</v>
      </c>
      <c r="B24" s="485" t="s">
        <v>30</v>
      </c>
      <c r="C24" s="485" t="s">
        <v>465</v>
      </c>
      <c r="D24" s="485" t="s">
        <v>484</v>
      </c>
      <c r="E24" s="485">
        <v>80</v>
      </c>
      <c r="F24" s="485">
        <v>33</v>
      </c>
      <c r="G24" s="485" t="s">
        <v>485</v>
      </c>
      <c r="H24" s="487" t="s">
        <v>486</v>
      </c>
      <c r="I24" s="487">
        <v>3.2</v>
      </c>
      <c r="J24" s="487">
        <v>24.9</v>
      </c>
      <c r="K24" s="488">
        <v>4.0999999999999996</v>
      </c>
      <c r="L24" s="487">
        <v>5.9</v>
      </c>
      <c r="M24" s="489">
        <v>1.1000000000000001</v>
      </c>
      <c r="N24" s="488">
        <v>0.4</v>
      </c>
      <c r="O24" s="488">
        <v>2.5</v>
      </c>
      <c r="P24" s="485">
        <v>6.7</v>
      </c>
    </row>
    <row r="25" spans="1:16" ht="17">
      <c r="A25" s="485">
        <v>17</v>
      </c>
      <c r="B25" s="485" t="s">
        <v>36</v>
      </c>
      <c r="C25" s="485" t="s">
        <v>437</v>
      </c>
      <c r="D25" s="485" t="s">
        <v>487</v>
      </c>
      <c r="E25" s="485">
        <v>71</v>
      </c>
      <c r="F25" s="485">
        <v>35</v>
      </c>
      <c r="G25" s="489" t="s">
        <v>488</v>
      </c>
      <c r="H25" s="486" t="s">
        <v>489</v>
      </c>
      <c r="I25" s="489">
        <v>2.2000000000000002</v>
      </c>
      <c r="J25" s="487">
        <v>27.5</v>
      </c>
      <c r="K25" s="488">
        <v>4.3</v>
      </c>
      <c r="L25" s="487">
        <v>5.7</v>
      </c>
      <c r="M25" s="485">
        <v>0.9</v>
      </c>
      <c r="N25" s="488">
        <v>0.2</v>
      </c>
      <c r="O25" s="490">
        <v>3.7</v>
      </c>
      <c r="P25" s="485">
        <v>6.62</v>
      </c>
    </row>
    <row r="26" spans="1:16" ht="17">
      <c r="A26" s="485">
        <v>18</v>
      </c>
      <c r="B26" s="485" t="s">
        <v>29</v>
      </c>
      <c r="C26" s="485" t="s">
        <v>448</v>
      </c>
      <c r="D26" s="485" t="s">
        <v>490</v>
      </c>
      <c r="E26" s="485">
        <v>77</v>
      </c>
      <c r="F26" s="485">
        <v>32</v>
      </c>
      <c r="G26" s="486" t="s">
        <v>491</v>
      </c>
      <c r="H26" s="490" t="s">
        <v>492</v>
      </c>
      <c r="I26" s="490">
        <v>0</v>
      </c>
      <c r="J26" s="489">
        <v>16.899999999999999</v>
      </c>
      <c r="K26" s="486">
        <v>13.5</v>
      </c>
      <c r="L26" s="485">
        <v>2.1</v>
      </c>
      <c r="M26" s="485">
        <v>0.8</v>
      </c>
      <c r="N26" s="486">
        <v>2.4</v>
      </c>
      <c r="O26" s="485">
        <v>1.6</v>
      </c>
      <c r="P26" s="485">
        <v>6.36</v>
      </c>
    </row>
    <row r="27" spans="1:16" ht="17">
      <c r="A27" s="485">
        <v>19</v>
      </c>
      <c r="B27" s="485" t="s">
        <v>31</v>
      </c>
      <c r="C27" s="485" t="s">
        <v>437</v>
      </c>
      <c r="D27" s="485" t="s">
        <v>493</v>
      </c>
      <c r="E27" s="485">
        <v>73</v>
      </c>
      <c r="F27" s="485">
        <v>34</v>
      </c>
      <c r="G27" s="489" t="s">
        <v>494</v>
      </c>
      <c r="H27" s="485" t="s">
        <v>495</v>
      </c>
      <c r="I27" s="485">
        <v>1.8</v>
      </c>
      <c r="J27" s="487">
        <v>22.1</v>
      </c>
      <c r="K27" s="485">
        <v>5.0999999999999996</v>
      </c>
      <c r="L27" s="487">
        <v>6.5</v>
      </c>
      <c r="M27" s="487">
        <v>1.5</v>
      </c>
      <c r="N27" s="485">
        <v>0.8</v>
      </c>
      <c r="O27" s="490">
        <v>3</v>
      </c>
      <c r="P27" s="485">
        <v>6.17</v>
      </c>
    </row>
    <row r="28" spans="1:16" ht="17">
      <c r="A28" s="485">
        <v>20</v>
      </c>
      <c r="B28" s="485" t="s">
        <v>32</v>
      </c>
      <c r="C28" s="485" t="s">
        <v>433</v>
      </c>
      <c r="D28" s="485" t="s">
        <v>496</v>
      </c>
      <c r="E28" s="485">
        <v>78</v>
      </c>
      <c r="F28" s="485">
        <v>34</v>
      </c>
      <c r="G28" s="487" t="s">
        <v>497</v>
      </c>
      <c r="H28" s="490" t="s">
        <v>498</v>
      </c>
      <c r="I28" s="490">
        <v>0.1</v>
      </c>
      <c r="J28" s="489">
        <v>18.600000000000001</v>
      </c>
      <c r="K28" s="486">
        <v>16</v>
      </c>
      <c r="L28" s="488">
        <v>1.5</v>
      </c>
      <c r="M28" s="487">
        <v>1.7</v>
      </c>
      <c r="N28" s="486">
        <v>1.9</v>
      </c>
      <c r="O28" s="488">
        <v>2.2000000000000002</v>
      </c>
      <c r="P28" s="485">
        <v>6.05</v>
      </c>
    </row>
    <row r="29" spans="1:16" ht="17">
      <c r="A29" s="485">
        <v>21</v>
      </c>
      <c r="B29" s="485" t="s">
        <v>34</v>
      </c>
      <c r="C29" s="485" t="s">
        <v>448</v>
      </c>
      <c r="D29" s="485" t="s">
        <v>487</v>
      </c>
      <c r="E29" s="485">
        <v>72</v>
      </c>
      <c r="F29" s="485">
        <v>32</v>
      </c>
      <c r="G29" s="486" t="s">
        <v>499</v>
      </c>
      <c r="H29" s="485" t="s">
        <v>500</v>
      </c>
      <c r="I29" s="490">
        <v>0</v>
      </c>
      <c r="J29" s="489">
        <v>19.5</v>
      </c>
      <c r="K29" s="487">
        <v>11</v>
      </c>
      <c r="L29" s="488">
        <v>2</v>
      </c>
      <c r="M29" s="485">
        <v>0.9</v>
      </c>
      <c r="N29" s="489">
        <v>1.3</v>
      </c>
      <c r="O29" s="485">
        <v>1.9</v>
      </c>
      <c r="P29" s="485">
        <v>5.97</v>
      </c>
    </row>
    <row r="30" spans="1:16" ht="17">
      <c r="A30" s="485">
        <v>22</v>
      </c>
      <c r="B30" s="485" t="s">
        <v>38</v>
      </c>
      <c r="C30" s="485" t="s">
        <v>433</v>
      </c>
      <c r="D30" s="485" t="s">
        <v>501</v>
      </c>
      <c r="E30" s="485">
        <v>72</v>
      </c>
      <c r="F30" s="485">
        <v>32</v>
      </c>
      <c r="G30" s="486" t="s">
        <v>502</v>
      </c>
      <c r="H30" s="485" t="s">
        <v>503</v>
      </c>
      <c r="I30" s="488">
        <v>1</v>
      </c>
      <c r="J30" s="489">
        <v>21.8</v>
      </c>
      <c r="K30" s="487">
        <v>10.9</v>
      </c>
      <c r="L30" s="488">
        <v>2</v>
      </c>
      <c r="M30" s="488">
        <v>0.5</v>
      </c>
      <c r="N30" s="489">
        <v>1.1000000000000001</v>
      </c>
      <c r="O30" s="488">
        <v>2.4</v>
      </c>
      <c r="P30" s="485">
        <v>5.84</v>
      </c>
    </row>
    <row r="31" spans="1:16" ht="17">
      <c r="A31" s="485">
        <v>23</v>
      </c>
      <c r="B31" s="485" t="s">
        <v>504</v>
      </c>
      <c r="C31" s="485" t="s">
        <v>465</v>
      </c>
      <c r="D31" s="485" t="s">
        <v>438</v>
      </c>
      <c r="E31" s="485">
        <v>76</v>
      </c>
      <c r="F31" s="485">
        <v>36</v>
      </c>
      <c r="G31" s="488" t="s">
        <v>505</v>
      </c>
      <c r="H31" s="490" t="s">
        <v>506</v>
      </c>
      <c r="I31" s="485">
        <v>1.7</v>
      </c>
      <c r="J31" s="489">
        <v>21.2</v>
      </c>
      <c r="K31" s="489">
        <v>8.4</v>
      </c>
      <c r="L31" s="486">
        <v>8.1999999999999993</v>
      </c>
      <c r="M31" s="487">
        <v>1.9</v>
      </c>
      <c r="N31" s="485">
        <v>0.5</v>
      </c>
      <c r="O31" s="490">
        <v>4.0999999999999996</v>
      </c>
      <c r="P31" s="485">
        <v>5.68</v>
      </c>
    </row>
    <row r="32" spans="1:16" ht="17">
      <c r="A32" s="485">
        <v>24</v>
      </c>
      <c r="B32" s="485" t="s">
        <v>45</v>
      </c>
      <c r="C32" s="485" t="s">
        <v>465</v>
      </c>
      <c r="D32" s="485" t="s">
        <v>501</v>
      </c>
      <c r="E32" s="485">
        <v>78</v>
      </c>
      <c r="F32" s="485">
        <v>32</v>
      </c>
      <c r="G32" s="488" t="s">
        <v>507</v>
      </c>
      <c r="H32" s="487" t="s">
        <v>508</v>
      </c>
      <c r="I32" s="489">
        <v>2.4</v>
      </c>
      <c r="J32" s="487">
        <v>22.3</v>
      </c>
      <c r="K32" s="488">
        <v>4</v>
      </c>
      <c r="L32" s="486">
        <v>8.9</v>
      </c>
      <c r="M32" s="485">
        <v>1</v>
      </c>
      <c r="N32" s="488">
        <v>0.2</v>
      </c>
      <c r="O32" s="490">
        <v>3.9</v>
      </c>
      <c r="P32" s="485">
        <v>5.6</v>
      </c>
    </row>
    <row r="33" spans="1:16" ht="17">
      <c r="A33" s="485">
        <v>25</v>
      </c>
      <c r="B33" s="485" t="s">
        <v>33</v>
      </c>
      <c r="C33" s="485" t="s">
        <v>433</v>
      </c>
      <c r="D33" s="485" t="s">
        <v>509</v>
      </c>
      <c r="E33" s="485">
        <v>76</v>
      </c>
      <c r="F33" s="485">
        <v>30</v>
      </c>
      <c r="G33" s="489" t="s">
        <v>510</v>
      </c>
      <c r="H33" s="488" t="s">
        <v>511</v>
      </c>
      <c r="I33" s="488">
        <v>1.1000000000000001</v>
      </c>
      <c r="J33" s="485">
        <v>14.6</v>
      </c>
      <c r="K33" s="489">
        <v>7.9</v>
      </c>
      <c r="L33" s="488">
        <v>1.8</v>
      </c>
      <c r="M33" s="485">
        <v>0.8</v>
      </c>
      <c r="N33" s="486">
        <v>2.8</v>
      </c>
      <c r="O33" s="485">
        <v>1.5</v>
      </c>
      <c r="P33" s="485">
        <v>5.31</v>
      </c>
    </row>
    <row r="34" spans="1:16" ht="17">
      <c r="A34" s="485">
        <v>26</v>
      </c>
      <c r="B34" s="485" t="s">
        <v>40</v>
      </c>
      <c r="C34" s="485" t="s">
        <v>448</v>
      </c>
      <c r="D34" s="485" t="s">
        <v>512</v>
      </c>
      <c r="E34" s="485">
        <v>76</v>
      </c>
      <c r="F34" s="485">
        <v>26</v>
      </c>
      <c r="G34" s="486" t="s">
        <v>513</v>
      </c>
      <c r="H34" s="490" t="s">
        <v>514</v>
      </c>
      <c r="I34" s="490">
        <v>0</v>
      </c>
      <c r="J34" s="488">
        <v>11.3</v>
      </c>
      <c r="K34" s="487">
        <v>9.4</v>
      </c>
      <c r="L34" s="488">
        <v>0.8</v>
      </c>
      <c r="M34" s="485">
        <v>1</v>
      </c>
      <c r="N34" s="486">
        <v>2.8</v>
      </c>
      <c r="O34" s="489">
        <v>0.9</v>
      </c>
      <c r="P34" s="485">
        <v>5.2</v>
      </c>
    </row>
    <row r="35" spans="1:16" ht="17">
      <c r="A35" s="491" t="s">
        <v>324</v>
      </c>
      <c r="B35" s="491" t="s">
        <v>325</v>
      </c>
      <c r="C35" s="491" t="s">
        <v>429</v>
      </c>
      <c r="D35" s="491" t="s">
        <v>430</v>
      </c>
      <c r="E35" s="491" t="s">
        <v>326</v>
      </c>
      <c r="F35" s="491" t="s">
        <v>431</v>
      </c>
      <c r="G35" s="491" t="s">
        <v>3</v>
      </c>
      <c r="H35" s="491" t="s">
        <v>4</v>
      </c>
      <c r="I35" s="491" t="s">
        <v>5</v>
      </c>
      <c r="J35" s="491" t="s">
        <v>11</v>
      </c>
      <c r="K35" s="491" t="s">
        <v>327</v>
      </c>
      <c r="L35" s="491" t="s">
        <v>7</v>
      </c>
      <c r="M35" s="491" t="s">
        <v>8</v>
      </c>
      <c r="N35" s="491" t="s">
        <v>9</v>
      </c>
      <c r="O35" s="491" t="s">
        <v>10</v>
      </c>
      <c r="P35" s="491" t="s">
        <v>432</v>
      </c>
    </row>
    <row r="36" spans="1:16" ht="17">
      <c r="A36" s="485">
        <v>27</v>
      </c>
      <c r="B36" s="485" t="s">
        <v>41</v>
      </c>
      <c r="C36" s="485" t="s">
        <v>465</v>
      </c>
      <c r="D36" s="485" t="s">
        <v>490</v>
      </c>
      <c r="E36" s="485">
        <v>70</v>
      </c>
      <c r="F36" s="485">
        <v>32</v>
      </c>
      <c r="G36" s="485" t="s">
        <v>515</v>
      </c>
      <c r="H36" s="487" t="s">
        <v>516</v>
      </c>
      <c r="I36" s="489">
        <v>2.2000000000000002</v>
      </c>
      <c r="J36" s="489">
        <v>19.3</v>
      </c>
      <c r="K36" s="488">
        <v>3.4</v>
      </c>
      <c r="L36" s="487">
        <v>6</v>
      </c>
      <c r="M36" s="489">
        <v>1.2</v>
      </c>
      <c r="N36" s="488">
        <v>0.3</v>
      </c>
      <c r="O36" s="485">
        <v>1.8</v>
      </c>
      <c r="P36" s="485">
        <v>5.07</v>
      </c>
    </row>
    <row r="37" spans="1:16" ht="17">
      <c r="A37" s="485">
        <v>28</v>
      </c>
      <c r="B37" s="485" t="s">
        <v>37</v>
      </c>
      <c r="C37" s="485" t="s">
        <v>465</v>
      </c>
      <c r="D37" s="485" t="s">
        <v>517</v>
      </c>
      <c r="E37" s="485">
        <v>64</v>
      </c>
      <c r="F37" s="485">
        <v>29</v>
      </c>
      <c r="G37" s="488" t="s">
        <v>518</v>
      </c>
      <c r="H37" s="489" t="s">
        <v>519</v>
      </c>
      <c r="I37" s="489">
        <v>2</v>
      </c>
      <c r="J37" s="485">
        <v>15.5</v>
      </c>
      <c r="K37" s="488">
        <v>3.8</v>
      </c>
      <c r="L37" s="486">
        <v>7.7</v>
      </c>
      <c r="M37" s="487">
        <v>1.6</v>
      </c>
      <c r="N37" s="488">
        <v>0.3</v>
      </c>
      <c r="O37" s="488">
        <v>2.6</v>
      </c>
      <c r="P37" s="485">
        <v>5</v>
      </c>
    </row>
    <row r="38" spans="1:16" ht="17">
      <c r="A38" s="485">
        <v>29</v>
      </c>
      <c r="B38" s="485" t="s">
        <v>61</v>
      </c>
      <c r="C38" s="485" t="s">
        <v>527</v>
      </c>
      <c r="D38" s="485" t="s">
        <v>493</v>
      </c>
      <c r="E38" s="485">
        <v>70</v>
      </c>
      <c r="F38" s="485">
        <v>32</v>
      </c>
      <c r="G38" s="486" t="s">
        <v>910</v>
      </c>
      <c r="H38" s="490" t="s">
        <v>911</v>
      </c>
      <c r="I38" s="488">
        <v>0.9</v>
      </c>
      <c r="J38" s="489">
        <v>19.600000000000001</v>
      </c>
      <c r="K38" s="489">
        <v>8.6</v>
      </c>
      <c r="L38" s="485">
        <v>2.7</v>
      </c>
      <c r="M38" s="487">
        <v>1.6</v>
      </c>
      <c r="N38" s="489">
        <v>0.9</v>
      </c>
      <c r="O38" s="488">
        <v>2.4</v>
      </c>
      <c r="P38" s="485">
        <v>4.88</v>
      </c>
    </row>
    <row r="39" spans="1:16" ht="17">
      <c r="A39" s="485">
        <v>30</v>
      </c>
      <c r="B39" s="485" t="s">
        <v>47</v>
      </c>
      <c r="C39" s="485" t="s">
        <v>433</v>
      </c>
      <c r="D39" s="485" t="s">
        <v>441</v>
      </c>
      <c r="E39" s="485">
        <v>74</v>
      </c>
      <c r="F39" s="485">
        <v>33</v>
      </c>
      <c r="G39" s="485" t="s">
        <v>522</v>
      </c>
      <c r="H39" s="488" t="s">
        <v>523</v>
      </c>
      <c r="I39" s="488">
        <v>1</v>
      </c>
      <c r="J39" s="488">
        <v>10.3</v>
      </c>
      <c r="K39" s="489">
        <v>7.7</v>
      </c>
      <c r="L39" s="486">
        <v>7.6</v>
      </c>
      <c r="M39" s="489">
        <v>1.5</v>
      </c>
      <c r="N39" s="489">
        <v>1.2</v>
      </c>
      <c r="O39" s="490">
        <v>2.7</v>
      </c>
      <c r="P39" s="485">
        <v>4.72</v>
      </c>
    </row>
    <row r="40" spans="1:16" ht="17">
      <c r="A40" s="485">
        <v>31</v>
      </c>
      <c r="B40" s="485" t="s">
        <v>46</v>
      </c>
      <c r="C40" s="485" t="s">
        <v>433</v>
      </c>
      <c r="D40" s="485" t="s">
        <v>524</v>
      </c>
      <c r="E40" s="485">
        <v>76</v>
      </c>
      <c r="F40" s="485">
        <v>33</v>
      </c>
      <c r="G40" s="487" t="s">
        <v>525</v>
      </c>
      <c r="H40" s="487" t="s">
        <v>526</v>
      </c>
      <c r="I40" s="490">
        <v>0.1</v>
      </c>
      <c r="J40" s="489">
        <v>20.8</v>
      </c>
      <c r="K40" s="489">
        <v>8.9</v>
      </c>
      <c r="L40" s="485">
        <v>2.1</v>
      </c>
      <c r="M40" s="488">
        <v>0.5</v>
      </c>
      <c r="N40" s="489">
        <v>1.2</v>
      </c>
      <c r="O40" s="485">
        <v>1.8</v>
      </c>
      <c r="P40" s="485">
        <v>4.6500000000000004</v>
      </c>
    </row>
    <row r="41" spans="1:16" ht="17">
      <c r="A41" s="485">
        <v>32</v>
      </c>
      <c r="B41" s="485" t="s">
        <v>42</v>
      </c>
      <c r="C41" s="485" t="s">
        <v>527</v>
      </c>
      <c r="D41" s="485" t="s">
        <v>528</v>
      </c>
      <c r="E41" s="485">
        <v>78</v>
      </c>
      <c r="F41" s="485">
        <v>34</v>
      </c>
      <c r="G41" s="487" t="s">
        <v>529</v>
      </c>
      <c r="H41" s="485" t="s">
        <v>530</v>
      </c>
      <c r="I41" s="488">
        <v>1.1000000000000001</v>
      </c>
      <c r="J41" s="489">
        <v>18.8</v>
      </c>
      <c r="K41" s="489">
        <v>7.7</v>
      </c>
      <c r="L41" s="489">
        <v>3.5</v>
      </c>
      <c r="M41" s="485">
        <v>1</v>
      </c>
      <c r="N41" s="485">
        <v>0.7</v>
      </c>
      <c r="O41" s="488">
        <v>2</v>
      </c>
      <c r="P41" s="485">
        <v>4.6399999999999997</v>
      </c>
    </row>
    <row r="42" spans="1:16" ht="17">
      <c r="A42" s="485">
        <v>33</v>
      </c>
      <c r="B42" s="485" t="s">
        <v>39</v>
      </c>
      <c r="C42" s="485" t="s">
        <v>444</v>
      </c>
      <c r="D42" s="485" t="s">
        <v>449</v>
      </c>
      <c r="E42" s="485">
        <v>66</v>
      </c>
      <c r="F42" s="485">
        <v>33</v>
      </c>
      <c r="G42" s="488" t="s">
        <v>531</v>
      </c>
      <c r="H42" s="485" t="s">
        <v>532</v>
      </c>
      <c r="I42" s="489">
        <v>2.4</v>
      </c>
      <c r="J42" s="485">
        <v>13.5</v>
      </c>
      <c r="K42" s="485">
        <v>5.5</v>
      </c>
      <c r="L42" s="488">
        <v>1.3</v>
      </c>
      <c r="M42" s="486">
        <v>2</v>
      </c>
      <c r="N42" s="489">
        <v>1.3</v>
      </c>
      <c r="O42" s="489">
        <v>1.2</v>
      </c>
      <c r="P42" s="485">
        <v>4.62</v>
      </c>
    </row>
    <row r="43" spans="1:16" ht="17">
      <c r="A43" s="485">
        <v>34</v>
      </c>
      <c r="B43" s="485" t="s">
        <v>66</v>
      </c>
      <c r="C43" s="485" t="s">
        <v>437</v>
      </c>
      <c r="D43" s="485" t="s">
        <v>441</v>
      </c>
      <c r="E43" s="485">
        <v>78</v>
      </c>
      <c r="F43" s="485">
        <v>33</v>
      </c>
      <c r="G43" s="488" t="s">
        <v>536</v>
      </c>
      <c r="H43" s="485" t="s">
        <v>537</v>
      </c>
      <c r="I43" s="487">
        <v>3.3</v>
      </c>
      <c r="J43" s="489">
        <v>21.6</v>
      </c>
      <c r="K43" s="488">
        <v>4.2</v>
      </c>
      <c r="L43" s="487">
        <v>5.2</v>
      </c>
      <c r="M43" s="489">
        <v>1.3</v>
      </c>
      <c r="N43" s="488">
        <v>0.2</v>
      </c>
      <c r="O43" s="490">
        <v>2.8</v>
      </c>
      <c r="P43" s="485">
        <v>4.5999999999999996</v>
      </c>
    </row>
    <row r="44" spans="1:16" ht="17">
      <c r="A44" s="485">
        <v>35</v>
      </c>
      <c r="B44" s="485" t="s">
        <v>48</v>
      </c>
      <c r="C44" s="485" t="s">
        <v>477</v>
      </c>
      <c r="D44" s="485" t="s">
        <v>533</v>
      </c>
      <c r="E44" s="485">
        <v>80</v>
      </c>
      <c r="F44" s="485">
        <v>32</v>
      </c>
      <c r="G44" s="485" t="s">
        <v>534</v>
      </c>
      <c r="H44" s="489" t="s">
        <v>535</v>
      </c>
      <c r="I44" s="487">
        <v>3.5</v>
      </c>
      <c r="J44" s="489">
        <v>21.8</v>
      </c>
      <c r="K44" s="485">
        <v>5.3</v>
      </c>
      <c r="L44" s="485">
        <v>2.6</v>
      </c>
      <c r="M44" s="485">
        <v>0.8</v>
      </c>
      <c r="N44" s="488">
        <v>0.4</v>
      </c>
      <c r="O44" s="485">
        <v>1.8</v>
      </c>
      <c r="P44" s="485">
        <v>4.5999999999999996</v>
      </c>
    </row>
    <row r="45" spans="1:16" ht="17">
      <c r="A45" s="485">
        <v>36</v>
      </c>
      <c r="B45" s="485" t="s">
        <v>330</v>
      </c>
      <c r="C45" s="485" t="s">
        <v>444</v>
      </c>
      <c r="D45" s="485" t="s">
        <v>520</v>
      </c>
      <c r="E45" s="485">
        <v>76</v>
      </c>
      <c r="F45" s="485">
        <v>33</v>
      </c>
      <c r="G45" s="489" t="s">
        <v>912</v>
      </c>
      <c r="H45" s="485" t="s">
        <v>521</v>
      </c>
      <c r="I45" s="489">
        <v>2.2000000000000002</v>
      </c>
      <c r="J45" s="489">
        <v>16.899999999999999</v>
      </c>
      <c r="K45" s="485">
        <v>5.7</v>
      </c>
      <c r="L45" s="485">
        <v>2.6</v>
      </c>
      <c r="M45" s="487">
        <v>1.5</v>
      </c>
      <c r="N45" s="485">
        <v>0.7</v>
      </c>
      <c r="O45" s="485">
        <v>1.3</v>
      </c>
      <c r="P45" s="485">
        <v>4.5999999999999996</v>
      </c>
    </row>
    <row r="46" spans="1:16" ht="17">
      <c r="A46" s="485">
        <v>37</v>
      </c>
      <c r="B46" s="485" t="s">
        <v>54</v>
      </c>
      <c r="C46" s="485" t="s">
        <v>462</v>
      </c>
      <c r="D46" s="485" t="s">
        <v>445</v>
      </c>
      <c r="E46" s="485">
        <v>76</v>
      </c>
      <c r="F46" s="485">
        <v>32</v>
      </c>
      <c r="G46" s="488" t="s">
        <v>538</v>
      </c>
      <c r="H46" s="489" t="s">
        <v>539</v>
      </c>
      <c r="I46" s="489">
        <v>2.5</v>
      </c>
      <c r="J46" s="489">
        <v>19.899999999999999</v>
      </c>
      <c r="K46" s="485">
        <v>6.4</v>
      </c>
      <c r="L46" s="489">
        <v>4.5999999999999996</v>
      </c>
      <c r="M46" s="489">
        <v>1.3</v>
      </c>
      <c r="N46" s="490">
        <v>0.1</v>
      </c>
      <c r="O46" s="488">
        <v>2.4</v>
      </c>
      <c r="P46" s="485">
        <v>4.59</v>
      </c>
    </row>
    <row r="47" spans="1:16" ht="17">
      <c r="A47" s="485">
        <v>38</v>
      </c>
      <c r="B47" s="485" t="s">
        <v>52</v>
      </c>
      <c r="C47" s="485" t="s">
        <v>433</v>
      </c>
      <c r="D47" s="485" t="s">
        <v>438</v>
      </c>
      <c r="E47" s="485">
        <v>72</v>
      </c>
      <c r="F47" s="485">
        <v>34</v>
      </c>
      <c r="G47" s="486" t="s">
        <v>913</v>
      </c>
      <c r="H47" s="490" t="s">
        <v>914</v>
      </c>
      <c r="I47" s="490">
        <v>0</v>
      </c>
      <c r="J47" s="485">
        <v>15.8</v>
      </c>
      <c r="K47" s="487">
        <v>11.1</v>
      </c>
      <c r="L47" s="488">
        <v>1.5</v>
      </c>
      <c r="M47" s="488">
        <v>0.7</v>
      </c>
      <c r="N47" s="487">
        <v>1.8</v>
      </c>
      <c r="O47" s="485">
        <v>1.4</v>
      </c>
      <c r="P47" s="485">
        <v>4.58</v>
      </c>
    </row>
    <row r="48" spans="1:16" ht="17">
      <c r="A48" s="485">
        <v>39</v>
      </c>
      <c r="B48" s="485" t="s">
        <v>542</v>
      </c>
      <c r="C48" s="485" t="s">
        <v>465</v>
      </c>
      <c r="D48" s="485" t="s">
        <v>528</v>
      </c>
      <c r="E48" s="485">
        <v>68</v>
      </c>
      <c r="F48" s="485">
        <v>32</v>
      </c>
      <c r="G48" s="488" t="s">
        <v>543</v>
      </c>
      <c r="H48" s="489" t="s">
        <v>544</v>
      </c>
      <c r="I48" s="489">
        <v>2.5</v>
      </c>
      <c r="J48" s="489">
        <v>16.3</v>
      </c>
      <c r="K48" s="485">
        <v>4.7</v>
      </c>
      <c r="L48" s="486">
        <v>7.1</v>
      </c>
      <c r="M48" s="489">
        <v>1.3</v>
      </c>
      <c r="N48" s="485">
        <v>0.5</v>
      </c>
      <c r="O48" s="490">
        <v>2.7</v>
      </c>
      <c r="P48" s="485">
        <v>4.5599999999999996</v>
      </c>
    </row>
    <row r="49" spans="1:16" ht="17">
      <c r="A49" s="491" t="s">
        <v>324</v>
      </c>
      <c r="B49" s="491" t="s">
        <v>325</v>
      </c>
      <c r="C49" s="491" t="s">
        <v>429</v>
      </c>
      <c r="D49" s="491" t="s">
        <v>430</v>
      </c>
      <c r="E49" s="491" t="s">
        <v>326</v>
      </c>
      <c r="F49" s="491" t="s">
        <v>431</v>
      </c>
      <c r="G49" s="491" t="s">
        <v>3</v>
      </c>
      <c r="H49" s="491" t="s">
        <v>4</v>
      </c>
      <c r="I49" s="491" t="s">
        <v>5</v>
      </c>
      <c r="J49" s="491" t="s">
        <v>11</v>
      </c>
      <c r="K49" s="491" t="s">
        <v>327</v>
      </c>
      <c r="L49" s="491" t="s">
        <v>7</v>
      </c>
      <c r="M49" s="491" t="s">
        <v>8</v>
      </c>
      <c r="N49" s="491" t="s">
        <v>9</v>
      </c>
      <c r="O49" s="491" t="s">
        <v>10</v>
      </c>
      <c r="P49" s="491" t="s">
        <v>432</v>
      </c>
    </row>
    <row r="50" spans="1:16" ht="17">
      <c r="A50" s="485">
        <v>40</v>
      </c>
      <c r="B50" s="485" t="s">
        <v>49</v>
      </c>
      <c r="C50" s="485" t="s">
        <v>465</v>
      </c>
      <c r="D50" s="485" t="s">
        <v>455</v>
      </c>
      <c r="E50" s="485">
        <v>78</v>
      </c>
      <c r="F50" s="485">
        <v>34</v>
      </c>
      <c r="G50" s="486" t="s">
        <v>540</v>
      </c>
      <c r="H50" s="490" t="s">
        <v>541</v>
      </c>
      <c r="I50" s="490">
        <v>0</v>
      </c>
      <c r="J50" s="489">
        <v>17.8</v>
      </c>
      <c r="K50" s="489">
        <v>8.8000000000000007</v>
      </c>
      <c r="L50" s="486">
        <v>8.6999999999999993</v>
      </c>
      <c r="M50" s="489">
        <v>1.5</v>
      </c>
      <c r="N50" s="489">
        <v>0.9</v>
      </c>
      <c r="O50" s="490">
        <v>3.5</v>
      </c>
      <c r="P50" s="485">
        <v>4.55</v>
      </c>
    </row>
    <row r="51" spans="1:16" ht="17">
      <c r="A51" s="485">
        <v>41</v>
      </c>
      <c r="B51" s="485" t="s">
        <v>44</v>
      </c>
      <c r="C51" s="485" t="s">
        <v>433</v>
      </c>
      <c r="D51" s="485" t="s">
        <v>545</v>
      </c>
      <c r="E51" s="485">
        <v>62</v>
      </c>
      <c r="F51" s="485">
        <v>30</v>
      </c>
      <c r="G51" s="485" t="s">
        <v>546</v>
      </c>
      <c r="H51" s="489" t="s">
        <v>480</v>
      </c>
      <c r="I51" s="485">
        <v>1.9</v>
      </c>
      <c r="J51" s="489">
        <v>19.899999999999999</v>
      </c>
      <c r="K51" s="489">
        <v>7.6</v>
      </c>
      <c r="L51" s="488">
        <v>1.2</v>
      </c>
      <c r="M51" s="488">
        <v>0.7</v>
      </c>
      <c r="N51" s="486">
        <v>1.9</v>
      </c>
      <c r="O51" s="485">
        <v>1.8</v>
      </c>
      <c r="P51" s="485">
        <v>4.53</v>
      </c>
    </row>
    <row r="52" spans="1:16" ht="17">
      <c r="A52" s="485">
        <v>42</v>
      </c>
      <c r="B52" s="485" t="s">
        <v>64</v>
      </c>
      <c r="C52" s="485" t="s">
        <v>437</v>
      </c>
      <c r="D52" s="485" t="s">
        <v>520</v>
      </c>
      <c r="E52" s="485">
        <v>68</v>
      </c>
      <c r="F52" s="485">
        <v>34</v>
      </c>
      <c r="G52" s="485" t="s">
        <v>547</v>
      </c>
      <c r="H52" s="487" t="s">
        <v>548</v>
      </c>
      <c r="I52" s="489">
        <v>2</v>
      </c>
      <c r="J52" s="487">
        <v>23.6</v>
      </c>
      <c r="K52" s="485">
        <v>4.8</v>
      </c>
      <c r="L52" s="489">
        <v>4.7</v>
      </c>
      <c r="M52" s="485">
        <v>1</v>
      </c>
      <c r="N52" s="488">
        <v>0.4</v>
      </c>
      <c r="O52" s="490">
        <v>3.4</v>
      </c>
      <c r="P52" s="485">
        <v>4.51</v>
      </c>
    </row>
    <row r="53" spans="1:16" ht="17">
      <c r="A53" s="485">
        <v>43</v>
      </c>
      <c r="B53" s="485" t="s">
        <v>65</v>
      </c>
      <c r="C53" s="485" t="s">
        <v>433</v>
      </c>
      <c r="D53" s="485" t="s">
        <v>549</v>
      </c>
      <c r="E53" s="485">
        <v>60</v>
      </c>
      <c r="F53" s="485">
        <v>28</v>
      </c>
      <c r="G53" s="488" t="s">
        <v>550</v>
      </c>
      <c r="H53" s="486" t="s">
        <v>551</v>
      </c>
      <c r="I53" s="489">
        <v>2.6</v>
      </c>
      <c r="J53" s="489">
        <v>18.2</v>
      </c>
      <c r="K53" s="487">
        <v>9.1999999999999993</v>
      </c>
      <c r="L53" s="485">
        <v>2.4</v>
      </c>
      <c r="M53" s="490">
        <v>0.3</v>
      </c>
      <c r="N53" s="488">
        <v>0.3</v>
      </c>
      <c r="O53" s="488">
        <v>2</v>
      </c>
      <c r="P53" s="485">
        <v>4.49</v>
      </c>
    </row>
    <row r="54" spans="1:16" ht="17">
      <c r="A54" s="485">
        <v>44</v>
      </c>
      <c r="B54" s="485" t="s">
        <v>50</v>
      </c>
      <c r="C54" s="485" t="s">
        <v>444</v>
      </c>
      <c r="D54" s="485" t="s">
        <v>455</v>
      </c>
      <c r="E54" s="485">
        <v>80</v>
      </c>
      <c r="F54" s="485">
        <v>34</v>
      </c>
      <c r="G54" s="485" t="s">
        <v>552</v>
      </c>
      <c r="H54" s="487" t="s">
        <v>553</v>
      </c>
      <c r="I54" s="489">
        <v>2</v>
      </c>
      <c r="J54" s="489">
        <v>19.399999999999999</v>
      </c>
      <c r="K54" s="489">
        <v>8</v>
      </c>
      <c r="L54" s="485">
        <v>2.9</v>
      </c>
      <c r="M54" s="488">
        <v>0.8</v>
      </c>
      <c r="N54" s="485">
        <v>0.5</v>
      </c>
      <c r="O54" s="485">
        <v>1.8</v>
      </c>
      <c r="P54" s="485">
        <v>4.49</v>
      </c>
    </row>
    <row r="55" spans="1:16" ht="17">
      <c r="A55" s="485">
        <v>45</v>
      </c>
      <c r="B55" s="485" t="s">
        <v>55</v>
      </c>
      <c r="C55" s="485" t="s">
        <v>444</v>
      </c>
      <c r="D55" s="485" t="s">
        <v>517</v>
      </c>
      <c r="E55" s="485">
        <v>68</v>
      </c>
      <c r="F55" s="485">
        <v>30</v>
      </c>
      <c r="G55" s="488" t="s">
        <v>554</v>
      </c>
      <c r="H55" s="486" t="s">
        <v>555</v>
      </c>
      <c r="I55" s="489">
        <v>2.2000000000000002</v>
      </c>
      <c r="J55" s="489">
        <v>20.100000000000001</v>
      </c>
      <c r="K55" s="489">
        <v>6.4</v>
      </c>
      <c r="L55" s="485">
        <v>2.2999999999999998</v>
      </c>
      <c r="M55" s="488">
        <v>0.7</v>
      </c>
      <c r="N55" s="488">
        <v>0.3</v>
      </c>
      <c r="O55" s="485">
        <v>1.7</v>
      </c>
      <c r="P55" s="485">
        <v>4.4800000000000004</v>
      </c>
    </row>
    <row r="56" spans="1:16" ht="17">
      <c r="A56" s="485">
        <v>46</v>
      </c>
      <c r="B56" s="485" t="s">
        <v>43</v>
      </c>
      <c r="C56" s="485" t="s">
        <v>465</v>
      </c>
      <c r="D56" s="485" t="s">
        <v>545</v>
      </c>
      <c r="E56" s="485">
        <v>74</v>
      </c>
      <c r="F56" s="485">
        <v>34</v>
      </c>
      <c r="G56" s="488" t="s">
        <v>556</v>
      </c>
      <c r="H56" s="488" t="s">
        <v>557</v>
      </c>
      <c r="I56" s="489">
        <v>2.6</v>
      </c>
      <c r="J56" s="487">
        <v>23.5</v>
      </c>
      <c r="K56" s="489">
        <v>8.3000000000000007</v>
      </c>
      <c r="L56" s="487">
        <v>6.7</v>
      </c>
      <c r="M56" s="489">
        <v>1.2</v>
      </c>
      <c r="N56" s="488">
        <v>0.3</v>
      </c>
      <c r="O56" s="490">
        <v>3.6</v>
      </c>
      <c r="P56" s="485">
        <v>4.45</v>
      </c>
    </row>
    <row r="57" spans="1:16" ht="17">
      <c r="A57" s="485">
        <v>47</v>
      </c>
      <c r="B57" s="485" t="s">
        <v>77</v>
      </c>
      <c r="C57" s="485" t="s">
        <v>433</v>
      </c>
      <c r="D57" s="485" t="s">
        <v>469</v>
      </c>
      <c r="E57" s="485">
        <v>80</v>
      </c>
      <c r="F57" s="485">
        <v>30</v>
      </c>
      <c r="G57" s="487" t="s">
        <v>558</v>
      </c>
      <c r="H57" s="488" t="s">
        <v>559</v>
      </c>
      <c r="I57" s="490">
        <v>0</v>
      </c>
      <c r="J57" s="485">
        <v>14.4</v>
      </c>
      <c r="K57" s="487">
        <v>10.1</v>
      </c>
      <c r="L57" s="485">
        <v>3</v>
      </c>
      <c r="M57" s="489">
        <v>1.2</v>
      </c>
      <c r="N57" s="489">
        <v>1.3</v>
      </c>
      <c r="O57" s="488">
        <v>1.9</v>
      </c>
      <c r="P57" s="485">
        <v>4.33</v>
      </c>
    </row>
    <row r="58" spans="1:16" ht="17">
      <c r="A58" s="485">
        <v>48</v>
      </c>
      <c r="B58" s="485" t="s">
        <v>57</v>
      </c>
      <c r="C58" s="485" t="s">
        <v>437</v>
      </c>
      <c r="D58" s="485" t="s">
        <v>490</v>
      </c>
      <c r="E58" s="485">
        <v>78</v>
      </c>
      <c r="F58" s="485">
        <v>34</v>
      </c>
      <c r="G58" s="488" t="s">
        <v>562</v>
      </c>
      <c r="H58" s="489" t="s">
        <v>563</v>
      </c>
      <c r="I58" s="489">
        <v>2.6</v>
      </c>
      <c r="J58" s="487">
        <v>25.2</v>
      </c>
      <c r="K58" s="488">
        <v>4.3</v>
      </c>
      <c r="L58" s="489">
        <v>3.8</v>
      </c>
      <c r="M58" s="489">
        <v>1.4</v>
      </c>
      <c r="N58" s="488">
        <v>0.4</v>
      </c>
      <c r="O58" s="490">
        <v>2.8</v>
      </c>
      <c r="P58" s="485">
        <v>4.32</v>
      </c>
    </row>
    <row r="59" spans="1:16" ht="17">
      <c r="A59" s="485">
        <v>49</v>
      </c>
      <c r="B59" s="485" t="s">
        <v>56</v>
      </c>
      <c r="C59" s="485" t="s">
        <v>465</v>
      </c>
      <c r="D59" s="485" t="s">
        <v>533</v>
      </c>
      <c r="E59" s="485">
        <v>78</v>
      </c>
      <c r="F59" s="485">
        <v>32</v>
      </c>
      <c r="G59" s="485" t="s">
        <v>560</v>
      </c>
      <c r="H59" s="488" t="s">
        <v>561</v>
      </c>
      <c r="I59" s="485">
        <v>1.3</v>
      </c>
      <c r="J59" s="489">
        <v>19</v>
      </c>
      <c r="K59" s="488">
        <v>4.2</v>
      </c>
      <c r="L59" s="486">
        <v>7.9</v>
      </c>
      <c r="M59" s="487">
        <v>1.6</v>
      </c>
      <c r="N59" s="485">
        <v>0.7</v>
      </c>
      <c r="O59" s="490">
        <v>2.9</v>
      </c>
      <c r="P59" s="485">
        <v>4.32</v>
      </c>
    </row>
    <row r="60" spans="1:16" ht="17">
      <c r="A60" s="485">
        <v>50</v>
      </c>
      <c r="B60" s="485" t="s">
        <v>564</v>
      </c>
      <c r="C60" s="485" t="s">
        <v>437</v>
      </c>
      <c r="D60" s="485" t="s">
        <v>509</v>
      </c>
      <c r="E60" s="485">
        <v>50</v>
      </c>
      <c r="F60" s="485">
        <v>30</v>
      </c>
      <c r="G60" s="488" t="s">
        <v>565</v>
      </c>
      <c r="H60" s="485" t="s">
        <v>566</v>
      </c>
      <c r="I60" s="489">
        <v>2.1</v>
      </c>
      <c r="J60" s="489">
        <v>19.399999999999999</v>
      </c>
      <c r="K60" s="485">
        <v>5.5</v>
      </c>
      <c r="L60" s="489">
        <v>5.0999999999999996</v>
      </c>
      <c r="M60" s="487">
        <v>1.6</v>
      </c>
      <c r="N60" s="488">
        <v>0.3</v>
      </c>
      <c r="O60" s="488">
        <v>2.2000000000000002</v>
      </c>
      <c r="P60" s="485">
        <v>4.24</v>
      </c>
    </row>
    <row r="61" spans="1:16" ht="17">
      <c r="A61" s="485">
        <v>51</v>
      </c>
      <c r="B61" s="485" t="s">
        <v>58</v>
      </c>
      <c r="C61" s="485" t="s">
        <v>437</v>
      </c>
      <c r="D61" s="485" t="s">
        <v>445</v>
      </c>
      <c r="E61" s="485">
        <v>76</v>
      </c>
      <c r="F61" s="485">
        <v>30</v>
      </c>
      <c r="G61" s="489" t="s">
        <v>567</v>
      </c>
      <c r="H61" s="485" t="s">
        <v>568</v>
      </c>
      <c r="I61" s="485">
        <v>1.7</v>
      </c>
      <c r="J61" s="485">
        <v>15.3</v>
      </c>
      <c r="K61" s="485">
        <v>5.0999999999999996</v>
      </c>
      <c r="L61" s="487">
        <v>6</v>
      </c>
      <c r="M61" s="487">
        <v>1.5</v>
      </c>
      <c r="N61" s="488">
        <v>0.4</v>
      </c>
      <c r="O61" s="488">
        <v>2.2000000000000002</v>
      </c>
      <c r="P61" s="485">
        <v>4.22</v>
      </c>
    </row>
    <row r="62" spans="1:16" ht="17">
      <c r="A62" s="485">
        <v>52</v>
      </c>
      <c r="B62" s="485" t="s">
        <v>79</v>
      </c>
      <c r="C62" s="485" t="s">
        <v>448</v>
      </c>
      <c r="D62" s="485" t="s">
        <v>478</v>
      </c>
      <c r="E62" s="485">
        <v>76</v>
      </c>
      <c r="F62" s="485">
        <v>30</v>
      </c>
      <c r="G62" s="486" t="s">
        <v>569</v>
      </c>
      <c r="H62" s="485" t="s">
        <v>537</v>
      </c>
      <c r="I62" s="488">
        <v>0.8</v>
      </c>
      <c r="J62" s="485">
        <v>15.1</v>
      </c>
      <c r="K62" s="487">
        <v>9.5</v>
      </c>
      <c r="L62" s="488">
        <v>2</v>
      </c>
      <c r="M62" s="490">
        <v>0.4</v>
      </c>
      <c r="N62" s="487">
        <v>1.4</v>
      </c>
      <c r="O62" s="489">
        <v>1.2</v>
      </c>
      <c r="P62" s="485">
        <v>4.17</v>
      </c>
    </row>
    <row r="63" spans="1:16" ht="17">
      <c r="A63" s="491" t="s">
        <v>324</v>
      </c>
      <c r="B63" s="491" t="s">
        <v>325</v>
      </c>
      <c r="C63" s="491" t="s">
        <v>429</v>
      </c>
      <c r="D63" s="491" t="s">
        <v>430</v>
      </c>
      <c r="E63" s="491" t="s">
        <v>326</v>
      </c>
      <c r="F63" s="491" t="s">
        <v>431</v>
      </c>
      <c r="G63" s="491" t="s">
        <v>3</v>
      </c>
      <c r="H63" s="491" t="s">
        <v>4</v>
      </c>
      <c r="I63" s="491" t="s">
        <v>5</v>
      </c>
      <c r="J63" s="491" t="s">
        <v>11</v>
      </c>
      <c r="K63" s="491" t="s">
        <v>327</v>
      </c>
      <c r="L63" s="491" t="s">
        <v>7</v>
      </c>
      <c r="M63" s="491" t="s">
        <v>8</v>
      </c>
      <c r="N63" s="491" t="s">
        <v>9</v>
      </c>
      <c r="O63" s="491" t="s">
        <v>10</v>
      </c>
      <c r="P63" s="491" t="s">
        <v>432</v>
      </c>
    </row>
    <row r="64" spans="1:16" ht="17">
      <c r="A64" s="485">
        <v>53</v>
      </c>
      <c r="B64" s="485" t="s">
        <v>333</v>
      </c>
      <c r="C64" s="485" t="s">
        <v>433</v>
      </c>
      <c r="D64" s="485" t="s">
        <v>570</v>
      </c>
      <c r="E64" s="485">
        <v>70</v>
      </c>
      <c r="F64" s="485">
        <v>31</v>
      </c>
      <c r="G64" s="489" t="s">
        <v>571</v>
      </c>
      <c r="H64" s="485" t="s">
        <v>572</v>
      </c>
      <c r="I64" s="488">
        <v>1.1000000000000001</v>
      </c>
      <c r="J64" s="489">
        <v>17.100000000000001</v>
      </c>
      <c r="K64" s="489">
        <v>7.2</v>
      </c>
      <c r="L64" s="488">
        <v>1.4</v>
      </c>
      <c r="M64" s="489">
        <v>1.1000000000000001</v>
      </c>
      <c r="N64" s="486">
        <v>1.8</v>
      </c>
      <c r="O64" s="488">
        <v>2.1</v>
      </c>
      <c r="P64" s="485">
        <v>4.1399999999999997</v>
      </c>
    </row>
    <row r="65" spans="1:16" ht="17">
      <c r="A65" s="485">
        <v>54</v>
      </c>
      <c r="B65" s="485" t="s">
        <v>73</v>
      </c>
      <c r="C65" s="485" t="s">
        <v>448</v>
      </c>
      <c r="D65" s="485" t="s">
        <v>570</v>
      </c>
      <c r="E65" s="485">
        <v>72</v>
      </c>
      <c r="F65" s="485">
        <v>28</v>
      </c>
      <c r="G65" s="487" t="s">
        <v>573</v>
      </c>
      <c r="H65" s="489" t="s">
        <v>574</v>
      </c>
      <c r="I65" s="490">
        <v>0.4</v>
      </c>
      <c r="J65" s="489">
        <v>16.5</v>
      </c>
      <c r="K65" s="487">
        <v>9.6999999999999993</v>
      </c>
      <c r="L65" s="488">
        <v>1.8</v>
      </c>
      <c r="M65" s="488">
        <v>0.5</v>
      </c>
      <c r="N65" s="487">
        <v>1.5</v>
      </c>
      <c r="O65" s="488">
        <v>2.4</v>
      </c>
      <c r="P65" s="485">
        <v>4.08</v>
      </c>
    </row>
    <row r="66" spans="1:16" ht="17">
      <c r="A66" s="485">
        <v>55</v>
      </c>
      <c r="B66" s="485" t="s">
        <v>63</v>
      </c>
      <c r="C66" s="485" t="s">
        <v>462</v>
      </c>
      <c r="D66" s="485" t="s">
        <v>524</v>
      </c>
      <c r="E66" s="485">
        <v>76</v>
      </c>
      <c r="F66" s="485">
        <v>33</v>
      </c>
      <c r="G66" s="489" t="s">
        <v>575</v>
      </c>
      <c r="H66" s="489" t="s">
        <v>576</v>
      </c>
      <c r="I66" s="490">
        <v>0.4</v>
      </c>
      <c r="J66" s="489">
        <v>21.4</v>
      </c>
      <c r="K66" s="485">
        <v>6</v>
      </c>
      <c r="L66" s="487">
        <v>5.2</v>
      </c>
      <c r="M66" s="489">
        <v>1.1000000000000001</v>
      </c>
      <c r="N66" s="485">
        <v>0.5</v>
      </c>
      <c r="O66" s="488">
        <v>2.5</v>
      </c>
      <c r="P66" s="485">
        <v>4.04</v>
      </c>
    </row>
    <row r="67" spans="1:16" ht="17">
      <c r="A67" s="485">
        <v>56</v>
      </c>
      <c r="B67" s="485" t="s">
        <v>60</v>
      </c>
      <c r="C67" s="485" t="s">
        <v>433</v>
      </c>
      <c r="D67" s="485" t="s">
        <v>455</v>
      </c>
      <c r="E67" s="485">
        <v>70</v>
      </c>
      <c r="F67" s="485">
        <v>28</v>
      </c>
      <c r="G67" s="489" t="s">
        <v>577</v>
      </c>
      <c r="H67" s="489" t="s">
        <v>578</v>
      </c>
      <c r="I67" s="488">
        <v>1.1000000000000001</v>
      </c>
      <c r="J67" s="485">
        <v>12.8</v>
      </c>
      <c r="K67" s="489">
        <v>6.9</v>
      </c>
      <c r="L67" s="489">
        <v>3.8</v>
      </c>
      <c r="M67" s="485">
        <v>0.9</v>
      </c>
      <c r="N67" s="489">
        <v>1.3</v>
      </c>
      <c r="O67" s="485">
        <v>1.4</v>
      </c>
      <c r="P67" s="485">
        <v>3.99</v>
      </c>
    </row>
    <row r="68" spans="1:16" ht="17">
      <c r="A68" s="485">
        <v>57</v>
      </c>
      <c r="B68" s="485" t="s">
        <v>74</v>
      </c>
      <c r="C68" s="485" t="s">
        <v>462</v>
      </c>
      <c r="D68" s="485" t="s">
        <v>455</v>
      </c>
      <c r="E68" s="485">
        <v>75</v>
      </c>
      <c r="F68" s="485">
        <v>33</v>
      </c>
      <c r="G68" s="485" t="s">
        <v>579</v>
      </c>
      <c r="H68" s="489" t="s">
        <v>580</v>
      </c>
      <c r="I68" s="489">
        <v>2.4</v>
      </c>
      <c r="J68" s="485">
        <v>15.3</v>
      </c>
      <c r="K68" s="488">
        <v>3.6</v>
      </c>
      <c r="L68" s="485">
        <v>2.8</v>
      </c>
      <c r="M68" s="489">
        <v>1.5</v>
      </c>
      <c r="N68" s="489">
        <v>0.9</v>
      </c>
      <c r="O68" s="485">
        <v>1.4</v>
      </c>
      <c r="P68" s="485">
        <v>3.97</v>
      </c>
    </row>
    <row r="69" spans="1:16" ht="17">
      <c r="A69" s="485">
        <v>58</v>
      </c>
      <c r="B69" s="485" t="s">
        <v>59</v>
      </c>
      <c r="C69" s="485" t="s">
        <v>448</v>
      </c>
      <c r="D69" s="485" t="s">
        <v>445</v>
      </c>
      <c r="E69" s="485">
        <v>76</v>
      </c>
      <c r="F69" s="485">
        <v>28</v>
      </c>
      <c r="G69" s="485" t="s">
        <v>581</v>
      </c>
      <c r="H69" s="489" t="s">
        <v>582</v>
      </c>
      <c r="I69" s="489">
        <v>2.4</v>
      </c>
      <c r="J69" s="485">
        <v>12.9</v>
      </c>
      <c r="K69" s="485">
        <v>5</v>
      </c>
      <c r="L69" s="488">
        <v>1.2</v>
      </c>
      <c r="M69" s="488">
        <v>0.6</v>
      </c>
      <c r="N69" s="486">
        <v>2.2999999999999998</v>
      </c>
      <c r="O69" s="489">
        <v>1</v>
      </c>
      <c r="P69" s="485">
        <v>3.93</v>
      </c>
    </row>
    <row r="70" spans="1:16" ht="17">
      <c r="A70" s="485">
        <v>59</v>
      </c>
      <c r="B70" s="485" t="s">
        <v>72</v>
      </c>
      <c r="C70" s="485" t="s">
        <v>437</v>
      </c>
      <c r="D70" s="485" t="s">
        <v>509</v>
      </c>
      <c r="E70" s="485">
        <v>70</v>
      </c>
      <c r="F70" s="485">
        <v>32</v>
      </c>
      <c r="G70" s="489" t="s">
        <v>583</v>
      </c>
      <c r="H70" s="487" t="s">
        <v>584</v>
      </c>
      <c r="I70" s="485">
        <v>1.9</v>
      </c>
      <c r="J70" s="489">
        <v>17.399999999999999</v>
      </c>
      <c r="K70" s="485">
        <v>4.5999999999999996</v>
      </c>
      <c r="L70" s="489">
        <v>4.9000000000000004</v>
      </c>
      <c r="M70" s="488">
        <v>0.8</v>
      </c>
      <c r="N70" s="488">
        <v>0.2</v>
      </c>
      <c r="O70" s="485">
        <v>1.8</v>
      </c>
      <c r="P70" s="485">
        <v>3.9</v>
      </c>
    </row>
    <row r="71" spans="1:16" ht="17">
      <c r="A71" s="485">
        <v>60</v>
      </c>
      <c r="B71" s="485" t="s">
        <v>75</v>
      </c>
      <c r="C71" s="485" t="s">
        <v>433</v>
      </c>
      <c r="D71" s="485" t="s">
        <v>493</v>
      </c>
      <c r="E71" s="485">
        <v>76</v>
      </c>
      <c r="F71" s="485">
        <v>30</v>
      </c>
      <c r="G71" s="487" t="s">
        <v>585</v>
      </c>
      <c r="H71" s="490" t="s">
        <v>586</v>
      </c>
      <c r="I71" s="490">
        <v>0.3</v>
      </c>
      <c r="J71" s="489">
        <v>16.100000000000001</v>
      </c>
      <c r="K71" s="487">
        <v>9.9</v>
      </c>
      <c r="L71" s="488">
        <v>1.6</v>
      </c>
      <c r="M71" s="485">
        <v>0.9</v>
      </c>
      <c r="N71" s="487">
        <v>1.8</v>
      </c>
      <c r="O71" s="485">
        <v>1.7</v>
      </c>
      <c r="P71" s="485">
        <v>3.81</v>
      </c>
    </row>
    <row r="72" spans="1:16" ht="17">
      <c r="A72" s="485">
        <v>61</v>
      </c>
      <c r="B72" s="485" t="s">
        <v>88</v>
      </c>
      <c r="C72" s="485" t="s">
        <v>465</v>
      </c>
      <c r="D72" s="485" t="s">
        <v>493</v>
      </c>
      <c r="E72" s="485">
        <v>66</v>
      </c>
      <c r="F72" s="485">
        <v>31</v>
      </c>
      <c r="G72" s="488" t="s">
        <v>601</v>
      </c>
      <c r="H72" s="490" t="s">
        <v>915</v>
      </c>
      <c r="I72" s="485">
        <v>1.7</v>
      </c>
      <c r="J72" s="485">
        <v>12.1</v>
      </c>
      <c r="K72" s="485">
        <v>5.7</v>
      </c>
      <c r="L72" s="486">
        <v>8.5</v>
      </c>
      <c r="M72" s="487">
        <v>1.7</v>
      </c>
      <c r="N72" s="488">
        <v>0.4</v>
      </c>
      <c r="O72" s="488">
        <v>2.2999999999999998</v>
      </c>
      <c r="P72" s="485">
        <v>3.76</v>
      </c>
    </row>
    <row r="73" spans="1:16" ht="17">
      <c r="A73" s="485">
        <v>62</v>
      </c>
      <c r="B73" s="485" t="s">
        <v>62</v>
      </c>
      <c r="C73" s="485" t="s">
        <v>527</v>
      </c>
      <c r="D73" s="485" t="s">
        <v>520</v>
      </c>
      <c r="E73" s="485">
        <v>68</v>
      </c>
      <c r="F73" s="485">
        <v>32</v>
      </c>
      <c r="G73" s="488" t="s">
        <v>587</v>
      </c>
      <c r="H73" s="487" t="s">
        <v>588</v>
      </c>
      <c r="I73" s="489">
        <v>2.4</v>
      </c>
      <c r="J73" s="489">
        <v>19.600000000000001</v>
      </c>
      <c r="K73" s="487">
        <v>9.5</v>
      </c>
      <c r="L73" s="488">
        <v>1.5</v>
      </c>
      <c r="M73" s="488">
        <v>0.7</v>
      </c>
      <c r="N73" s="485">
        <v>0.6</v>
      </c>
      <c r="O73" s="485">
        <v>1.6</v>
      </c>
      <c r="P73" s="485">
        <v>3.75</v>
      </c>
    </row>
    <row r="74" spans="1:16" ht="17">
      <c r="A74" s="485">
        <v>63</v>
      </c>
      <c r="B74" s="485" t="s">
        <v>334</v>
      </c>
      <c r="C74" s="485" t="s">
        <v>437</v>
      </c>
      <c r="D74" s="485" t="s">
        <v>466</v>
      </c>
      <c r="E74" s="485">
        <v>76</v>
      </c>
      <c r="F74" s="485">
        <v>34</v>
      </c>
      <c r="G74" s="485" t="s">
        <v>589</v>
      </c>
      <c r="H74" s="489" t="s">
        <v>590</v>
      </c>
      <c r="I74" s="489">
        <v>2.5</v>
      </c>
      <c r="J74" s="487">
        <v>22.3</v>
      </c>
      <c r="K74" s="488">
        <v>4.3</v>
      </c>
      <c r="L74" s="485">
        <v>3.2</v>
      </c>
      <c r="M74" s="485">
        <v>0.8</v>
      </c>
      <c r="N74" s="488">
        <v>0.4</v>
      </c>
      <c r="O74" s="485">
        <v>1.5</v>
      </c>
      <c r="P74" s="485">
        <v>3.53</v>
      </c>
    </row>
    <row r="75" spans="1:16" ht="17">
      <c r="A75" s="485">
        <v>64</v>
      </c>
      <c r="B75" s="485" t="s">
        <v>591</v>
      </c>
      <c r="C75" s="485" t="s">
        <v>433</v>
      </c>
      <c r="D75" s="485" t="s">
        <v>496</v>
      </c>
      <c r="E75" s="485">
        <v>72</v>
      </c>
      <c r="F75" s="485">
        <v>34</v>
      </c>
      <c r="G75" s="485" t="s">
        <v>592</v>
      </c>
      <c r="H75" s="488" t="s">
        <v>593</v>
      </c>
      <c r="I75" s="489">
        <v>2.4</v>
      </c>
      <c r="J75" s="487">
        <v>24.4</v>
      </c>
      <c r="K75" s="489">
        <v>7.7</v>
      </c>
      <c r="L75" s="487">
        <v>5.5</v>
      </c>
      <c r="M75" s="488">
        <v>0.7</v>
      </c>
      <c r="N75" s="488">
        <v>0.4</v>
      </c>
      <c r="O75" s="490">
        <v>3.3</v>
      </c>
      <c r="P75" s="485">
        <v>3.48</v>
      </c>
    </row>
    <row r="76" spans="1:16" ht="17">
      <c r="A76" s="485">
        <v>65</v>
      </c>
      <c r="B76" s="485" t="s">
        <v>89</v>
      </c>
      <c r="C76" s="485" t="s">
        <v>448</v>
      </c>
      <c r="D76" s="485" t="s">
        <v>466</v>
      </c>
      <c r="E76" s="485">
        <v>69</v>
      </c>
      <c r="F76" s="485">
        <v>28</v>
      </c>
      <c r="G76" s="487" t="s">
        <v>594</v>
      </c>
      <c r="H76" s="490" t="s">
        <v>595</v>
      </c>
      <c r="I76" s="490">
        <v>0</v>
      </c>
      <c r="J76" s="485">
        <v>14</v>
      </c>
      <c r="K76" s="486">
        <v>11.6</v>
      </c>
      <c r="L76" s="488">
        <v>1</v>
      </c>
      <c r="M76" s="488">
        <v>0.7</v>
      </c>
      <c r="N76" s="486">
        <v>2.2999999999999998</v>
      </c>
      <c r="O76" s="485">
        <v>1.6</v>
      </c>
      <c r="P76" s="485">
        <v>3.33</v>
      </c>
    </row>
    <row r="77" spans="1:16" ht="17">
      <c r="A77" s="491" t="s">
        <v>324</v>
      </c>
      <c r="B77" s="491" t="s">
        <v>325</v>
      </c>
      <c r="C77" s="491" t="s">
        <v>429</v>
      </c>
      <c r="D77" s="491" t="s">
        <v>430</v>
      </c>
      <c r="E77" s="491" t="s">
        <v>326</v>
      </c>
      <c r="F77" s="491" t="s">
        <v>431</v>
      </c>
      <c r="G77" s="491" t="s">
        <v>3</v>
      </c>
      <c r="H77" s="491" t="s">
        <v>4</v>
      </c>
      <c r="I77" s="491" t="s">
        <v>5</v>
      </c>
      <c r="J77" s="491" t="s">
        <v>11</v>
      </c>
      <c r="K77" s="491" t="s">
        <v>327</v>
      </c>
      <c r="L77" s="491" t="s">
        <v>7</v>
      </c>
      <c r="M77" s="491" t="s">
        <v>8</v>
      </c>
      <c r="N77" s="491" t="s">
        <v>9</v>
      </c>
      <c r="O77" s="491" t="s">
        <v>10</v>
      </c>
      <c r="P77" s="491" t="s">
        <v>432</v>
      </c>
    </row>
    <row r="78" spans="1:16" ht="17">
      <c r="A78" s="485">
        <v>66</v>
      </c>
      <c r="B78" s="485" t="s">
        <v>596</v>
      </c>
      <c r="C78" s="485" t="s">
        <v>444</v>
      </c>
      <c r="D78" s="485" t="s">
        <v>484</v>
      </c>
      <c r="E78" s="485">
        <v>78</v>
      </c>
      <c r="F78" s="485">
        <v>32</v>
      </c>
      <c r="G78" s="485" t="s">
        <v>597</v>
      </c>
      <c r="H78" s="489" t="s">
        <v>598</v>
      </c>
      <c r="I78" s="485">
        <v>1.6</v>
      </c>
      <c r="J78" s="489">
        <v>17</v>
      </c>
      <c r="K78" s="489">
        <v>6.5</v>
      </c>
      <c r="L78" s="485">
        <v>2.2999999999999998</v>
      </c>
      <c r="M78" s="489">
        <v>1.1000000000000001</v>
      </c>
      <c r="N78" s="485">
        <v>0.8</v>
      </c>
      <c r="O78" s="485">
        <v>1.5</v>
      </c>
      <c r="P78" s="485">
        <v>3.25</v>
      </c>
    </row>
    <row r="79" spans="1:16" ht="17">
      <c r="A79" s="485">
        <v>67</v>
      </c>
      <c r="B79" s="485" t="s">
        <v>96</v>
      </c>
      <c r="C79" s="485" t="s">
        <v>437</v>
      </c>
      <c r="D79" s="485" t="s">
        <v>605</v>
      </c>
      <c r="E79" s="485">
        <v>78</v>
      </c>
      <c r="F79" s="485">
        <v>34</v>
      </c>
      <c r="G79" s="490" t="s">
        <v>916</v>
      </c>
      <c r="H79" s="485" t="s">
        <v>606</v>
      </c>
      <c r="I79" s="489">
        <v>2.4</v>
      </c>
      <c r="J79" s="489">
        <v>17.899999999999999</v>
      </c>
      <c r="K79" s="485">
        <v>6.1</v>
      </c>
      <c r="L79" s="487">
        <v>5.4</v>
      </c>
      <c r="M79" s="489">
        <v>1.3</v>
      </c>
      <c r="N79" s="488">
        <v>0.5</v>
      </c>
      <c r="O79" s="485">
        <v>1.9</v>
      </c>
      <c r="P79" s="485">
        <v>3.18</v>
      </c>
    </row>
    <row r="80" spans="1:16" ht="17">
      <c r="A80" s="485">
        <v>68</v>
      </c>
      <c r="B80" s="485" t="s">
        <v>104</v>
      </c>
      <c r="C80" s="485" t="s">
        <v>437</v>
      </c>
      <c r="D80" s="485" t="s">
        <v>517</v>
      </c>
      <c r="E80" s="485">
        <v>78</v>
      </c>
      <c r="F80" s="485">
        <v>32</v>
      </c>
      <c r="G80" s="489" t="s">
        <v>599</v>
      </c>
      <c r="H80" s="489" t="s">
        <v>600</v>
      </c>
      <c r="I80" s="488">
        <v>1.1000000000000001</v>
      </c>
      <c r="J80" s="485">
        <v>15.8</v>
      </c>
      <c r="K80" s="488">
        <v>3.6</v>
      </c>
      <c r="L80" s="489">
        <v>4.7</v>
      </c>
      <c r="M80" s="487">
        <v>1.5</v>
      </c>
      <c r="N80" s="485">
        <v>0.6</v>
      </c>
      <c r="O80" s="488">
        <v>2.1</v>
      </c>
      <c r="P80" s="485">
        <v>3.11</v>
      </c>
    </row>
    <row r="81" spans="1:16" ht="17">
      <c r="A81" s="485">
        <v>69</v>
      </c>
      <c r="B81" s="485" t="s">
        <v>98</v>
      </c>
      <c r="C81" s="485" t="s">
        <v>527</v>
      </c>
      <c r="D81" s="485" t="s">
        <v>533</v>
      </c>
      <c r="E81" s="485">
        <v>73</v>
      </c>
      <c r="F81" s="485">
        <v>31</v>
      </c>
      <c r="G81" s="487" t="s">
        <v>602</v>
      </c>
      <c r="H81" s="490" t="s">
        <v>561</v>
      </c>
      <c r="I81" s="490">
        <v>0.6</v>
      </c>
      <c r="J81" s="489">
        <v>20.2</v>
      </c>
      <c r="K81" s="487">
        <v>10.3</v>
      </c>
      <c r="L81" s="488">
        <v>1.5</v>
      </c>
      <c r="M81" s="488">
        <v>0.6</v>
      </c>
      <c r="N81" s="489">
        <v>1.3</v>
      </c>
      <c r="O81" s="488">
        <v>2</v>
      </c>
      <c r="P81" s="485">
        <v>2.89</v>
      </c>
    </row>
    <row r="82" spans="1:16" ht="17">
      <c r="A82" s="485">
        <v>70</v>
      </c>
      <c r="B82" s="485" t="s">
        <v>337</v>
      </c>
      <c r="C82" s="485" t="s">
        <v>433</v>
      </c>
      <c r="D82" s="485" t="s">
        <v>549</v>
      </c>
      <c r="E82" s="485">
        <v>68</v>
      </c>
      <c r="F82" s="485">
        <v>28</v>
      </c>
      <c r="G82" s="489" t="s">
        <v>603</v>
      </c>
      <c r="H82" s="488" t="s">
        <v>604</v>
      </c>
      <c r="I82" s="490">
        <v>0.6</v>
      </c>
      <c r="J82" s="488">
        <v>10.3</v>
      </c>
      <c r="K82" s="487">
        <v>9</v>
      </c>
      <c r="L82" s="489">
        <v>3.5</v>
      </c>
      <c r="M82" s="487">
        <v>1.6</v>
      </c>
      <c r="N82" s="485">
        <v>0.7</v>
      </c>
      <c r="O82" s="485">
        <v>1.5</v>
      </c>
      <c r="P82" s="485">
        <v>2.87</v>
      </c>
    </row>
    <row r="83" spans="1:16" ht="17">
      <c r="A83" s="485">
        <v>71</v>
      </c>
      <c r="B83" s="485" t="s">
        <v>97</v>
      </c>
      <c r="C83" s="485" t="s">
        <v>465</v>
      </c>
      <c r="D83" s="485" t="s">
        <v>487</v>
      </c>
      <c r="E83" s="485">
        <v>70</v>
      </c>
      <c r="F83" s="485">
        <v>28</v>
      </c>
      <c r="G83" s="488" t="s">
        <v>607</v>
      </c>
      <c r="H83" s="489" t="s">
        <v>608</v>
      </c>
      <c r="I83" s="488">
        <v>1.3</v>
      </c>
      <c r="J83" s="485">
        <v>12.4</v>
      </c>
      <c r="K83" s="488">
        <v>3.8</v>
      </c>
      <c r="L83" s="486">
        <v>8.4</v>
      </c>
      <c r="M83" s="489">
        <v>1.4</v>
      </c>
      <c r="N83" s="490">
        <v>0.1</v>
      </c>
      <c r="O83" s="488">
        <v>2.6</v>
      </c>
      <c r="P83" s="485">
        <v>2.79</v>
      </c>
    </row>
    <row r="84" spans="1:16" ht="17">
      <c r="A84" s="485">
        <v>72</v>
      </c>
      <c r="B84" s="485" t="s">
        <v>80</v>
      </c>
      <c r="C84" s="485" t="s">
        <v>465</v>
      </c>
      <c r="D84" s="485" t="s">
        <v>570</v>
      </c>
      <c r="E84" s="485">
        <v>74</v>
      </c>
      <c r="F84" s="485">
        <v>32</v>
      </c>
      <c r="G84" s="488" t="s">
        <v>609</v>
      </c>
      <c r="H84" s="485" t="s">
        <v>610</v>
      </c>
      <c r="I84" s="485">
        <v>1.5</v>
      </c>
      <c r="J84" s="489">
        <v>16.399999999999999</v>
      </c>
      <c r="K84" s="488">
        <v>4</v>
      </c>
      <c r="L84" s="486">
        <v>7.9</v>
      </c>
      <c r="M84" s="489">
        <v>1.2</v>
      </c>
      <c r="N84" s="488">
        <v>0.4</v>
      </c>
      <c r="O84" s="490">
        <v>3.1</v>
      </c>
      <c r="P84" s="485">
        <v>2.78</v>
      </c>
    </row>
    <row r="85" spans="1:16" ht="17">
      <c r="A85" s="485">
        <v>73</v>
      </c>
      <c r="B85" s="485" t="s">
        <v>90</v>
      </c>
      <c r="C85" s="485" t="s">
        <v>444</v>
      </c>
      <c r="D85" s="485" t="s">
        <v>481</v>
      </c>
      <c r="E85" s="485">
        <v>76</v>
      </c>
      <c r="F85" s="485">
        <v>30</v>
      </c>
      <c r="G85" s="488" t="s">
        <v>531</v>
      </c>
      <c r="H85" s="485" t="s">
        <v>611</v>
      </c>
      <c r="I85" s="485">
        <v>1.4</v>
      </c>
      <c r="J85" s="485">
        <v>12.5</v>
      </c>
      <c r="K85" s="489">
        <v>6.7</v>
      </c>
      <c r="L85" s="488">
        <v>1.4</v>
      </c>
      <c r="M85" s="489">
        <v>1.2</v>
      </c>
      <c r="N85" s="487">
        <v>1.5</v>
      </c>
      <c r="O85" s="489">
        <v>1.2</v>
      </c>
      <c r="P85" s="485">
        <v>2.75</v>
      </c>
    </row>
    <row r="86" spans="1:16" ht="17">
      <c r="A86" s="485">
        <v>74</v>
      </c>
      <c r="B86" s="485" t="s">
        <v>612</v>
      </c>
      <c r="C86" s="485" t="s">
        <v>437</v>
      </c>
      <c r="D86" s="485" t="s">
        <v>452</v>
      </c>
      <c r="E86" s="485">
        <v>76</v>
      </c>
      <c r="F86" s="485">
        <v>33</v>
      </c>
      <c r="G86" s="488" t="s">
        <v>613</v>
      </c>
      <c r="H86" s="489" t="s">
        <v>580</v>
      </c>
      <c r="I86" s="489">
        <v>2.1</v>
      </c>
      <c r="J86" s="489">
        <v>19.3</v>
      </c>
      <c r="K86" s="485">
        <v>4.5999999999999996</v>
      </c>
      <c r="L86" s="489">
        <v>5.0999999999999996</v>
      </c>
      <c r="M86" s="485">
        <v>0.9</v>
      </c>
      <c r="N86" s="488">
        <v>0.4</v>
      </c>
      <c r="O86" s="488">
        <v>2.1</v>
      </c>
      <c r="P86" s="485">
        <v>2.74</v>
      </c>
    </row>
    <row r="87" spans="1:16" ht="17">
      <c r="A87" s="485">
        <v>75</v>
      </c>
      <c r="B87" s="485" t="s">
        <v>82</v>
      </c>
      <c r="C87" s="485" t="s">
        <v>433</v>
      </c>
      <c r="D87" s="485" t="s">
        <v>512</v>
      </c>
      <c r="E87" s="485">
        <v>76</v>
      </c>
      <c r="F87" s="485">
        <v>32</v>
      </c>
      <c r="G87" s="489" t="s">
        <v>614</v>
      </c>
      <c r="H87" s="490" t="s">
        <v>615</v>
      </c>
      <c r="I87" s="488">
        <v>1</v>
      </c>
      <c r="J87" s="489">
        <v>21</v>
      </c>
      <c r="K87" s="487">
        <v>9</v>
      </c>
      <c r="L87" s="489">
        <v>3.8</v>
      </c>
      <c r="M87" s="488">
        <v>0.7</v>
      </c>
      <c r="N87" s="485">
        <v>0.7</v>
      </c>
      <c r="O87" s="490">
        <v>2.9</v>
      </c>
      <c r="P87" s="485">
        <v>2.58</v>
      </c>
    </row>
    <row r="88" spans="1:16" ht="17">
      <c r="A88" s="485">
        <v>76</v>
      </c>
      <c r="B88" s="485" t="s">
        <v>616</v>
      </c>
      <c r="C88" s="485" t="s">
        <v>437</v>
      </c>
      <c r="D88" s="485" t="s">
        <v>484</v>
      </c>
      <c r="E88" s="485">
        <v>76</v>
      </c>
      <c r="F88" s="485">
        <v>30</v>
      </c>
      <c r="G88" s="488" t="s">
        <v>617</v>
      </c>
      <c r="H88" s="485" t="s">
        <v>618</v>
      </c>
      <c r="I88" s="485">
        <v>1.8</v>
      </c>
      <c r="J88" s="488">
        <v>10.199999999999999</v>
      </c>
      <c r="K88" s="488">
        <v>3.3</v>
      </c>
      <c r="L88" s="489">
        <v>4.5999999999999996</v>
      </c>
      <c r="M88" s="486">
        <v>2</v>
      </c>
      <c r="N88" s="488">
        <v>0.5</v>
      </c>
      <c r="O88" s="485">
        <v>1.6</v>
      </c>
      <c r="P88" s="485">
        <v>2.56</v>
      </c>
    </row>
    <row r="89" spans="1:16" ht="17">
      <c r="A89" s="485">
        <v>77</v>
      </c>
      <c r="B89" s="485" t="s">
        <v>621</v>
      </c>
      <c r="C89" s="485" t="s">
        <v>462</v>
      </c>
      <c r="D89" s="485" t="s">
        <v>441</v>
      </c>
      <c r="E89" s="485">
        <v>30</v>
      </c>
      <c r="F89" s="485">
        <v>28</v>
      </c>
      <c r="G89" s="485" t="s">
        <v>622</v>
      </c>
      <c r="H89" s="489" t="s">
        <v>623</v>
      </c>
      <c r="I89" s="489">
        <v>2.7</v>
      </c>
      <c r="J89" s="489">
        <v>18.8</v>
      </c>
      <c r="K89" s="488">
        <v>3.4</v>
      </c>
      <c r="L89" s="485">
        <v>2.1</v>
      </c>
      <c r="M89" s="485">
        <v>0.9</v>
      </c>
      <c r="N89" s="485">
        <v>0.5</v>
      </c>
      <c r="O89" s="489">
        <v>1.2</v>
      </c>
      <c r="P89" s="485">
        <v>2.4700000000000002</v>
      </c>
    </row>
    <row r="90" spans="1:16" ht="17">
      <c r="A90" s="485">
        <v>78</v>
      </c>
      <c r="B90" s="485" t="s">
        <v>84</v>
      </c>
      <c r="C90" s="485" t="s">
        <v>448</v>
      </c>
      <c r="D90" s="485" t="s">
        <v>533</v>
      </c>
      <c r="E90" s="485">
        <v>66</v>
      </c>
      <c r="F90" s="485">
        <v>25</v>
      </c>
      <c r="G90" s="489" t="s">
        <v>624</v>
      </c>
      <c r="H90" s="485" t="s">
        <v>625</v>
      </c>
      <c r="I90" s="485">
        <v>1.4</v>
      </c>
      <c r="J90" s="488">
        <v>10.8</v>
      </c>
      <c r="K90" s="489">
        <v>7.6</v>
      </c>
      <c r="L90" s="488">
        <v>1.5</v>
      </c>
      <c r="M90" s="485">
        <v>1.1000000000000001</v>
      </c>
      <c r="N90" s="489">
        <v>1.2</v>
      </c>
      <c r="O90" s="489">
        <v>1.3</v>
      </c>
      <c r="P90" s="485">
        <v>2.4700000000000002</v>
      </c>
    </row>
    <row r="91" spans="1:16" ht="17">
      <c r="A91" s="491" t="s">
        <v>324</v>
      </c>
      <c r="B91" s="491" t="s">
        <v>325</v>
      </c>
      <c r="C91" s="491" t="s">
        <v>429</v>
      </c>
      <c r="D91" s="491" t="s">
        <v>430</v>
      </c>
      <c r="E91" s="491" t="s">
        <v>326</v>
      </c>
      <c r="F91" s="491" t="s">
        <v>431</v>
      </c>
      <c r="G91" s="491" t="s">
        <v>3</v>
      </c>
      <c r="H91" s="491" t="s">
        <v>4</v>
      </c>
      <c r="I91" s="491" t="s">
        <v>5</v>
      </c>
      <c r="J91" s="491" t="s">
        <v>11</v>
      </c>
      <c r="K91" s="491" t="s">
        <v>327</v>
      </c>
      <c r="L91" s="491" t="s">
        <v>7</v>
      </c>
      <c r="M91" s="491" t="s">
        <v>8</v>
      </c>
      <c r="N91" s="491" t="s">
        <v>9</v>
      </c>
      <c r="O91" s="491" t="s">
        <v>10</v>
      </c>
      <c r="P91" s="491" t="s">
        <v>432</v>
      </c>
    </row>
    <row r="92" spans="1:16" ht="17">
      <c r="A92" s="485">
        <v>79</v>
      </c>
      <c r="B92" s="485" t="s">
        <v>93</v>
      </c>
      <c r="C92" s="485" t="s">
        <v>433</v>
      </c>
      <c r="D92" s="485" t="s">
        <v>509</v>
      </c>
      <c r="E92" s="485">
        <v>76</v>
      </c>
      <c r="F92" s="485">
        <v>30</v>
      </c>
      <c r="G92" s="487" t="s">
        <v>619</v>
      </c>
      <c r="H92" s="488" t="s">
        <v>620</v>
      </c>
      <c r="I92" s="490">
        <v>0.1</v>
      </c>
      <c r="J92" s="485">
        <v>16</v>
      </c>
      <c r="K92" s="487">
        <v>10.8</v>
      </c>
      <c r="L92" s="489">
        <v>3.7</v>
      </c>
      <c r="M92" s="485">
        <v>0.8</v>
      </c>
      <c r="N92" s="485">
        <v>0.5</v>
      </c>
      <c r="O92" s="490">
        <v>2.7</v>
      </c>
      <c r="P92" s="485">
        <v>2.4700000000000002</v>
      </c>
    </row>
    <row r="93" spans="1:16" ht="17">
      <c r="A93" s="485">
        <v>80</v>
      </c>
      <c r="B93" s="485" t="s">
        <v>92</v>
      </c>
      <c r="C93" s="485" t="s">
        <v>462</v>
      </c>
      <c r="D93" s="485" t="s">
        <v>484</v>
      </c>
      <c r="E93" s="485">
        <v>72</v>
      </c>
      <c r="F93" s="485">
        <v>30</v>
      </c>
      <c r="G93" s="489" t="s">
        <v>626</v>
      </c>
      <c r="H93" s="489" t="s">
        <v>580</v>
      </c>
      <c r="I93" s="485">
        <v>1.3</v>
      </c>
      <c r="J93" s="485">
        <v>15.1</v>
      </c>
      <c r="K93" s="485">
        <v>5.5</v>
      </c>
      <c r="L93" s="489">
        <v>4.4000000000000004</v>
      </c>
      <c r="M93" s="485">
        <v>0.9</v>
      </c>
      <c r="N93" s="488">
        <v>0.4</v>
      </c>
      <c r="O93" s="485">
        <v>1.7</v>
      </c>
      <c r="P93" s="485">
        <v>2.4500000000000002</v>
      </c>
    </row>
    <row r="94" spans="1:16" ht="17">
      <c r="A94" s="485">
        <v>81</v>
      </c>
      <c r="B94" s="485" t="s">
        <v>130</v>
      </c>
      <c r="C94" s="485" t="s">
        <v>627</v>
      </c>
      <c r="D94" s="485" t="s">
        <v>605</v>
      </c>
      <c r="E94" s="485">
        <v>79</v>
      </c>
      <c r="F94" s="485">
        <v>32</v>
      </c>
      <c r="G94" s="489" t="s">
        <v>628</v>
      </c>
      <c r="H94" s="485" t="s">
        <v>606</v>
      </c>
      <c r="I94" s="488">
        <v>1.3</v>
      </c>
      <c r="J94" s="489">
        <v>16.399999999999999</v>
      </c>
      <c r="K94" s="485">
        <v>6.3</v>
      </c>
      <c r="L94" s="488">
        <v>1.9</v>
      </c>
      <c r="M94" s="485">
        <v>1.1000000000000001</v>
      </c>
      <c r="N94" s="489">
        <v>1</v>
      </c>
      <c r="O94" s="489">
        <v>0.9</v>
      </c>
      <c r="P94" s="485">
        <v>2.37</v>
      </c>
    </row>
    <row r="95" spans="1:16" ht="17">
      <c r="A95" s="485">
        <v>82</v>
      </c>
      <c r="B95" s="485" t="s">
        <v>341</v>
      </c>
      <c r="C95" s="485" t="s">
        <v>627</v>
      </c>
      <c r="D95" s="485" t="s">
        <v>487</v>
      </c>
      <c r="E95" s="485">
        <v>72</v>
      </c>
      <c r="F95" s="485">
        <v>28</v>
      </c>
      <c r="G95" s="488" t="s">
        <v>629</v>
      </c>
      <c r="H95" s="485" t="s">
        <v>630</v>
      </c>
      <c r="I95" s="485">
        <v>1.9</v>
      </c>
      <c r="J95" s="489">
        <v>16.899999999999999</v>
      </c>
      <c r="K95" s="485">
        <v>4.9000000000000004</v>
      </c>
      <c r="L95" s="488">
        <v>1.5</v>
      </c>
      <c r="M95" s="489">
        <v>1.5</v>
      </c>
      <c r="N95" s="489">
        <v>0.9</v>
      </c>
      <c r="O95" s="485">
        <v>1.5</v>
      </c>
      <c r="P95" s="485">
        <v>2.35</v>
      </c>
    </row>
    <row r="96" spans="1:16" ht="17">
      <c r="A96" s="485">
        <v>83</v>
      </c>
      <c r="B96" s="485" t="s">
        <v>83</v>
      </c>
      <c r="C96" s="485" t="s">
        <v>462</v>
      </c>
      <c r="D96" s="485" t="s">
        <v>509</v>
      </c>
      <c r="E96" s="485">
        <v>77</v>
      </c>
      <c r="F96" s="485">
        <v>29</v>
      </c>
      <c r="G96" s="485" t="s">
        <v>631</v>
      </c>
      <c r="H96" s="487" t="s">
        <v>632</v>
      </c>
      <c r="I96" s="485">
        <v>1.6</v>
      </c>
      <c r="J96" s="485">
        <v>15</v>
      </c>
      <c r="K96" s="485">
        <v>5.0999999999999996</v>
      </c>
      <c r="L96" s="485">
        <v>2.4</v>
      </c>
      <c r="M96" s="489">
        <v>1.1000000000000001</v>
      </c>
      <c r="N96" s="488">
        <v>0.4</v>
      </c>
      <c r="O96" s="489">
        <v>1</v>
      </c>
      <c r="P96" s="485">
        <v>2.19</v>
      </c>
    </row>
    <row r="97" spans="1:16" ht="17">
      <c r="A97" s="485">
        <v>84</v>
      </c>
      <c r="B97" s="485" t="s">
        <v>133</v>
      </c>
      <c r="C97" s="485" t="s">
        <v>433</v>
      </c>
      <c r="D97" s="485" t="s">
        <v>545</v>
      </c>
      <c r="E97" s="485">
        <v>76</v>
      </c>
      <c r="F97" s="485">
        <v>26</v>
      </c>
      <c r="G97" s="486" t="s">
        <v>633</v>
      </c>
      <c r="H97" s="485" t="s">
        <v>634</v>
      </c>
      <c r="I97" s="490">
        <v>0.6</v>
      </c>
      <c r="J97" s="485">
        <v>13.5</v>
      </c>
      <c r="K97" s="489">
        <v>6.7</v>
      </c>
      <c r="L97" s="488">
        <v>1.9</v>
      </c>
      <c r="M97" s="488">
        <v>0.7</v>
      </c>
      <c r="N97" s="489">
        <v>0.9</v>
      </c>
      <c r="O97" s="489">
        <v>1.1000000000000001</v>
      </c>
      <c r="P97" s="485">
        <v>2.15</v>
      </c>
    </row>
    <row r="98" spans="1:16" ht="17">
      <c r="A98" s="485">
        <v>85</v>
      </c>
      <c r="B98" s="485" t="s">
        <v>126</v>
      </c>
      <c r="C98" s="485" t="s">
        <v>433</v>
      </c>
      <c r="D98" s="485" t="s">
        <v>441</v>
      </c>
      <c r="E98" s="485">
        <v>74</v>
      </c>
      <c r="F98" s="485">
        <v>29</v>
      </c>
      <c r="G98" s="486" t="s">
        <v>635</v>
      </c>
      <c r="H98" s="490" t="s">
        <v>636</v>
      </c>
      <c r="I98" s="490">
        <v>0</v>
      </c>
      <c r="J98" s="488">
        <v>10.7</v>
      </c>
      <c r="K98" s="489">
        <v>8.6999999999999993</v>
      </c>
      <c r="L98" s="485">
        <v>2.5</v>
      </c>
      <c r="M98" s="485">
        <v>0.9</v>
      </c>
      <c r="N98" s="489">
        <v>1.2</v>
      </c>
      <c r="O98" s="489">
        <v>0.9</v>
      </c>
      <c r="P98" s="485">
        <v>2.14</v>
      </c>
    </row>
    <row r="99" spans="1:16" ht="17">
      <c r="A99" s="485">
        <v>86</v>
      </c>
      <c r="B99" s="485" t="s">
        <v>637</v>
      </c>
      <c r="C99" s="485" t="s">
        <v>448</v>
      </c>
      <c r="D99" s="485" t="s">
        <v>520</v>
      </c>
      <c r="E99" s="485">
        <v>70</v>
      </c>
      <c r="F99" s="485">
        <v>29</v>
      </c>
      <c r="G99" s="489" t="s">
        <v>638</v>
      </c>
      <c r="H99" s="485" t="s">
        <v>483</v>
      </c>
      <c r="I99" s="490">
        <v>0.1</v>
      </c>
      <c r="J99" s="485">
        <v>12.5</v>
      </c>
      <c r="K99" s="489">
        <v>8.5</v>
      </c>
      <c r="L99" s="485">
        <v>2.2000000000000002</v>
      </c>
      <c r="M99" s="488">
        <v>0.7</v>
      </c>
      <c r="N99" s="487">
        <v>1.6</v>
      </c>
      <c r="O99" s="485">
        <v>1.7</v>
      </c>
      <c r="P99" s="485">
        <v>2.08</v>
      </c>
    </row>
    <row r="100" spans="1:16" ht="17">
      <c r="A100" s="485">
        <v>87</v>
      </c>
      <c r="B100" s="485" t="s">
        <v>87</v>
      </c>
      <c r="C100" s="485" t="s">
        <v>433</v>
      </c>
      <c r="D100" s="485" t="s">
        <v>459</v>
      </c>
      <c r="E100" s="485">
        <v>78</v>
      </c>
      <c r="F100" s="485">
        <v>28</v>
      </c>
      <c r="G100" s="486" t="s">
        <v>639</v>
      </c>
      <c r="H100" s="490" t="s">
        <v>640</v>
      </c>
      <c r="I100" s="490">
        <v>0</v>
      </c>
      <c r="J100" s="489">
        <v>16.399999999999999</v>
      </c>
      <c r="K100" s="489">
        <v>6.9</v>
      </c>
      <c r="L100" s="485">
        <v>2.2000000000000002</v>
      </c>
      <c r="M100" s="485">
        <v>1</v>
      </c>
      <c r="N100" s="487">
        <v>1.5</v>
      </c>
      <c r="O100" s="485">
        <v>1.7</v>
      </c>
      <c r="P100" s="485">
        <v>2.0499999999999998</v>
      </c>
    </row>
    <row r="101" spans="1:16" ht="17">
      <c r="A101" s="485">
        <v>88</v>
      </c>
      <c r="B101" s="485" t="s">
        <v>343</v>
      </c>
      <c r="C101" s="485" t="s">
        <v>444</v>
      </c>
      <c r="D101" s="485" t="s">
        <v>509</v>
      </c>
      <c r="E101" s="485">
        <v>66</v>
      </c>
      <c r="F101" s="485">
        <v>30</v>
      </c>
      <c r="G101" s="489" t="s">
        <v>641</v>
      </c>
      <c r="H101" s="485" t="s">
        <v>537</v>
      </c>
      <c r="I101" s="485">
        <v>1.6</v>
      </c>
      <c r="J101" s="489">
        <v>16.100000000000001</v>
      </c>
      <c r="K101" s="488">
        <v>4</v>
      </c>
      <c r="L101" s="488">
        <v>1.5</v>
      </c>
      <c r="M101" s="489">
        <v>1.1000000000000001</v>
      </c>
      <c r="N101" s="485">
        <v>0.7</v>
      </c>
      <c r="O101" s="489">
        <v>1.1000000000000001</v>
      </c>
      <c r="P101" s="485">
        <v>1.98</v>
      </c>
    </row>
    <row r="102" spans="1:16" ht="17">
      <c r="A102" s="485">
        <v>89</v>
      </c>
      <c r="B102" s="485" t="s">
        <v>115</v>
      </c>
      <c r="C102" s="485" t="s">
        <v>437</v>
      </c>
      <c r="D102" s="485" t="s">
        <v>545</v>
      </c>
      <c r="E102" s="485">
        <v>72</v>
      </c>
      <c r="F102" s="485">
        <v>29</v>
      </c>
      <c r="G102" s="485" t="s">
        <v>642</v>
      </c>
      <c r="H102" s="485" t="s">
        <v>643</v>
      </c>
      <c r="I102" s="488">
        <v>0.9</v>
      </c>
      <c r="J102" s="485">
        <v>12.6</v>
      </c>
      <c r="K102" s="485">
        <v>4.7</v>
      </c>
      <c r="L102" s="489">
        <v>4.4000000000000004</v>
      </c>
      <c r="M102" s="487">
        <v>1.5</v>
      </c>
      <c r="N102" s="485">
        <v>0.5</v>
      </c>
      <c r="O102" s="489">
        <v>1.3</v>
      </c>
      <c r="P102" s="485">
        <v>1.87</v>
      </c>
    </row>
    <row r="103" spans="1:16" ht="17">
      <c r="A103" s="485">
        <v>90</v>
      </c>
      <c r="B103" s="485" t="s">
        <v>116</v>
      </c>
      <c r="C103" s="485" t="s">
        <v>462</v>
      </c>
      <c r="D103" s="485" t="s">
        <v>452</v>
      </c>
      <c r="E103" s="485">
        <v>66</v>
      </c>
      <c r="F103" s="485">
        <v>30</v>
      </c>
      <c r="G103" s="485" t="s">
        <v>644</v>
      </c>
      <c r="H103" s="485" t="s">
        <v>643</v>
      </c>
      <c r="I103" s="489">
        <v>2</v>
      </c>
      <c r="J103" s="489">
        <v>16.600000000000001</v>
      </c>
      <c r="K103" s="488">
        <v>3.1</v>
      </c>
      <c r="L103" s="485">
        <v>2.4</v>
      </c>
      <c r="M103" s="489">
        <v>1.4</v>
      </c>
      <c r="N103" s="488">
        <v>0.3</v>
      </c>
      <c r="O103" s="489">
        <v>1.3</v>
      </c>
      <c r="P103" s="485">
        <v>1.84</v>
      </c>
    </row>
    <row r="104" spans="1:16" ht="17">
      <c r="A104" s="485">
        <v>91</v>
      </c>
      <c r="B104" s="485" t="s">
        <v>107</v>
      </c>
      <c r="C104" s="485" t="s">
        <v>465</v>
      </c>
      <c r="D104" s="485" t="s">
        <v>528</v>
      </c>
      <c r="E104" s="485">
        <v>70</v>
      </c>
      <c r="F104" s="485">
        <v>29</v>
      </c>
      <c r="G104" s="488" t="s">
        <v>645</v>
      </c>
      <c r="H104" s="489" t="s">
        <v>646</v>
      </c>
      <c r="I104" s="489">
        <v>2.5</v>
      </c>
      <c r="J104" s="485">
        <v>15.4</v>
      </c>
      <c r="K104" s="488">
        <v>2.9</v>
      </c>
      <c r="L104" s="487">
        <v>5.3</v>
      </c>
      <c r="M104" s="485">
        <v>0.9</v>
      </c>
      <c r="N104" s="488">
        <v>0.3</v>
      </c>
      <c r="O104" s="485">
        <v>1.4</v>
      </c>
      <c r="P104" s="485">
        <v>1.82</v>
      </c>
    </row>
    <row r="105" spans="1:16" ht="17">
      <c r="A105" s="491" t="s">
        <v>324</v>
      </c>
      <c r="B105" s="491" t="s">
        <v>325</v>
      </c>
      <c r="C105" s="491" t="s">
        <v>429</v>
      </c>
      <c r="D105" s="491" t="s">
        <v>430</v>
      </c>
      <c r="E105" s="491" t="s">
        <v>326</v>
      </c>
      <c r="F105" s="491" t="s">
        <v>431</v>
      </c>
      <c r="G105" s="491" t="s">
        <v>3</v>
      </c>
      <c r="H105" s="491" t="s">
        <v>4</v>
      </c>
      <c r="I105" s="491" t="s">
        <v>5</v>
      </c>
      <c r="J105" s="491" t="s">
        <v>11</v>
      </c>
      <c r="K105" s="491" t="s">
        <v>327</v>
      </c>
      <c r="L105" s="491" t="s">
        <v>7</v>
      </c>
      <c r="M105" s="491" t="s">
        <v>8</v>
      </c>
      <c r="N105" s="491" t="s">
        <v>9</v>
      </c>
      <c r="O105" s="491" t="s">
        <v>10</v>
      </c>
      <c r="P105" s="491" t="s">
        <v>432</v>
      </c>
    </row>
    <row r="106" spans="1:16" ht="17">
      <c r="A106" s="485">
        <v>92</v>
      </c>
      <c r="B106" s="485" t="s">
        <v>102</v>
      </c>
      <c r="C106" s="485" t="s">
        <v>448</v>
      </c>
      <c r="D106" s="485" t="s">
        <v>434</v>
      </c>
      <c r="E106" s="485">
        <v>76</v>
      </c>
      <c r="F106" s="485">
        <v>24</v>
      </c>
      <c r="G106" s="486" t="s">
        <v>647</v>
      </c>
      <c r="H106" s="490" t="s">
        <v>648</v>
      </c>
      <c r="I106" s="490">
        <v>0</v>
      </c>
      <c r="J106" s="488">
        <v>11.3</v>
      </c>
      <c r="K106" s="489">
        <v>7.4</v>
      </c>
      <c r="L106" s="488">
        <v>0.8</v>
      </c>
      <c r="M106" s="488">
        <v>0.6</v>
      </c>
      <c r="N106" s="486">
        <v>1.9</v>
      </c>
      <c r="O106" s="485">
        <v>1.5</v>
      </c>
      <c r="P106" s="485">
        <v>1.73</v>
      </c>
    </row>
    <row r="107" spans="1:16" ht="17">
      <c r="A107" s="485">
        <v>93</v>
      </c>
      <c r="B107" s="485" t="s">
        <v>85</v>
      </c>
      <c r="C107" s="485" t="s">
        <v>444</v>
      </c>
      <c r="D107" s="485" t="s">
        <v>481</v>
      </c>
      <c r="E107" s="485">
        <v>78</v>
      </c>
      <c r="F107" s="485">
        <v>32</v>
      </c>
      <c r="G107" s="485" t="s">
        <v>649</v>
      </c>
      <c r="H107" s="485" t="s">
        <v>500</v>
      </c>
      <c r="I107" s="485">
        <v>1.6</v>
      </c>
      <c r="J107" s="485">
        <v>16.100000000000001</v>
      </c>
      <c r="K107" s="489">
        <v>7.4</v>
      </c>
      <c r="L107" s="489">
        <v>3.5</v>
      </c>
      <c r="M107" s="488">
        <v>0.8</v>
      </c>
      <c r="N107" s="485">
        <v>0.8</v>
      </c>
      <c r="O107" s="488">
        <v>2</v>
      </c>
      <c r="P107" s="485">
        <v>1.73</v>
      </c>
    </row>
    <row r="108" spans="1:16" ht="17">
      <c r="A108" s="485">
        <v>94</v>
      </c>
      <c r="B108" s="485" t="s">
        <v>106</v>
      </c>
      <c r="C108" s="485" t="s">
        <v>462</v>
      </c>
      <c r="D108" s="485" t="s">
        <v>474</v>
      </c>
      <c r="E108" s="485">
        <v>68</v>
      </c>
      <c r="F108" s="485">
        <v>30</v>
      </c>
      <c r="G108" s="485" t="s">
        <v>650</v>
      </c>
      <c r="H108" s="488" t="s">
        <v>651</v>
      </c>
      <c r="I108" s="485">
        <v>1.5</v>
      </c>
      <c r="J108" s="489">
        <v>17.399999999999999</v>
      </c>
      <c r="K108" s="485">
        <v>4.5</v>
      </c>
      <c r="L108" s="489">
        <v>4.5999999999999996</v>
      </c>
      <c r="M108" s="489">
        <v>1.3</v>
      </c>
      <c r="N108" s="485">
        <v>0.6</v>
      </c>
      <c r="O108" s="488">
        <v>1.9</v>
      </c>
      <c r="P108" s="485">
        <v>1.65</v>
      </c>
    </row>
    <row r="109" spans="1:16" ht="17">
      <c r="A109" s="485">
        <v>95</v>
      </c>
      <c r="B109" s="485" t="s">
        <v>112</v>
      </c>
      <c r="C109" s="485" t="s">
        <v>437</v>
      </c>
      <c r="D109" s="485" t="s">
        <v>524</v>
      </c>
      <c r="E109" s="485">
        <v>68</v>
      </c>
      <c r="F109" s="485">
        <v>29</v>
      </c>
      <c r="G109" s="485" t="s">
        <v>652</v>
      </c>
      <c r="H109" s="485" t="s">
        <v>653</v>
      </c>
      <c r="I109" s="488">
        <v>1</v>
      </c>
      <c r="J109" s="485">
        <v>12.8</v>
      </c>
      <c r="K109" s="488">
        <v>4.4000000000000004</v>
      </c>
      <c r="L109" s="489">
        <v>3.7</v>
      </c>
      <c r="M109" s="489">
        <v>1.2</v>
      </c>
      <c r="N109" s="485">
        <v>0.8</v>
      </c>
      <c r="O109" s="485">
        <v>1.6</v>
      </c>
      <c r="P109" s="485">
        <v>1.58</v>
      </c>
    </row>
    <row r="110" spans="1:16" ht="17">
      <c r="A110" s="485">
        <v>96</v>
      </c>
      <c r="B110" s="485" t="s">
        <v>117</v>
      </c>
      <c r="C110" s="485" t="s">
        <v>433</v>
      </c>
      <c r="D110" s="485" t="s">
        <v>605</v>
      </c>
      <c r="E110" s="485">
        <v>64</v>
      </c>
      <c r="F110" s="485">
        <v>26</v>
      </c>
      <c r="G110" s="487" t="s">
        <v>654</v>
      </c>
      <c r="H110" s="485" t="s">
        <v>600</v>
      </c>
      <c r="I110" s="490">
        <v>0.1</v>
      </c>
      <c r="J110" s="488">
        <v>11</v>
      </c>
      <c r="K110" s="489">
        <v>7.2</v>
      </c>
      <c r="L110" s="485">
        <v>2.2999999999999998</v>
      </c>
      <c r="M110" s="485">
        <v>0.8</v>
      </c>
      <c r="N110" s="489">
        <v>1</v>
      </c>
      <c r="O110" s="489">
        <v>1.2</v>
      </c>
      <c r="P110" s="485">
        <v>1.48</v>
      </c>
    </row>
    <row r="111" spans="1:16" ht="17">
      <c r="A111" s="485">
        <v>97</v>
      </c>
      <c r="B111" s="485" t="s">
        <v>94</v>
      </c>
      <c r="C111" s="485" t="s">
        <v>448</v>
      </c>
      <c r="D111" s="485" t="s">
        <v>517</v>
      </c>
      <c r="E111" s="485">
        <v>78</v>
      </c>
      <c r="F111" s="485">
        <v>33</v>
      </c>
      <c r="G111" s="486" t="s">
        <v>655</v>
      </c>
      <c r="H111" s="490" t="s">
        <v>656</v>
      </c>
      <c r="I111" s="490">
        <v>0</v>
      </c>
      <c r="J111" s="485">
        <v>14.4</v>
      </c>
      <c r="K111" s="487">
        <v>11.3</v>
      </c>
      <c r="L111" s="488">
        <v>1.7</v>
      </c>
      <c r="M111" s="489">
        <v>1.5</v>
      </c>
      <c r="N111" s="489">
        <v>1</v>
      </c>
      <c r="O111" s="485">
        <v>1.7</v>
      </c>
      <c r="P111" s="485">
        <v>1.34</v>
      </c>
    </row>
    <row r="112" spans="1:16" ht="17">
      <c r="A112" s="485">
        <v>98</v>
      </c>
      <c r="B112" s="485" t="s">
        <v>109</v>
      </c>
      <c r="C112" s="485" t="s">
        <v>462</v>
      </c>
      <c r="D112" s="485" t="s">
        <v>434</v>
      </c>
      <c r="E112" s="485">
        <v>74</v>
      </c>
      <c r="F112" s="485">
        <v>28</v>
      </c>
      <c r="G112" s="485" t="s">
        <v>657</v>
      </c>
      <c r="H112" s="485" t="s">
        <v>658</v>
      </c>
      <c r="I112" s="489">
        <v>2.7</v>
      </c>
      <c r="J112" s="488">
        <v>11.1</v>
      </c>
      <c r="K112" s="488">
        <v>4.2</v>
      </c>
      <c r="L112" s="488">
        <v>1.7</v>
      </c>
      <c r="M112" s="485">
        <v>0.9</v>
      </c>
      <c r="N112" s="485">
        <v>0.7</v>
      </c>
      <c r="O112" s="489">
        <v>0.9</v>
      </c>
      <c r="P112" s="485">
        <v>1.34</v>
      </c>
    </row>
    <row r="113" spans="1:16" ht="17">
      <c r="A113" s="485">
        <v>99</v>
      </c>
      <c r="B113" s="485" t="s">
        <v>100</v>
      </c>
      <c r="C113" s="485" t="s">
        <v>462</v>
      </c>
      <c r="D113" s="485" t="s">
        <v>487</v>
      </c>
      <c r="E113" s="485">
        <v>78</v>
      </c>
      <c r="F113" s="485">
        <v>31</v>
      </c>
      <c r="G113" s="485" t="s">
        <v>659</v>
      </c>
      <c r="H113" s="485" t="s">
        <v>660</v>
      </c>
      <c r="I113" s="485">
        <v>1.5</v>
      </c>
      <c r="J113" s="488">
        <v>10.1</v>
      </c>
      <c r="K113" s="488">
        <v>3.7</v>
      </c>
      <c r="L113" s="485">
        <v>2.2999999999999998</v>
      </c>
      <c r="M113" s="487">
        <v>1.7</v>
      </c>
      <c r="N113" s="485">
        <v>0.6</v>
      </c>
      <c r="O113" s="489">
        <v>0.9</v>
      </c>
      <c r="P113" s="485">
        <v>1.28</v>
      </c>
    </row>
    <row r="114" spans="1:16" ht="17">
      <c r="A114" s="485">
        <v>100</v>
      </c>
      <c r="B114" s="485" t="s">
        <v>99</v>
      </c>
      <c r="C114" s="485" t="s">
        <v>448</v>
      </c>
      <c r="D114" s="485" t="s">
        <v>528</v>
      </c>
      <c r="E114" s="485">
        <v>74</v>
      </c>
      <c r="F114" s="485">
        <v>25</v>
      </c>
      <c r="G114" s="485" t="s">
        <v>661</v>
      </c>
      <c r="H114" s="485" t="s">
        <v>662</v>
      </c>
      <c r="I114" s="488">
        <v>1.1000000000000001</v>
      </c>
      <c r="J114" s="488">
        <v>11.6</v>
      </c>
      <c r="K114" s="489">
        <v>6.7</v>
      </c>
      <c r="L114" s="489">
        <v>3.8</v>
      </c>
      <c r="M114" s="485">
        <v>0.9</v>
      </c>
      <c r="N114" s="489">
        <v>0.9</v>
      </c>
      <c r="O114" s="489">
        <v>1</v>
      </c>
      <c r="P114" s="485">
        <v>1.18</v>
      </c>
    </row>
    <row r="115" spans="1:16" ht="17">
      <c r="A115" s="485">
        <v>101</v>
      </c>
      <c r="B115" s="485" t="s">
        <v>101</v>
      </c>
      <c r="C115" s="485" t="s">
        <v>465</v>
      </c>
      <c r="D115" s="485" t="s">
        <v>449</v>
      </c>
      <c r="E115" s="485">
        <v>68</v>
      </c>
      <c r="F115" s="485">
        <v>30</v>
      </c>
      <c r="G115" s="488" t="s">
        <v>665</v>
      </c>
      <c r="H115" s="489" t="s">
        <v>666</v>
      </c>
      <c r="I115" s="488">
        <v>0.8</v>
      </c>
      <c r="J115" s="485">
        <v>12.7</v>
      </c>
      <c r="K115" s="488">
        <v>2.6</v>
      </c>
      <c r="L115" s="486">
        <v>8.6</v>
      </c>
      <c r="M115" s="485">
        <v>1</v>
      </c>
      <c r="N115" s="488">
        <v>0.4</v>
      </c>
      <c r="O115" s="488">
        <v>2.2999999999999998</v>
      </c>
      <c r="P115" s="485">
        <v>1.1499999999999999</v>
      </c>
    </row>
    <row r="116" spans="1:16" ht="17">
      <c r="A116" s="485">
        <v>102</v>
      </c>
      <c r="B116" s="485" t="s">
        <v>127</v>
      </c>
      <c r="C116" s="485" t="s">
        <v>433</v>
      </c>
      <c r="D116" s="485" t="s">
        <v>466</v>
      </c>
      <c r="E116" s="485">
        <v>74</v>
      </c>
      <c r="F116" s="485">
        <v>29</v>
      </c>
      <c r="G116" s="485" t="s">
        <v>667</v>
      </c>
      <c r="H116" s="485" t="s">
        <v>668</v>
      </c>
      <c r="I116" s="488">
        <v>1.2</v>
      </c>
      <c r="J116" s="485">
        <v>12.7</v>
      </c>
      <c r="K116" s="489">
        <v>7.3</v>
      </c>
      <c r="L116" s="488">
        <v>1.6</v>
      </c>
      <c r="M116" s="490">
        <v>0.5</v>
      </c>
      <c r="N116" s="487">
        <v>1.6</v>
      </c>
      <c r="O116" s="485">
        <v>1.6</v>
      </c>
      <c r="P116" s="485">
        <v>1.1399999999999999</v>
      </c>
    </row>
    <row r="117" spans="1:16" ht="17">
      <c r="A117" s="485">
        <v>103</v>
      </c>
      <c r="B117" s="485" t="s">
        <v>124</v>
      </c>
      <c r="C117" s="485" t="s">
        <v>448</v>
      </c>
      <c r="D117" s="485" t="s">
        <v>484</v>
      </c>
      <c r="E117" s="485">
        <v>70</v>
      </c>
      <c r="F117" s="485">
        <v>26</v>
      </c>
      <c r="G117" s="487" t="s">
        <v>663</v>
      </c>
      <c r="H117" s="485" t="s">
        <v>664</v>
      </c>
      <c r="I117" s="490">
        <v>0.1</v>
      </c>
      <c r="J117" s="485">
        <v>13.9</v>
      </c>
      <c r="K117" s="487">
        <v>9.6</v>
      </c>
      <c r="L117" s="488">
        <v>1.9</v>
      </c>
      <c r="M117" s="488">
        <v>0.5</v>
      </c>
      <c r="N117" s="488">
        <v>0.4</v>
      </c>
      <c r="O117" s="488">
        <v>1.9</v>
      </c>
      <c r="P117" s="485">
        <v>1.1399999999999999</v>
      </c>
    </row>
    <row r="118" spans="1:16" ht="17">
      <c r="A118" s="485">
        <v>104</v>
      </c>
      <c r="B118" s="485" t="s">
        <v>669</v>
      </c>
      <c r="C118" s="485" t="s">
        <v>433</v>
      </c>
      <c r="D118" s="485" t="s">
        <v>469</v>
      </c>
      <c r="E118" s="485">
        <v>78</v>
      </c>
      <c r="F118" s="485">
        <v>27</v>
      </c>
      <c r="G118" s="485" t="s">
        <v>670</v>
      </c>
      <c r="H118" s="489" t="s">
        <v>590</v>
      </c>
      <c r="I118" s="485">
        <v>1.7</v>
      </c>
      <c r="J118" s="485">
        <v>12.3</v>
      </c>
      <c r="K118" s="485">
        <v>5.8</v>
      </c>
      <c r="L118" s="485">
        <v>2.2000000000000002</v>
      </c>
      <c r="M118" s="485">
        <v>0.8</v>
      </c>
      <c r="N118" s="485">
        <v>0.6</v>
      </c>
      <c r="O118" s="485">
        <v>1.7</v>
      </c>
      <c r="P118" s="485">
        <v>1.1200000000000001</v>
      </c>
    </row>
    <row r="119" spans="1:16" ht="17">
      <c r="A119" s="491" t="s">
        <v>324</v>
      </c>
      <c r="B119" s="491" t="s">
        <v>325</v>
      </c>
      <c r="C119" s="491" t="s">
        <v>429</v>
      </c>
      <c r="D119" s="491" t="s">
        <v>430</v>
      </c>
      <c r="E119" s="491" t="s">
        <v>326</v>
      </c>
      <c r="F119" s="491" t="s">
        <v>431</v>
      </c>
      <c r="G119" s="491" t="s">
        <v>3</v>
      </c>
      <c r="H119" s="491" t="s">
        <v>4</v>
      </c>
      <c r="I119" s="491" t="s">
        <v>5</v>
      </c>
      <c r="J119" s="491" t="s">
        <v>11</v>
      </c>
      <c r="K119" s="491" t="s">
        <v>327</v>
      </c>
      <c r="L119" s="491" t="s">
        <v>7</v>
      </c>
      <c r="M119" s="491" t="s">
        <v>8</v>
      </c>
      <c r="N119" s="491" t="s">
        <v>9</v>
      </c>
      <c r="O119" s="491" t="s">
        <v>10</v>
      </c>
      <c r="P119" s="491" t="s">
        <v>432</v>
      </c>
    </row>
    <row r="120" spans="1:16" ht="17">
      <c r="A120" s="485">
        <v>105</v>
      </c>
      <c r="B120" s="485" t="s">
        <v>110</v>
      </c>
      <c r="C120" s="485" t="s">
        <v>433</v>
      </c>
      <c r="D120" s="485" t="s">
        <v>528</v>
      </c>
      <c r="E120" s="485">
        <v>72</v>
      </c>
      <c r="F120" s="485">
        <v>28</v>
      </c>
      <c r="G120" s="489" t="s">
        <v>671</v>
      </c>
      <c r="H120" s="485" t="s">
        <v>672</v>
      </c>
      <c r="I120" s="488">
        <v>0.8</v>
      </c>
      <c r="J120" s="485">
        <v>15.2</v>
      </c>
      <c r="K120" s="489">
        <v>8.1999999999999993</v>
      </c>
      <c r="L120" s="488">
        <v>1.1000000000000001</v>
      </c>
      <c r="M120" s="490">
        <v>0.4</v>
      </c>
      <c r="N120" s="489">
        <v>1.3</v>
      </c>
      <c r="O120" s="485">
        <v>1.5</v>
      </c>
      <c r="P120" s="485">
        <v>0.86</v>
      </c>
    </row>
    <row r="121" spans="1:16" ht="17">
      <c r="A121" s="485">
        <v>106</v>
      </c>
      <c r="B121" s="485" t="s">
        <v>113</v>
      </c>
      <c r="C121" s="485" t="s">
        <v>433</v>
      </c>
      <c r="D121" s="485" t="s">
        <v>452</v>
      </c>
      <c r="E121" s="485">
        <v>66</v>
      </c>
      <c r="F121" s="485">
        <v>26</v>
      </c>
      <c r="G121" s="489" t="s">
        <v>673</v>
      </c>
      <c r="H121" s="488" t="s">
        <v>674</v>
      </c>
      <c r="I121" s="488">
        <v>0.8</v>
      </c>
      <c r="J121" s="485">
        <v>12.8</v>
      </c>
      <c r="K121" s="489">
        <v>7.3</v>
      </c>
      <c r="L121" s="488">
        <v>2</v>
      </c>
      <c r="M121" s="489">
        <v>1.2</v>
      </c>
      <c r="N121" s="485">
        <v>0.8</v>
      </c>
      <c r="O121" s="485">
        <v>1.3</v>
      </c>
      <c r="P121" s="485">
        <v>0.84</v>
      </c>
    </row>
    <row r="122" spans="1:16" ht="17">
      <c r="A122" s="485">
        <v>107</v>
      </c>
      <c r="B122" s="485" t="s">
        <v>111</v>
      </c>
      <c r="C122" s="485" t="s">
        <v>462</v>
      </c>
      <c r="D122" s="485" t="s">
        <v>481</v>
      </c>
      <c r="E122" s="485">
        <v>74</v>
      </c>
      <c r="F122" s="485">
        <v>26</v>
      </c>
      <c r="G122" s="488" t="s">
        <v>675</v>
      </c>
      <c r="H122" s="489" t="s">
        <v>676</v>
      </c>
      <c r="I122" s="487">
        <v>2.8</v>
      </c>
      <c r="J122" s="485">
        <v>15.6</v>
      </c>
      <c r="K122" s="488">
        <v>3.5</v>
      </c>
      <c r="L122" s="488">
        <v>1.8</v>
      </c>
      <c r="M122" s="485">
        <v>0.9</v>
      </c>
      <c r="N122" s="488">
        <v>0.4</v>
      </c>
      <c r="O122" s="489">
        <v>1.1000000000000001</v>
      </c>
      <c r="P122" s="485">
        <v>0.83</v>
      </c>
    </row>
    <row r="123" spans="1:16" ht="17">
      <c r="A123" s="485">
        <v>108</v>
      </c>
      <c r="B123" s="485" t="s">
        <v>119</v>
      </c>
      <c r="C123" s="485" t="s">
        <v>437</v>
      </c>
      <c r="D123" s="485" t="s">
        <v>459</v>
      </c>
      <c r="E123" s="485">
        <v>76</v>
      </c>
      <c r="F123" s="485">
        <v>26</v>
      </c>
      <c r="G123" s="488" t="s">
        <v>677</v>
      </c>
      <c r="H123" s="486" t="s">
        <v>678</v>
      </c>
      <c r="I123" s="485">
        <v>1.4</v>
      </c>
      <c r="J123" s="489">
        <v>17.399999999999999</v>
      </c>
      <c r="K123" s="488">
        <v>3</v>
      </c>
      <c r="L123" s="489">
        <v>3.9</v>
      </c>
      <c r="M123" s="488">
        <v>0.7</v>
      </c>
      <c r="N123" s="490">
        <v>0.1</v>
      </c>
      <c r="O123" s="488">
        <v>2.2999999999999998</v>
      </c>
      <c r="P123" s="485">
        <v>0.81</v>
      </c>
    </row>
    <row r="124" spans="1:16" ht="17">
      <c r="A124" s="485">
        <v>109</v>
      </c>
      <c r="B124" s="485" t="s">
        <v>120</v>
      </c>
      <c r="C124" s="485" t="s">
        <v>448</v>
      </c>
      <c r="D124" s="485" t="s">
        <v>474</v>
      </c>
      <c r="E124" s="485">
        <v>76</v>
      </c>
      <c r="F124" s="485">
        <v>25</v>
      </c>
      <c r="G124" s="487" t="s">
        <v>679</v>
      </c>
      <c r="H124" s="488" t="s">
        <v>680</v>
      </c>
      <c r="I124" s="490">
        <v>0</v>
      </c>
      <c r="J124" s="488">
        <v>9.6999999999999993</v>
      </c>
      <c r="K124" s="487">
        <v>10.5</v>
      </c>
      <c r="L124" s="488">
        <v>2</v>
      </c>
      <c r="M124" s="488">
        <v>0.5</v>
      </c>
      <c r="N124" s="489">
        <v>1</v>
      </c>
      <c r="O124" s="485">
        <v>1.9</v>
      </c>
      <c r="P124" s="485">
        <v>0.72</v>
      </c>
    </row>
    <row r="125" spans="1:16" ht="17">
      <c r="A125" s="485">
        <v>110</v>
      </c>
      <c r="B125" s="485" t="s">
        <v>103</v>
      </c>
      <c r="C125" s="485" t="s">
        <v>462</v>
      </c>
      <c r="D125" s="485" t="s">
        <v>605</v>
      </c>
      <c r="E125" s="485">
        <v>70</v>
      </c>
      <c r="F125" s="485">
        <v>30</v>
      </c>
      <c r="G125" s="488" t="s">
        <v>681</v>
      </c>
      <c r="H125" s="485" t="s">
        <v>682</v>
      </c>
      <c r="I125" s="485">
        <v>1.5</v>
      </c>
      <c r="J125" s="485">
        <v>11.7</v>
      </c>
      <c r="K125" s="485">
        <v>5.0999999999999996</v>
      </c>
      <c r="L125" s="489">
        <v>4.5999999999999996</v>
      </c>
      <c r="M125" s="485">
        <v>0.9</v>
      </c>
      <c r="N125" s="485">
        <v>0.6</v>
      </c>
      <c r="O125" s="485">
        <v>1.5</v>
      </c>
      <c r="P125" s="485">
        <v>0.67</v>
      </c>
    </row>
    <row r="126" spans="1:16" ht="17">
      <c r="A126" s="485">
        <v>111</v>
      </c>
      <c r="B126" s="485" t="s">
        <v>121</v>
      </c>
      <c r="C126" s="485" t="s">
        <v>444</v>
      </c>
      <c r="D126" s="485" t="s">
        <v>524</v>
      </c>
      <c r="E126" s="485">
        <v>66</v>
      </c>
      <c r="F126" s="485">
        <v>26</v>
      </c>
      <c r="G126" s="489" t="s">
        <v>683</v>
      </c>
      <c r="H126" s="485" t="s">
        <v>653</v>
      </c>
      <c r="I126" s="488">
        <v>1.1000000000000001</v>
      </c>
      <c r="J126" s="485">
        <v>13.3</v>
      </c>
      <c r="K126" s="489">
        <v>7</v>
      </c>
      <c r="L126" s="485">
        <v>2.7</v>
      </c>
      <c r="M126" s="488">
        <v>0.8</v>
      </c>
      <c r="N126" s="485">
        <v>0.5</v>
      </c>
      <c r="O126" s="485">
        <v>1.6</v>
      </c>
      <c r="P126" s="485">
        <v>0.59</v>
      </c>
    </row>
    <row r="127" spans="1:16" ht="17">
      <c r="A127" s="485">
        <v>112</v>
      </c>
      <c r="B127" s="485" t="s">
        <v>134</v>
      </c>
      <c r="C127" s="485" t="s">
        <v>433</v>
      </c>
      <c r="D127" s="485" t="s">
        <v>478</v>
      </c>
      <c r="E127" s="485">
        <v>74</v>
      </c>
      <c r="F127" s="485">
        <v>28</v>
      </c>
      <c r="G127" s="485" t="s">
        <v>684</v>
      </c>
      <c r="H127" s="489" t="s">
        <v>685</v>
      </c>
      <c r="I127" s="489">
        <v>2.6</v>
      </c>
      <c r="J127" s="488">
        <v>11</v>
      </c>
      <c r="K127" s="485">
        <v>4.8</v>
      </c>
      <c r="L127" s="488">
        <v>1.8</v>
      </c>
      <c r="M127" s="488">
        <v>0.7</v>
      </c>
      <c r="N127" s="485">
        <v>0.5</v>
      </c>
      <c r="O127" s="489">
        <v>0.8</v>
      </c>
      <c r="P127" s="485">
        <v>0.49</v>
      </c>
    </row>
    <row r="128" spans="1:16" ht="17">
      <c r="A128" s="485">
        <v>113</v>
      </c>
      <c r="B128" s="485" t="s">
        <v>142</v>
      </c>
      <c r="C128" s="485" t="s">
        <v>433</v>
      </c>
      <c r="D128" s="485" t="s">
        <v>501</v>
      </c>
      <c r="E128" s="485">
        <v>76</v>
      </c>
      <c r="F128" s="485">
        <v>25</v>
      </c>
      <c r="G128" s="489" t="s">
        <v>686</v>
      </c>
      <c r="H128" s="490" t="s">
        <v>680</v>
      </c>
      <c r="I128" s="485">
        <v>1.3</v>
      </c>
      <c r="J128" s="485">
        <v>14.7</v>
      </c>
      <c r="K128" s="489">
        <v>7.3</v>
      </c>
      <c r="L128" s="488">
        <v>1.4</v>
      </c>
      <c r="M128" s="488">
        <v>0.5</v>
      </c>
      <c r="N128" s="489">
        <v>1.2</v>
      </c>
      <c r="O128" s="485">
        <v>1.6</v>
      </c>
      <c r="P128" s="485">
        <v>0.47</v>
      </c>
    </row>
    <row r="129" spans="1:16" ht="17">
      <c r="A129" s="485">
        <v>114</v>
      </c>
      <c r="B129" s="485" t="s">
        <v>108</v>
      </c>
      <c r="C129" s="485" t="s">
        <v>433</v>
      </c>
      <c r="D129" s="485" t="s">
        <v>474</v>
      </c>
      <c r="E129" s="485">
        <v>80</v>
      </c>
      <c r="F129" s="485">
        <v>24</v>
      </c>
      <c r="G129" s="487" t="s">
        <v>687</v>
      </c>
      <c r="H129" s="488" t="s">
        <v>680</v>
      </c>
      <c r="I129" s="490">
        <v>0.1</v>
      </c>
      <c r="J129" s="488">
        <v>10.1</v>
      </c>
      <c r="K129" s="489">
        <v>8.1</v>
      </c>
      <c r="L129" s="488">
        <v>1.3</v>
      </c>
      <c r="M129" s="490">
        <v>0.5</v>
      </c>
      <c r="N129" s="487">
        <v>1.4</v>
      </c>
      <c r="O129" s="489">
        <v>1.2</v>
      </c>
      <c r="P129" s="485">
        <v>0.42</v>
      </c>
    </row>
    <row r="130" spans="1:16" ht="17">
      <c r="A130" s="485">
        <v>115</v>
      </c>
      <c r="B130" s="485" t="s">
        <v>105</v>
      </c>
      <c r="C130" s="485" t="s">
        <v>462</v>
      </c>
      <c r="D130" s="485" t="s">
        <v>490</v>
      </c>
      <c r="E130" s="485">
        <v>80</v>
      </c>
      <c r="F130" s="485">
        <v>28</v>
      </c>
      <c r="G130" s="485" t="s">
        <v>688</v>
      </c>
      <c r="H130" s="485" t="s">
        <v>689</v>
      </c>
      <c r="I130" s="489">
        <v>2.2000000000000002</v>
      </c>
      <c r="J130" s="488">
        <v>11.5</v>
      </c>
      <c r="K130" s="488">
        <v>3.8</v>
      </c>
      <c r="L130" s="489">
        <v>4.7</v>
      </c>
      <c r="M130" s="485">
        <v>1.1000000000000001</v>
      </c>
      <c r="N130" s="488">
        <v>0.2</v>
      </c>
      <c r="O130" s="488">
        <v>2.1</v>
      </c>
      <c r="P130" s="485">
        <v>0.34</v>
      </c>
    </row>
    <row r="131" spans="1:16" ht="17">
      <c r="A131" s="485">
        <v>116</v>
      </c>
      <c r="B131" s="485" t="s">
        <v>345</v>
      </c>
      <c r="C131" s="485" t="s">
        <v>477</v>
      </c>
      <c r="D131" s="485" t="s">
        <v>493</v>
      </c>
      <c r="E131" s="485">
        <v>72</v>
      </c>
      <c r="F131" s="485">
        <v>27</v>
      </c>
      <c r="G131" s="488" t="s">
        <v>690</v>
      </c>
      <c r="H131" s="487" t="s">
        <v>691</v>
      </c>
      <c r="I131" s="487">
        <v>3</v>
      </c>
      <c r="J131" s="485">
        <v>15.5</v>
      </c>
      <c r="K131" s="490">
        <v>2.2999999999999998</v>
      </c>
      <c r="L131" s="485">
        <v>2.4</v>
      </c>
      <c r="M131" s="490">
        <v>0.3</v>
      </c>
      <c r="N131" s="488">
        <v>0.2</v>
      </c>
      <c r="O131" s="489">
        <v>1.1000000000000001</v>
      </c>
      <c r="P131" s="485">
        <v>0.31</v>
      </c>
    </row>
    <row r="132" spans="1:16" ht="17">
      <c r="A132" s="485">
        <v>117</v>
      </c>
      <c r="B132" s="485" t="s">
        <v>141</v>
      </c>
      <c r="C132" s="485" t="s">
        <v>627</v>
      </c>
      <c r="D132" s="485" t="s">
        <v>474</v>
      </c>
      <c r="E132" s="485">
        <v>76</v>
      </c>
      <c r="F132" s="485">
        <v>28</v>
      </c>
      <c r="G132" s="485" t="s">
        <v>692</v>
      </c>
      <c r="H132" s="485" t="s">
        <v>693</v>
      </c>
      <c r="I132" s="489">
        <v>2.2999999999999998</v>
      </c>
      <c r="J132" s="485">
        <v>14.1</v>
      </c>
      <c r="K132" s="488">
        <v>4</v>
      </c>
      <c r="L132" s="485">
        <v>2.2000000000000002</v>
      </c>
      <c r="M132" s="485">
        <v>1</v>
      </c>
      <c r="N132" s="488">
        <v>0.3</v>
      </c>
      <c r="O132" s="485">
        <v>1.8</v>
      </c>
      <c r="P132" s="485">
        <v>0.28999999999999998</v>
      </c>
    </row>
    <row r="133" spans="1:16" ht="17">
      <c r="A133" s="491" t="s">
        <v>324</v>
      </c>
      <c r="B133" s="491" t="s">
        <v>325</v>
      </c>
      <c r="C133" s="491" t="s">
        <v>429</v>
      </c>
      <c r="D133" s="491" t="s">
        <v>430</v>
      </c>
      <c r="E133" s="491" t="s">
        <v>326</v>
      </c>
      <c r="F133" s="491" t="s">
        <v>431</v>
      </c>
      <c r="G133" s="491" t="s">
        <v>3</v>
      </c>
      <c r="H133" s="491" t="s">
        <v>4</v>
      </c>
      <c r="I133" s="491" t="s">
        <v>5</v>
      </c>
      <c r="J133" s="491" t="s">
        <v>11</v>
      </c>
      <c r="K133" s="491" t="s">
        <v>327</v>
      </c>
      <c r="L133" s="491" t="s">
        <v>7</v>
      </c>
      <c r="M133" s="491" t="s">
        <v>8</v>
      </c>
      <c r="N133" s="491" t="s">
        <v>9</v>
      </c>
      <c r="O133" s="491" t="s">
        <v>10</v>
      </c>
      <c r="P133" s="491" t="s">
        <v>432</v>
      </c>
    </row>
    <row r="134" spans="1:16" ht="17">
      <c r="A134" s="485">
        <v>118</v>
      </c>
      <c r="B134" s="485" t="s">
        <v>153</v>
      </c>
      <c r="C134" s="485" t="s">
        <v>477</v>
      </c>
      <c r="D134" s="485" t="s">
        <v>501</v>
      </c>
      <c r="E134" s="485">
        <v>76</v>
      </c>
      <c r="F134" s="485">
        <v>29</v>
      </c>
      <c r="G134" s="488" t="s">
        <v>694</v>
      </c>
      <c r="H134" s="485" t="s">
        <v>695</v>
      </c>
      <c r="I134" s="489">
        <v>2.4</v>
      </c>
      <c r="J134" s="485">
        <v>13.8</v>
      </c>
      <c r="K134" s="488">
        <v>3.7</v>
      </c>
      <c r="L134" s="485">
        <v>3.2</v>
      </c>
      <c r="M134" s="485">
        <v>1.1000000000000001</v>
      </c>
      <c r="N134" s="488">
        <v>0.3</v>
      </c>
      <c r="O134" s="485">
        <v>1.6</v>
      </c>
      <c r="P134" s="485">
        <v>0.25</v>
      </c>
    </row>
    <row r="135" spans="1:16" ht="17">
      <c r="A135" s="485">
        <v>119</v>
      </c>
      <c r="B135" s="485" t="s">
        <v>122</v>
      </c>
      <c r="C135" s="485" t="s">
        <v>465</v>
      </c>
      <c r="D135" s="485" t="s">
        <v>524</v>
      </c>
      <c r="E135" s="485">
        <v>68</v>
      </c>
      <c r="F135" s="485">
        <v>28</v>
      </c>
      <c r="G135" s="485" t="s">
        <v>696</v>
      </c>
      <c r="H135" s="488" t="s">
        <v>697</v>
      </c>
      <c r="I135" s="490">
        <v>0.1</v>
      </c>
      <c r="J135" s="485">
        <v>13</v>
      </c>
      <c r="K135" s="485">
        <v>6.3</v>
      </c>
      <c r="L135" s="489">
        <v>4</v>
      </c>
      <c r="M135" s="489">
        <v>1.4</v>
      </c>
      <c r="N135" s="485">
        <v>0.5</v>
      </c>
      <c r="O135" s="488">
        <v>2.2000000000000002</v>
      </c>
      <c r="P135" s="485">
        <v>0.21</v>
      </c>
    </row>
    <row r="136" spans="1:16" ht="17">
      <c r="A136" s="485">
        <v>120</v>
      </c>
      <c r="B136" s="485" t="s">
        <v>118</v>
      </c>
      <c r="C136" s="485" t="s">
        <v>444</v>
      </c>
      <c r="D136" s="485" t="s">
        <v>520</v>
      </c>
      <c r="E136" s="485">
        <v>74</v>
      </c>
      <c r="F136" s="485">
        <v>26</v>
      </c>
      <c r="G136" s="487" t="s">
        <v>698</v>
      </c>
      <c r="H136" s="488" t="s">
        <v>699</v>
      </c>
      <c r="I136" s="490">
        <v>0.5</v>
      </c>
      <c r="J136" s="488">
        <v>11.3</v>
      </c>
      <c r="K136" s="485">
        <v>5.8</v>
      </c>
      <c r="L136" s="485">
        <v>2.2000000000000002</v>
      </c>
      <c r="M136" s="489">
        <v>1.3</v>
      </c>
      <c r="N136" s="488">
        <v>0.4</v>
      </c>
      <c r="O136" s="489">
        <v>1.3</v>
      </c>
      <c r="P136" s="485">
        <v>0.18</v>
      </c>
    </row>
    <row r="137" spans="1:16" ht="17">
      <c r="A137" s="485">
        <v>121</v>
      </c>
      <c r="B137" s="485" t="s">
        <v>131</v>
      </c>
      <c r="C137" s="485" t="s">
        <v>527</v>
      </c>
      <c r="D137" s="485" t="s">
        <v>570</v>
      </c>
      <c r="E137" s="485">
        <v>70</v>
      </c>
      <c r="F137" s="485">
        <v>22</v>
      </c>
      <c r="G137" s="489" t="s">
        <v>700</v>
      </c>
      <c r="H137" s="488" t="s">
        <v>701</v>
      </c>
      <c r="I137" s="490">
        <v>0.2</v>
      </c>
      <c r="J137" s="488">
        <v>10.6</v>
      </c>
      <c r="K137" s="485">
        <v>6</v>
      </c>
      <c r="L137" s="488">
        <v>1.4</v>
      </c>
      <c r="M137" s="488">
        <v>0.7</v>
      </c>
      <c r="N137" s="487">
        <v>1.5</v>
      </c>
      <c r="O137" s="489">
        <v>0.9</v>
      </c>
      <c r="P137" s="485">
        <v>0.15</v>
      </c>
    </row>
    <row r="138" spans="1:16" ht="17">
      <c r="A138" s="485">
        <v>122</v>
      </c>
      <c r="B138" s="485" t="s">
        <v>346</v>
      </c>
      <c r="C138" s="485" t="s">
        <v>527</v>
      </c>
      <c r="D138" s="485" t="s">
        <v>484</v>
      </c>
      <c r="E138" s="485">
        <v>68</v>
      </c>
      <c r="F138" s="485">
        <v>16</v>
      </c>
      <c r="G138" s="487" t="s">
        <v>511</v>
      </c>
      <c r="H138" s="488" t="s">
        <v>702</v>
      </c>
      <c r="I138" s="490">
        <v>0</v>
      </c>
      <c r="J138" s="490">
        <v>5</v>
      </c>
      <c r="K138" s="485">
        <v>4.8</v>
      </c>
      <c r="L138" s="490">
        <v>0.4</v>
      </c>
      <c r="M138" s="488">
        <v>0.5</v>
      </c>
      <c r="N138" s="486">
        <v>2.4</v>
      </c>
      <c r="O138" s="487">
        <v>0.5</v>
      </c>
      <c r="P138" s="485">
        <v>0.13</v>
      </c>
    </row>
    <row r="139" spans="1:16" ht="17">
      <c r="A139" s="485">
        <v>123</v>
      </c>
      <c r="B139" s="485" t="s">
        <v>125</v>
      </c>
      <c r="C139" s="485" t="s">
        <v>444</v>
      </c>
      <c r="D139" s="485" t="s">
        <v>452</v>
      </c>
      <c r="E139" s="485">
        <v>76</v>
      </c>
      <c r="F139" s="485">
        <v>29</v>
      </c>
      <c r="G139" s="489" t="s">
        <v>703</v>
      </c>
      <c r="H139" s="488" t="s">
        <v>704</v>
      </c>
      <c r="I139" s="485">
        <v>1.3</v>
      </c>
      <c r="J139" s="485">
        <v>12.7</v>
      </c>
      <c r="K139" s="485">
        <v>4.8</v>
      </c>
      <c r="L139" s="488">
        <v>0.9</v>
      </c>
      <c r="M139" s="488">
        <v>0.7</v>
      </c>
      <c r="N139" s="489">
        <v>1.2</v>
      </c>
      <c r="O139" s="487">
        <v>0.7</v>
      </c>
      <c r="P139" s="485">
        <v>0.12</v>
      </c>
    </row>
    <row r="140" spans="1:16" ht="17">
      <c r="A140" s="485">
        <v>124</v>
      </c>
      <c r="B140" s="485" t="s">
        <v>176</v>
      </c>
      <c r="C140" s="485" t="s">
        <v>527</v>
      </c>
      <c r="D140" s="485" t="s">
        <v>545</v>
      </c>
      <c r="E140" s="485">
        <v>70</v>
      </c>
      <c r="F140" s="485">
        <v>25</v>
      </c>
      <c r="G140" s="485" t="s">
        <v>705</v>
      </c>
      <c r="H140" s="485" t="s">
        <v>682</v>
      </c>
      <c r="I140" s="485">
        <v>1.4</v>
      </c>
      <c r="J140" s="488">
        <v>8.6</v>
      </c>
      <c r="K140" s="485">
        <v>5.8</v>
      </c>
      <c r="L140" s="488">
        <v>1.2</v>
      </c>
      <c r="M140" s="488">
        <v>0.6</v>
      </c>
      <c r="N140" s="487">
        <v>1.4</v>
      </c>
      <c r="O140" s="489">
        <v>0.9</v>
      </c>
      <c r="P140" s="485">
        <v>0.1</v>
      </c>
    </row>
    <row r="141" spans="1:16" ht="17">
      <c r="A141" s="485">
        <v>125</v>
      </c>
      <c r="B141" s="485" t="s">
        <v>136</v>
      </c>
      <c r="C141" s="485" t="s">
        <v>462</v>
      </c>
      <c r="D141" s="485" t="s">
        <v>533</v>
      </c>
      <c r="E141" s="485">
        <v>74</v>
      </c>
      <c r="F141" s="485">
        <v>27</v>
      </c>
      <c r="G141" s="488" t="s">
        <v>706</v>
      </c>
      <c r="H141" s="489" t="s">
        <v>611</v>
      </c>
      <c r="I141" s="489">
        <v>1.9</v>
      </c>
      <c r="J141" s="485">
        <v>13.6</v>
      </c>
      <c r="K141" s="488">
        <v>3.6</v>
      </c>
      <c r="L141" s="489">
        <v>3.9</v>
      </c>
      <c r="M141" s="485">
        <v>1</v>
      </c>
      <c r="N141" s="488">
        <v>0.2</v>
      </c>
      <c r="O141" s="485">
        <v>1.7</v>
      </c>
      <c r="P141" s="485">
        <v>0.08</v>
      </c>
    </row>
    <row r="142" spans="1:16" ht="17">
      <c r="A142" s="485">
        <v>126</v>
      </c>
      <c r="B142" s="485" t="s">
        <v>144</v>
      </c>
      <c r="C142" s="485" t="s">
        <v>437</v>
      </c>
      <c r="D142" s="485" t="s">
        <v>520</v>
      </c>
      <c r="E142" s="485">
        <v>76</v>
      </c>
      <c r="F142" s="485">
        <v>27</v>
      </c>
      <c r="G142" s="485" t="s">
        <v>707</v>
      </c>
      <c r="H142" s="485" t="s">
        <v>653</v>
      </c>
      <c r="I142" s="488">
        <v>0.8</v>
      </c>
      <c r="J142" s="488">
        <v>11.4</v>
      </c>
      <c r="K142" s="488">
        <v>3.7</v>
      </c>
      <c r="L142" s="487">
        <v>5.3</v>
      </c>
      <c r="M142" s="485">
        <v>1</v>
      </c>
      <c r="N142" s="488">
        <v>0.2</v>
      </c>
      <c r="O142" s="485">
        <v>1.5</v>
      </c>
      <c r="P142" s="485">
        <v>0.06</v>
      </c>
    </row>
    <row r="143" spans="1:16" ht="17">
      <c r="A143" s="485">
        <v>127</v>
      </c>
      <c r="B143" s="485" t="s">
        <v>129</v>
      </c>
      <c r="C143" s="485" t="s">
        <v>462</v>
      </c>
      <c r="D143" s="485" t="s">
        <v>490</v>
      </c>
      <c r="E143" s="485">
        <v>78</v>
      </c>
      <c r="F143" s="485">
        <v>30</v>
      </c>
      <c r="G143" s="489" t="s">
        <v>708</v>
      </c>
      <c r="H143" s="485" t="s">
        <v>666</v>
      </c>
      <c r="I143" s="489">
        <v>2</v>
      </c>
      <c r="J143" s="485">
        <v>15.7</v>
      </c>
      <c r="K143" s="488">
        <v>4.0999999999999996</v>
      </c>
      <c r="L143" s="488">
        <v>2</v>
      </c>
      <c r="M143" s="485">
        <v>0.8</v>
      </c>
      <c r="N143" s="490">
        <v>0</v>
      </c>
      <c r="O143" s="485">
        <v>1.6</v>
      </c>
      <c r="P143" s="485">
        <v>0.05</v>
      </c>
    </row>
    <row r="144" spans="1:16" ht="17">
      <c r="A144" s="485">
        <v>128</v>
      </c>
      <c r="B144" s="485" t="s">
        <v>132</v>
      </c>
      <c r="C144" s="485" t="s">
        <v>437</v>
      </c>
      <c r="D144" s="485" t="s">
        <v>459</v>
      </c>
      <c r="E144" s="485">
        <v>75</v>
      </c>
      <c r="F144" s="485">
        <v>30</v>
      </c>
      <c r="G144" s="488" t="s">
        <v>710</v>
      </c>
      <c r="H144" s="485" t="s">
        <v>711</v>
      </c>
      <c r="I144" s="485">
        <v>1.6</v>
      </c>
      <c r="J144" s="488">
        <v>8.8000000000000007</v>
      </c>
      <c r="K144" s="488">
        <v>4.0999999999999996</v>
      </c>
      <c r="L144" s="489">
        <v>4.3</v>
      </c>
      <c r="M144" s="485">
        <v>1</v>
      </c>
      <c r="N144" s="485">
        <v>0.7</v>
      </c>
      <c r="O144" s="489">
        <v>1.2</v>
      </c>
      <c r="P144" s="485">
        <v>0.03</v>
      </c>
    </row>
    <row r="145" spans="1:16" ht="17">
      <c r="A145" s="485">
        <v>129</v>
      </c>
      <c r="B145" s="485" t="s">
        <v>135</v>
      </c>
      <c r="C145" s="485" t="s">
        <v>462</v>
      </c>
      <c r="D145" s="485" t="s">
        <v>474</v>
      </c>
      <c r="E145" s="485">
        <v>76</v>
      </c>
      <c r="F145" s="485">
        <v>30</v>
      </c>
      <c r="G145" s="489" t="s">
        <v>709</v>
      </c>
      <c r="H145" s="485" t="s">
        <v>625</v>
      </c>
      <c r="I145" s="489">
        <v>2.5</v>
      </c>
      <c r="J145" s="485">
        <v>14.2</v>
      </c>
      <c r="K145" s="488">
        <v>4</v>
      </c>
      <c r="L145" s="485">
        <v>2.5</v>
      </c>
      <c r="M145" s="488">
        <v>0.5</v>
      </c>
      <c r="N145" s="488">
        <v>0.2</v>
      </c>
      <c r="O145" s="485">
        <v>1.6</v>
      </c>
      <c r="P145" s="485">
        <v>0.02</v>
      </c>
    </row>
    <row r="146" spans="1:16" ht="17">
      <c r="A146" s="485">
        <v>130</v>
      </c>
      <c r="B146" s="485" t="s">
        <v>347</v>
      </c>
      <c r="C146" s="485" t="s">
        <v>465</v>
      </c>
      <c r="D146" s="485" t="s">
        <v>481</v>
      </c>
      <c r="E146" s="485">
        <v>78</v>
      </c>
      <c r="F146" s="485">
        <v>28</v>
      </c>
      <c r="G146" s="485" t="s">
        <v>670</v>
      </c>
      <c r="H146" s="489" t="s">
        <v>712</v>
      </c>
      <c r="I146" s="485">
        <v>1.7</v>
      </c>
      <c r="J146" s="485">
        <v>12.2</v>
      </c>
      <c r="K146" s="488">
        <v>2.6</v>
      </c>
      <c r="L146" s="487">
        <v>5.6</v>
      </c>
      <c r="M146" s="488">
        <v>0.6</v>
      </c>
      <c r="N146" s="490">
        <v>0</v>
      </c>
      <c r="O146" s="485">
        <v>1.6</v>
      </c>
      <c r="P146" s="485">
        <v>-0.02</v>
      </c>
    </row>
    <row r="147" spans="1:16" ht="17">
      <c r="A147" s="491" t="s">
        <v>324</v>
      </c>
      <c r="B147" s="491" t="s">
        <v>325</v>
      </c>
      <c r="C147" s="491" t="s">
        <v>429</v>
      </c>
      <c r="D147" s="491" t="s">
        <v>430</v>
      </c>
      <c r="E147" s="491" t="s">
        <v>326</v>
      </c>
      <c r="F147" s="491" t="s">
        <v>431</v>
      </c>
      <c r="G147" s="491" t="s">
        <v>3</v>
      </c>
      <c r="H147" s="491" t="s">
        <v>4</v>
      </c>
      <c r="I147" s="491" t="s">
        <v>5</v>
      </c>
      <c r="J147" s="491" t="s">
        <v>11</v>
      </c>
      <c r="K147" s="491" t="s">
        <v>327</v>
      </c>
      <c r="L147" s="491" t="s">
        <v>7</v>
      </c>
      <c r="M147" s="491" t="s">
        <v>8</v>
      </c>
      <c r="N147" s="491" t="s">
        <v>9</v>
      </c>
      <c r="O147" s="491" t="s">
        <v>10</v>
      </c>
      <c r="P147" s="491" t="s">
        <v>432</v>
      </c>
    </row>
    <row r="148" spans="1:16" ht="17">
      <c r="A148" s="485">
        <v>131</v>
      </c>
      <c r="B148" s="485" t="s">
        <v>138</v>
      </c>
      <c r="C148" s="485" t="s">
        <v>462</v>
      </c>
      <c r="D148" s="485" t="s">
        <v>466</v>
      </c>
      <c r="E148" s="485">
        <v>70</v>
      </c>
      <c r="F148" s="485">
        <v>28</v>
      </c>
      <c r="G148" s="488" t="s">
        <v>713</v>
      </c>
      <c r="H148" s="488" t="s">
        <v>714</v>
      </c>
      <c r="I148" s="485">
        <v>1.7</v>
      </c>
      <c r="J148" s="485">
        <v>13.3</v>
      </c>
      <c r="K148" s="488">
        <v>4.3</v>
      </c>
      <c r="L148" s="485">
        <v>2.5</v>
      </c>
      <c r="M148" s="489">
        <v>1.4</v>
      </c>
      <c r="N148" s="485">
        <v>0.7</v>
      </c>
      <c r="O148" s="488">
        <v>1.9</v>
      </c>
      <c r="P148" s="485">
        <v>-0.03</v>
      </c>
    </row>
    <row r="149" spans="1:16" ht="17">
      <c r="A149" s="485">
        <v>132</v>
      </c>
      <c r="B149" s="485" t="s">
        <v>155</v>
      </c>
      <c r="C149" s="485" t="s">
        <v>437</v>
      </c>
      <c r="D149" s="485" t="s">
        <v>469</v>
      </c>
      <c r="E149" s="485">
        <v>68</v>
      </c>
      <c r="F149" s="485">
        <v>28</v>
      </c>
      <c r="G149" s="485" t="s">
        <v>715</v>
      </c>
      <c r="H149" s="485" t="s">
        <v>483</v>
      </c>
      <c r="I149" s="485">
        <v>1.7</v>
      </c>
      <c r="J149" s="485">
        <v>14.8</v>
      </c>
      <c r="K149" s="488">
        <v>3.3</v>
      </c>
      <c r="L149" s="489">
        <v>5.0999999999999996</v>
      </c>
      <c r="M149" s="485">
        <v>0.8</v>
      </c>
      <c r="N149" s="490">
        <v>0.1</v>
      </c>
      <c r="O149" s="488">
        <v>2</v>
      </c>
      <c r="P149" s="485">
        <v>-0.06</v>
      </c>
    </row>
    <row r="150" spans="1:16" ht="17">
      <c r="A150" s="485">
        <v>133</v>
      </c>
      <c r="B150" s="485" t="s">
        <v>716</v>
      </c>
      <c r="C150" s="485" t="s">
        <v>462</v>
      </c>
      <c r="D150" s="485" t="s">
        <v>570</v>
      </c>
      <c r="E150" s="485">
        <v>70</v>
      </c>
      <c r="F150" s="485">
        <v>26</v>
      </c>
      <c r="G150" s="489" t="s">
        <v>717</v>
      </c>
      <c r="H150" s="488" t="s">
        <v>718</v>
      </c>
      <c r="I150" s="490">
        <v>0.2</v>
      </c>
      <c r="J150" s="488">
        <v>7.5</v>
      </c>
      <c r="K150" s="485">
        <v>5.3</v>
      </c>
      <c r="L150" s="485">
        <v>2.7</v>
      </c>
      <c r="M150" s="489">
        <v>1.1000000000000001</v>
      </c>
      <c r="N150" s="485">
        <v>0.8</v>
      </c>
      <c r="O150" s="489">
        <v>1.1000000000000001</v>
      </c>
      <c r="P150" s="485">
        <v>-0.18</v>
      </c>
    </row>
    <row r="151" spans="1:16" ht="17">
      <c r="A151" s="485">
        <v>134</v>
      </c>
      <c r="B151" s="485" t="s">
        <v>151</v>
      </c>
      <c r="C151" s="485" t="s">
        <v>462</v>
      </c>
      <c r="D151" s="485" t="s">
        <v>481</v>
      </c>
      <c r="E151" s="485">
        <v>78</v>
      </c>
      <c r="F151" s="485">
        <v>31</v>
      </c>
      <c r="G151" s="488" t="s">
        <v>719</v>
      </c>
      <c r="H151" s="485" t="s">
        <v>693</v>
      </c>
      <c r="I151" s="489">
        <v>2</v>
      </c>
      <c r="J151" s="485">
        <v>15.8</v>
      </c>
      <c r="K151" s="488">
        <v>3.3</v>
      </c>
      <c r="L151" s="489">
        <v>3.7</v>
      </c>
      <c r="M151" s="485">
        <v>0.9</v>
      </c>
      <c r="N151" s="490">
        <v>0.1</v>
      </c>
      <c r="O151" s="485">
        <v>1.9</v>
      </c>
      <c r="P151" s="485">
        <v>-0.2</v>
      </c>
    </row>
    <row r="152" spans="1:16" ht="17">
      <c r="A152" s="485">
        <v>135</v>
      </c>
      <c r="B152" s="485" t="s">
        <v>150</v>
      </c>
      <c r="C152" s="485" t="s">
        <v>465</v>
      </c>
      <c r="D152" s="485" t="s">
        <v>549</v>
      </c>
      <c r="E152" s="485">
        <v>80</v>
      </c>
      <c r="F152" s="485">
        <v>33</v>
      </c>
      <c r="G152" s="488" t="s">
        <v>720</v>
      </c>
      <c r="H152" s="489" t="s">
        <v>721</v>
      </c>
      <c r="I152" s="485">
        <v>1.8</v>
      </c>
      <c r="J152" s="489">
        <v>18.5</v>
      </c>
      <c r="K152" s="488">
        <v>3.2</v>
      </c>
      <c r="L152" s="489">
        <v>4.2</v>
      </c>
      <c r="M152" s="488">
        <v>0.5</v>
      </c>
      <c r="N152" s="490">
        <v>0.1</v>
      </c>
      <c r="O152" s="488">
        <v>2.4</v>
      </c>
      <c r="P152" s="485">
        <v>-0.21</v>
      </c>
    </row>
    <row r="153" spans="1:16" ht="17">
      <c r="A153" s="485">
        <v>136</v>
      </c>
      <c r="B153" s="485" t="s">
        <v>146</v>
      </c>
      <c r="C153" s="485" t="s">
        <v>527</v>
      </c>
      <c r="D153" s="485" t="s">
        <v>469</v>
      </c>
      <c r="E153" s="485">
        <v>70</v>
      </c>
      <c r="F153" s="485">
        <v>31</v>
      </c>
      <c r="G153" s="488" t="s">
        <v>722</v>
      </c>
      <c r="H153" s="490" t="s">
        <v>723</v>
      </c>
      <c r="I153" s="485">
        <v>1.6</v>
      </c>
      <c r="J153" s="485">
        <v>13.9</v>
      </c>
      <c r="K153" s="485">
        <v>5.9</v>
      </c>
      <c r="L153" s="489">
        <v>4.7</v>
      </c>
      <c r="M153" s="489">
        <v>1.1000000000000001</v>
      </c>
      <c r="N153" s="488">
        <v>0.3</v>
      </c>
      <c r="O153" s="488">
        <v>2.2999999999999998</v>
      </c>
      <c r="P153" s="485">
        <v>-0.28999999999999998</v>
      </c>
    </row>
    <row r="154" spans="1:16" ht="17">
      <c r="A154" s="485">
        <v>137</v>
      </c>
      <c r="B154" s="485" t="s">
        <v>145</v>
      </c>
      <c r="C154" s="485" t="s">
        <v>477</v>
      </c>
      <c r="D154" s="485" t="s">
        <v>438</v>
      </c>
      <c r="E154" s="485">
        <v>70</v>
      </c>
      <c r="F154" s="485">
        <v>30</v>
      </c>
      <c r="G154" s="488" t="s">
        <v>645</v>
      </c>
      <c r="H154" s="489" t="s">
        <v>693</v>
      </c>
      <c r="I154" s="487">
        <v>3.2</v>
      </c>
      <c r="J154" s="489">
        <v>16.2</v>
      </c>
      <c r="K154" s="490">
        <v>2.2000000000000002</v>
      </c>
      <c r="L154" s="488">
        <v>1.9</v>
      </c>
      <c r="M154" s="488">
        <v>0.6</v>
      </c>
      <c r="N154" s="488">
        <v>0.4</v>
      </c>
      <c r="O154" s="489">
        <v>1.2</v>
      </c>
      <c r="P154" s="485">
        <v>-0.31</v>
      </c>
    </row>
    <row r="155" spans="1:16" ht="17">
      <c r="A155" s="485">
        <v>138</v>
      </c>
      <c r="B155" s="485" t="s">
        <v>149</v>
      </c>
      <c r="C155" s="485" t="s">
        <v>465</v>
      </c>
      <c r="D155" s="485" t="s">
        <v>474</v>
      </c>
      <c r="E155" s="485">
        <v>72</v>
      </c>
      <c r="F155" s="485">
        <v>26</v>
      </c>
      <c r="G155" s="485" t="s">
        <v>601</v>
      </c>
      <c r="H155" s="489" t="s">
        <v>724</v>
      </c>
      <c r="I155" s="485">
        <v>1.8</v>
      </c>
      <c r="J155" s="485">
        <v>15.5</v>
      </c>
      <c r="K155" s="490">
        <v>2.4</v>
      </c>
      <c r="L155" s="489">
        <v>4.5</v>
      </c>
      <c r="M155" s="488">
        <v>0.6</v>
      </c>
      <c r="N155" s="488">
        <v>0.3</v>
      </c>
      <c r="O155" s="488">
        <v>2</v>
      </c>
      <c r="P155" s="485">
        <v>-0.36</v>
      </c>
    </row>
    <row r="156" spans="1:16" ht="17">
      <c r="A156" s="485">
        <v>139</v>
      </c>
      <c r="B156" s="485" t="s">
        <v>147</v>
      </c>
      <c r="C156" s="485" t="s">
        <v>462</v>
      </c>
      <c r="D156" s="485" t="s">
        <v>449</v>
      </c>
      <c r="E156" s="485">
        <v>70</v>
      </c>
      <c r="F156" s="485">
        <v>32</v>
      </c>
      <c r="G156" s="488" t="s">
        <v>725</v>
      </c>
      <c r="H156" s="488" t="s">
        <v>726</v>
      </c>
      <c r="I156" s="485">
        <v>1.5</v>
      </c>
      <c r="J156" s="489">
        <v>17.5</v>
      </c>
      <c r="K156" s="485">
        <v>4.5999999999999996</v>
      </c>
      <c r="L156" s="485">
        <v>2.4</v>
      </c>
      <c r="M156" s="485">
        <v>0.9</v>
      </c>
      <c r="N156" s="485">
        <v>0.7</v>
      </c>
      <c r="O156" s="485">
        <v>1.7</v>
      </c>
      <c r="P156" s="485">
        <v>-0.38</v>
      </c>
    </row>
    <row r="157" spans="1:16" ht="17">
      <c r="A157" s="485">
        <v>140</v>
      </c>
      <c r="B157" s="485" t="s">
        <v>156</v>
      </c>
      <c r="C157" s="485" t="s">
        <v>433</v>
      </c>
      <c r="D157" s="485" t="s">
        <v>517</v>
      </c>
      <c r="E157" s="485">
        <v>78</v>
      </c>
      <c r="F157" s="485">
        <v>16</v>
      </c>
      <c r="G157" s="489" t="s">
        <v>727</v>
      </c>
      <c r="H157" s="488" t="s">
        <v>728</v>
      </c>
      <c r="I157" s="490">
        <v>0</v>
      </c>
      <c r="J157" s="490">
        <v>6</v>
      </c>
      <c r="K157" s="485">
        <v>5.2</v>
      </c>
      <c r="L157" s="488">
        <v>0.7</v>
      </c>
      <c r="M157" s="485">
        <v>1.1000000000000001</v>
      </c>
      <c r="N157" s="487">
        <v>1.5</v>
      </c>
      <c r="O157" s="487">
        <v>0.7</v>
      </c>
      <c r="P157" s="485">
        <v>-0.43</v>
      </c>
    </row>
    <row r="158" spans="1:16" ht="17">
      <c r="A158" s="485">
        <v>141</v>
      </c>
      <c r="B158" s="485" t="s">
        <v>152</v>
      </c>
      <c r="C158" s="485" t="s">
        <v>444</v>
      </c>
      <c r="D158" s="485" t="s">
        <v>533</v>
      </c>
      <c r="E158" s="485">
        <v>74</v>
      </c>
      <c r="F158" s="485">
        <v>32</v>
      </c>
      <c r="G158" s="488" t="s">
        <v>729</v>
      </c>
      <c r="H158" s="489" t="s">
        <v>730</v>
      </c>
      <c r="I158" s="489">
        <v>2.4</v>
      </c>
      <c r="J158" s="489">
        <v>16.899999999999999</v>
      </c>
      <c r="K158" s="485">
        <v>4.7</v>
      </c>
      <c r="L158" s="488">
        <v>1.5</v>
      </c>
      <c r="M158" s="488">
        <v>0.6</v>
      </c>
      <c r="N158" s="488">
        <v>0.2</v>
      </c>
      <c r="O158" s="489">
        <v>1.3</v>
      </c>
      <c r="P158" s="485">
        <v>-0.44</v>
      </c>
    </row>
    <row r="159" spans="1:16" ht="17">
      <c r="A159" s="485">
        <v>142</v>
      </c>
      <c r="B159" s="485" t="s">
        <v>166</v>
      </c>
      <c r="C159" s="485" t="s">
        <v>627</v>
      </c>
      <c r="D159" s="485" t="s">
        <v>449</v>
      </c>
      <c r="E159" s="485">
        <v>72</v>
      </c>
      <c r="F159" s="485">
        <v>28</v>
      </c>
      <c r="G159" s="488" t="s">
        <v>731</v>
      </c>
      <c r="H159" s="488" t="s">
        <v>674</v>
      </c>
      <c r="I159" s="485">
        <v>1.5</v>
      </c>
      <c r="J159" s="485">
        <v>12.9</v>
      </c>
      <c r="K159" s="485">
        <v>5.0999999999999996</v>
      </c>
      <c r="L159" s="485">
        <v>3.2</v>
      </c>
      <c r="M159" s="489">
        <v>1.3</v>
      </c>
      <c r="N159" s="488">
        <v>0.3</v>
      </c>
      <c r="O159" s="485">
        <v>1.8</v>
      </c>
      <c r="P159" s="485">
        <v>-0.49</v>
      </c>
    </row>
    <row r="160" spans="1:16" ht="17">
      <c r="A160" s="485">
        <v>143</v>
      </c>
      <c r="B160" s="485" t="s">
        <v>158</v>
      </c>
      <c r="C160" s="485" t="s">
        <v>437</v>
      </c>
      <c r="D160" s="485" t="s">
        <v>496</v>
      </c>
      <c r="E160" s="485">
        <v>74</v>
      </c>
      <c r="F160" s="485">
        <v>26</v>
      </c>
      <c r="G160" s="488" t="s">
        <v>732</v>
      </c>
      <c r="H160" s="489" t="s">
        <v>733</v>
      </c>
      <c r="I160" s="489">
        <v>2.1</v>
      </c>
      <c r="J160" s="485">
        <v>15.1</v>
      </c>
      <c r="K160" s="488">
        <v>2.5</v>
      </c>
      <c r="L160" s="489">
        <v>4.0999999999999996</v>
      </c>
      <c r="M160" s="488">
        <v>0.7</v>
      </c>
      <c r="N160" s="490">
        <v>0.1</v>
      </c>
      <c r="O160" s="485">
        <v>1.7</v>
      </c>
      <c r="P160" s="485">
        <v>-0.49</v>
      </c>
    </row>
    <row r="161" spans="1:16" ht="17">
      <c r="A161" s="491" t="s">
        <v>324</v>
      </c>
      <c r="B161" s="491" t="s">
        <v>325</v>
      </c>
      <c r="C161" s="491" t="s">
        <v>429</v>
      </c>
      <c r="D161" s="491" t="s">
        <v>430</v>
      </c>
      <c r="E161" s="491" t="s">
        <v>326</v>
      </c>
      <c r="F161" s="491" t="s">
        <v>431</v>
      </c>
      <c r="G161" s="491" t="s">
        <v>3</v>
      </c>
      <c r="H161" s="491" t="s">
        <v>4</v>
      </c>
      <c r="I161" s="491" t="s">
        <v>5</v>
      </c>
      <c r="J161" s="491" t="s">
        <v>11</v>
      </c>
      <c r="K161" s="491" t="s">
        <v>327</v>
      </c>
      <c r="L161" s="491" t="s">
        <v>7</v>
      </c>
      <c r="M161" s="491" t="s">
        <v>8</v>
      </c>
      <c r="N161" s="491" t="s">
        <v>9</v>
      </c>
      <c r="O161" s="491" t="s">
        <v>10</v>
      </c>
      <c r="P161" s="491" t="s">
        <v>432</v>
      </c>
    </row>
    <row r="162" spans="1:16" ht="17">
      <c r="A162" s="485">
        <v>144</v>
      </c>
      <c r="B162" s="485" t="s">
        <v>349</v>
      </c>
      <c r="C162" s="485" t="s">
        <v>462</v>
      </c>
      <c r="D162" s="485" t="s">
        <v>545</v>
      </c>
      <c r="E162" s="485">
        <v>66</v>
      </c>
      <c r="F162" s="485">
        <v>28</v>
      </c>
      <c r="G162" s="490" t="s">
        <v>736</v>
      </c>
      <c r="H162" s="487" t="s">
        <v>476</v>
      </c>
      <c r="I162" s="489">
        <v>2.2999999999999998</v>
      </c>
      <c r="J162" s="489">
        <v>16.899999999999999</v>
      </c>
      <c r="K162" s="488">
        <v>3.2</v>
      </c>
      <c r="L162" s="485">
        <v>2.2000000000000002</v>
      </c>
      <c r="M162" s="488">
        <v>0.7</v>
      </c>
      <c r="N162" s="490">
        <v>0.1</v>
      </c>
      <c r="O162" s="485">
        <v>1.4</v>
      </c>
      <c r="P162" s="485">
        <v>-0.5</v>
      </c>
    </row>
    <row r="163" spans="1:16" ht="17">
      <c r="A163" s="485">
        <v>145</v>
      </c>
      <c r="B163" s="485" t="s">
        <v>173</v>
      </c>
      <c r="C163" s="485" t="s">
        <v>433</v>
      </c>
      <c r="D163" s="485" t="s">
        <v>487</v>
      </c>
      <c r="E163" s="485">
        <v>72</v>
      </c>
      <c r="F163" s="485">
        <v>28</v>
      </c>
      <c r="G163" s="485" t="s">
        <v>734</v>
      </c>
      <c r="H163" s="489" t="s">
        <v>735</v>
      </c>
      <c r="I163" s="485">
        <v>1.8</v>
      </c>
      <c r="J163" s="485">
        <v>12.6</v>
      </c>
      <c r="K163" s="489">
        <v>6.6</v>
      </c>
      <c r="L163" s="488">
        <v>1.9</v>
      </c>
      <c r="M163" s="488">
        <v>0.7</v>
      </c>
      <c r="N163" s="490">
        <v>0.1</v>
      </c>
      <c r="O163" s="485">
        <v>1.3</v>
      </c>
      <c r="P163" s="485">
        <v>-0.5</v>
      </c>
    </row>
    <row r="164" spans="1:16" ht="17">
      <c r="A164" s="485">
        <v>146</v>
      </c>
      <c r="B164" s="485" t="s">
        <v>350</v>
      </c>
      <c r="C164" s="485" t="s">
        <v>444</v>
      </c>
      <c r="D164" s="485" t="s">
        <v>438</v>
      </c>
      <c r="E164" s="485">
        <v>80</v>
      </c>
      <c r="F164" s="485">
        <v>32</v>
      </c>
      <c r="G164" s="488" t="s">
        <v>737</v>
      </c>
      <c r="H164" s="485" t="s">
        <v>738</v>
      </c>
      <c r="I164" s="485">
        <v>1.8</v>
      </c>
      <c r="J164" s="488">
        <v>7.2</v>
      </c>
      <c r="K164" s="485">
        <v>5.8</v>
      </c>
      <c r="L164" s="488">
        <v>1.2</v>
      </c>
      <c r="M164" s="489">
        <v>1.5</v>
      </c>
      <c r="N164" s="485">
        <v>0.5</v>
      </c>
      <c r="O164" s="489">
        <v>0.7</v>
      </c>
      <c r="P164" s="485">
        <v>-0.51</v>
      </c>
    </row>
    <row r="165" spans="1:16" ht="17">
      <c r="A165" s="485">
        <v>147</v>
      </c>
      <c r="B165" s="485" t="s">
        <v>163</v>
      </c>
      <c r="C165" s="485" t="s">
        <v>448</v>
      </c>
      <c r="D165" s="485" t="s">
        <v>459</v>
      </c>
      <c r="E165" s="485">
        <v>68</v>
      </c>
      <c r="F165" s="485">
        <v>23</v>
      </c>
      <c r="G165" s="489" t="s">
        <v>739</v>
      </c>
      <c r="H165" s="485" t="s">
        <v>740</v>
      </c>
      <c r="I165" s="490">
        <v>0</v>
      </c>
      <c r="J165" s="488">
        <v>10.1</v>
      </c>
      <c r="K165" s="489">
        <v>8.1999999999999993</v>
      </c>
      <c r="L165" s="488">
        <v>1.5</v>
      </c>
      <c r="M165" s="490">
        <v>0.4</v>
      </c>
      <c r="N165" s="489">
        <v>1</v>
      </c>
      <c r="O165" s="485">
        <v>1.6</v>
      </c>
      <c r="P165" s="485">
        <v>-0.55000000000000004</v>
      </c>
    </row>
    <row r="166" spans="1:16" ht="17">
      <c r="A166" s="485">
        <v>148</v>
      </c>
      <c r="B166" s="485" t="s">
        <v>169</v>
      </c>
      <c r="C166" s="485" t="s">
        <v>627</v>
      </c>
      <c r="D166" s="485" t="s">
        <v>501</v>
      </c>
      <c r="E166" s="485">
        <v>72</v>
      </c>
      <c r="F166" s="485">
        <v>30</v>
      </c>
      <c r="G166" s="485" t="s">
        <v>741</v>
      </c>
      <c r="H166" s="485" t="s">
        <v>500</v>
      </c>
      <c r="I166" s="485">
        <v>1.6</v>
      </c>
      <c r="J166" s="485">
        <v>12.1</v>
      </c>
      <c r="K166" s="485">
        <v>4.5999999999999996</v>
      </c>
      <c r="L166" s="485">
        <v>2.2000000000000002</v>
      </c>
      <c r="M166" s="489">
        <v>1.1000000000000001</v>
      </c>
      <c r="N166" s="488">
        <v>0.3</v>
      </c>
      <c r="O166" s="485">
        <v>1.3</v>
      </c>
      <c r="P166" s="485">
        <v>-0.55000000000000004</v>
      </c>
    </row>
    <row r="167" spans="1:16" ht="17">
      <c r="A167" s="485">
        <v>149</v>
      </c>
      <c r="B167" s="485" t="s">
        <v>171</v>
      </c>
      <c r="C167" s="485" t="s">
        <v>433</v>
      </c>
      <c r="D167" s="485" t="s">
        <v>459</v>
      </c>
      <c r="E167" s="485">
        <v>68</v>
      </c>
      <c r="F167" s="485">
        <v>24</v>
      </c>
      <c r="G167" s="489" t="s">
        <v>742</v>
      </c>
      <c r="H167" s="485" t="s">
        <v>606</v>
      </c>
      <c r="I167" s="485">
        <v>1.3</v>
      </c>
      <c r="J167" s="488">
        <v>10.199999999999999</v>
      </c>
      <c r="K167" s="489">
        <v>7</v>
      </c>
      <c r="L167" s="488">
        <v>1</v>
      </c>
      <c r="M167" s="488">
        <v>0.8</v>
      </c>
      <c r="N167" s="485">
        <v>0.6</v>
      </c>
      <c r="O167" s="485">
        <v>1.5</v>
      </c>
      <c r="P167" s="485">
        <v>-0.6</v>
      </c>
    </row>
    <row r="168" spans="1:16" ht="17">
      <c r="A168" s="485">
        <v>150</v>
      </c>
      <c r="B168" s="485" t="s">
        <v>743</v>
      </c>
      <c r="C168" s="485" t="s">
        <v>462</v>
      </c>
      <c r="D168" s="485" t="s">
        <v>493</v>
      </c>
      <c r="E168" s="485">
        <v>60</v>
      </c>
      <c r="F168" s="485">
        <v>31</v>
      </c>
      <c r="G168" s="489" t="s">
        <v>744</v>
      </c>
      <c r="H168" s="490" t="s">
        <v>745</v>
      </c>
      <c r="I168" s="490">
        <v>0.6</v>
      </c>
      <c r="J168" s="489">
        <v>17.399999999999999</v>
      </c>
      <c r="K168" s="485">
        <v>5.4</v>
      </c>
      <c r="L168" s="485">
        <v>3.3</v>
      </c>
      <c r="M168" s="485">
        <v>0.8</v>
      </c>
      <c r="N168" s="489">
        <v>0.9</v>
      </c>
      <c r="O168" s="488">
        <v>2.2999999999999998</v>
      </c>
      <c r="P168" s="485">
        <v>-0.63</v>
      </c>
    </row>
    <row r="169" spans="1:16" ht="17">
      <c r="A169" s="485">
        <v>151</v>
      </c>
      <c r="B169" s="485" t="s">
        <v>177</v>
      </c>
      <c r="C169" s="485" t="s">
        <v>448</v>
      </c>
      <c r="D169" s="485" t="s">
        <v>524</v>
      </c>
      <c r="E169" s="485">
        <v>70</v>
      </c>
      <c r="F169" s="485">
        <v>23</v>
      </c>
      <c r="G169" s="487" t="s">
        <v>541</v>
      </c>
      <c r="H169" s="490" t="s">
        <v>746</v>
      </c>
      <c r="I169" s="490">
        <v>0</v>
      </c>
      <c r="J169" s="488">
        <v>7.9</v>
      </c>
      <c r="K169" s="489">
        <v>8.3000000000000007</v>
      </c>
      <c r="L169" s="488">
        <v>1.8</v>
      </c>
      <c r="M169" s="488">
        <v>0.6</v>
      </c>
      <c r="N169" s="489">
        <v>1.3</v>
      </c>
      <c r="O169" s="489">
        <v>0.8</v>
      </c>
      <c r="P169" s="485">
        <v>-0.65</v>
      </c>
    </row>
    <row r="170" spans="1:16" ht="17">
      <c r="A170" s="485">
        <v>152</v>
      </c>
      <c r="B170" s="485" t="s">
        <v>205</v>
      </c>
      <c r="C170" s="485" t="s">
        <v>462</v>
      </c>
      <c r="D170" s="485" t="s">
        <v>528</v>
      </c>
      <c r="E170" s="485">
        <v>68</v>
      </c>
      <c r="F170" s="485">
        <v>26</v>
      </c>
      <c r="G170" s="489" t="s">
        <v>747</v>
      </c>
      <c r="H170" s="485" t="s">
        <v>625</v>
      </c>
      <c r="I170" s="485">
        <v>1.6</v>
      </c>
      <c r="J170" s="485">
        <v>12.4</v>
      </c>
      <c r="K170" s="488">
        <v>3.5</v>
      </c>
      <c r="L170" s="485">
        <v>2.2000000000000002</v>
      </c>
      <c r="M170" s="485">
        <v>1</v>
      </c>
      <c r="N170" s="488">
        <v>0.3</v>
      </c>
      <c r="O170" s="485">
        <v>1.5</v>
      </c>
      <c r="P170" s="485">
        <v>-0.66</v>
      </c>
    </row>
    <row r="171" spans="1:16" ht="17">
      <c r="A171" s="485">
        <v>153</v>
      </c>
      <c r="B171" s="485" t="s">
        <v>160</v>
      </c>
      <c r="C171" s="485" t="s">
        <v>627</v>
      </c>
      <c r="D171" s="485" t="s">
        <v>512</v>
      </c>
      <c r="E171" s="485">
        <v>72</v>
      </c>
      <c r="F171" s="485">
        <v>30</v>
      </c>
      <c r="G171" s="488" t="s">
        <v>748</v>
      </c>
      <c r="H171" s="488" t="s">
        <v>749</v>
      </c>
      <c r="I171" s="489">
        <v>2.1</v>
      </c>
      <c r="J171" s="489">
        <v>16.399999999999999</v>
      </c>
      <c r="K171" s="485">
        <v>5.3</v>
      </c>
      <c r="L171" s="485">
        <v>3.3</v>
      </c>
      <c r="M171" s="488">
        <v>0.8</v>
      </c>
      <c r="N171" s="488">
        <v>0.3</v>
      </c>
      <c r="O171" s="488">
        <v>2</v>
      </c>
      <c r="P171" s="485">
        <v>-0.7</v>
      </c>
    </row>
    <row r="172" spans="1:16" ht="17">
      <c r="A172" s="485">
        <v>154</v>
      </c>
      <c r="B172" s="485" t="s">
        <v>352</v>
      </c>
      <c r="C172" s="485" t="s">
        <v>627</v>
      </c>
      <c r="D172" s="485" t="s">
        <v>459</v>
      </c>
      <c r="E172" s="485">
        <v>66</v>
      </c>
      <c r="F172" s="485">
        <v>26</v>
      </c>
      <c r="G172" s="485" t="s">
        <v>750</v>
      </c>
      <c r="H172" s="488" t="s">
        <v>751</v>
      </c>
      <c r="I172" s="488">
        <v>1</v>
      </c>
      <c r="J172" s="488">
        <v>9.3000000000000007</v>
      </c>
      <c r="K172" s="485">
        <v>5.0999999999999996</v>
      </c>
      <c r="L172" s="488">
        <v>1.4</v>
      </c>
      <c r="M172" s="485">
        <v>1</v>
      </c>
      <c r="N172" s="489">
        <v>0.9</v>
      </c>
      <c r="O172" s="489">
        <v>0.9</v>
      </c>
      <c r="P172" s="485">
        <v>-0.72</v>
      </c>
    </row>
    <row r="173" spans="1:16" ht="17">
      <c r="A173" s="485">
        <v>155</v>
      </c>
      <c r="B173" s="485" t="s">
        <v>752</v>
      </c>
      <c r="C173" s="485" t="s">
        <v>444</v>
      </c>
      <c r="D173" s="485" t="s">
        <v>434</v>
      </c>
      <c r="E173" s="485">
        <v>76</v>
      </c>
      <c r="F173" s="485">
        <v>29</v>
      </c>
      <c r="G173" s="485" t="s">
        <v>753</v>
      </c>
      <c r="H173" s="485" t="s">
        <v>754</v>
      </c>
      <c r="I173" s="485">
        <v>1.7</v>
      </c>
      <c r="J173" s="489">
        <v>17.3</v>
      </c>
      <c r="K173" s="485">
        <v>5.0999999999999996</v>
      </c>
      <c r="L173" s="485">
        <v>2.2999999999999998</v>
      </c>
      <c r="M173" s="488">
        <v>0.5</v>
      </c>
      <c r="N173" s="488">
        <v>0.4</v>
      </c>
      <c r="O173" s="485">
        <v>1.7</v>
      </c>
      <c r="P173" s="485">
        <v>-0.74</v>
      </c>
    </row>
    <row r="174" spans="1:16" ht="17">
      <c r="A174" s="485">
        <v>156</v>
      </c>
      <c r="B174" s="485" t="s">
        <v>157</v>
      </c>
      <c r="C174" s="485" t="s">
        <v>465</v>
      </c>
      <c r="D174" s="485" t="s">
        <v>496</v>
      </c>
      <c r="E174" s="485">
        <v>56</v>
      </c>
      <c r="F174" s="485">
        <v>26</v>
      </c>
      <c r="G174" s="488" t="s">
        <v>755</v>
      </c>
      <c r="H174" s="489" t="s">
        <v>756</v>
      </c>
      <c r="I174" s="488">
        <v>1.1000000000000001</v>
      </c>
      <c r="J174" s="485">
        <v>14.7</v>
      </c>
      <c r="K174" s="488">
        <v>2.7</v>
      </c>
      <c r="L174" s="489">
        <v>4.3</v>
      </c>
      <c r="M174" s="488">
        <v>0.6</v>
      </c>
      <c r="N174" s="488">
        <v>0.2</v>
      </c>
      <c r="O174" s="485">
        <v>1.5</v>
      </c>
      <c r="P174" s="485">
        <v>-0.76</v>
      </c>
    </row>
    <row r="175" spans="1:16" ht="17">
      <c r="A175" s="491" t="s">
        <v>324</v>
      </c>
      <c r="B175" s="491" t="s">
        <v>325</v>
      </c>
      <c r="C175" s="491" t="s">
        <v>429</v>
      </c>
      <c r="D175" s="491" t="s">
        <v>430</v>
      </c>
      <c r="E175" s="491" t="s">
        <v>326</v>
      </c>
      <c r="F175" s="491" t="s">
        <v>431</v>
      </c>
      <c r="G175" s="491" t="s">
        <v>3</v>
      </c>
      <c r="H175" s="491" t="s">
        <v>4</v>
      </c>
      <c r="I175" s="491" t="s">
        <v>5</v>
      </c>
      <c r="J175" s="491" t="s">
        <v>11</v>
      </c>
      <c r="K175" s="491" t="s">
        <v>327</v>
      </c>
      <c r="L175" s="491" t="s">
        <v>7</v>
      </c>
      <c r="M175" s="491" t="s">
        <v>8</v>
      </c>
      <c r="N175" s="491" t="s">
        <v>9</v>
      </c>
      <c r="O175" s="491" t="s">
        <v>10</v>
      </c>
      <c r="P175" s="491" t="s">
        <v>432</v>
      </c>
    </row>
    <row r="176" spans="1:16" ht="17">
      <c r="A176" s="485">
        <v>157</v>
      </c>
      <c r="B176" s="485" t="s">
        <v>208</v>
      </c>
      <c r="C176" s="485" t="s">
        <v>477</v>
      </c>
      <c r="D176" s="485" t="s">
        <v>438</v>
      </c>
      <c r="E176" s="485">
        <v>70</v>
      </c>
      <c r="F176" s="485">
        <v>28</v>
      </c>
      <c r="G176" s="485" t="s">
        <v>917</v>
      </c>
      <c r="H176" s="485" t="s">
        <v>918</v>
      </c>
      <c r="I176" s="489">
        <v>2.2000000000000002</v>
      </c>
      <c r="J176" s="485">
        <v>11.7</v>
      </c>
      <c r="K176" s="488">
        <v>4.5</v>
      </c>
      <c r="L176" s="488">
        <v>1.3</v>
      </c>
      <c r="M176" s="488">
        <v>0.6</v>
      </c>
      <c r="N176" s="488">
        <v>0.4</v>
      </c>
      <c r="O176" s="489">
        <v>1.1000000000000001</v>
      </c>
      <c r="P176" s="485">
        <v>-0.83</v>
      </c>
    </row>
    <row r="177" spans="1:16" ht="17">
      <c r="A177" s="485">
        <v>158</v>
      </c>
      <c r="B177" s="485" t="s">
        <v>165</v>
      </c>
      <c r="C177" s="485" t="s">
        <v>465</v>
      </c>
      <c r="D177" s="485" t="s">
        <v>549</v>
      </c>
      <c r="E177" s="485">
        <v>70</v>
      </c>
      <c r="F177" s="485">
        <v>30</v>
      </c>
      <c r="G177" s="485" t="s">
        <v>757</v>
      </c>
      <c r="H177" s="485" t="s">
        <v>758</v>
      </c>
      <c r="I177" s="489">
        <v>2.1</v>
      </c>
      <c r="J177" s="485">
        <v>15.1</v>
      </c>
      <c r="K177" s="488">
        <v>3.6</v>
      </c>
      <c r="L177" s="485">
        <v>2.9</v>
      </c>
      <c r="M177" s="488">
        <v>0.8</v>
      </c>
      <c r="N177" s="490">
        <v>0.1</v>
      </c>
      <c r="O177" s="488">
        <v>2.2999999999999998</v>
      </c>
      <c r="P177" s="485">
        <v>-0.86</v>
      </c>
    </row>
    <row r="178" spans="1:16" ht="17">
      <c r="A178" s="485">
        <v>159</v>
      </c>
      <c r="B178" s="485" t="s">
        <v>195</v>
      </c>
      <c r="C178" s="485" t="s">
        <v>444</v>
      </c>
      <c r="D178" s="485" t="s">
        <v>469</v>
      </c>
      <c r="E178" s="485">
        <v>70</v>
      </c>
      <c r="F178" s="485">
        <v>28</v>
      </c>
      <c r="G178" s="485" t="s">
        <v>759</v>
      </c>
      <c r="H178" s="488" t="s">
        <v>760</v>
      </c>
      <c r="I178" s="488">
        <v>1.3</v>
      </c>
      <c r="J178" s="488">
        <v>10.9</v>
      </c>
      <c r="K178" s="488">
        <v>4.4000000000000004</v>
      </c>
      <c r="L178" s="489">
        <v>3.5</v>
      </c>
      <c r="M178" s="488">
        <v>0.8</v>
      </c>
      <c r="N178" s="485">
        <v>0.7</v>
      </c>
      <c r="O178" s="485">
        <v>1.7</v>
      </c>
      <c r="P178" s="485">
        <v>-0.91</v>
      </c>
    </row>
    <row r="179" spans="1:16" ht="17">
      <c r="A179" s="485">
        <v>160</v>
      </c>
      <c r="B179" s="485" t="s">
        <v>161</v>
      </c>
      <c r="C179" s="485" t="s">
        <v>444</v>
      </c>
      <c r="D179" s="485" t="s">
        <v>549</v>
      </c>
      <c r="E179" s="485">
        <v>76</v>
      </c>
      <c r="F179" s="485">
        <v>32</v>
      </c>
      <c r="G179" s="485" t="s">
        <v>690</v>
      </c>
      <c r="H179" s="485" t="s">
        <v>672</v>
      </c>
      <c r="I179" s="485">
        <v>1.8</v>
      </c>
      <c r="J179" s="485">
        <v>13.6</v>
      </c>
      <c r="K179" s="485">
        <v>4.9000000000000004</v>
      </c>
      <c r="L179" s="485">
        <v>2.7</v>
      </c>
      <c r="M179" s="488">
        <v>0.8</v>
      </c>
      <c r="N179" s="490">
        <v>0.1</v>
      </c>
      <c r="O179" s="485">
        <v>1.5</v>
      </c>
      <c r="P179" s="485">
        <v>-0.92</v>
      </c>
    </row>
    <row r="180" spans="1:16" ht="17">
      <c r="A180" s="485">
        <v>161</v>
      </c>
      <c r="B180" s="485" t="s">
        <v>206</v>
      </c>
      <c r="C180" s="485" t="s">
        <v>437</v>
      </c>
      <c r="D180" s="485" t="s">
        <v>545</v>
      </c>
      <c r="E180" s="485">
        <v>72</v>
      </c>
      <c r="F180" s="485">
        <v>28</v>
      </c>
      <c r="G180" s="485" t="s">
        <v>761</v>
      </c>
      <c r="H180" s="485" t="s">
        <v>762</v>
      </c>
      <c r="I180" s="489">
        <v>2.2999999999999998</v>
      </c>
      <c r="J180" s="485">
        <v>12.3</v>
      </c>
      <c r="K180" s="488">
        <v>2.6</v>
      </c>
      <c r="L180" s="488">
        <v>1.4</v>
      </c>
      <c r="M180" s="488">
        <v>0.7</v>
      </c>
      <c r="N180" s="488">
        <v>0.3</v>
      </c>
      <c r="O180" s="489">
        <v>1.2</v>
      </c>
      <c r="P180" s="485">
        <v>-0.93</v>
      </c>
    </row>
    <row r="181" spans="1:16" ht="17">
      <c r="A181" s="485">
        <v>162</v>
      </c>
      <c r="B181" s="485" t="s">
        <v>137</v>
      </c>
      <c r="C181" s="485" t="s">
        <v>444</v>
      </c>
      <c r="D181" s="485" t="s">
        <v>605</v>
      </c>
      <c r="E181" s="485">
        <v>75</v>
      </c>
      <c r="F181" s="485">
        <v>25</v>
      </c>
      <c r="G181" s="488" t="s">
        <v>763</v>
      </c>
      <c r="H181" s="485" t="s">
        <v>764</v>
      </c>
      <c r="I181" s="485">
        <v>1.8</v>
      </c>
      <c r="J181" s="488">
        <v>9.5</v>
      </c>
      <c r="K181" s="485">
        <v>5</v>
      </c>
      <c r="L181" s="488">
        <v>1.1000000000000001</v>
      </c>
      <c r="M181" s="488">
        <v>0.8</v>
      </c>
      <c r="N181" s="485">
        <v>0.7</v>
      </c>
      <c r="O181" s="487">
        <v>0.5</v>
      </c>
      <c r="P181" s="485">
        <v>-0.93</v>
      </c>
    </row>
    <row r="182" spans="1:16" ht="17">
      <c r="A182" s="485">
        <v>163</v>
      </c>
      <c r="B182" s="485" t="s">
        <v>168</v>
      </c>
      <c r="C182" s="485" t="s">
        <v>462</v>
      </c>
      <c r="D182" s="485" t="s">
        <v>484</v>
      </c>
      <c r="E182" s="485">
        <v>72</v>
      </c>
      <c r="F182" s="485">
        <v>29</v>
      </c>
      <c r="G182" s="485" t="s">
        <v>765</v>
      </c>
      <c r="H182" s="490" t="s">
        <v>766</v>
      </c>
      <c r="I182" s="485">
        <v>1.5</v>
      </c>
      <c r="J182" s="485">
        <v>15.5</v>
      </c>
      <c r="K182" s="485">
        <v>4.9000000000000004</v>
      </c>
      <c r="L182" s="488">
        <v>1.6</v>
      </c>
      <c r="M182" s="485">
        <v>1</v>
      </c>
      <c r="N182" s="488">
        <v>0.5</v>
      </c>
      <c r="O182" s="485">
        <v>1.5</v>
      </c>
      <c r="P182" s="485">
        <v>-0.99</v>
      </c>
    </row>
    <row r="183" spans="1:16" ht="17">
      <c r="A183" s="485">
        <v>164</v>
      </c>
      <c r="B183" s="485" t="s">
        <v>182</v>
      </c>
      <c r="C183" s="485" t="s">
        <v>465</v>
      </c>
      <c r="D183" s="485" t="s">
        <v>570</v>
      </c>
      <c r="E183" s="485">
        <v>74</v>
      </c>
      <c r="F183" s="485">
        <v>24</v>
      </c>
      <c r="G183" s="485" t="s">
        <v>767</v>
      </c>
      <c r="H183" s="489" t="s">
        <v>685</v>
      </c>
      <c r="I183" s="490">
        <v>0.7</v>
      </c>
      <c r="J183" s="488">
        <v>8</v>
      </c>
      <c r="K183" s="490">
        <v>2.1</v>
      </c>
      <c r="L183" s="489">
        <v>5.0999999999999996</v>
      </c>
      <c r="M183" s="489">
        <v>1.3</v>
      </c>
      <c r="N183" s="490">
        <v>0.1</v>
      </c>
      <c r="O183" s="489">
        <v>0.7</v>
      </c>
      <c r="P183" s="485">
        <v>-1.04</v>
      </c>
    </row>
    <row r="184" spans="1:16" ht="17">
      <c r="A184" s="485">
        <v>165</v>
      </c>
      <c r="B184" s="485" t="s">
        <v>174</v>
      </c>
      <c r="C184" s="485" t="s">
        <v>477</v>
      </c>
      <c r="D184" s="485" t="s">
        <v>605</v>
      </c>
      <c r="E184" s="485">
        <v>74</v>
      </c>
      <c r="F184" s="485">
        <v>25</v>
      </c>
      <c r="G184" s="490" t="s">
        <v>768</v>
      </c>
      <c r="H184" s="489" t="s">
        <v>769</v>
      </c>
      <c r="I184" s="489">
        <v>2.2999999999999998</v>
      </c>
      <c r="J184" s="485">
        <v>12.9</v>
      </c>
      <c r="K184" s="488">
        <v>2.7</v>
      </c>
      <c r="L184" s="485">
        <v>2.4</v>
      </c>
      <c r="M184" s="488">
        <v>0.7</v>
      </c>
      <c r="N184" s="488">
        <v>0.5</v>
      </c>
      <c r="O184" s="485">
        <v>1.7</v>
      </c>
      <c r="P184" s="485">
        <v>-1.06</v>
      </c>
    </row>
    <row r="185" spans="1:16" ht="17">
      <c r="A185" s="485">
        <v>166</v>
      </c>
      <c r="B185" s="485" t="s">
        <v>188</v>
      </c>
      <c r="C185" s="485" t="s">
        <v>462</v>
      </c>
      <c r="D185" s="485" t="s">
        <v>445</v>
      </c>
      <c r="E185" s="485">
        <v>66</v>
      </c>
      <c r="F185" s="485">
        <v>28</v>
      </c>
      <c r="G185" s="488" t="s">
        <v>690</v>
      </c>
      <c r="H185" s="485" t="s">
        <v>611</v>
      </c>
      <c r="I185" s="489">
        <v>2.4</v>
      </c>
      <c r="J185" s="485">
        <v>14.1</v>
      </c>
      <c r="K185" s="490">
        <v>2.4</v>
      </c>
      <c r="L185" s="485">
        <v>2.2000000000000002</v>
      </c>
      <c r="M185" s="488">
        <v>0.7</v>
      </c>
      <c r="N185" s="488">
        <v>0.2</v>
      </c>
      <c r="O185" s="489">
        <v>1.2</v>
      </c>
      <c r="P185" s="485">
        <v>-1.07</v>
      </c>
    </row>
    <row r="186" spans="1:16" ht="17">
      <c r="A186" s="485">
        <v>167</v>
      </c>
      <c r="B186" s="485" t="s">
        <v>187</v>
      </c>
      <c r="C186" s="485" t="s">
        <v>627</v>
      </c>
      <c r="D186" s="485" t="s">
        <v>474</v>
      </c>
      <c r="E186" s="485">
        <v>76</v>
      </c>
      <c r="F186" s="485">
        <v>25</v>
      </c>
      <c r="G186" s="485" t="s">
        <v>770</v>
      </c>
      <c r="H186" s="485" t="s">
        <v>618</v>
      </c>
      <c r="I186" s="485">
        <v>1.3</v>
      </c>
      <c r="J186" s="485">
        <v>11.9</v>
      </c>
      <c r="K186" s="485">
        <v>4.8</v>
      </c>
      <c r="L186" s="488">
        <v>1</v>
      </c>
      <c r="M186" s="485">
        <v>0.9</v>
      </c>
      <c r="N186" s="485">
        <v>0.6</v>
      </c>
      <c r="O186" s="485">
        <v>1.4</v>
      </c>
      <c r="P186" s="485">
        <v>-1.1299999999999999</v>
      </c>
    </row>
    <row r="187" spans="1:16" ht="17">
      <c r="A187" s="485">
        <v>168</v>
      </c>
      <c r="B187" s="485" t="s">
        <v>175</v>
      </c>
      <c r="C187" s="485" t="s">
        <v>527</v>
      </c>
      <c r="D187" s="485" t="s">
        <v>478</v>
      </c>
      <c r="E187" s="485">
        <v>72</v>
      </c>
      <c r="F187" s="485">
        <v>30</v>
      </c>
      <c r="G187" s="485" t="s">
        <v>919</v>
      </c>
      <c r="H187" s="488" t="s">
        <v>920</v>
      </c>
      <c r="I187" s="490">
        <v>0.5</v>
      </c>
      <c r="J187" s="485">
        <v>13.7</v>
      </c>
      <c r="K187" s="485">
        <v>5.7</v>
      </c>
      <c r="L187" s="488">
        <v>1.7</v>
      </c>
      <c r="M187" s="485">
        <v>1</v>
      </c>
      <c r="N187" s="485">
        <v>0.7</v>
      </c>
      <c r="O187" s="485">
        <v>1.5</v>
      </c>
      <c r="P187" s="485">
        <v>-1.1399999999999999</v>
      </c>
    </row>
    <row r="188" spans="1:16" ht="17">
      <c r="A188" s="485">
        <v>169</v>
      </c>
      <c r="B188" s="485" t="s">
        <v>229</v>
      </c>
      <c r="C188" s="485" t="s">
        <v>477</v>
      </c>
      <c r="D188" s="485" t="s">
        <v>605</v>
      </c>
      <c r="E188" s="485">
        <v>60</v>
      </c>
      <c r="F188" s="485">
        <v>30</v>
      </c>
      <c r="G188" s="485" t="s">
        <v>912</v>
      </c>
      <c r="H188" s="488" t="s">
        <v>921</v>
      </c>
      <c r="I188" s="485">
        <v>1.6</v>
      </c>
      <c r="J188" s="489">
        <v>16.100000000000001</v>
      </c>
      <c r="K188" s="488">
        <v>3.8</v>
      </c>
      <c r="L188" s="488">
        <v>2</v>
      </c>
      <c r="M188" s="488">
        <v>0.7</v>
      </c>
      <c r="N188" s="488">
        <v>0.2</v>
      </c>
      <c r="O188" s="487">
        <v>0.7</v>
      </c>
      <c r="P188" s="485">
        <v>-1.1599999999999999</v>
      </c>
    </row>
    <row r="189" spans="1:16" ht="17">
      <c r="A189" s="491" t="s">
        <v>324</v>
      </c>
      <c r="B189" s="491" t="s">
        <v>325</v>
      </c>
      <c r="C189" s="491" t="s">
        <v>429</v>
      </c>
      <c r="D189" s="491" t="s">
        <v>430</v>
      </c>
      <c r="E189" s="491" t="s">
        <v>326</v>
      </c>
      <c r="F189" s="491" t="s">
        <v>431</v>
      </c>
      <c r="G189" s="491" t="s">
        <v>3</v>
      </c>
      <c r="H189" s="491" t="s">
        <v>4</v>
      </c>
      <c r="I189" s="491" t="s">
        <v>5</v>
      </c>
      <c r="J189" s="491" t="s">
        <v>11</v>
      </c>
      <c r="K189" s="491" t="s">
        <v>327</v>
      </c>
      <c r="L189" s="491" t="s">
        <v>7</v>
      </c>
      <c r="M189" s="491" t="s">
        <v>8</v>
      </c>
      <c r="N189" s="491" t="s">
        <v>9</v>
      </c>
      <c r="O189" s="491" t="s">
        <v>10</v>
      </c>
      <c r="P189" s="491" t="s">
        <v>432</v>
      </c>
    </row>
    <row r="190" spans="1:16" ht="17">
      <c r="A190" s="485">
        <v>170</v>
      </c>
      <c r="B190" s="485" t="s">
        <v>167</v>
      </c>
      <c r="C190" s="485" t="s">
        <v>465</v>
      </c>
      <c r="D190" s="485" t="s">
        <v>512</v>
      </c>
      <c r="E190" s="485">
        <v>70</v>
      </c>
      <c r="F190" s="485">
        <v>26</v>
      </c>
      <c r="G190" s="485" t="s">
        <v>771</v>
      </c>
      <c r="H190" s="488" t="s">
        <v>772</v>
      </c>
      <c r="I190" s="488">
        <v>0.7</v>
      </c>
      <c r="J190" s="488">
        <v>9.8000000000000007</v>
      </c>
      <c r="K190" s="488">
        <v>4.2</v>
      </c>
      <c r="L190" s="487">
        <v>6</v>
      </c>
      <c r="M190" s="485">
        <v>0.9</v>
      </c>
      <c r="N190" s="488">
        <v>0.4</v>
      </c>
      <c r="O190" s="488">
        <v>2.4</v>
      </c>
      <c r="P190" s="485">
        <v>-1.27</v>
      </c>
    </row>
    <row r="191" spans="1:16" ht="17">
      <c r="A191" s="485">
        <v>171</v>
      </c>
      <c r="B191" s="485" t="s">
        <v>204</v>
      </c>
      <c r="C191" s="485" t="s">
        <v>444</v>
      </c>
      <c r="D191" s="485" t="s">
        <v>512</v>
      </c>
      <c r="E191" s="485">
        <v>68</v>
      </c>
      <c r="F191" s="485">
        <v>26</v>
      </c>
      <c r="G191" s="488" t="s">
        <v>922</v>
      </c>
      <c r="H191" s="489" t="s">
        <v>611</v>
      </c>
      <c r="I191" s="485">
        <v>1.9</v>
      </c>
      <c r="J191" s="485">
        <v>12.8</v>
      </c>
      <c r="K191" s="485">
        <v>6</v>
      </c>
      <c r="L191" s="488">
        <v>1.5</v>
      </c>
      <c r="M191" s="488">
        <v>0.6</v>
      </c>
      <c r="N191" s="488">
        <v>0.3</v>
      </c>
      <c r="O191" s="489">
        <v>1.1000000000000001</v>
      </c>
      <c r="P191" s="485">
        <v>-1.42</v>
      </c>
    </row>
    <row r="192" spans="1:16" ht="17">
      <c r="A192" s="485">
        <v>172</v>
      </c>
      <c r="B192" s="485" t="s">
        <v>354</v>
      </c>
      <c r="C192" s="485" t="s">
        <v>462</v>
      </c>
      <c r="D192" s="485" t="s">
        <v>478</v>
      </c>
      <c r="E192" s="485">
        <v>68</v>
      </c>
      <c r="F192" s="485">
        <v>29</v>
      </c>
      <c r="G192" s="488" t="s">
        <v>773</v>
      </c>
      <c r="H192" s="488" t="s">
        <v>774</v>
      </c>
      <c r="I192" s="488">
        <v>0.9</v>
      </c>
      <c r="J192" s="485">
        <v>11.7</v>
      </c>
      <c r="K192" s="485">
        <v>6.2</v>
      </c>
      <c r="L192" s="485">
        <v>3.3</v>
      </c>
      <c r="M192" s="485">
        <v>0.9</v>
      </c>
      <c r="N192" s="488">
        <v>0.2</v>
      </c>
      <c r="O192" s="485">
        <v>1.3</v>
      </c>
      <c r="P192" s="485">
        <v>-1.44</v>
      </c>
    </row>
    <row r="193" spans="1:16" ht="17">
      <c r="A193" s="485">
        <v>173</v>
      </c>
      <c r="B193" s="485" t="s">
        <v>196</v>
      </c>
      <c r="C193" s="485" t="s">
        <v>462</v>
      </c>
      <c r="D193" s="485" t="s">
        <v>466</v>
      </c>
      <c r="E193" s="485">
        <v>72</v>
      </c>
      <c r="F193" s="485">
        <v>28</v>
      </c>
      <c r="G193" s="485" t="s">
        <v>531</v>
      </c>
      <c r="H193" s="489" t="s">
        <v>775</v>
      </c>
      <c r="I193" s="485">
        <v>1.3</v>
      </c>
      <c r="J193" s="485">
        <v>12.7</v>
      </c>
      <c r="K193" s="490">
        <v>2.2999999999999998</v>
      </c>
      <c r="L193" s="488">
        <v>2</v>
      </c>
      <c r="M193" s="485">
        <v>0.9</v>
      </c>
      <c r="N193" s="488">
        <v>0.2</v>
      </c>
      <c r="O193" s="489">
        <v>0.9</v>
      </c>
      <c r="P193" s="485">
        <v>-1.49</v>
      </c>
    </row>
    <row r="194" spans="1:16" ht="17">
      <c r="A194" s="485">
        <v>174</v>
      </c>
      <c r="B194" s="485" t="s">
        <v>218</v>
      </c>
      <c r="C194" s="485" t="s">
        <v>448</v>
      </c>
      <c r="D194" s="485" t="s">
        <v>545</v>
      </c>
      <c r="E194" s="485">
        <v>60</v>
      </c>
      <c r="F194" s="485">
        <v>14</v>
      </c>
      <c r="G194" s="487" t="s">
        <v>776</v>
      </c>
      <c r="H194" s="485" t="s">
        <v>777</v>
      </c>
      <c r="I194" s="490">
        <v>0.1</v>
      </c>
      <c r="J194" s="488">
        <v>9.3000000000000007</v>
      </c>
      <c r="K194" s="485">
        <v>5.8</v>
      </c>
      <c r="L194" s="488">
        <v>1.2</v>
      </c>
      <c r="M194" s="490">
        <v>0.3</v>
      </c>
      <c r="N194" s="485">
        <v>0.6</v>
      </c>
      <c r="O194" s="489">
        <v>1.3</v>
      </c>
      <c r="P194" s="485">
        <v>-1.56</v>
      </c>
    </row>
    <row r="195" spans="1:16" ht="17">
      <c r="A195" s="485">
        <v>175</v>
      </c>
      <c r="B195" s="485" t="s">
        <v>184</v>
      </c>
      <c r="C195" s="485" t="s">
        <v>465</v>
      </c>
      <c r="D195" s="485" t="s">
        <v>517</v>
      </c>
      <c r="E195" s="485">
        <v>76</v>
      </c>
      <c r="F195" s="485">
        <v>26</v>
      </c>
      <c r="G195" s="490" t="s">
        <v>778</v>
      </c>
      <c r="H195" s="489" t="s">
        <v>643</v>
      </c>
      <c r="I195" s="485">
        <v>1.5</v>
      </c>
      <c r="J195" s="485">
        <v>14.6</v>
      </c>
      <c r="K195" s="488">
        <v>3.4</v>
      </c>
      <c r="L195" s="489">
        <v>3.8</v>
      </c>
      <c r="M195" s="488">
        <v>0.7</v>
      </c>
      <c r="N195" s="488">
        <v>0.2</v>
      </c>
      <c r="O195" s="488">
        <v>2</v>
      </c>
      <c r="P195" s="485">
        <v>-1.56</v>
      </c>
    </row>
    <row r="196" spans="1:16" ht="17">
      <c r="A196" s="485">
        <v>176</v>
      </c>
      <c r="B196" s="485" t="s">
        <v>191</v>
      </c>
      <c r="C196" s="485" t="s">
        <v>465</v>
      </c>
      <c r="D196" s="485" t="s">
        <v>459</v>
      </c>
      <c r="E196" s="485">
        <v>78</v>
      </c>
      <c r="F196" s="485">
        <v>28</v>
      </c>
      <c r="G196" s="485" t="s">
        <v>779</v>
      </c>
      <c r="H196" s="485" t="s">
        <v>780</v>
      </c>
      <c r="I196" s="487">
        <v>2.8</v>
      </c>
      <c r="J196" s="485">
        <v>12.6</v>
      </c>
      <c r="K196" s="490">
        <v>2.2000000000000002</v>
      </c>
      <c r="L196" s="488">
        <v>1.9</v>
      </c>
      <c r="M196" s="488">
        <v>0.6</v>
      </c>
      <c r="N196" s="488">
        <v>0.1</v>
      </c>
      <c r="O196" s="489">
        <v>0.7</v>
      </c>
      <c r="P196" s="485">
        <v>-1.67</v>
      </c>
    </row>
    <row r="197" spans="1:16" ht="17">
      <c r="A197" s="485">
        <v>177</v>
      </c>
      <c r="B197" s="485" t="s">
        <v>210</v>
      </c>
      <c r="C197" s="485" t="s">
        <v>444</v>
      </c>
      <c r="D197" s="485" t="s">
        <v>528</v>
      </c>
      <c r="E197" s="485">
        <v>70</v>
      </c>
      <c r="F197" s="485">
        <v>28</v>
      </c>
      <c r="G197" s="485" t="s">
        <v>781</v>
      </c>
      <c r="H197" s="488" t="s">
        <v>782</v>
      </c>
      <c r="I197" s="485">
        <v>1.5</v>
      </c>
      <c r="J197" s="488">
        <v>11</v>
      </c>
      <c r="K197" s="488">
        <v>4.4000000000000004</v>
      </c>
      <c r="L197" s="488">
        <v>1</v>
      </c>
      <c r="M197" s="489">
        <v>1.2</v>
      </c>
      <c r="N197" s="488">
        <v>0.4</v>
      </c>
      <c r="O197" s="489">
        <v>1.1000000000000001</v>
      </c>
      <c r="P197" s="485">
        <v>-1.7</v>
      </c>
    </row>
    <row r="198" spans="1:16" ht="17">
      <c r="A198" s="485">
        <v>178</v>
      </c>
      <c r="B198" s="485" t="s">
        <v>185</v>
      </c>
      <c r="C198" s="485" t="s">
        <v>433</v>
      </c>
      <c r="D198" s="485" t="s">
        <v>452</v>
      </c>
      <c r="E198" s="485">
        <v>76</v>
      </c>
      <c r="F198" s="485">
        <v>20</v>
      </c>
      <c r="G198" s="487" t="s">
        <v>783</v>
      </c>
      <c r="H198" s="490" t="s">
        <v>784</v>
      </c>
      <c r="I198" s="490">
        <v>0</v>
      </c>
      <c r="J198" s="488">
        <v>7.8</v>
      </c>
      <c r="K198" s="485">
        <v>6.4</v>
      </c>
      <c r="L198" s="485">
        <v>3</v>
      </c>
      <c r="M198" s="488">
        <v>0.8</v>
      </c>
      <c r="N198" s="489">
        <v>0.9</v>
      </c>
      <c r="O198" s="485">
        <v>1.4</v>
      </c>
      <c r="P198" s="485">
        <v>-1.71</v>
      </c>
    </row>
    <row r="199" spans="1:16" ht="17">
      <c r="A199" s="485">
        <v>179</v>
      </c>
      <c r="B199" s="485" t="s">
        <v>183</v>
      </c>
      <c r="C199" s="485" t="s">
        <v>465</v>
      </c>
      <c r="D199" s="485" t="s">
        <v>520</v>
      </c>
      <c r="E199" s="485">
        <v>70</v>
      </c>
      <c r="F199" s="485">
        <v>24</v>
      </c>
      <c r="G199" s="488" t="s">
        <v>785</v>
      </c>
      <c r="H199" s="485" t="s">
        <v>786</v>
      </c>
      <c r="I199" s="485">
        <v>1.4</v>
      </c>
      <c r="J199" s="488">
        <v>10.9</v>
      </c>
      <c r="K199" s="488">
        <v>2.6</v>
      </c>
      <c r="L199" s="485">
        <v>3</v>
      </c>
      <c r="M199" s="485">
        <v>1.1000000000000001</v>
      </c>
      <c r="N199" s="488">
        <v>0.2</v>
      </c>
      <c r="O199" s="485">
        <v>1.5</v>
      </c>
      <c r="P199" s="485">
        <v>-1.77</v>
      </c>
    </row>
    <row r="200" spans="1:16" ht="17">
      <c r="A200" s="485">
        <v>180</v>
      </c>
      <c r="B200" s="485" t="s">
        <v>172</v>
      </c>
      <c r="C200" s="485" t="s">
        <v>437</v>
      </c>
      <c r="D200" s="485" t="s">
        <v>520</v>
      </c>
      <c r="E200" s="485">
        <v>60</v>
      </c>
      <c r="F200" s="485">
        <v>22</v>
      </c>
      <c r="G200" s="488" t="s">
        <v>787</v>
      </c>
      <c r="H200" s="485" t="s">
        <v>762</v>
      </c>
      <c r="I200" s="490">
        <v>0.5</v>
      </c>
      <c r="J200" s="488">
        <v>8.6999999999999993</v>
      </c>
      <c r="K200" s="488">
        <v>3.1</v>
      </c>
      <c r="L200" s="489">
        <v>4.5999999999999996</v>
      </c>
      <c r="M200" s="485">
        <v>1.1000000000000001</v>
      </c>
      <c r="N200" s="488">
        <v>0.4</v>
      </c>
      <c r="O200" s="485">
        <v>1.7</v>
      </c>
      <c r="P200" s="485">
        <v>-1.77</v>
      </c>
    </row>
    <row r="201" spans="1:16" ht="17">
      <c r="A201" s="485">
        <v>181</v>
      </c>
      <c r="B201" s="485" t="s">
        <v>154</v>
      </c>
      <c r="C201" s="485" t="s">
        <v>433</v>
      </c>
      <c r="D201" s="485" t="s">
        <v>512</v>
      </c>
      <c r="E201" s="485">
        <v>64</v>
      </c>
      <c r="F201" s="485">
        <v>23</v>
      </c>
      <c r="G201" s="485" t="s">
        <v>531</v>
      </c>
      <c r="H201" s="485" t="s">
        <v>711</v>
      </c>
      <c r="I201" s="488">
        <v>1.2</v>
      </c>
      <c r="J201" s="485">
        <v>11.8</v>
      </c>
      <c r="K201" s="489">
        <v>6.6</v>
      </c>
      <c r="L201" s="488">
        <v>1.3</v>
      </c>
      <c r="M201" s="488">
        <v>0.6</v>
      </c>
      <c r="N201" s="488">
        <v>0.4</v>
      </c>
      <c r="O201" s="485">
        <v>1.3</v>
      </c>
      <c r="P201" s="485">
        <v>-1.77</v>
      </c>
    </row>
    <row r="202" spans="1:16" ht="17">
      <c r="A202" s="485">
        <v>182</v>
      </c>
      <c r="B202" s="485" t="s">
        <v>203</v>
      </c>
      <c r="C202" s="485" t="s">
        <v>433</v>
      </c>
      <c r="D202" s="485" t="s">
        <v>549</v>
      </c>
      <c r="E202" s="485">
        <v>70</v>
      </c>
      <c r="F202" s="485">
        <v>25</v>
      </c>
      <c r="G202" s="487" t="s">
        <v>700</v>
      </c>
      <c r="H202" s="490" t="s">
        <v>788</v>
      </c>
      <c r="I202" s="490">
        <v>0</v>
      </c>
      <c r="J202" s="488">
        <v>10.4</v>
      </c>
      <c r="K202" s="487">
        <v>9.6</v>
      </c>
      <c r="L202" s="488">
        <v>1.9</v>
      </c>
      <c r="M202" s="488">
        <v>0.5</v>
      </c>
      <c r="N202" s="488">
        <v>0.4</v>
      </c>
      <c r="O202" s="489">
        <v>1.3</v>
      </c>
      <c r="P202" s="485">
        <v>-1.81</v>
      </c>
    </row>
    <row r="203" spans="1:16" ht="17">
      <c r="A203" s="491" t="s">
        <v>324</v>
      </c>
      <c r="B203" s="491" t="s">
        <v>325</v>
      </c>
      <c r="C203" s="491" t="s">
        <v>429</v>
      </c>
      <c r="D203" s="491" t="s">
        <v>430</v>
      </c>
      <c r="E203" s="491" t="s">
        <v>326</v>
      </c>
      <c r="F203" s="491" t="s">
        <v>431</v>
      </c>
      <c r="G203" s="491" t="s">
        <v>3</v>
      </c>
      <c r="H203" s="491" t="s">
        <v>4</v>
      </c>
      <c r="I203" s="491" t="s">
        <v>5</v>
      </c>
      <c r="J203" s="491" t="s">
        <v>11</v>
      </c>
      <c r="K203" s="491" t="s">
        <v>327</v>
      </c>
      <c r="L203" s="491" t="s">
        <v>7</v>
      </c>
      <c r="M203" s="491" t="s">
        <v>8</v>
      </c>
      <c r="N203" s="491" t="s">
        <v>9</v>
      </c>
      <c r="O203" s="491" t="s">
        <v>10</v>
      </c>
      <c r="P203" s="491" t="s">
        <v>432</v>
      </c>
    </row>
    <row r="204" spans="1:16" ht="17">
      <c r="A204" s="485">
        <v>183</v>
      </c>
      <c r="B204" s="485" t="s">
        <v>212</v>
      </c>
      <c r="C204" s="485" t="s">
        <v>433</v>
      </c>
      <c r="D204" s="485" t="s">
        <v>449</v>
      </c>
      <c r="E204" s="485">
        <v>76</v>
      </c>
      <c r="F204" s="485">
        <v>16</v>
      </c>
      <c r="G204" s="489" t="s">
        <v>789</v>
      </c>
      <c r="H204" s="489" t="s">
        <v>623</v>
      </c>
      <c r="I204" s="490">
        <v>0.4</v>
      </c>
      <c r="J204" s="488">
        <v>8.1</v>
      </c>
      <c r="K204" s="485">
        <v>5.0999999999999996</v>
      </c>
      <c r="L204" s="488">
        <v>1.1000000000000001</v>
      </c>
      <c r="M204" s="488">
        <v>0.7</v>
      </c>
      <c r="N204" s="485">
        <v>0.6</v>
      </c>
      <c r="O204" s="489">
        <v>0.9</v>
      </c>
      <c r="P204" s="485">
        <v>-1.81</v>
      </c>
    </row>
    <row r="205" spans="1:16" ht="17">
      <c r="A205" s="485">
        <v>184</v>
      </c>
      <c r="B205" s="485" t="s">
        <v>200</v>
      </c>
      <c r="C205" s="485" t="s">
        <v>477</v>
      </c>
      <c r="D205" s="485" t="s">
        <v>469</v>
      </c>
      <c r="E205" s="485">
        <v>74</v>
      </c>
      <c r="F205" s="485">
        <v>23</v>
      </c>
      <c r="G205" s="485" t="s">
        <v>790</v>
      </c>
      <c r="H205" s="485" t="s">
        <v>646</v>
      </c>
      <c r="I205" s="485">
        <v>1.7</v>
      </c>
      <c r="J205" s="488">
        <v>11.4</v>
      </c>
      <c r="K205" s="488">
        <v>3.1</v>
      </c>
      <c r="L205" s="488">
        <v>1.8</v>
      </c>
      <c r="M205" s="488">
        <v>0.7</v>
      </c>
      <c r="N205" s="488">
        <v>0.3</v>
      </c>
      <c r="O205" s="489">
        <v>1.1000000000000001</v>
      </c>
      <c r="P205" s="485">
        <v>-1.84</v>
      </c>
    </row>
    <row r="206" spans="1:16" ht="17">
      <c r="A206" s="485">
        <v>185</v>
      </c>
      <c r="B206" s="485" t="s">
        <v>267</v>
      </c>
      <c r="C206" s="485" t="s">
        <v>433</v>
      </c>
      <c r="D206" s="485" t="s">
        <v>528</v>
      </c>
      <c r="E206" s="485">
        <v>40</v>
      </c>
      <c r="F206" s="485">
        <v>12</v>
      </c>
      <c r="G206" s="485" t="s">
        <v>791</v>
      </c>
      <c r="H206" s="489" t="s">
        <v>792</v>
      </c>
      <c r="I206" s="488">
        <v>0.9</v>
      </c>
      <c r="J206" s="488">
        <v>7.2</v>
      </c>
      <c r="K206" s="488">
        <v>4.3</v>
      </c>
      <c r="L206" s="490">
        <v>0.2</v>
      </c>
      <c r="M206" s="490">
        <v>0.4</v>
      </c>
      <c r="N206" s="489">
        <v>1.2</v>
      </c>
      <c r="O206" s="487">
        <v>0.6</v>
      </c>
      <c r="P206" s="485">
        <v>-1.85</v>
      </c>
    </row>
    <row r="207" spans="1:16" ht="17">
      <c r="A207" s="485">
        <v>186</v>
      </c>
      <c r="B207" s="485" t="s">
        <v>198</v>
      </c>
      <c r="C207" s="485" t="s">
        <v>437</v>
      </c>
      <c r="D207" s="485" t="s">
        <v>549</v>
      </c>
      <c r="E207" s="485">
        <v>76</v>
      </c>
      <c r="F207" s="485">
        <v>23</v>
      </c>
      <c r="G207" s="485" t="s">
        <v>793</v>
      </c>
      <c r="H207" s="489" t="s">
        <v>769</v>
      </c>
      <c r="I207" s="485">
        <v>1.6</v>
      </c>
      <c r="J207" s="485">
        <v>14.9</v>
      </c>
      <c r="K207" s="488">
        <v>2.9</v>
      </c>
      <c r="L207" s="485">
        <v>2.1</v>
      </c>
      <c r="M207" s="488">
        <v>0.6</v>
      </c>
      <c r="N207" s="488">
        <v>0.2</v>
      </c>
      <c r="O207" s="485">
        <v>1.4</v>
      </c>
      <c r="P207" s="485">
        <v>-1.85</v>
      </c>
    </row>
    <row r="208" spans="1:16" ht="17">
      <c r="A208" s="485">
        <v>187</v>
      </c>
      <c r="B208" s="485" t="s">
        <v>355</v>
      </c>
      <c r="C208" s="485" t="s">
        <v>477</v>
      </c>
      <c r="D208" s="485" t="s">
        <v>496</v>
      </c>
      <c r="E208" s="485">
        <v>76</v>
      </c>
      <c r="F208" s="485">
        <v>26</v>
      </c>
      <c r="G208" s="488" t="s">
        <v>794</v>
      </c>
      <c r="H208" s="485" t="s">
        <v>795</v>
      </c>
      <c r="I208" s="490">
        <v>0.5</v>
      </c>
      <c r="J208" s="488">
        <v>10.5</v>
      </c>
      <c r="K208" s="488">
        <v>4</v>
      </c>
      <c r="L208" s="485">
        <v>2.1</v>
      </c>
      <c r="M208" s="485">
        <v>1.1000000000000001</v>
      </c>
      <c r="N208" s="485">
        <v>0.7</v>
      </c>
      <c r="O208" s="489">
        <v>0.8</v>
      </c>
      <c r="P208" s="485">
        <v>-1.88</v>
      </c>
    </row>
    <row r="209" spans="1:16" ht="17">
      <c r="A209" s="485">
        <v>188</v>
      </c>
      <c r="B209" s="485" t="s">
        <v>201</v>
      </c>
      <c r="C209" s="485" t="s">
        <v>437</v>
      </c>
      <c r="D209" s="485" t="s">
        <v>445</v>
      </c>
      <c r="E209" s="485">
        <v>64</v>
      </c>
      <c r="F209" s="485">
        <v>24</v>
      </c>
      <c r="G209" s="485" t="s">
        <v>797</v>
      </c>
      <c r="H209" s="489" t="s">
        <v>582</v>
      </c>
      <c r="I209" s="488">
        <v>1.1000000000000001</v>
      </c>
      <c r="J209" s="488">
        <v>9.1</v>
      </c>
      <c r="K209" s="488">
        <v>2.9</v>
      </c>
      <c r="L209" s="485">
        <v>2.7</v>
      </c>
      <c r="M209" s="485">
        <v>1</v>
      </c>
      <c r="N209" s="490">
        <v>0.1</v>
      </c>
      <c r="O209" s="489">
        <v>1</v>
      </c>
      <c r="P209" s="485">
        <v>-1.9</v>
      </c>
    </row>
    <row r="210" spans="1:16" ht="17">
      <c r="A210" s="485">
        <v>189</v>
      </c>
      <c r="B210" s="485" t="s">
        <v>170</v>
      </c>
      <c r="C210" s="485" t="s">
        <v>465</v>
      </c>
      <c r="D210" s="485" t="s">
        <v>452</v>
      </c>
      <c r="E210" s="485">
        <v>76</v>
      </c>
      <c r="F210" s="485">
        <v>22</v>
      </c>
      <c r="G210" s="489" t="s">
        <v>796</v>
      </c>
      <c r="H210" s="485" t="s">
        <v>764</v>
      </c>
      <c r="I210" s="488">
        <v>1.1000000000000001</v>
      </c>
      <c r="J210" s="488">
        <v>10</v>
      </c>
      <c r="K210" s="490">
        <v>2.2000000000000002</v>
      </c>
      <c r="L210" s="489">
        <v>3.5</v>
      </c>
      <c r="M210" s="485">
        <v>0.8</v>
      </c>
      <c r="N210" s="490">
        <v>0</v>
      </c>
      <c r="O210" s="487">
        <v>0.6</v>
      </c>
      <c r="P210" s="485">
        <v>-1.91</v>
      </c>
    </row>
    <row r="211" spans="1:16" ht="17">
      <c r="A211" s="485">
        <v>190</v>
      </c>
      <c r="B211" s="485" t="s">
        <v>798</v>
      </c>
      <c r="C211" s="485" t="s">
        <v>448</v>
      </c>
      <c r="D211" s="485" t="s">
        <v>466</v>
      </c>
      <c r="E211" s="485">
        <v>18</v>
      </c>
      <c r="F211" s="485">
        <v>22</v>
      </c>
      <c r="G211" s="489" t="s">
        <v>799</v>
      </c>
      <c r="H211" s="490" t="s">
        <v>800</v>
      </c>
      <c r="I211" s="490">
        <v>0</v>
      </c>
      <c r="J211" s="488">
        <v>10</v>
      </c>
      <c r="K211" s="489">
        <v>7.5</v>
      </c>
      <c r="L211" s="485">
        <v>2.5</v>
      </c>
      <c r="M211" s="485">
        <v>0.8</v>
      </c>
      <c r="N211" s="489">
        <v>1</v>
      </c>
      <c r="O211" s="485">
        <v>1.8</v>
      </c>
      <c r="P211" s="485">
        <v>-1.91</v>
      </c>
    </row>
    <row r="212" spans="1:16" ht="17">
      <c r="A212" s="485">
        <v>191</v>
      </c>
      <c r="B212" s="485" t="s">
        <v>178</v>
      </c>
      <c r="C212" s="485" t="s">
        <v>465</v>
      </c>
      <c r="D212" s="485" t="s">
        <v>434</v>
      </c>
      <c r="E212" s="485">
        <v>66</v>
      </c>
      <c r="F212" s="485">
        <v>22</v>
      </c>
      <c r="G212" s="488" t="s">
        <v>801</v>
      </c>
      <c r="H212" s="488" t="s">
        <v>802</v>
      </c>
      <c r="I212" s="488">
        <v>0.9</v>
      </c>
      <c r="J212" s="488">
        <v>7.2</v>
      </c>
      <c r="K212" s="488">
        <v>4</v>
      </c>
      <c r="L212" s="487">
        <v>6.2</v>
      </c>
      <c r="M212" s="485">
        <v>0.9</v>
      </c>
      <c r="N212" s="488">
        <v>0.2</v>
      </c>
      <c r="O212" s="488">
        <v>2.1</v>
      </c>
      <c r="P212" s="485">
        <v>-1.95</v>
      </c>
    </row>
    <row r="213" spans="1:16" ht="17">
      <c r="A213" s="485">
        <v>192</v>
      </c>
      <c r="B213" s="485" t="s">
        <v>192</v>
      </c>
      <c r="C213" s="485" t="s">
        <v>462</v>
      </c>
      <c r="D213" s="485" t="s">
        <v>434</v>
      </c>
      <c r="E213" s="485">
        <v>70</v>
      </c>
      <c r="F213" s="485">
        <v>22</v>
      </c>
      <c r="G213" s="488" t="s">
        <v>803</v>
      </c>
      <c r="H213" s="489" t="s">
        <v>804</v>
      </c>
      <c r="I213" s="485">
        <v>1.7</v>
      </c>
      <c r="J213" s="488">
        <v>10.8</v>
      </c>
      <c r="K213" s="488">
        <v>2.7</v>
      </c>
      <c r="L213" s="488">
        <v>1.2</v>
      </c>
      <c r="M213" s="488">
        <v>0.8</v>
      </c>
      <c r="N213" s="488">
        <v>0.2</v>
      </c>
      <c r="O213" s="487">
        <v>0.7</v>
      </c>
      <c r="P213" s="485">
        <v>-1.97</v>
      </c>
    </row>
    <row r="214" spans="1:16" ht="17">
      <c r="A214" s="485">
        <v>193</v>
      </c>
      <c r="B214" s="485" t="s">
        <v>197</v>
      </c>
      <c r="C214" s="485" t="s">
        <v>437</v>
      </c>
      <c r="D214" s="485" t="s">
        <v>452</v>
      </c>
      <c r="E214" s="485">
        <v>70</v>
      </c>
      <c r="F214" s="485">
        <v>22</v>
      </c>
      <c r="G214" s="485" t="s">
        <v>805</v>
      </c>
      <c r="H214" s="485" t="s">
        <v>806</v>
      </c>
      <c r="I214" s="489">
        <v>2</v>
      </c>
      <c r="J214" s="488">
        <v>11.3</v>
      </c>
      <c r="K214" s="490">
        <v>2.4</v>
      </c>
      <c r="L214" s="488">
        <v>1.2</v>
      </c>
      <c r="M214" s="488">
        <v>0.7</v>
      </c>
      <c r="N214" s="490">
        <v>0.1</v>
      </c>
      <c r="O214" s="487">
        <v>0.7</v>
      </c>
      <c r="P214" s="485">
        <v>-2</v>
      </c>
    </row>
    <row r="215" spans="1:16" ht="17">
      <c r="A215" s="485">
        <v>194</v>
      </c>
      <c r="B215" s="485" t="s">
        <v>209</v>
      </c>
      <c r="C215" s="485" t="s">
        <v>465</v>
      </c>
      <c r="D215" s="485" t="s">
        <v>478</v>
      </c>
      <c r="E215" s="485">
        <v>74</v>
      </c>
      <c r="F215" s="485">
        <v>28</v>
      </c>
      <c r="G215" s="488" t="s">
        <v>807</v>
      </c>
      <c r="H215" s="485" t="s">
        <v>808</v>
      </c>
      <c r="I215" s="488">
        <v>1.1000000000000001</v>
      </c>
      <c r="J215" s="485">
        <v>11.9</v>
      </c>
      <c r="K215" s="488">
        <v>3.4</v>
      </c>
      <c r="L215" s="489">
        <v>4.7</v>
      </c>
      <c r="M215" s="488">
        <v>0.6</v>
      </c>
      <c r="N215" s="488">
        <v>0.3</v>
      </c>
      <c r="O215" s="485">
        <v>1.4</v>
      </c>
      <c r="P215" s="485">
        <v>-2.19</v>
      </c>
    </row>
    <row r="216" spans="1:16" ht="17">
      <c r="A216" s="485">
        <v>195</v>
      </c>
      <c r="B216" s="485" t="s">
        <v>357</v>
      </c>
      <c r="C216" s="485" t="s">
        <v>437</v>
      </c>
      <c r="D216" s="485" t="s">
        <v>512</v>
      </c>
      <c r="E216" s="485">
        <v>70</v>
      </c>
      <c r="F216" s="485">
        <v>26</v>
      </c>
      <c r="G216" s="488" t="s">
        <v>810</v>
      </c>
      <c r="H216" s="490" t="s">
        <v>811</v>
      </c>
      <c r="I216" s="488">
        <v>1.2</v>
      </c>
      <c r="J216" s="485">
        <v>13.1</v>
      </c>
      <c r="K216" s="488">
        <v>2.8</v>
      </c>
      <c r="L216" s="489">
        <v>4.5999999999999996</v>
      </c>
      <c r="M216" s="489">
        <v>1.2</v>
      </c>
      <c r="N216" s="488">
        <v>0.4</v>
      </c>
      <c r="O216" s="488">
        <v>2.6</v>
      </c>
      <c r="P216" s="485">
        <v>-2.21</v>
      </c>
    </row>
    <row r="217" spans="1:16" ht="17">
      <c r="A217" s="485">
        <v>196</v>
      </c>
      <c r="B217" s="485" t="s">
        <v>214</v>
      </c>
      <c r="C217" s="485" t="s">
        <v>433</v>
      </c>
      <c r="D217" s="485" t="s">
        <v>469</v>
      </c>
      <c r="E217" s="485">
        <v>70</v>
      </c>
      <c r="F217" s="485">
        <v>19</v>
      </c>
      <c r="G217" s="489" t="s">
        <v>809</v>
      </c>
      <c r="H217" s="489" t="s">
        <v>685</v>
      </c>
      <c r="I217" s="488">
        <v>1.1000000000000001</v>
      </c>
      <c r="J217" s="488">
        <v>8.1999999999999993</v>
      </c>
      <c r="K217" s="485">
        <v>5.3</v>
      </c>
      <c r="L217" s="488">
        <v>1.7</v>
      </c>
      <c r="M217" s="490">
        <v>0.3</v>
      </c>
      <c r="N217" s="488">
        <v>0.1</v>
      </c>
      <c r="O217" s="489">
        <v>0.9</v>
      </c>
      <c r="P217" s="485">
        <v>-2.2200000000000002</v>
      </c>
    </row>
    <row r="218" spans="1:16" ht="17">
      <c r="A218" s="485">
        <v>197</v>
      </c>
      <c r="B218" s="485" t="s">
        <v>189</v>
      </c>
      <c r="C218" s="485" t="s">
        <v>462</v>
      </c>
      <c r="D218" s="485" t="s">
        <v>452</v>
      </c>
      <c r="E218" s="485">
        <v>60</v>
      </c>
      <c r="F218" s="485">
        <v>28</v>
      </c>
      <c r="G218" s="490" t="s">
        <v>812</v>
      </c>
      <c r="H218" s="485" t="s">
        <v>711</v>
      </c>
      <c r="I218" s="485">
        <v>1.7</v>
      </c>
      <c r="J218" s="485">
        <v>12.3</v>
      </c>
      <c r="K218" s="485">
        <v>4.9000000000000004</v>
      </c>
      <c r="L218" s="485">
        <v>3.1</v>
      </c>
      <c r="M218" s="490">
        <v>0.4</v>
      </c>
      <c r="N218" s="485">
        <v>0.5</v>
      </c>
      <c r="O218" s="485">
        <v>1.5</v>
      </c>
      <c r="P218" s="485">
        <v>-2.27</v>
      </c>
    </row>
    <row r="219" spans="1:16" ht="17">
      <c r="A219" s="485">
        <v>198</v>
      </c>
      <c r="B219" s="485" t="s">
        <v>211</v>
      </c>
      <c r="C219" s="485" t="s">
        <v>477</v>
      </c>
      <c r="D219" s="485" t="s">
        <v>496</v>
      </c>
      <c r="E219" s="485">
        <v>68</v>
      </c>
      <c r="F219" s="485">
        <v>25</v>
      </c>
      <c r="G219" s="485" t="s">
        <v>581</v>
      </c>
      <c r="H219" s="485" t="s">
        <v>728</v>
      </c>
      <c r="I219" s="489">
        <v>2</v>
      </c>
      <c r="J219" s="485">
        <v>11.9</v>
      </c>
      <c r="K219" s="488">
        <v>3.3</v>
      </c>
      <c r="L219" s="485">
        <v>2.1</v>
      </c>
      <c r="M219" s="490">
        <v>0.4</v>
      </c>
      <c r="N219" s="490">
        <v>0.1</v>
      </c>
      <c r="O219" s="489">
        <v>1</v>
      </c>
      <c r="P219" s="485">
        <v>-2.31</v>
      </c>
    </row>
    <row r="220" spans="1:16" ht="17">
      <c r="A220" s="485">
        <v>199</v>
      </c>
      <c r="B220" s="485" t="s">
        <v>159</v>
      </c>
      <c r="C220" s="485" t="s">
        <v>433</v>
      </c>
      <c r="D220" s="485" t="s">
        <v>441</v>
      </c>
      <c r="E220" s="485">
        <v>74</v>
      </c>
      <c r="F220" s="485">
        <v>24</v>
      </c>
      <c r="G220" s="487" t="s">
        <v>813</v>
      </c>
      <c r="H220" s="490" t="s">
        <v>814</v>
      </c>
      <c r="I220" s="490">
        <v>0</v>
      </c>
      <c r="J220" s="488">
        <v>9.6999999999999993</v>
      </c>
      <c r="K220" s="485">
        <v>6.3</v>
      </c>
      <c r="L220" s="485">
        <v>2.2000000000000002</v>
      </c>
      <c r="M220" s="485">
        <v>1.1000000000000001</v>
      </c>
      <c r="N220" s="485">
        <v>0.6</v>
      </c>
      <c r="O220" s="489">
        <v>0.9</v>
      </c>
      <c r="P220" s="485">
        <v>-2.35</v>
      </c>
    </row>
    <row r="221" spans="1:16" ht="17">
      <c r="A221" s="485">
        <v>200</v>
      </c>
      <c r="B221" s="485" t="s">
        <v>258</v>
      </c>
      <c r="C221" s="485" t="s">
        <v>462</v>
      </c>
      <c r="D221" s="485" t="s">
        <v>570</v>
      </c>
      <c r="E221" s="485">
        <v>70</v>
      </c>
      <c r="F221" s="485">
        <v>28</v>
      </c>
      <c r="G221" s="485" t="s">
        <v>715</v>
      </c>
      <c r="H221" s="485" t="s">
        <v>704</v>
      </c>
      <c r="I221" s="488">
        <v>1.3</v>
      </c>
      <c r="J221" s="485">
        <v>13.9</v>
      </c>
      <c r="K221" s="488">
        <v>3.3</v>
      </c>
      <c r="L221" s="488">
        <v>1.4</v>
      </c>
      <c r="M221" s="485">
        <v>1</v>
      </c>
      <c r="N221" s="488">
        <v>0.2</v>
      </c>
      <c r="O221" s="485">
        <v>1.7</v>
      </c>
      <c r="P221" s="485">
        <v>-2.38</v>
      </c>
    </row>
  </sheetData>
  <hyperlinks>
    <hyperlink ref="B7" r:id="rId1" display="javascript:__doPostBack('ctl00$ContentPlaceHolder1$GridView1','Sort$NAME')" xr:uid="{8FEC83B7-56D7-D244-BE82-DA44B01B8208}"/>
    <hyperlink ref="C7" r:id="rId2" display="javascript:__doPostBack('ctl00$ContentPlaceHolder1$GridView1','Sort$posm')" xr:uid="{91D7408B-0A84-5046-9D51-D97004E18C1F}"/>
    <hyperlink ref="D7" r:id="rId3" display="javascript:__doPostBack('ctl00$ContentPlaceHolder1$GridView1','Sort$tsum')" xr:uid="{5CBAF1C8-EA8A-1549-B221-6606A15E58B5}"/>
    <hyperlink ref="E7" r:id="rId4" display="javascript:__doPostBack('ctl00$ContentPlaceHolder1$GridView1','Sort$GP')" xr:uid="{8AB3309A-4C66-AA4D-ABAA-A5739997F7E8}"/>
    <hyperlink ref="F7" r:id="rId5" display="javascript:__doPostBack('ctl00$ContentPlaceHolder1$GridView1','Sort$MPG')" xr:uid="{5E3FA5FE-4826-FC4A-9064-C168D0AA1C3D}"/>
    <hyperlink ref="G7" r:id="rId6" display="javascript:__doPostBack('ctl00$ContentPlaceHolder1$GridView1','Sort$fgp')" xr:uid="{A1F9BF8D-5A8D-894F-AF98-20BCF5510E23}"/>
    <hyperlink ref="H7" r:id="rId7" display="javascript:__doPostBack('ctl00$ContentPlaceHolder1$GridView1','Sort$ftp')" xr:uid="{C4FEA6CC-1DF3-1F4B-8E1E-8EB6900FD414}"/>
    <hyperlink ref="I7" r:id="rId8" display="javascript:__doPostBack('ctl00$ContentPlaceHolder1$GridView1','Sort$tgm')" xr:uid="{B5777214-07E7-844A-B51D-0C3F3B1E828E}"/>
    <hyperlink ref="J7" r:id="rId9" display="javascript:__doPostBack('ctl00$ContentPlaceHolder1$GridView1','Sort$pts')" xr:uid="{F38B7B44-F147-DA4E-B96F-1100184D6AB3}"/>
    <hyperlink ref="K7" r:id="rId10" display="javascript:__doPostBack('ctl00$ContentPlaceHolder1$GridView1','Sort$reb')" xr:uid="{A73995AB-DB32-FA49-AB93-E3C0398A23B0}"/>
    <hyperlink ref="L7" r:id="rId11" display="javascript:__doPostBack('ctl00$ContentPlaceHolder1$GridView1','Sort$ast')" xr:uid="{47788EAD-23E9-2F4D-8D6F-C4278D96DF5A}"/>
    <hyperlink ref="M7" r:id="rId12" display="javascript:__doPostBack('ctl00$ContentPlaceHolder1$GridView1','Sort$stl')" xr:uid="{5EA2685E-2570-904E-8BB9-48A50AD95D22}"/>
    <hyperlink ref="N7" r:id="rId13" display="javascript:__doPostBack('ctl00$ContentPlaceHolder1$GridView1','Sort$blk')" xr:uid="{DA93C6CE-6CE2-CF4E-8601-DF03B0C9BF6E}"/>
    <hyperlink ref="O7" r:id="rId14" display="javascript:__doPostBack('ctl00$ContentPlaceHolder1$GridView1','Sort$tur')" xr:uid="{A3B42BB5-1DB1-BF46-A46D-89875FD99438}"/>
    <hyperlink ref="P7" r:id="rId15" display="javascript:__doPostBack('ctl00$ContentPlaceHolder1$GridView1','Sort$totalz')" xr:uid="{2C21E1A1-A75E-C14E-9E2A-3480989D630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90CA-1852-5D4A-8E94-DC834E7ABF4F}">
  <dimension ref="A1:Y420"/>
  <sheetViews>
    <sheetView workbookViewId="0">
      <selection activeCell="A2" sqref="A2"/>
    </sheetView>
  </sheetViews>
  <sheetFormatPr baseColWidth="10" defaultRowHeight="16"/>
  <cols>
    <col min="1" max="1" width="26" customWidth="1"/>
    <col min="2" max="3" width="10.83203125" style="466"/>
    <col min="4" max="4" width="17.5" customWidth="1"/>
    <col min="5" max="12" width="10.83203125" style="466"/>
    <col min="14" max="16" width="10.83203125" style="466"/>
  </cols>
  <sheetData>
    <row r="1" spans="1:25" ht="18">
      <c r="A1" s="467" t="s">
        <v>325</v>
      </c>
      <c r="B1" s="475" t="s">
        <v>324</v>
      </c>
      <c r="C1" s="470" t="s">
        <v>326</v>
      </c>
      <c r="D1" s="470" t="s">
        <v>3</v>
      </c>
      <c r="E1" s="470" t="s">
        <v>4</v>
      </c>
      <c r="F1" s="470" t="s">
        <v>5</v>
      </c>
      <c r="G1" s="470" t="s">
        <v>327</v>
      </c>
      <c r="H1" s="470" t="s">
        <v>7</v>
      </c>
      <c r="I1" s="470" t="s">
        <v>8</v>
      </c>
      <c r="J1" s="470" t="s">
        <v>9</v>
      </c>
      <c r="K1" s="470" t="s">
        <v>10</v>
      </c>
      <c r="L1" s="470" t="s">
        <v>11</v>
      </c>
      <c r="M1" s="470" t="s">
        <v>12</v>
      </c>
      <c r="N1" s="470" t="s">
        <v>13</v>
      </c>
      <c r="O1" s="470" t="s">
        <v>290</v>
      </c>
      <c r="P1" s="470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t="str">
        <f>'Bball ref'!B8</f>
        <v>Anthony Davis</v>
      </c>
      <c r="B2" s="466">
        <f>'Bball ref'!A8</f>
        <v>1</v>
      </c>
      <c r="C2" s="466">
        <f>'Bball ref'!E8</f>
        <v>74</v>
      </c>
      <c r="D2" s="466" t="str">
        <f>LEFT('Bball ref'!G8,FIND("(",'Bball ref'!G8)-1)</f>
        <v xml:space="preserve">0.52 </v>
      </c>
      <c r="E2" s="466" t="str">
        <f>LEFT('Bball ref'!H8,(FIND("(",'Bball ref'!H8)-1))</f>
        <v xml:space="preserve">0.81 </v>
      </c>
      <c r="F2" s="466">
        <f>'Bball ref'!I8</f>
        <v>1</v>
      </c>
      <c r="G2" s="466">
        <f>'Bball ref'!K8</f>
        <v>11.3</v>
      </c>
      <c r="H2" s="466">
        <f>'Bball ref'!L8</f>
        <v>3.5</v>
      </c>
      <c r="I2" s="466">
        <f>'Bball ref'!M8</f>
        <v>1.7</v>
      </c>
      <c r="J2" s="466">
        <f>'Bball ref'!N8</f>
        <v>2.6</v>
      </c>
      <c r="K2" s="466">
        <f>'Bball ref'!O8</f>
        <v>2.2000000000000002</v>
      </c>
      <c r="L2" s="466">
        <f>'Bball ref'!J8</f>
        <v>27.7</v>
      </c>
      <c r="M2" s="466" t="str">
        <f>MID('Bball ref'!G8,FIND("(",'Bball ref'!G8)+1,FIND("/",'Bball ref'!G8)-FIND("(",'Bball ref'!G8)-1)</f>
        <v>10.0</v>
      </c>
      <c r="N2" s="466" t="str">
        <f>MID('Bball ref'!G8,FIND("/",'Bball ref'!G8)+1,FIND(")",'Bball ref'!G8)-FIND("/",'Bball ref'!G8)-1)</f>
        <v>19.3</v>
      </c>
      <c r="O2" s="466" t="str">
        <f>MID('Bball ref'!H8,FIND("(",'Bball ref'!H8)+1,FIND("/",'Bball ref'!H8)-FIND("(",'Bball ref'!H8)-1)</f>
        <v>6.6</v>
      </c>
      <c r="P2" s="466" t="str">
        <f>MID('Bball ref'!H8,FIND("/",'Bball ref'!H8)+1,FIND(")",'Bball ref'!H8)-FIND("/",'Bball ref'!H8)-1)</f>
        <v>8.1</v>
      </c>
    </row>
    <row r="3" spans="1:25">
      <c r="A3" t="str">
        <f>'Bball ref'!B9</f>
        <v>James Harden</v>
      </c>
      <c r="B3" s="466">
        <f>'Bball ref'!A9</f>
        <v>2</v>
      </c>
      <c r="C3" s="466">
        <f>'Bball ref'!E9</f>
        <v>78</v>
      </c>
      <c r="D3" s="466" t="str">
        <f>LEFT('Bball ref'!G9,FIND("(",'Bball ref'!G9)-1)</f>
        <v xml:space="preserve">0.45 </v>
      </c>
      <c r="E3" s="466" t="str">
        <f>LEFT('Bball ref'!H9,(FIND("(",'Bball ref'!H9)-1))</f>
        <v xml:space="preserve">0.87 </v>
      </c>
      <c r="F3" s="466">
        <f>'Bball ref'!I9</f>
        <v>3.9</v>
      </c>
      <c r="G3" s="466">
        <f>'Bball ref'!K9</f>
        <v>5.6</v>
      </c>
      <c r="H3" s="466">
        <f>'Bball ref'!L9</f>
        <v>6.8</v>
      </c>
      <c r="I3" s="466">
        <f>'Bball ref'!M9</f>
        <v>2.1</v>
      </c>
      <c r="J3" s="466">
        <f>'Bball ref'!N9</f>
        <v>0.7</v>
      </c>
      <c r="K3" s="466">
        <f>'Bball ref'!O9</f>
        <v>4.4000000000000004</v>
      </c>
      <c r="L3" s="466">
        <f>'Bball ref'!J9</f>
        <v>31.7</v>
      </c>
      <c r="M3" s="466" t="str">
        <f>MID('Bball ref'!G9,FIND("(",'Bball ref'!G9)+1,FIND("/",'Bball ref'!G9)-FIND("(",'Bball ref'!G9)-1)</f>
        <v>9.4</v>
      </c>
      <c r="N3" s="466" t="str">
        <f>MID('Bball ref'!G9,FIND("/",'Bball ref'!G9)+1,FIND(")",'Bball ref'!G9)-FIND("/",'Bball ref'!G9)-1)</f>
        <v>21.1</v>
      </c>
      <c r="O3" s="466" t="str">
        <f>MID('Bball ref'!H9,FIND("(",'Bball ref'!H9)+1,FIND("/",'Bball ref'!H9)-FIND("(",'Bball ref'!H9)-1)</f>
        <v>8.9</v>
      </c>
      <c r="P3" s="466" t="str">
        <f>MID('Bball ref'!H9,FIND("/",'Bball ref'!H9)+1,FIND(")",'Bball ref'!H9)-FIND("/",'Bball ref'!H9)-1)</f>
        <v>10.2</v>
      </c>
    </row>
    <row r="4" spans="1:25">
      <c r="A4" t="str">
        <f>'Bball ref'!B10</f>
        <v>Stephen Curry</v>
      </c>
      <c r="B4" s="466">
        <f>'Bball ref'!A10</f>
        <v>3</v>
      </c>
      <c r="C4" s="466">
        <f>'Bball ref'!E10</f>
        <v>76</v>
      </c>
      <c r="D4" s="466" t="str">
        <f>LEFT('Bball ref'!G10,FIND("(",'Bball ref'!G10)-1)</f>
        <v xml:space="preserve">0.48 </v>
      </c>
      <c r="E4" s="466" t="str">
        <f>LEFT('Bball ref'!H10,(FIND("(",'Bball ref'!H10)-1))</f>
        <v xml:space="preserve">0.91 </v>
      </c>
      <c r="F4" s="466">
        <f>'Bball ref'!I10</f>
        <v>5.6</v>
      </c>
      <c r="G4" s="466">
        <f>'Bball ref'!K10</f>
        <v>5.9</v>
      </c>
      <c r="H4" s="466">
        <f>'Bball ref'!L10</f>
        <v>5.7</v>
      </c>
      <c r="I4" s="466">
        <f>'Bball ref'!M10</f>
        <v>1.5</v>
      </c>
      <c r="J4" s="466">
        <f>'Bball ref'!N10</f>
        <v>0.4</v>
      </c>
      <c r="K4" s="466">
        <f>'Bball ref'!O10</f>
        <v>2.9</v>
      </c>
      <c r="L4" s="466">
        <f>'Bball ref'!J10</f>
        <v>29.8</v>
      </c>
      <c r="M4" s="466" t="str">
        <f>MID('Bball ref'!G10,FIND("(",'Bball ref'!G10)+1,FIND("/",'Bball ref'!G10)-FIND("(",'Bball ref'!G10)-1)</f>
        <v>10.1</v>
      </c>
      <c r="N4" s="466" t="str">
        <f>MID('Bball ref'!G10,FIND("/",'Bball ref'!G10)+1,FIND(")",'Bball ref'!G10)-FIND("/",'Bball ref'!G10)-1)</f>
        <v>21.1</v>
      </c>
      <c r="O4" s="466" t="str">
        <f>MID('Bball ref'!H10,FIND("(",'Bball ref'!H10)+1,FIND("/",'Bball ref'!H10)-FIND("(",'Bball ref'!H10)-1)</f>
        <v>4.2</v>
      </c>
      <c r="P4" s="466" t="str">
        <f>MID('Bball ref'!H10,FIND("/",'Bball ref'!H10)+1,FIND(")",'Bball ref'!H10)-FIND("/",'Bball ref'!H10)-1)</f>
        <v>4.6</v>
      </c>
    </row>
    <row r="5" spans="1:25">
      <c r="A5" t="str">
        <f>'Bball ref'!B11</f>
        <v>Giannis Antetokounmpo</v>
      </c>
      <c r="B5" s="466">
        <f>'Bball ref'!A11</f>
        <v>4</v>
      </c>
      <c r="C5" s="466">
        <f>'Bball ref'!E11</f>
        <v>72</v>
      </c>
      <c r="D5" s="466" t="str">
        <f>LEFT('Bball ref'!G11,FIND("(",'Bball ref'!G11)-1)</f>
        <v xml:space="preserve">0.56 </v>
      </c>
      <c r="E5" s="466" t="str">
        <f>LEFT('Bball ref'!H11,(FIND("(",'Bball ref'!H11)-1))</f>
        <v xml:space="preserve">0.74 </v>
      </c>
      <c r="F5" s="466">
        <f>'Bball ref'!I11</f>
        <v>0.9</v>
      </c>
      <c r="G5" s="466">
        <f>'Bball ref'!K11</f>
        <v>13.2</v>
      </c>
      <c r="H5" s="466">
        <f>'Bball ref'!L11</f>
        <v>6.2</v>
      </c>
      <c r="I5" s="466">
        <f>'Bball ref'!M11</f>
        <v>1.3</v>
      </c>
      <c r="J5" s="466">
        <f>'Bball ref'!N11</f>
        <v>1.6</v>
      </c>
      <c r="K5" s="466">
        <f>'Bball ref'!O11</f>
        <v>3.4</v>
      </c>
      <c r="L5" s="466">
        <f>'Bball ref'!J11</f>
        <v>28.7</v>
      </c>
      <c r="M5" s="466" t="str">
        <f>MID('Bball ref'!G11,FIND("(",'Bball ref'!G11)+1,FIND("/",'Bball ref'!G11)-FIND("(",'Bball ref'!G11)-1)</f>
        <v>10.2</v>
      </c>
      <c r="N5" s="466" t="str">
        <f>MID('Bball ref'!G11,FIND("/",'Bball ref'!G11)+1,FIND(")",'Bball ref'!G11)-FIND("/",'Bball ref'!G11)-1)</f>
        <v>18.1</v>
      </c>
      <c r="O5" s="466" t="str">
        <f>MID('Bball ref'!H11,FIND("(",'Bball ref'!H11)+1,FIND("/",'Bball ref'!H11)-FIND("(",'Bball ref'!H11)-1)</f>
        <v>7.3</v>
      </c>
      <c r="P5" s="466" t="str">
        <f>MID('Bball ref'!H11,FIND("/",'Bball ref'!H11)+1,FIND(")",'Bball ref'!H11)-FIND("/",'Bball ref'!H11)-1)</f>
        <v>9.8</v>
      </c>
    </row>
    <row r="6" spans="1:25">
      <c r="A6" t="str">
        <f>'Bball ref'!B12</f>
        <v>Karl-Anthony Towns</v>
      </c>
      <c r="B6" s="466">
        <f>'Bball ref'!A12</f>
        <v>5</v>
      </c>
      <c r="C6" s="466">
        <f>'Bball ref'!E12</f>
        <v>79</v>
      </c>
      <c r="D6" s="466" t="str">
        <f>LEFT('Bball ref'!G12,FIND("(",'Bball ref'!G12)-1)</f>
        <v xml:space="preserve">0.52 </v>
      </c>
      <c r="E6" s="466" t="str">
        <f>LEFT('Bball ref'!H12,(FIND("(",'Bball ref'!H12)-1))</f>
        <v xml:space="preserve">0.85 </v>
      </c>
      <c r="F6" s="466">
        <f>'Bball ref'!I12</f>
        <v>1.9</v>
      </c>
      <c r="G6" s="466">
        <f>'Bball ref'!K12</f>
        <v>12.4</v>
      </c>
      <c r="H6" s="466">
        <f>'Bball ref'!L12</f>
        <v>3.6</v>
      </c>
      <c r="I6" s="466">
        <f>'Bball ref'!M12</f>
        <v>0.9</v>
      </c>
      <c r="J6" s="466">
        <f>'Bball ref'!N12</f>
        <v>1.7</v>
      </c>
      <c r="K6" s="466">
        <f>'Bball ref'!O12</f>
        <v>3.1</v>
      </c>
      <c r="L6" s="466">
        <f>'Bball ref'!J12</f>
        <v>25.6</v>
      </c>
      <c r="M6" s="466" t="str">
        <f>MID('Bball ref'!G12,FIND("(",'Bball ref'!G12)+1,FIND("/",'Bball ref'!G12)-FIND("(",'Bball ref'!G12)-1)</f>
        <v>9.3</v>
      </c>
      <c r="N6" s="466" t="str">
        <f>MID('Bball ref'!G12,FIND("/",'Bball ref'!G12)+1,FIND(")",'Bball ref'!G12)-FIND("/",'Bball ref'!G12)-1)</f>
        <v>18.0</v>
      </c>
      <c r="O6" s="466" t="str">
        <f>MID('Bball ref'!H12,FIND("(",'Bball ref'!H12)+1,FIND("/",'Bball ref'!H12)-FIND("(",'Bball ref'!H12)-1)</f>
        <v>5.2</v>
      </c>
      <c r="P6" s="466" t="str">
        <f>MID('Bball ref'!H12,FIND("/",'Bball ref'!H12)+1,FIND(")",'Bball ref'!H12)-FIND("/",'Bball ref'!H12)-1)</f>
        <v>6.1</v>
      </c>
    </row>
    <row r="7" spans="1:25">
      <c r="A7" t="str">
        <f>'Bball ref'!B13</f>
        <v>Nikola Jokic</v>
      </c>
      <c r="B7" s="466">
        <f>'Bball ref'!A13</f>
        <v>6</v>
      </c>
      <c r="C7" s="466">
        <f>'Bball ref'!E13</f>
        <v>78</v>
      </c>
      <c r="D7" s="466" t="str">
        <f>LEFT('Bball ref'!G13,FIND("(",'Bball ref'!G13)-1)</f>
        <v xml:space="preserve">0.51 </v>
      </c>
      <c r="E7" s="466" t="str">
        <f>LEFT('Bball ref'!H13,(FIND("(",'Bball ref'!H13)-1))</f>
        <v xml:space="preserve">0.83 </v>
      </c>
      <c r="F7" s="466">
        <f>'Bball ref'!I13</f>
        <v>1.1000000000000001</v>
      </c>
      <c r="G7" s="466">
        <f>'Bball ref'!K13</f>
        <v>11.7</v>
      </c>
      <c r="H7" s="466">
        <f>'Bball ref'!L13</f>
        <v>7.8</v>
      </c>
      <c r="I7" s="466">
        <f>'Bball ref'!M13</f>
        <v>1.4</v>
      </c>
      <c r="J7" s="466">
        <f>'Bball ref'!N13</f>
        <v>0.8</v>
      </c>
      <c r="K7" s="466">
        <f>'Bball ref'!O13</f>
        <v>3.2</v>
      </c>
      <c r="L7" s="466">
        <f>'Bball ref'!J13</f>
        <v>21.6</v>
      </c>
      <c r="M7" s="466" t="str">
        <f>MID('Bball ref'!G13,FIND("(",'Bball ref'!G13)+1,FIND("/",'Bball ref'!G13)-FIND("(",'Bball ref'!G13)-1)</f>
        <v>8.3</v>
      </c>
      <c r="N7" s="466" t="str">
        <f>MID('Bball ref'!G13,FIND("/",'Bball ref'!G13)+1,FIND(")",'Bball ref'!G13)-FIND("/",'Bball ref'!G13)-1)</f>
        <v>16.2</v>
      </c>
      <c r="O7" s="466" t="str">
        <f>MID('Bball ref'!H13,FIND("(",'Bball ref'!H13)+1,FIND("/",'Bball ref'!H13)-FIND("(",'Bball ref'!H13)-1)</f>
        <v>3.9</v>
      </c>
      <c r="P7" s="466" t="str">
        <f>MID('Bball ref'!H13,FIND("/",'Bball ref'!H13)+1,FIND(")",'Bball ref'!H13)-FIND("/",'Bball ref'!H13)-1)</f>
        <v>4.7</v>
      </c>
    </row>
    <row r="8" spans="1:25">
      <c r="A8" t="str">
        <f>'Bball ref'!B14</f>
        <v>Joel Embiid</v>
      </c>
      <c r="B8" s="466">
        <f>'Bball ref'!A14</f>
        <v>7</v>
      </c>
      <c r="C8" s="466">
        <f>'Bball ref'!E14</f>
        <v>66</v>
      </c>
      <c r="D8" s="466" t="str">
        <f>LEFT('Bball ref'!G14,FIND("(",'Bball ref'!G14)-1)</f>
        <v xml:space="preserve">0.49 </v>
      </c>
      <c r="E8" s="466" t="str">
        <f>LEFT('Bball ref'!H14,(FIND("(",'Bball ref'!H14)-1))</f>
        <v xml:space="preserve">0.80 </v>
      </c>
      <c r="F8" s="466">
        <f>'Bball ref'!I14</f>
        <v>1.2</v>
      </c>
      <c r="G8" s="466">
        <f>'Bball ref'!K14</f>
        <v>13.6</v>
      </c>
      <c r="H8" s="466">
        <f>'Bball ref'!L14</f>
        <v>3.7</v>
      </c>
      <c r="I8" s="466">
        <f>'Bball ref'!M14</f>
        <v>0.7</v>
      </c>
      <c r="J8" s="466">
        <f>'Bball ref'!N14</f>
        <v>1.9</v>
      </c>
      <c r="K8" s="466">
        <f>'Bball ref'!O14</f>
        <v>3.3</v>
      </c>
      <c r="L8" s="466">
        <f>'Bball ref'!J14</f>
        <v>27.6</v>
      </c>
      <c r="M8" s="466" t="str">
        <f>MID('Bball ref'!G14,FIND("(",'Bball ref'!G14)+1,FIND("/",'Bball ref'!G14)-FIND("(",'Bball ref'!G14)-1)</f>
        <v>9.1</v>
      </c>
      <c r="N8" s="466" t="str">
        <f>MID('Bball ref'!G14,FIND("/",'Bball ref'!G14)+1,FIND(")",'Bball ref'!G14)-FIND("/",'Bball ref'!G14)-1)</f>
        <v>18.6</v>
      </c>
      <c r="O8" s="466" t="str">
        <f>MID('Bball ref'!H14,FIND("(",'Bball ref'!H14)+1,FIND("/",'Bball ref'!H14)-FIND("(",'Bball ref'!H14)-1)</f>
        <v>8.2</v>
      </c>
      <c r="P8" s="466" t="str">
        <f>MID('Bball ref'!H14,FIND("/",'Bball ref'!H14)+1,FIND(")",'Bball ref'!H14)-FIND("/",'Bball ref'!H14)-1)</f>
        <v>10.2</v>
      </c>
    </row>
    <row r="9" spans="1:25">
      <c r="A9" t="str">
        <f>'Bball ref'!B15</f>
        <v xml:space="preserve">Paul George </v>
      </c>
      <c r="B9" s="466">
        <f>'Bball ref'!A15</f>
        <v>8</v>
      </c>
      <c r="C9" s="466">
        <f>'Bball ref'!E15</f>
        <v>62</v>
      </c>
      <c r="D9" s="466" t="str">
        <f>LEFT('Bball ref'!G15,FIND("(",'Bball ref'!G15)-1)</f>
        <v xml:space="preserve">0.45 </v>
      </c>
      <c r="E9" s="466" t="str">
        <f>LEFT('Bball ref'!H15,(FIND("(",'Bball ref'!H15)-1))</f>
        <v xml:space="preserve">0.84 </v>
      </c>
      <c r="F9" s="466">
        <f>'Bball ref'!I15</f>
        <v>3.8</v>
      </c>
      <c r="G9" s="466">
        <f>'Bball ref'!K15</f>
        <v>8.1999999999999993</v>
      </c>
      <c r="H9" s="466">
        <f>'Bball ref'!L15</f>
        <v>4.0999999999999996</v>
      </c>
      <c r="I9" s="466">
        <f>'Bball ref'!M15</f>
        <v>2</v>
      </c>
      <c r="J9" s="466">
        <f>'Bball ref'!N15</f>
        <v>0.4</v>
      </c>
      <c r="K9" s="466">
        <f>'Bball ref'!O15</f>
        <v>2.6</v>
      </c>
      <c r="L9" s="466">
        <f>'Bball ref'!J15</f>
        <v>24.2</v>
      </c>
      <c r="M9" s="466" t="str">
        <f>MID('Bball ref'!G15,FIND("(",'Bball ref'!G15)+1,FIND("/",'Bball ref'!G15)-FIND("(",'Bball ref'!G15)-1)</f>
        <v>7.7</v>
      </c>
      <c r="N9" s="466" t="str">
        <f>MID('Bball ref'!G15,FIND("/",'Bball ref'!G15)+1,FIND(")",'Bball ref'!G15)-FIND("/",'Bball ref'!G15)-1)</f>
        <v>17.0</v>
      </c>
      <c r="O9" s="466" t="str">
        <f>MID('Bball ref'!H15,FIND("(",'Bball ref'!H15)+1,FIND("/",'Bball ref'!H15)-FIND("(",'Bball ref'!H15)-1)</f>
        <v>5.1</v>
      </c>
      <c r="P9" s="466" t="str">
        <f>MID('Bball ref'!H15,FIND("/",'Bball ref'!H15)+1,FIND(")",'Bball ref'!H15)-FIND("/",'Bball ref'!H15)-1)</f>
        <v>6.1</v>
      </c>
    </row>
    <row r="10" spans="1:25">
      <c r="A10" t="str">
        <f>'Bball ref'!B16</f>
        <v>Kawhi Leonard</v>
      </c>
      <c r="B10" s="466">
        <f>'Bball ref'!A16</f>
        <v>9</v>
      </c>
      <c r="C10" s="466">
        <f>'Bball ref'!E16</f>
        <v>69</v>
      </c>
      <c r="D10" s="466" t="str">
        <f>LEFT('Bball ref'!G16,FIND("(",'Bball ref'!G16)-1)</f>
        <v xml:space="preserve">0.50 </v>
      </c>
      <c r="E10" s="466" t="str">
        <f>LEFT('Bball ref'!H16,(FIND("(",'Bball ref'!H16)-1))</f>
        <v xml:space="preserve">0.85 </v>
      </c>
      <c r="F10" s="466">
        <f>'Bball ref'!I16</f>
        <v>2</v>
      </c>
      <c r="G10" s="466">
        <f>'Bball ref'!K16</f>
        <v>7</v>
      </c>
      <c r="H10" s="466">
        <f>'Bball ref'!L16</f>
        <v>3.5</v>
      </c>
      <c r="I10" s="466">
        <f>'Bball ref'!M16</f>
        <v>1.8</v>
      </c>
      <c r="J10" s="466">
        <f>'Bball ref'!N16</f>
        <v>0.6</v>
      </c>
      <c r="K10" s="466">
        <f>'Bball ref'!O16</f>
        <v>2</v>
      </c>
      <c r="L10" s="466">
        <f>'Bball ref'!J16</f>
        <v>24.1</v>
      </c>
      <c r="M10" s="466" t="str">
        <f>MID('Bball ref'!G16,FIND("(",'Bball ref'!G16)+1,FIND("/",'Bball ref'!G16)-FIND("(",'Bball ref'!G16)-1)</f>
        <v>8.0</v>
      </c>
      <c r="N10" s="466" t="str">
        <f>MID('Bball ref'!G16,FIND("/",'Bball ref'!G16)+1,FIND(")",'Bball ref'!G16)-FIND("/",'Bball ref'!G16)-1)</f>
        <v>16.0</v>
      </c>
      <c r="O10" s="466" t="str">
        <f>MID('Bball ref'!H16,FIND("(",'Bball ref'!H16)+1,FIND("/",'Bball ref'!H16)-FIND("(",'Bball ref'!H16)-1)</f>
        <v>6.0</v>
      </c>
      <c r="P10" s="466" t="str">
        <f>MID('Bball ref'!H16,FIND("/",'Bball ref'!H16)+1,FIND(")",'Bball ref'!H16)-FIND("/",'Bball ref'!H16)-1)</f>
        <v>7.1</v>
      </c>
    </row>
    <row r="11" spans="1:25">
      <c r="A11" t="str">
        <f>'Bball ref'!B17</f>
        <v>Damian Lillard</v>
      </c>
      <c r="B11" s="466">
        <f>'Bball ref'!A17</f>
        <v>10</v>
      </c>
      <c r="C11" s="466">
        <f>'Bball ref'!E17</f>
        <v>80</v>
      </c>
      <c r="D11" s="466" t="str">
        <f>LEFT('Bball ref'!G17,FIND("(",'Bball ref'!G17)-1)</f>
        <v xml:space="preserve">0.45 </v>
      </c>
      <c r="E11" s="466" t="str">
        <f>LEFT('Bball ref'!H17,(FIND("(",'Bball ref'!H17)-1))</f>
        <v xml:space="preserve">0.91 </v>
      </c>
      <c r="F11" s="466">
        <f>'Bball ref'!I17</f>
        <v>3.2</v>
      </c>
      <c r="G11" s="466">
        <f>'Bball ref'!K17</f>
        <v>3.8</v>
      </c>
      <c r="H11" s="466">
        <f>'Bball ref'!L17</f>
        <v>7</v>
      </c>
      <c r="I11" s="466">
        <f>'Bball ref'!M17</f>
        <v>1.1000000000000001</v>
      </c>
      <c r="J11" s="466">
        <f>'Bball ref'!N17</f>
        <v>0.4</v>
      </c>
      <c r="K11" s="466">
        <f>'Bball ref'!O17</f>
        <v>2.6</v>
      </c>
      <c r="L11" s="466">
        <f>'Bball ref'!J17</f>
        <v>27.6</v>
      </c>
      <c r="M11" s="466" t="str">
        <f>MID('Bball ref'!G17,FIND("(",'Bball ref'!G17)+1,FIND("/",'Bball ref'!G17)-FIND("(",'Bball ref'!G17)-1)</f>
        <v>9.1</v>
      </c>
      <c r="N11" s="466" t="str">
        <f>MID('Bball ref'!G17,FIND("/",'Bball ref'!G17)+1,FIND(")",'Bball ref'!G17)-FIND("/",'Bball ref'!G17)-1)</f>
        <v>20.4</v>
      </c>
      <c r="O11" s="466" t="str">
        <f>MID('Bball ref'!H17,FIND("(",'Bball ref'!H17)+1,FIND("/",'Bball ref'!H17)-FIND("(",'Bball ref'!H17)-1)</f>
        <v>6.2</v>
      </c>
      <c r="P11" s="466" t="str">
        <f>MID('Bball ref'!H17,FIND("/",'Bball ref'!H17)+1,FIND(")",'Bball ref'!H17)-FIND("/",'Bball ref'!H17)-1)</f>
        <v>6.8</v>
      </c>
    </row>
    <row r="12" spans="1:25">
      <c r="A12" t="str">
        <f>'Bball ref'!B18</f>
        <v>Jimmy Butler</v>
      </c>
      <c r="B12" s="466">
        <f>'Bball ref'!A18</f>
        <v>11</v>
      </c>
      <c r="C12" s="466">
        <f>'Bball ref'!E18</f>
        <v>72</v>
      </c>
      <c r="D12" s="466" t="str">
        <f>LEFT('Bball ref'!G18,FIND("(",'Bball ref'!G18)-1)</f>
        <v xml:space="preserve">0.46 </v>
      </c>
      <c r="E12" s="466" t="str">
        <f>LEFT('Bball ref'!H18,(FIND("(",'Bball ref'!H18)-1))</f>
        <v xml:space="preserve">0.86 </v>
      </c>
      <c r="F12" s="466">
        <f>'Bball ref'!I18</f>
        <v>1.6</v>
      </c>
      <c r="G12" s="466">
        <f>'Bball ref'!K18</f>
        <v>6.1</v>
      </c>
      <c r="H12" s="466">
        <f>'Bball ref'!L18</f>
        <v>5.0999999999999996</v>
      </c>
      <c r="I12" s="466">
        <f>'Bball ref'!M18</f>
        <v>1.9</v>
      </c>
      <c r="J12" s="466">
        <f>'Bball ref'!N18</f>
        <v>0.7</v>
      </c>
      <c r="K12" s="466">
        <f>'Bball ref'!O18</f>
        <v>1.4</v>
      </c>
      <c r="L12" s="466">
        <f>'Bball ref'!J18</f>
        <v>22.2</v>
      </c>
      <c r="M12" s="466" t="str">
        <f>MID('Bball ref'!G18,FIND("(",'Bball ref'!G18)+1,FIND("/",'Bball ref'!G18)-FIND("(",'Bball ref'!G18)-1)</f>
        <v>7.6</v>
      </c>
      <c r="N12" s="466" t="str">
        <f>MID('Bball ref'!G18,FIND("/",'Bball ref'!G18)+1,FIND(")",'Bball ref'!G18)-FIND("/",'Bball ref'!G18)-1)</f>
        <v>16.4</v>
      </c>
      <c r="O12" s="466" t="str">
        <f>MID('Bball ref'!H18,FIND("(",'Bball ref'!H18)+1,FIND("/",'Bball ref'!H18)-FIND("(",'Bball ref'!H18)-1)</f>
        <v>5.4</v>
      </c>
      <c r="P12" s="466" t="str">
        <f>MID('Bball ref'!H18,FIND("/",'Bball ref'!H18)+1,FIND(")",'Bball ref'!H18)-FIND("/",'Bball ref'!H18)-1)</f>
        <v>6.3</v>
      </c>
    </row>
    <row r="13" spans="1:25">
      <c r="A13" t="str">
        <f>'Bball ref'!B19</f>
        <v>LeBron James</v>
      </c>
      <c r="B13" s="466">
        <f>'Bball ref'!A19</f>
        <v>12</v>
      </c>
      <c r="C13" s="466">
        <f>'Bball ref'!E19</f>
        <v>74</v>
      </c>
      <c r="D13" s="466" t="str">
        <f>LEFT('Bball ref'!G19,FIND("(",'Bball ref'!G19)-1)</f>
        <v xml:space="preserve">0.51 </v>
      </c>
      <c r="E13" s="466" t="str">
        <f>LEFT('Bball ref'!H19,(FIND("(",'Bball ref'!H19)-1))</f>
        <v xml:space="preserve">0.70 </v>
      </c>
      <c r="F13" s="466">
        <f>'Bball ref'!I19</f>
        <v>2.1</v>
      </c>
      <c r="G13" s="466">
        <f>'Bball ref'!K19</f>
        <v>8.6999999999999993</v>
      </c>
      <c r="H13" s="466">
        <f>'Bball ref'!L19</f>
        <v>8.8000000000000007</v>
      </c>
      <c r="I13" s="466">
        <f>'Bball ref'!M19</f>
        <v>1.3</v>
      </c>
      <c r="J13" s="466">
        <f>'Bball ref'!N19</f>
        <v>0.6</v>
      </c>
      <c r="K13" s="466">
        <f>'Bball ref'!O19</f>
        <v>3.7</v>
      </c>
      <c r="L13" s="466">
        <f>'Bball ref'!J19</f>
        <v>26.9</v>
      </c>
      <c r="M13" s="466" t="str">
        <f>MID('Bball ref'!G19,FIND("(",'Bball ref'!G19)+1,FIND("/",'Bball ref'!G19)-FIND("(",'Bball ref'!G19)-1)</f>
        <v>9.9</v>
      </c>
      <c r="N13" s="466" t="str">
        <f>MID('Bball ref'!G19,FIND("/",'Bball ref'!G19)+1,FIND(")",'Bball ref'!G19)-FIND("/",'Bball ref'!G19)-1)</f>
        <v>19.4</v>
      </c>
      <c r="O13" s="466" t="str">
        <f>MID('Bball ref'!H19,FIND("(",'Bball ref'!H19)+1,FIND("/",'Bball ref'!H19)-FIND("(",'Bball ref'!H19)-1)</f>
        <v>5.0</v>
      </c>
      <c r="P13" s="466" t="str">
        <f>MID('Bball ref'!H19,FIND("/",'Bball ref'!H19)+1,FIND(")",'Bball ref'!H19)-FIND("/",'Bball ref'!H19)-1)</f>
        <v>7.1</v>
      </c>
    </row>
    <row r="14" spans="1:25">
      <c r="A14" t="str">
        <f>'Bball ref'!B20</f>
        <v>Kyrie Irving</v>
      </c>
      <c r="B14" s="466">
        <f>'Bball ref'!A20</f>
        <v>13</v>
      </c>
      <c r="C14" s="466">
        <f>'Bball ref'!E20</f>
        <v>68</v>
      </c>
      <c r="D14" s="466" t="str">
        <f>LEFT('Bball ref'!G20,FIND("(",'Bball ref'!G20)-1)</f>
        <v xml:space="preserve">0.46 </v>
      </c>
      <c r="E14" s="466" t="str">
        <f>LEFT('Bball ref'!H20,(FIND("(",'Bball ref'!H20)-1))</f>
        <v xml:space="preserve">0.87 </v>
      </c>
      <c r="F14" s="466">
        <f>'Bball ref'!I20</f>
        <v>2.7</v>
      </c>
      <c r="G14" s="466">
        <f>'Bball ref'!K20</f>
        <v>3.9</v>
      </c>
      <c r="H14" s="466">
        <f>'Bball ref'!L20</f>
        <v>7.2</v>
      </c>
      <c r="I14" s="466">
        <f>'Bball ref'!M20</f>
        <v>1.4</v>
      </c>
      <c r="J14" s="466">
        <f>'Bball ref'!N20</f>
        <v>0.4</v>
      </c>
      <c r="K14" s="466">
        <f>'Bball ref'!O20</f>
        <v>2.6</v>
      </c>
      <c r="L14" s="466">
        <f>'Bball ref'!J20</f>
        <v>25.1</v>
      </c>
      <c r="M14" s="466" t="str">
        <f>MID('Bball ref'!G20,FIND("(",'Bball ref'!G20)+1,FIND("/",'Bball ref'!G20)-FIND("(",'Bball ref'!G20)-1)</f>
        <v>9.5</v>
      </c>
      <c r="N14" s="466" t="str">
        <f>MID('Bball ref'!G20,FIND("/",'Bball ref'!G20)+1,FIND(")",'Bball ref'!G20)-FIND("/",'Bball ref'!G20)-1)</f>
        <v>20.5</v>
      </c>
      <c r="O14" s="466" t="str">
        <f>MID('Bball ref'!H20,FIND("(",'Bball ref'!H20)+1,FIND("/",'Bball ref'!H20)-FIND("(",'Bball ref'!H20)-1)</f>
        <v>3.4</v>
      </c>
      <c r="P14" s="466" t="str">
        <f>MID('Bball ref'!H20,FIND("/",'Bball ref'!H20)+1,FIND(")",'Bball ref'!H20)-FIND("/",'Bball ref'!H20)-1)</f>
        <v>3.9</v>
      </c>
    </row>
    <row r="15" spans="1:25">
      <c r="A15" t="str">
        <f>'Bball ref'!B21</f>
        <v>PLAYER</v>
      </c>
      <c r="B15" s="466" t="str">
        <f>'Bball ref'!A21</f>
        <v>R#</v>
      </c>
      <c r="C15" s="466" t="str">
        <f>'Bball ref'!E21</f>
        <v>GP</v>
      </c>
      <c r="D15" s="466" t="e">
        <f>LEFT('Bball ref'!G21,FIND("(",'Bball ref'!G21)-1)</f>
        <v>#VALUE!</v>
      </c>
      <c r="E15" s="466" t="e">
        <f>LEFT('Bball ref'!H21,(FIND("(",'Bball ref'!H21)-1))</f>
        <v>#VALUE!</v>
      </c>
      <c r="F15" s="466" t="str">
        <f>'Bball ref'!I21</f>
        <v>3PM</v>
      </c>
      <c r="G15" s="466" t="str">
        <f>'Bball ref'!K21</f>
        <v>TREB</v>
      </c>
      <c r="H15" s="466" t="str">
        <f>'Bball ref'!L21</f>
        <v>AST</v>
      </c>
      <c r="I15" s="466" t="str">
        <f>'Bball ref'!M21</f>
        <v>STL</v>
      </c>
      <c r="J15" s="466" t="str">
        <f>'Bball ref'!N21</f>
        <v>BLK</v>
      </c>
      <c r="K15" s="466" t="str">
        <f>'Bball ref'!O21</f>
        <v>TO</v>
      </c>
      <c r="L15" s="466" t="str">
        <f>'Bball ref'!J21</f>
        <v>PTS</v>
      </c>
      <c r="M15" s="466" t="e">
        <f>MID('Bball ref'!G21,FIND("(",'Bball ref'!G21)+1,FIND("/",'Bball ref'!G21)-FIND("(",'Bball ref'!G21)-1)</f>
        <v>#VALUE!</v>
      </c>
      <c r="N15" s="466" t="e">
        <f>MID('Bball ref'!G21,FIND("/",'Bball ref'!G21)+1,FIND(")",'Bball ref'!G21)-FIND("/",'Bball ref'!G21)-1)</f>
        <v>#VALUE!</v>
      </c>
      <c r="O15" s="466" t="e">
        <f>MID('Bball ref'!H21,FIND("(",'Bball ref'!H21)+1,FIND("/",'Bball ref'!H21)-FIND("(",'Bball ref'!H21)-1)</f>
        <v>#VALUE!</v>
      </c>
      <c r="P15" s="466" t="e">
        <f>MID('Bball ref'!H21,FIND("/",'Bball ref'!H21)+1,FIND(")",'Bball ref'!H21)-FIND("/",'Bball ref'!H21)-1)</f>
        <v>#VALUE!</v>
      </c>
    </row>
    <row r="16" spans="1:25">
      <c r="A16" t="str">
        <f>'Bball ref'!B22</f>
        <v>Bradley Beal</v>
      </c>
      <c r="B16" s="466">
        <f>'Bball ref'!A22</f>
        <v>14</v>
      </c>
      <c r="C16" s="466">
        <f>'Bball ref'!E22</f>
        <v>78</v>
      </c>
      <c r="D16" s="466" t="str">
        <f>LEFT('Bball ref'!G22,FIND("(",'Bball ref'!G22)-1)</f>
        <v xml:space="preserve">0.47 </v>
      </c>
      <c r="E16" s="466" t="str">
        <f>LEFT('Bball ref'!H22,(FIND("(",'Bball ref'!H22)-1))</f>
        <v xml:space="preserve">0.80 </v>
      </c>
      <c r="F16" s="466">
        <f>'Bball ref'!I22</f>
        <v>2.5</v>
      </c>
      <c r="G16" s="466">
        <f>'Bball ref'!K22</f>
        <v>5.3</v>
      </c>
      <c r="H16" s="466">
        <f>'Bball ref'!L22</f>
        <v>5.5</v>
      </c>
      <c r="I16" s="466">
        <f>'Bball ref'!M22</f>
        <v>1.4</v>
      </c>
      <c r="J16" s="466">
        <f>'Bball ref'!N22</f>
        <v>0.7</v>
      </c>
      <c r="K16" s="466">
        <f>'Bball ref'!O22</f>
        <v>2.6</v>
      </c>
      <c r="L16" s="466">
        <f>'Bball ref'!J22</f>
        <v>26.7</v>
      </c>
      <c r="M16" s="466" t="str">
        <f>MID('Bball ref'!G22,FIND("(",'Bball ref'!G22)+1,FIND("/",'Bball ref'!G22)-FIND("(",'Bball ref'!G22)-1)</f>
        <v>9.9</v>
      </c>
      <c r="N16" s="466" t="str">
        <f>MID('Bball ref'!G22,FIND("/",'Bball ref'!G22)+1,FIND(")",'Bball ref'!G22)-FIND("/",'Bball ref'!G22)-1)</f>
        <v>21.1</v>
      </c>
      <c r="O16" s="466" t="str">
        <f>MID('Bball ref'!H22,FIND("(",'Bball ref'!H22)+1,FIND("/",'Bball ref'!H22)-FIND("(",'Bball ref'!H22)-1)</f>
        <v>4.4</v>
      </c>
      <c r="P16" s="466" t="str">
        <f>MID('Bball ref'!H22,FIND("/",'Bball ref'!H22)+1,FIND(")",'Bball ref'!H22)-FIND("/",'Bball ref'!H22)-1)</f>
        <v>5.5</v>
      </c>
    </row>
    <row r="17" spans="1:16">
      <c r="A17" t="str">
        <f>'Bball ref'!B23</f>
        <v>Nikola Vucevic</v>
      </c>
      <c r="B17" s="466">
        <f>'Bball ref'!A23</f>
        <v>15</v>
      </c>
      <c r="C17" s="466">
        <f>'Bball ref'!E23</f>
        <v>78</v>
      </c>
      <c r="D17" s="466" t="str">
        <f>LEFT('Bball ref'!G23,FIND("(",'Bball ref'!G23)-1)</f>
        <v xml:space="preserve">0.49 </v>
      </c>
      <c r="E17" s="466" t="str">
        <f>LEFT('Bball ref'!H23,(FIND("(",'Bball ref'!H23)-1))</f>
        <v xml:space="preserve">0.80 </v>
      </c>
      <c r="F17" s="466">
        <f>'Bball ref'!I23</f>
        <v>1.2</v>
      </c>
      <c r="G17" s="466">
        <f>'Bball ref'!K23</f>
        <v>12.1</v>
      </c>
      <c r="H17" s="466">
        <f>'Bball ref'!L23</f>
        <v>4.0999999999999996</v>
      </c>
      <c r="I17" s="466">
        <f>'Bball ref'!M23</f>
        <v>1</v>
      </c>
      <c r="J17" s="466">
        <f>'Bball ref'!N23</f>
        <v>1.2</v>
      </c>
      <c r="K17" s="466">
        <f>'Bball ref'!O23</f>
        <v>2</v>
      </c>
      <c r="L17" s="466">
        <f>'Bball ref'!J23</f>
        <v>20.100000000000001</v>
      </c>
      <c r="M17" s="466" t="str">
        <f>MID('Bball ref'!G23,FIND("(",'Bball ref'!G23)+1,FIND("/",'Bball ref'!G23)-FIND("(",'Bball ref'!G23)-1)</f>
        <v>8.3</v>
      </c>
      <c r="N17" s="466" t="str">
        <f>MID('Bball ref'!G23,FIND("/",'Bball ref'!G23)+1,FIND(")",'Bball ref'!G23)-FIND("/",'Bball ref'!G23)-1)</f>
        <v>17.1</v>
      </c>
      <c r="O17" s="466" t="str">
        <f>MID('Bball ref'!H23,FIND("(",'Bball ref'!H23)+1,FIND("/",'Bball ref'!H23)-FIND("(",'Bball ref'!H23)-1)</f>
        <v>2.4</v>
      </c>
      <c r="P17" s="466" t="str">
        <f>MID('Bball ref'!H23,FIND("/",'Bball ref'!H23)+1,FIND(")",'Bball ref'!H23)-FIND("/",'Bball ref'!H23)-1)</f>
        <v>3.0</v>
      </c>
    </row>
    <row r="18" spans="1:16">
      <c r="A18" t="str">
        <f>'Bball ref'!B24</f>
        <v>Kemba Walker</v>
      </c>
      <c r="B18" s="466">
        <f>'Bball ref'!A24</f>
        <v>16</v>
      </c>
      <c r="C18" s="466">
        <f>'Bball ref'!E24</f>
        <v>80</v>
      </c>
      <c r="D18" s="466" t="str">
        <f>LEFT('Bball ref'!G24,FIND("(",'Bball ref'!G24)-1)</f>
        <v xml:space="preserve">0.45 </v>
      </c>
      <c r="E18" s="466" t="str">
        <f>LEFT('Bball ref'!H24,(FIND("(",'Bball ref'!H24)-1))</f>
        <v xml:space="preserve">0.84 </v>
      </c>
      <c r="F18" s="466">
        <f>'Bball ref'!I24</f>
        <v>3.2</v>
      </c>
      <c r="G18" s="466">
        <f>'Bball ref'!K24</f>
        <v>4.0999999999999996</v>
      </c>
      <c r="H18" s="466">
        <f>'Bball ref'!L24</f>
        <v>5.9</v>
      </c>
      <c r="I18" s="466">
        <f>'Bball ref'!M24</f>
        <v>1.1000000000000001</v>
      </c>
      <c r="J18" s="466">
        <f>'Bball ref'!N24</f>
        <v>0.4</v>
      </c>
      <c r="K18" s="466">
        <f>'Bball ref'!O24</f>
        <v>2.5</v>
      </c>
      <c r="L18" s="466">
        <f>'Bball ref'!J24</f>
        <v>24.9</v>
      </c>
      <c r="M18" s="466" t="str">
        <f>MID('Bball ref'!G24,FIND("(",'Bball ref'!G24)+1,FIND("/",'Bball ref'!G24)-FIND("(",'Bball ref'!G24)-1)</f>
        <v>8.6</v>
      </c>
      <c r="N18" s="466" t="str">
        <f>MID('Bball ref'!G24,FIND("/",'Bball ref'!G24)+1,FIND(")",'Bball ref'!G24)-FIND("/",'Bball ref'!G24)-1)</f>
        <v>19.0</v>
      </c>
      <c r="O18" s="466" t="str">
        <f>MID('Bball ref'!H24,FIND("(",'Bball ref'!H24)+1,FIND("/",'Bball ref'!H24)-FIND("(",'Bball ref'!H24)-1)</f>
        <v>4.6</v>
      </c>
      <c r="P18" s="466" t="str">
        <f>MID('Bball ref'!H24,FIND("/",'Bball ref'!H24)+1,FIND(")",'Bball ref'!H24)-FIND("/",'Bball ref'!H24)-1)</f>
        <v>5.5</v>
      </c>
    </row>
    <row r="19" spans="1:16">
      <c r="A19" t="str">
        <f>'Bball ref'!B25</f>
        <v>Devin Booker</v>
      </c>
      <c r="B19" s="466">
        <f>'Bball ref'!A25</f>
        <v>17</v>
      </c>
      <c r="C19" s="466">
        <f>'Bball ref'!E25</f>
        <v>71</v>
      </c>
      <c r="D19" s="466" t="str">
        <f>LEFT('Bball ref'!G25,FIND("(",'Bball ref'!G25)-1)</f>
        <v xml:space="preserve">0.47 </v>
      </c>
      <c r="E19" s="466" t="str">
        <f>LEFT('Bball ref'!H25,(FIND("(",'Bball ref'!H25)-1))</f>
        <v xml:space="preserve">0.85 </v>
      </c>
      <c r="F19" s="466">
        <f>'Bball ref'!I25</f>
        <v>2.2000000000000002</v>
      </c>
      <c r="G19" s="466">
        <f>'Bball ref'!K25</f>
        <v>4.3</v>
      </c>
      <c r="H19" s="466">
        <f>'Bball ref'!L25</f>
        <v>5.7</v>
      </c>
      <c r="I19" s="466">
        <f>'Bball ref'!M25</f>
        <v>0.9</v>
      </c>
      <c r="J19" s="466">
        <f>'Bball ref'!N25</f>
        <v>0.2</v>
      </c>
      <c r="K19" s="466">
        <f>'Bball ref'!O25</f>
        <v>3.7</v>
      </c>
      <c r="L19" s="466">
        <f>'Bball ref'!J25</f>
        <v>27.5</v>
      </c>
      <c r="M19" s="466" t="str">
        <f>MID('Bball ref'!G25,FIND("(",'Bball ref'!G25)+1,FIND("/",'Bball ref'!G25)-FIND("(",'Bball ref'!G25)-1)</f>
        <v>9.4</v>
      </c>
      <c r="N19" s="466" t="str">
        <f>MID('Bball ref'!G25,FIND("/",'Bball ref'!G25)+1,FIND(")",'Bball ref'!G25)-FIND("/",'Bball ref'!G25)-1)</f>
        <v>20.1</v>
      </c>
      <c r="O19" s="466" t="str">
        <f>MID('Bball ref'!H25,FIND("(",'Bball ref'!H25)+1,FIND("/",'Bball ref'!H25)-FIND("(",'Bball ref'!H25)-1)</f>
        <v>6.4</v>
      </c>
      <c r="P19" s="466" t="str">
        <f>MID('Bball ref'!H25,FIND("/",'Bball ref'!H25)+1,FIND(")",'Bball ref'!H25)-FIND("/",'Bball ref'!H25)-1)</f>
        <v>7.5</v>
      </c>
    </row>
    <row r="20" spans="1:16">
      <c r="A20" t="str">
        <f>'Bball ref'!B26</f>
        <v>Rudy Gobert</v>
      </c>
      <c r="B20" s="466">
        <f>'Bball ref'!A26</f>
        <v>18</v>
      </c>
      <c r="C20" s="466">
        <f>'Bball ref'!E26</f>
        <v>77</v>
      </c>
      <c r="D20" s="466" t="str">
        <f>LEFT('Bball ref'!G26,FIND("(",'Bball ref'!G26)-1)</f>
        <v xml:space="preserve">0.68 </v>
      </c>
      <c r="E20" s="466" t="str">
        <f>LEFT('Bball ref'!H26,(FIND("(",'Bball ref'!H26)-1))</f>
        <v xml:space="preserve">0.65 </v>
      </c>
      <c r="F20" s="466">
        <f>'Bball ref'!I26</f>
        <v>0</v>
      </c>
      <c r="G20" s="466">
        <f>'Bball ref'!K26</f>
        <v>13.5</v>
      </c>
      <c r="H20" s="466">
        <f>'Bball ref'!L26</f>
        <v>2.1</v>
      </c>
      <c r="I20" s="466">
        <f>'Bball ref'!M26</f>
        <v>0.8</v>
      </c>
      <c r="J20" s="466">
        <f>'Bball ref'!N26</f>
        <v>2.4</v>
      </c>
      <c r="K20" s="466">
        <f>'Bball ref'!O26</f>
        <v>1.6</v>
      </c>
      <c r="L20" s="466">
        <f>'Bball ref'!J26</f>
        <v>16.899999999999999</v>
      </c>
      <c r="M20" s="466" t="str">
        <f>MID('Bball ref'!G26,FIND("(",'Bball ref'!G26)+1,FIND("/",'Bball ref'!G26)-FIND("(",'Bball ref'!G26)-1)</f>
        <v>6.3</v>
      </c>
      <c r="N20" s="466" t="str">
        <f>MID('Bball ref'!G26,FIND("/",'Bball ref'!G26)+1,FIND(")",'Bball ref'!G26)-FIND("/",'Bball ref'!G26)-1)</f>
        <v>9.3</v>
      </c>
      <c r="O20" s="466" t="str">
        <f>MID('Bball ref'!H26,FIND("(",'Bball ref'!H26)+1,FIND("/",'Bball ref'!H26)-FIND("(",'Bball ref'!H26)-1)</f>
        <v>4.4</v>
      </c>
      <c r="P20" s="466" t="str">
        <f>MID('Bball ref'!H26,FIND("/",'Bball ref'!H26)+1,FIND(")",'Bball ref'!H26)-FIND("/",'Bball ref'!H26)-1)</f>
        <v>6.8</v>
      </c>
    </row>
    <row r="21" spans="1:16">
      <c r="A21" t="str">
        <f>'Bball ref'!B27</f>
        <v>Jrue Holiday</v>
      </c>
      <c r="B21" s="466">
        <f>'Bball ref'!A27</f>
        <v>19</v>
      </c>
      <c r="C21" s="466">
        <f>'Bball ref'!E27</f>
        <v>73</v>
      </c>
      <c r="D21" s="466" t="str">
        <f>LEFT('Bball ref'!G27,FIND("(",'Bball ref'!G27)-1)</f>
        <v xml:space="preserve">0.47 </v>
      </c>
      <c r="E21" s="466" t="str">
        <f>LEFT('Bball ref'!H27,(FIND("(",'Bball ref'!H27)-1))</f>
        <v xml:space="preserve">0.78 </v>
      </c>
      <c r="F21" s="466">
        <f>'Bball ref'!I27</f>
        <v>1.8</v>
      </c>
      <c r="G21" s="466">
        <f>'Bball ref'!K27</f>
        <v>5.0999999999999996</v>
      </c>
      <c r="H21" s="466">
        <f>'Bball ref'!L27</f>
        <v>6.5</v>
      </c>
      <c r="I21" s="466">
        <f>'Bball ref'!M27</f>
        <v>1.5</v>
      </c>
      <c r="J21" s="466">
        <f>'Bball ref'!N27</f>
        <v>0.8</v>
      </c>
      <c r="K21" s="466">
        <f>'Bball ref'!O27</f>
        <v>3</v>
      </c>
      <c r="L21" s="466">
        <f>'Bball ref'!J27</f>
        <v>22.1</v>
      </c>
      <c r="M21" s="466" t="str">
        <f>MID('Bball ref'!G27,FIND("(",'Bball ref'!G27)+1,FIND("/",'Bball ref'!G27)-FIND("(",'Bball ref'!G27)-1)</f>
        <v>8.6</v>
      </c>
      <c r="N21" s="466" t="str">
        <f>MID('Bball ref'!G27,FIND("/",'Bball ref'!G27)+1,FIND(")",'Bball ref'!G27)-FIND("/",'Bball ref'!G27)-1)</f>
        <v>18.4</v>
      </c>
      <c r="O21" s="466" t="str">
        <f>MID('Bball ref'!H27,FIND("(",'Bball ref'!H27)+1,FIND("/",'Bball ref'!H27)-FIND("(",'Bball ref'!H27)-1)</f>
        <v>3.1</v>
      </c>
      <c r="P21" s="466" t="str">
        <f>MID('Bball ref'!H27,FIND("/",'Bball ref'!H27)+1,FIND(")",'Bball ref'!H27)-FIND("/",'Bball ref'!H27)-1)</f>
        <v>4.0</v>
      </c>
    </row>
    <row r="22" spans="1:16">
      <c r="A22" t="str">
        <f>'Bball ref'!B28</f>
        <v>Andre Drummond</v>
      </c>
      <c r="B22" s="466">
        <f>'Bball ref'!A28</f>
        <v>20</v>
      </c>
      <c r="C22" s="466">
        <f>'Bball ref'!E28</f>
        <v>78</v>
      </c>
      <c r="D22" s="466" t="str">
        <f>LEFT('Bball ref'!G28,FIND("(",'Bball ref'!G28)-1)</f>
        <v xml:space="preserve">0.54 </v>
      </c>
      <c r="E22" s="466" t="str">
        <f>LEFT('Bball ref'!H28,(FIND("(",'Bball ref'!H28)-1))</f>
        <v xml:space="preserve">0.60 </v>
      </c>
      <c r="F22" s="466">
        <f>'Bball ref'!I28</f>
        <v>0.1</v>
      </c>
      <c r="G22" s="466">
        <f>'Bball ref'!K28</f>
        <v>16</v>
      </c>
      <c r="H22" s="466">
        <f>'Bball ref'!L28</f>
        <v>1.5</v>
      </c>
      <c r="I22" s="466">
        <f>'Bball ref'!M28</f>
        <v>1.7</v>
      </c>
      <c r="J22" s="466">
        <f>'Bball ref'!N28</f>
        <v>1.9</v>
      </c>
      <c r="K22" s="466">
        <f>'Bball ref'!O28</f>
        <v>2.2000000000000002</v>
      </c>
      <c r="L22" s="466">
        <f>'Bball ref'!J28</f>
        <v>18.600000000000001</v>
      </c>
      <c r="M22" s="466" t="str">
        <f>MID('Bball ref'!G28,FIND("(",'Bball ref'!G28)+1,FIND("/",'Bball ref'!G28)-FIND("(",'Bball ref'!G28)-1)</f>
        <v>7.6</v>
      </c>
      <c r="N22" s="466" t="str">
        <f>MID('Bball ref'!G28,FIND("/",'Bball ref'!G28)+1,FIND(")",'Bball ref'!G28)-FIND("/",'Bball ref'!G28)-1)</f>
        <v>14.2</v>
      </c>
      <c r="O22" s="466" t="str">
        <f>MID('Bball ref'!H28,FIND("(",'Bball ref'!H28)+1,FIND("/",'Bball ref'!H28)-FIND("(",'Bball ref'!H28)-1)</f>
        <v>3.3</v>
      </c>
      <c r="P22" s="466" t="str">
        <f>MID('Bball ref'!H28,FIND("/",'Bball ref'!H28)+1,FIND(")",'Bball ref'!H28)-FIND("/",'Bball ref'!H28)-1)</f>
        <v>5.5</v>
      </c>
    </row>
    <row r="23" spans="1:16">
      <c r="A23" t="str">
        <f>'Bball ref'!B29</f>
        <v>Deandre Ayton</v>
      </c>
      <c r="B23" s="466">
        <f>'Bball ref'!A29</f>
        <v>21</v>
      </c>
      <c r="C23" s="466">
        <f>'Bball ref'!E29</f>
        <v>72</v>
      </c>
      <c r="D23" s="466" t="str">
        <f>LEFT('Bball ref'!G29,FIND("(",'Bball ref'!G29)-1)</f>
        <v xml:space="preserve">0.56 </v>
      </c>
      <c r="E23" s="466" t="str">
        <f>LEFT('Bball ref'!H29,(FIND("(",'Bball ref'!H29)-1))</f>
        <v xml:space="preserve">0.75 </v>
      </c>
      <c r="F23" s="466">
        <f>'Bball ref'!I29</f>
        <v>0</v>
      </c>
      <c r="G23" s="466">
        <f>'Bball ref'!K29</f>
        <v>11</v>
      </c>
      <c r="H23" s="466">
        <f>'Bball ref'!L29</f>
        <v>2</v>
      </c>
      <c r="I23" s="466">
        <f>'Bball ref'!M29</f>
        <v>0.9</v>
      </c>
      <c r="J23" s="466">
        <f>'Bball ref'!N29</f>
        <v>1.3</v>
      </c>
      <c r="K23" s="466">
        <f>'Bball ref'!O29</f>
        <v>1.9</v>
      </c>
      <c r="L23" s="466">
        <f>'Bball ref'!J29</f>
        <v>19.5</v>
      </c>
      <c r="M23" s="466" t="str">
        <f>MID('Bball ref'!G29,FIND("(",'Bball ref'!G29)+1,FIND("/",'Bball ref'!G29)-FIND("(",'Bball ref'!G29)-1)</f>
        <v>8.5</v>
      </c>
      <c r="N23" s="466" t="str">
        <f>MID('Bball ref'!G29,FIND("/",'Bball ref'!G29)+1,FIND(")",'Bball ref'!G29)-FIND("/",'Bball ref'!G29)-1)</f>
        <v>15.3</v>
      </c>
      <c r="O23" s="466" t="str">
        <f>MID('Bball ref'!H29,FIND("(",'Bball ref'!H29)+1,FIND("/",'Bball ref'!H29)-FIND("(",'Bball ref'!H29)-1)</f>
        <v>2.4</v>
      </c>
      <c r="P23" s="466" t="str">
        <f>MID('Bball ref'!H29,FIND("/",'Bball ref'!H29)+1,FIND(")",'Bball ref'!H29)-FIND("/",'Bball ref'!H29)-1)</f>
        <v>3.2</v>
      </c>
    </row>
    <row r="24" spans="1:16">
      <c r="A24" t="str">
        <f>'Bball ref'!B30</f>
        <v>John Collins</v>
      </c>
      <c r="B24" s="466">
        <f>'Bball ref'!A30</f>
        <v>22</v>
      </c>
      <c r="C24" s="466">
        <f>'Bball ref'!E30</f>
        <v>72</v>
      </c>
      <c r="D24" s="466" t="str">
        <f>LEFT('Bball ref'!G30,FIND("(",'Bball ref'!G30)-1)</f>
        <v xml:space="preserve">0.56 </v>
      </c>
      <c r="E24" s="466" t="str">
        <f>LEFT('Bball ref'!H30,(FIND("(",'Bball ref'!H30)-1))</f>
        <v xml:space="preserve">0.76 </v>
      </c>
      <c r="F24" s="466">
        <f>'Bball ref'!I30</f>
        <v>1</v>
      </c>
      <c r="G24" s="466">
        <f>'Bball ref'!K30</f>
        <v>10.9</v>
      </c>
      <c r="H24" s="466">
        <f>'Bball ref'!L30</f>
        <v>2</v>
      </c>
      <c r="I24" s="466">
        <f>'Bball ref'!M30</f>
        <v>0.5</v>
      </c>
      <c r="J24" s="466">
        <f>'Bball ref'!N30</f>
        <v>1.1000000000000001</v>
      </c>
      <c r="K24" s="466">
        <f>'Bball ref'!O30</f>
        <v>2.4</v>
      </c>
      <c r="L24" s="466">
        <f>'Bball ref'!J30</f>
        <v>21.8</v>
      </c>
      <c r="M24" s="466" t="str">
        <f>MID('Bball ref'!G30,FIND("(",'Bball ref'!G30)+1,FIND("/",'Bball ref'!G30)-FIND("(",'Bball ref'!G30)-1)</f>
        <v>8.6</v>
      </c>
      <c r="N24" s="466" t="str">
        <f>MID('Bball ref'!G30,FIND("/",'Bball ref'!G30)+1,FIND(")",'Bball ref'!G30)-FIND("/",'Bball ref'!G30)-1)</f>
        <v>15.4</v>
      </c>
      <c r="O24" s="466" t="str">
        <f>MID('Bball ref'!H30,FIND("(",'Bball ref'!H30)+1,FIND("/",'Bball ref'!H30)-FIND("(",'Bball ref'!H30)-1)</f>
        <v>3.7</v>
      </c>
      <c r="P24" s="466" t="str">
        <f>MID('Bball ref'!H30,FIND("/",'Bball ref'!H30)+1,FIND(")",'Bball ref'!H30)-FIND("/",'Bball ref'!H30)-1)</f>
        <v>4.9</v>
      </c>
    </row>
    <row r="25" spans="1:16">
      <c r="A25" t="str">
        <f>'Bball ref'!B31</f>
        <v xml:space="preserve">Russell Westbrook </v>
      </c>
      <c r="B25" s="466">
        <f>'Bball ref'!A31</f>
        <v>23</v>
      </c>
      <c r="C25" s="466">
        <f>'Bball ref'!E31</f>
        <v>76</v>
      </c>
      <c r="D25" s="466" t="str">
        <f>LEFT('Bball ref'!G31,FIND("(",'Bball ref'!G31)-1)</f>
        <v xml:space="preserve">0.45 </v>
      </c>
      <c r="E25" s="466" t="str">
        <f>LEFT('Bball ref'!H31,(FIND("(",'Bball ref'!H31)-1))</f>
        <v xml:space="preserve">0.70 </v>
      </c>
      <c r="F25" s="466">
        <f>'Bball ref'!I31</f>
        <v>1.7</v>
      </c>
      <c r="G25" s="466">
        <f>'Bball ref'!K31</f>
        <v>8.4</v>
      </c>
      <c r="H25" s="466">
        <f>'Bball ref'!L31</f>
        <v>8.1999999999999993</v>
      </c>
      <c r="I25" s="466">
        <f>'Bball ref'!M31</f>
        <v>1.9</v>
      </c>
      <c r="J25" s="466">
        <f>'Bball ref'!N31</f>
        <v>0.5</v>
      </c>
      <c r="K25" s="466">
        <f>'Bball ref'!O31</f>
        <v>4.0999999999999996</v>
      </c>
      <c r="L25" s="466">
        <f>'Bball ref'!J31</f>
        <v>21.2</v>
      </c>
      <c r="M25" s="466" t="str">
        <f>MID('Bball ref'!G31,FIND("(",'Bball ref'!G31)+1,FIND("/",'Bball ref'!G31)-FIND("(",'Bball ref'!G31)-1)</f>
        <v>8.1</v>
      </c>
      <c r="N25" s="466" t="str">
        <f>MID('Bball ref'!G31,FIND("/",'Bball ref'!G31)+1,FIND(")",'Bball ref'!G31)-FIND("/",'Bball ref'!G31)-1)</f>
        <v>18.2</v>
      </c>
      <c r="O25" s="466" t="str">
        <f>MID('Bball ref'!H31,FIND("(",'Bball ref'!H31)+1,FIND("/",'Bball ref'!H31)-FIND("(",'Bball ref'!H31)-1)</f>
        <v>3.3</v>
      </c>
      <c r="P25" s="466" t="str">
        <f>MID('Bball ref'!H31,FIND("/",'Bball ref'!H31)+1,FIND(")",'Bball ref'!H31)-FIND("/",'Bball ref'!H31)-1)</f>
        <v>4.7</v>
      </c>
    </row>
    <row r="26" spans="1:16">
      <c r="A26" t="str">
        <f>'Bball ref'!B32</f>
        <v>Trae Young</v>
      </c>
      <c r="B26" s="466">
        <f>'Bball ref'!A32</f>
        <v>24</v>
      </c>
      <c r="C26" s="466">
        <f>'Bball ref'!E32</f>
        <v>78</v>
      </c>
      <c r="D26" s="466" t="str">
        <f>LEFT('Bball ref'!G32,FIND("(",'Bball ref'!G32)-1)</f>
        <v xml:space="preserve">0.43 </v>
      </c>
      <c r="E26" s="466" t="str">
        <f>LEFT('Bball ref'!H32,(FIND("(",'Bball ref'!H32)-1))</f>
        <v xml:space="preserve">0.86 </v>
      </c>
      <c r="F26" s="466">
        <f>'Bball ref'!I32</f>
        <v>2.4</v>
      </c>
      <c r="G26" s="466">
        <f>'Bball ref'!K32</f>
        <v>4</v>
      </c>
      <c r="H26" s="466">
        <f>'Bball ref'!L32</f>
        <v>8.9</v>
      </c>
      <c r="I26" s="466">
        <f>'Bball ref'!M32</f>
        <v>1</v>
      </c>
      <c r="J26" s="466">
        <f>'Bball ref'!N32</f>
        <v>0.2</v>
      </c>
      <c r="K26" s="466">
        <f>'Bball ref'!O32</f>
        <v>3.9</v>
      </c>
      <c r="L26" s="466">
        <f>'Bball ref'!J32</f>
        <v>22.3</v>
      </c>
      <c r="M26" s="466" t="str">
        <f>MID('Bball ref'!G32,FIND("(",'Bball ref'!G32)+1,FIND("/",'Bball ref'!G32)-FIND("(",'Bball ref'!G32)-1)</f>
        <v>7.5</v>
      </c>
      <c r="N26" s="466" t="str">
        <f>MID('Bball ref'!G32,FIND("/",'Bball ref'!G32)+1,FIND(")",'Bball ref'!G32)-FIND("/",'Bball ref'!G32)-1)</f>
        <v>17.3</v>
      </c>
      <c r="O26" s="466" t="str">
        <f>MID('Bball ref'!H32,FIND("(",'Bball ref'!H32)+1,FIND("/",'Bball ref'!H32)-FIND("(",'Bball ref'!H32)-1)</f>
        <v>4.9</v>
      </c>
      <c r="P26" s="466" t="str">
        <f>MID('Bball ref'!H32,FIND("/",'Bball ref'!H32)+1,FIND(")",'Bball ref'!H32)-FIND("/",'Bball ref'!H32)-1)</f>
        <v>5.7</v>
      </c>
    </row>
    <row r="27" spans="1:16">
      <c r="A27" t="str">
        <f>'Bball ref'!B33</f>
        <v>Myles Turner</v>
      </c>
      <c r="B27" s="466">
        <f>'Bball ref'!A33</f>
        <v>25</v>
      </c>
      <c r="C27" s="466">
        <f>'Bball ref'!E33</f>
        <v>76</v>
      </c>
      <c r="D27" s="466" t="str">
        <f>LEFT('Bball ref'!G33,FIND("(",'Bball ref'!G33)-1)</f>
        <v xml:space="preserve">0.48 </v>
      </c>
      <c r="E27" s="466" t="str">
        <f>LEFT('Bball ref'!H33,(FIND("(",'Bball ref'!H33)-1))</f>
        <v xml:space="preserve">0.73 </v>
      </c>
      <c r="F27" s="466">
        <f>'Bball ref'!I33</f>
        <v>1.1000000000000001</v>
      </c>
      <c r="G27" s="466">
        <f>'Bball ref'!K33</f>
        <v>7.9</v>
      </c>
      <c r="H27" s="466">
        <f>'Bball ref'!L33</f>
        <v>1.8</v>
      </c>
      <c r="I27" s="466">
        <f>'Bball ref'!M33</f>
        <v>0.8</v>
      </c>
      <c r="J27" s="466">
        <f>'Bball ref'!N33</f>
        <v>2.8</v>
      </c>
      <c r="K27" s="466">
        <f>'Bball ref'!O33</f>
        <v>1.5</v>
      </c>
      <c r="L27" s="466">
        <f>'Bball ref'!J33</f>
        <v>14.6</v>
      </c>
      <c r="M27" s="466" t="str">
        <f>MID('Bball ref'!G33,FIND("(",'Bball ref'!G33)+1,FIND("/",'Bball ref'!G33)-FIND("(",'Bball ref'!G33)-1)</f>
        <v>5.6</v>
      </c>
      <c r="N27" s="466" t="str">
        <f>MID('Bball ref'!G33,FIND("/",'Bball ref'!G33)+1,FIND(")",'Bball ref'!G33)-FIND("/",'Bball ref'!G33)-1)</f>
        <v>11.7</v>
      </c>
      <c r="O27" s="466" t="str">
        <f>MID('Bball ref'!H33,FIND("(",'Bball ref'!H33)+1,FIND("/",'Bball ref'!H33)-FIND("(",'Bball ref'!H33)-1)</f>
        <v>2.2</v>
      </c>
      <c r="P27" s="466" t="str">
        <f>MID('Bball ref'!H33,FIND("/",'Bball ref'!H33)+1,FIND(")",'Bball ref'!H33)-FIND("/",'Bball ref'!H33)-1)</f>
        <v>3.0</v>
      </c>
    </row>
    <row r="28" spans="1:16">
      <c r="A28" t="str">
        <f>'Bball ref'!B34</f>
        <v>Mitchell Robinson</v>
      </c>
      <c r="B28" s="466">
        <f>'Bball ref'!A34</f>
        <v>26</v>
      </c>
      <c r="C28" s="466">
        <f>'Bball ref'!E34</f>
        <v>76</v>
      </c>
      <c r="D28" s="466" t="str">
        <f>LEFT('Bball ref'!G34,FIND("(",'Bball ref'!G34)-1)</f>
        <v xml:space="preserve">0.62 </v>
      </c>
      <c r="E28" s="466" t="str">
        <f>LEFT('Bball ref'!H34,(FIND("(",'Bball ref'!H34)-1))</f>
        <v xml:space="preserve">0.63 </v>
      </c>
      <c r="F28" s="466">
        <f>'Bball ref'!I34</f>
        <v>0</v>
      </c>
      <c r="G28" s="466">
        <f>'Bball ref'!K34</f>
        <v>9.4</v>
      </c>
      <c r="H28" s="466">
        <f>'Bball ref'!L34</f>
        <v>0.8</v>
      </c>
      <c r="I28" s="466">
        <f>'Bball ref'!M34</f>
        <v>1</v>
      </c>
      <c r="J28" s="466">
        <f>'Bball ref'!N34</f>
        <v>2.8</v>
      </c>
      <c r="K28" s="466">
        <f>'Bball ref'!O34</f>
        <v>0.9</v>
      </c>
      <c r="L28" s="466">
        <f>'Bball ref'!J34</f>
        <v>11.3</v>
      </c>
      <c r="M28" s="466" t="str">
        <f>MID('Bball ref'!G34,FIND("(",'Bball ref'!G34)+1,FIND("/",'Bball ref'!G34)-FIND("(",'Bball ref'!G34)-1)</f>
        <v>4.8</v>
      </c>
      <c r="N28" s="466" t="str">
        <f>MID('Bball ref'!G34,FIND("/",'Bball ref'!G34)+1,FIND(")",'Bball ref'!G34)-FIND("/",'Bball ref'!G34)-1)</f>
        <v>7.7</v>
      </c>
      <c r="O28" s="466" t="str">
        <f>MID('Bball ref'!H34,FIND("(",'Bball ref'!H34)+1,FIND("/",'Bball ref'!H34)-FIND("(",'Bball ref'!H34)-1)</f>
        <v>1.7</v>
      </c>
      <c r="P28" s="466" t="str">
        <f>MID('Bball ref'!H34,FIND("/",'Bball ref'!H34)+1,FIND(")",'Bball ref'!H34)-FIND("/",'Bball ref'!H34)-1)</f>
        <v>2.7</v>
      </c>
    </row>
    <row r="29" spans="1:16">
      <c r="A29" t="str">
        <f>'Bball ref'!B35</f>
        <v>PLAYER</v>
      </c>
      <c r="B29" s="466" t="str">
        <f>'Bball ref'!A35</f>
        <v>R#</v>
      </c>
      <c r="C29" s="466" t="str">
        <f>'Bball ref'!E35</f>
        <v>GP</v>
      </c>
      <c r="D29" s="466" t="e">
        <f>LEFT('Bball ref'!G35,FIND("(",'Bball ref'!G35)-1)</f>
        <v>#VALUE!</v>
      </c>
      <c r="E29" s="466" t="e">
        <f>LEFT('Bball ref'!H35,(FIND("(",'Bball ref'!H35)-1))</f>
        <v>#VALUE!</v>
      </c>
      <c r="F29" s="466" t="str">
        <f>'Bball ref'!I35</f>
        <v>3PM</v>
      </c>
      <c r="G29" s="466" t="str">
        <f>'Bball ref'!K35</f>
        <v>TREB</v>
      </c>
      <c r="H29" s="466" t="str">
        <f>'Bball ref'!L35</f>
        <v>AST</v>
      </c>
      <c r="I29" s="466" t="str">
        <f>'Bball ref'!M35</f>
        <v>STL</v>
      </c>
      <c r="J29" s="466" t="str">
        <f>'Bball ref'!N35</f>
        <v>BLK</v>
      </c>
      <c r="K29" s="466" t="str">
        <f>'Bball ref'!O35</f>
        <v>TO</v>
      </c>
      <c r="L29" s="466" t="str">
        <f>'Bball ref'!J35</f>
        <v>PTS</v>
      </c>
      <c r="M29" s="466" t="e">
        <f>MID('Bball ref'!G35,FIND("(",'Bball ref'!G35)+1,FIND("/",'Bball ref'!G35)-FIND("(",'Bball ref'!G35)-1)</f>
        <v>#VALUE!</v>
      </c>
      <c r="N29" s="466" t="e">
        <f>MID('Bball ref'!G35,FIND("/",'Bball ref'!G35)+1,FIND(")",'Bball ref'!G35)-FIND("/",'Bball ref'!G35)-1)</f>
        <v>#VALUE!</v>
      </c>
      <c r="O29" s="466" t="e">
        <f>MID('Bball ref'!H35,FIND("(",'Bball ref'!H35)+1,FIND("/",'Bball ref'!H35)-FIND("(",'Bball ref'!H35)-1)</f>
        <v>#VALUE!</v>
      </c>
      <c r="P29" s="466" t="e">
        <f>MID('Bball ref'!H35,FIND("/",'Bball ref'!H35)+1,FIND(")",'Bball ref'!H35)-FIND("/",'Bball ref'!H35)-1)</f>
        <v>#VALUE!</v>
      </c>
    </row>
    <row r="30" spans="1:16">
      <c r="A30" t="str">
        <f>'Bball ref'!B36</f>
        <v>Mike Conley</v>
      </c>
      <c r="B30" s="466">
        <f>'Bball ref'!A36</f>
        <v>27</v>
      </c>
      <c r="C30" s="466">
        <f>'Bball ref'!E36</f>
        <v>70</v>
      </c>
      <c r="D30" s="466" t="str">
        <f>LEFT('Bball ref'!G36,FIND("(",'Bball ref'!G36)-1)</f>
        <v xml:space="preserve">0.46 </v>
      </c>
      <c r="E30" s="466" t="str">
        <f>LEFT('Bball ref'!H36,(FIND("(",'Bball ref'!H36)-1))</f>
        <v xml:space="preserve">0.84 </v>
      </c>
      <c r="F30" s="466">
        <f>'Bball ref'!I36</f>
        <v>2.2000000000000002</v>
      </c>
      <c r="G30" s="466">
        <f>'Bball ref'!K36</f>
        <v>3.4</v>
      </c>
      <c r="H30" s="466">
        <f>'Bball ref'!L36</f>
        <v>6</v>
      </c>
      <c r="I30" s="466">
        <f>'Bball ref'!M36</f>
        <v>1.2</v>
      </c>
      <c r="J30" s="466">
        <f>'Bball ref'!N36</f>
        <v>0.3</v>
      </c>
      <c r="K30" s="466">
        <f>'Bball ref'!O36</f>
        <v>1.8</v>
      </c>
      <c r="L30" s="466">
        <f>'Bball ref'!J36</f>
        <v>19.3</v>
      </c>
      <c r="M30" s="466" t="str">
        <f>MID('Bball ref'!G36,FIND("(",'Bball ref'!G36)+1,FIND("/",'Bball ref'!G36)-FIND("(",'Bball ref'!G36)-1)</f>
        <v>6.1</v>
      </c>
      <c r="N30" s="466" t="str">
        <f>MID('Bball ref'!G36,FIND("/",'Bball ref'!G36)+1,FIND(")",'Bball ref'!G36)-FIND("/",'Bball ref'!G36)-1)</f>
        <v>13.4</v>
      </c>
      <c r="O30" s="466" t="str">
        <f>MID('Bball ref'!H36,FIND("(",'Bball ref'!H36)+1,FIND("/",'Bball ref'!H36)-FIND("(",'Bball ref'!H36)-1)</f>
        <v>4.9</v>
      </c>
      <c r="P30" s="466" t="str">
        <f>MID('Bball ref'!H36,FIND("/",'Bball ref'!H36)+1,FIND(")",'Bball ref'!H36)-FIND("/",'Bball ref'!H36)-1)</f>
        <v>5.8</v>
      </c>
    </row>
    <row r="31" spans="1:16">
      <c r="A31" t="str">
        <f>'Bball ref'!B37</f>
        <v>Chris Paul</v>
      </c>
      <c r="B31" s="466">
        <f>'Bball ref'!A37</f>
        <v>28</v>
      </c>
      <c r="C31" s="466">
        <f>'Bball ref'!E37</f>
        <v>64</v>
      </c>
      <c r="D31" s="466" t="str">
        <f>LEFT('Bball ref'!G37,FIND("(",'Bball ref'!G37)-1)</f>
        <v xml:space="preserve">0.43 </v>
      </c>
      <c r="E31" s="466" t="str">
        <f>LEFT('Bball ref'!H37,(FIND("(",'Bball ref'!H37)-1))</f>
        <v xml:space="preserve">0.88 </v>
      </c>
      <c r="F31" s="466">
        <f>'Bball ref'!I37</f>
        <v>2</v>
      </c>
      <c r="G31" s="466">
        <f>'Bball ref'!K37</f>
        <v>3.8</v>
      </c>
      <c r="H31" s="466">
        <f>'Bball ref'!L37</f>
        <v>7.7</v>
      </c>
      <c r="I31" s="466">
        <f>'Bball ref'!M37</f>
        <v>1.6</v>
      </c>
      <c r="J31" s="466">
        <f>'Bball ref'!N37</f>
        <v>0.3</v>
      </c>
      <c r="K31" s="466">
        <f>'Bball ref'!O37</f>
        <v>2.6</v>
      </c>
      <c r="L31" s="466">
        <f>'Bball ref'!J37</f>
        <v>15.5</v>
      </c>
      <c r="M31" s="466" t="str">
        <f>MID('Bball ref'!G37,FIND("(",'Bball ref'!G37)+1,FIND("/",'Bball ref'!G37)-FIND("(",'Bball ref'!G37)-1)</f>
        <v>5.3</v>
      </c>
      <c r="N31" s="466" t="str">
        <f>MID('Bball ref'!G37,FIND("/",'Bball ref'!G37)+1,FIND(")",'Bball ref'!G37)-FIND("/",'Bball ref'!G37)-1)</f>
        <v>12.2</v>
      </c>
      <c r="O31" s="466" t="str">
        <f>MID('Bball ref'!H37,FIND("(",'Bball ref'!H37)+1,FIND("/",'Bball ref'!H37)-FIND("(",'Bball ref'!H37)-1)</f>
        <v>2.9</v>
      </c>
      <c r="P31" s="466" t="str">
        <f>MID('Bball ref'!H37,FIND("/",'Bball ref'!H37)+1,FIND(")",'Bball ref'!H37)-FIND("/",'Bball ref'!H37)-1)</f>
        <v>3.3</v>
      </c>
    </row>
    <row r="32" spans="1:16">
      <c r="A32" t="str">
        <f>'Bball ref'!B38</f>
        <v>Zion Williamson</v>
      </c>
      <c r="B32" s="466">
        <f>'Bball ref'!A38</f>
        <v>29</v>
      </c>
      <c r="C32" s="466">
        <f>'Bball ref'!E38</f>
        <v>70</v>
      </c>
      <c r="D32" s="466" t="str">
        <f>LEFT('Bball ref'!G38,FIND("(",'Bball ref'!G38)-1)</f>
        <v xml:space="preserve">0.54 </v>
      </c>
      <c r="E32" s="466" t="str">
        <f>LEFT('Bball ref'!H38,(FIND("(",'Bball ref'!H38)-1))</f>
        <v xml:space="preserve">0.69 </v>
      </c>
      <c r="F32" s="466">
        <f>'Bball ref'!I38</f>
        <v>0.9</v>
      </c>
      <c r="G32" s="466">
        <f>'Bball ref'!K38</f>
        <v>8.6</v>
      </c>
      <c r="H32" s="466">
        <f>'Bball ref'!L38</f>
        <v>2.7</v>
      </c>
      <c r="I32" s="466">
        <f>'Bball ref'!M38</f>
        <v>1.6</v>
      </c>
      <c r="J32" s="466">
        <f>'Bball ref'!N38</f>
        <v>0.9</v>
      </c>
      <c r="K32" s="466">
        <f>'Bball ref'!O38</f>
        <v>2.4</v>
      </c>
      <c r="L32" s="466">
        <f>'Bball ref'!J38</f>
        <v>19.600000000000001</v>
      </c>
      <c r="M32" s="466" t="str">
        <f>MID('Bball ref'!G38,FIND("(",'Bball ref'!G38)+1,FIND("/",'Bball ref'!G38)-FIND("(",'Bball ref'!G38)-1)</f>
        <v>7.3</v>
      </c>
      <c r="N32" s="466" t="str">
        <f>MID('Bball ref'!G38,FIND("/",'Bball ref'!G38)+1,FIND(")",'Bball ref'!G38)-FIND("/",'Bball ref'!G38)-1)</f>
        <v>13.4</v>
      </c>
      <c r="O32" s="466" t="str">
        <f>MID('Bball ref'!H38,FIND("(",'Bball ref'!H38)+1,FIND("/",'Bball ref'!H38)-FIND("(",'Bball ref'!H38)-1)</f>
        <v>4.0</v>
      </c>
      <c r="P32" s="466" t="str">
        <f>MID('Bball ref'!H38,FIND("/",'Bball ref'!H38)+1,FIND(")",'Bball ref'!H38)-FIND("/",'Bball ref'!H38)-1)</f>
        <v>5.8</v>
      </c>
    </row>
    <row r="33" spans="1:16">
      <c r="A33" t="str">
        <f>'Bball ref'!B39</f>
        <v>Draymond Green</v>
      </c>
      <c r="B33" s="466">
        <f>'Bball ref'!A39</f>
        <v>30</v>
      </c>
      <c r="C33" s="466">
        <f>'Bball ref'!E39</f>
        <v>74</v>
      </c>
      <c r="D33" s="466" t="str">
        <f>LEFT('Bball ref'!G39,FIND("(",'Bball ref'!G39)-1)</f>
        <v xml:space="preserve">0.45 </v>
      </c>
      <c r="E33" s="466" t="str">
        <f>LEFT('Bball ref'!H39,(FIND("(",'Bball ref'!H39)-1))</f>
        <v xml:space="preserve">0.69 </v>
      </c>
      <c r="F33" s="466">
        <f>'Bball ref'!I39</f>
        <v>1</v>
      </c>
      <c r="G33" s="466">
        <f>'Bball ref'!K39</f>
        <v>7.7</v>
      </c>
      <c r="H33" s="466">
        <f>'Bball ref'!L39</f>
        <v>7.6</v>
      </c>
      <c r="I33" s="466">
        <f>'Bball ref'!M39</f>
        <v>1.5</v>
      </c>
      <c r="J33" s="466">
        <f>'Bball ref'!N39</f>
        <v>1.2</v>
      </c>
      <c r="K33" s="466">
        <f>'Bball ref'!O39</f>
        <v>2.7</v>
      </c>
      <c r="L33" s="466">
        <f>'Bball ref'!J39</f>
        <v>10.3</v>
      </c>
      <c r="M33" s="466" t="str">
        <f>MID('Bball ref'!G39,FIND("(",'Bball ref'!G39)+1,FIND("/",'Bball ref'!G39)-FIND("(",'Bball ref'!G39)-1)</f>
        <v>4.1</v>
      </c>
      <c r="N33" s="466" t="str">
        <f>MID('Bball ref'!G39,FIND("/",'Bball ref'!G39)+1,FIND(")",'Bball ref'!G39)-FIND("/",'Bball ref'!G39)-1)</f>
        <v>9.1</v>
      </c>
      <c r="O33" s="466" t="str">
        <f>MID('Bball ref'!H39,FIND("(",'Bball ref'!H39)+1,FIND("/",'Bball ref'!H39)-FIND("(",'Bball ref'!H39)-1)</f>
        <v>1.1</v>
      </c>
      <c r="P33" s="466" t="str">
        <f>MID('Bball ref'!H39,FIND("/",'Bball ref'!H39)+1,FIND(")",'Bball ref'!H39)-FIND("/",'Bball ref'!H39)-1)</f>
        <v>1.6</v>
      </c>
    </row>
    <row r="34" spans="1:16">
      <c r="A34" t="str">
        <f>'Bball ref'!B40</f>
        <v>LaMarcus Aldridge</v>
      </c>
      <c r="B34" s="466">
        <f>'Bball ref'!A40</f>
        <v>31</v>
      </c>
      <c r="C34" s="466">
        <f>'Bball ref'!E40</f>
        <v>76</v>
      </c>
      <c r="D34" s="466" t="str">
        <f>LEFT('Bball ref'!G40,FIND("(",'Bball ref'!G40)-1)</f>
        <v xml:space="preserve">0.51 </v>
      </c>
      <c r="E34" s="466" t="str">
        <f>LEFT('Bball ref'!H40,(FIND("(",'Bball ref'!H40)-1))</f>
        <v xml:space="preserve">0.85 </v>
      </c>
      <c r="F34" s="466">
        <f>'Bball ref'!I40</f>
        <v>0.1</v>
      </c>
      <c r="G34" s="466">
        <f>'Bball ref'!K40</f>
        <v>8.9</v>
      </c>
      <c r="H34" s="466">
        <f>'Bball ref'!L40</f>
        <v>2.1</v>
      </c>
      <c r="I34" s="466">
        <f>'Bball ref'!M40</f>
        <v>0.5</v>
      </c>
      <c r="J34" s="466">
        <f>'Bball ref'!N40</f>
        <v>1.2</v>
      </c>
      <c r="K34" s="466">
        <f>'Bball ref'!O40</f>
        <v>1.8</v>
      </c>
      <c r="L34" s="466">
        <f>'Bball ref'!J40</f>
        <v>20.8</v>
      </c>
      <c r="M34" s="466" t="str">
        <f>MID('Bball ref'!G40,FIND("(",'Bball ref'!G40)+1,FIND("/",'Bball ref'!G40)-FIND("(",'Bball ref'!G40)-1)</f>
        <v>8.1</v>
      </c>
      <c r="N34" s="466" t="str">
        <f>MID('Bball ref'!G40,FIND("/",'Bball ref'!G40)+1,FIND(")",'Bball ref'!G40)-FIND("/",'Bball ref'!G40)-1)</f>
        <v>16.0</v>
      </c>
      <c r="O34" s="466" t="str">
        <f>MID('Bball ref'!H40,FIND("(",'Bball ref'!H40)+1,FIND("/",'Bball ref'!H40)-FIND("(",'Bball ref'!H40)-1)</f>
        <v>4.5</v>
      </c>
      <c r="P34" s="466" t="str">
        <f>MID('Bball ref'!H40,FIND("/",'Bball ref'!H40)+1,FIND(")",'Bball ref'!H40)-FIND("/",'Bball ref'!H40)-1)</f>
        <v>5.3</v>
      </c>
    </row>
    <row r="35" spans="1:16">
      <c r="A35" t="str">
        <f>'Bball ref'!B41</f>
        <v>Pascal Siakam</v>
      </c>
      <c r="B35" s="466">
        <f>'Bball ref'!A41</f>
        <v>32</v>
      </c>
      <c r="C35" s="466">
        <f>'Bball ref'!E41</f>
        <v>78</v>
      </c>
      <c r="D35" s="466" t="str">
        <f>LEFT('Bball ref'!G41,FIND("(",'Bball ref'!G41)-1)</f>
        <v xml:space="preserve">0.52 </v>
      </c>
      <c r="E35" s="466" t="str">
        <f>LEFT('Bball ref'!H41,(FIND("(",'Bball ref'!H41)-1))</f>
        <v xml:space="preserve">0.79 </v>
      </c>
      <c r="F35" s="466">
        <f>'Bball ref'!I41</f>
        <v>1.1000000000000001</v>
      </c>
      <c r="G35" s="466">
        <f>'Bball ref'!K41</f>
        <v>7.7</v>
      </c>
      <c r="H35" s="466">
        <f>'Bball ref'!L41</f>
        <v>3.5</v>
      </c>
      <c r="I35" s="466">
        <f>'Bball ref'!M41</f>
        <v>1</v>
      </c>
      <c r="J35" s="466">
        <f>'Bball ref'!N41</f>
        <v>0.7</v>
      </c>
      <c r="K35" s="466">
        <f>'Bball ref'!O41</f>
        <v>2</v>
      </c>
      <c r="L35" s="466">
        <f>'Bball ref'!J41</f>
        <v>18.8</v>
      </c>
      <c r="M35" s="466" t="str">
        <f>MID('Bball ref'!G41,FIND("(",'Bball ref'!G41)+1,FIND("/",'Bball ref'!G41)-FIND("(",'Bball ref'!G41)-1)</f>
        <v>7.1</v>
      </c>
      <c r="N35" s="466" t="str">
        <f>MID('Bball ref'!G41,FIND("/",'Bball ref'!G41)+1,FIND(")",'Bball ref'!G41)-FIND("/",'Bball ref'!G41)-1)</f>
        <v>13.6</v>
      </c>
      <c r="O35" s="466" t="str">
        <f>MID('Bball ref'!H41,FIND("(",'Bball ref'!H41)+1,FIND("/",'Bball ref'!H41)-FIND("(",'Bball ref'!H41)-1)</f>
        <v>3.4</v>
      </c>
      <c r="P35" s="466" t="str">
        <f>MID('Bball ref'!H41,FIND("/",'Bball ref'!H41)+1,FIND(")",'Bball ref'!H41)-FIND("/",'Bball ref'!H41)-1)</f>
        <v>4.3</v>
      </c>
    </row>
    <row r="36" spans="1:16">
      <c r="A36" t="str">
        <f>'Bball ref'!B42</f>
        <v>Robert Covington</v>
      </c>
      <c r="B36" s="466">
        <f>'Bball ref'!A42</f>
        <v>33</v>
      </c>
      <c r="C36" s="466">
        <f>'Bball ref'!E42</f>
        <v>66</v>
      </c>
      <c r="D36" s="466" t="str">
        <f>LEFT('Bball ref'!G42,FIND("(",'Bball ref'!G42)-1)</f>
        <v xml:space="preserve">0.44 </v>
      </c>
      <c r="E36" s="466" t="str">
        <f>LEFT('Bball ref'!H42,(FIND("(",'Bball ref'!H42)-1))</f>
        <v xml:space="preserve">0.76 </v>
      </c>
      <c r="F36" s="466">
        <f>'Bball ref'!I42</f>
        <v>2.4</v>
      </c>
      <c r="G36" s="466">
        <f>'Bball ref'!K42</f>
        <v>5.5</v>
      </c>
      <c r="H36" s="466">
        <f>'Bball ref'!L42</f>
        <v>1.3</v>
      </c>
      <c r="I36" s="466">
        <f>'Bball ref'!M42</f>
        <v>2</v>
      </c>
      <c r="J36" s="466">
        <f>'Bball ref'!N42</f>
        <v>1.3</v>
      </c>
      <c r="K36" s="466">
        <f>'Bball ref'!O42</f>
        <v>1.2</v>
      </c>
      <c r="L36" s="466">
        <f>'Bball ref'!J42</f>
        <v>13.5</v>
      </c>
      <c r="M36" s="466" t="str">
        <f>MID('Bball ref'!G42,FIND("(",'Bball ref'!G42)+1,FIND("/",'Bball ref'!G42)-FIND("(",'Bball ref'!G42)-1)</f>
        <v>4.6</v>
      </c>
      <c r="N36" s="466" t="str">
        <f>MID('Bball ref'!G42,FIND("/",'Bball ref'!G42)+1,FIND(")",'Bball ref'!G42)-FIND("/",'Bball ref'!G42)-1)</f>
        <v>10.4</v>
      </c>
      <c r="O36" s="466" t="str">
        <f>MID('Bball ref'!H42,FIND("(",'Bball ref'!H42)+1,FIND("/",'Bball ref'!H42)-FIND("(",'Bball ref'!H42)-1)</f>
        <v>1.9</v>
      </c>
      <c r="P36" s="466" t="str">
        <f>MID('Bball ref'!H42,FIND("/",'Bball ref'!H42)+1,FIND(")",'Bball ref'!H42)-FIND("/",'Bball ref'!H42)-1)</f>
        <v>2.5</v>
      </c>
    </row>
    <row r="37" spans="1:16">
      <c r="A37" t="str">
        <f>'Bball ref'!B43</f>
        <v>D'Angelo Russell</v>
      </c>
      <c r="B37" s="466">
        <f>'Bball ref'!A43</f>
        <v>34</v>
      </c>
      <c r="C37" s="466">
        <f>'Bball ref'!E43</f>
        <v>78</v>
      </c>
      <c r="D37" s="466" t="str">
        <f>LEFT('Bball ref'!G43,FIND("(",'Bball ref'!G43)-1)</f>
        <v xml:space="preserve">0.45 </v>
      </c>
      <c r="E37" s="466" t="str">
        <f>LEFT('Bball ref'!H43,(FIND("(",'Bball ref'!H43)-1))</f>
        <v xml:space="preserve">0.79 </v>
      </c>
      <c r="F37" s="466">
        <f>'Bball ref'!I43</f>
        <v>3.3</v>
      </c>
      <c r="G37" s="466">
        <f>'Bball ref'!K43</f>
        <v>4.2</v>
      </c>
      <c r="H37" s="466">
        <f>'Bball ref'!L43</f>
        <v>5.2</v>
      </c>
      <c r="I37" s="466">
        <f>'Bball ref'!M43</f>
        <v>1.3</v>
      </c>
      <c r="J37" s="466">
        <f>'Bball ref'!N43</f>
        <v>0.2</v>
      </c>
      <c r="K37" s="466">
        <f>'Bball ref'!O43</f>
        <v>2.8</v>
      </c>
      <c r="L37" s="466">
        <f>'Bball ref'!J43</f>
        <v>21.6</v>
      </c>
      <c r="M37" s="466" t="str">
        <f>MID('Bball ref'!G43,FIND("(",'Bball ref'!G43)+1,FIND("/",'Bball ref'!G43)-FIND("(",'Bball ref'!G43)-1)</f>
        <v>8.0</v>
      </c>
      <c r="N37" s="466" t="str">
        <f>MID('Bball ref'!G43,FIND("/",'Bball ref'!G43)+1,FIND(")",'Bball ref'!G43)-FIND("/",'Bball ref'!G43)-1)</f>
        <v>17.9</v>
      </c>
      <c r="O37" s="466" t="str">
        <f>MID('Bball ref'!H43,FIND("(",'Bball ref'!H43)+1,FIND("/",'Bball ref'!H43)-FIND("(",'Bball ref'!H43)-1)</f>
        <v>2.3</v>
      </c>
      <c r="P37" s="466" t="str">
        <f>MID('Bball ref'!H43,FIND("/",'Bball ref'!H43)+1,FIND(")",'Bball ref'!H43)-FIND("/",'Bball ref'!H43)-1)</f>
        <v>2.9</v>
      </c>
    </row>
    <row r="38" spans="1:16">
      <c r="A38" t="str">
        <f>'Bball ref'!B44</f>
        <v>Buddy Hield</v>
      </c>
      <c r="B38" s="466">
        <f>'Bball ref'!A44</f>
        <v>35</v>
      </c>
      <c r="C38" s="466">
        <f>'Bball ref'!E44</f>
        <v>80</v>
      </c>
      <c r="D38" s="466" t="str">
        <f>LEFT('Bball ref'!G44,FIND("(",'Bball ref'!G44)-1)</f>
        <v xml:space="preserve">0.46 </v>
      </c>
      <c r="E38" s="466" t="str">
        <f>LEFT('Bball ref'!H44,(FIND("(",'Bball ref'!H44)-1))</f>
        <v xml:space="preserve">0.88 </v>
      </c>
      <c r="F38" s="466">
        <f>'Bball ref'!I44</f>
        <v>3.5</v>
      </c>
      <c r="G38" s="466">
        <f>'Bball ref'!K44</f>
        <v>5.3</v>
      </c>
      <c r="H38" s="466">
        <f>'Bball ref'!L44</f>
        <v>2.6</v>
      </c>
      <c r="I38" s="466">
        <f>'Bball ref'!M44</f>
        <v>0.8</v>
      </c>
      <c r="J38" s="466">
        <f>'Bball ref'!N44</f>
        <v>0.4</v>
      </c>
      <c r="K38" s="466">
        <f>'Bball ref'!O44</f>
        <v>1.8</v>
      </c>
      <c r="L38" s="466">
        <f>'Bball ref'!J44</f>
        <v>21.8</v>
      </c>
      <c r="M38" s="466" t="str">
        <f>MID('Bball ref'!G44,FIND("(",'Bball ref'!G44)+1,FIND("/",'Bball ref'!G44)-FIND("(",'Bball ref'!G44)-1)</f>
        <v>8.0</v>
      </c>
      <c r="N38" s="466" t="str">
        <f>MID('Bball ref'!G44,FIND("/",'Bball ref'!G44)+1,FIND(")",'Bball ref'!G44)-FIND("/",'Bball ref'!G44)-1)</f>
        <v>17.5</v>
      </c>
      <c r="O38" s="466" t="str">
        <f>MID('Bball ref'!H44,FIND("(",'Bball ref'!H44)+1,FIND("/",'Bball ref'!H44)-FIND("(",'Bball ref'!H44)-1)</f>
        <v>2.2</v>
      </c>
      <c r="P38" s="466" t="str">
        <f>MID('Bball ref'!H44,FIND("/",'Bball ref'!H44)+1,FIND(")",'Bball ref'!H44)-FIND("/",'Bball ref'!H44)-1)</f>
        <v>2.5</v>
      </c>
    </row>
    <row r="39" spans="1:16">
      <c r="A39" t="str">
        <f>'Bball ref'!B45</f>
        <v>Otto Porter Jr</v>
      </c>
      <c r="B39" s="466">
        <f>'Bball ref'!A45</f>
        <v>36</v>
      </c>
      <c r="C39" s="466">
        <f>'Bball ref'!E45</f>
        <v>76</v>
      </c>
      <c r="D39" s="466" t="str">
        <f>LEFT('Bball ref'!G45,FIND("(",'Bball ref'!G45)-1)</f>
        <v xml:space="preserve">0.47 </v>
      </c>
      <c r="E39" s="466" t="str">
        <f>LEFT('Bball ref'!H45,(FIND("(",'Bball ref'!H45)-1))</f>
        <v xml:space="preserve">0.80 </v>
      </c>
      <c r="F39" s="466">
        <f>'Bball ref'!I45</f>
        <v>2.2000000000000002</v>
      </c>
      <c r="G39" s="466">
        <f>'Bball ref'!K45</f>
        <v>5.7</v>
      </c>
      <c r="H39" s="466">
        <f>'Bball ref'!L45</f>
        <v>2.6</v>
      </c>
      <c r="I39" s="466">
        <f>'Bball ref'!M45</f>
        <v>1.5</v>
      </c>
      <c r="J39" s="466">
        <f>'Bball ref'!N45</f>
        <v>0.7</v>
      </c>
      <c r="K39" s="466">
        <f>'Bball ref'!O45</f>
        <v>1.3</v>
      </c>
      <c r="L39" s="466">
        <f>'Bball ref'!J45</f>
        <v>16.899999999999999</v>
      </c>
      <c r="M39" s="466" t="str">
        <f>MID('Bball ref'!G45,FIND("(",'Bball ref'!G45)+1,FIND("/",'Bball ref'!G45)-FIND("(",'Bball ref'!G45)-1)</f>
        <v>6.5</v>
      </c>
      <c r="N39" s="466" t="str">
        <f>MID('Bball ref'!G45,FIND("/",'Bball ref'!G45)+1,FIND(")",'Bball ref'!G45)-FIND("/",'Bball ref'!G45)-1)</f>
        <v>13.9</v>
      </c>
      <c r="O39" s="466" t="str">
        <f>MID('Bball ref'!H45,FIND("(",'Bball ref'!H45)+1,FIND("/",'Bball ref'!H45)-FIND("(",'Bball ref'!H45)-1)</f>
        <v>1.6</v>
      </c>
      <c r="P39" s="466" t="str">
        <f>MID('Bball ref'!H45,FIND("/",'Bball ref'!H45)+1,FIND(")",'Bball ref'!H45)-FIND("/",'Bball ref'!H45)-1)</f>
        <v>2.0</v>
      </c>
    </row>
    <row r="40" spans="1:16">
      <c r="A40" t="str">
        <f>'Bball ref'!B46</f>
        <v>Khris Middleton</v>
      </c>
      <c r="B40" s="466">
        <f>'Bball ref'!A46</f>
        <v>37</v>
      </c>
      <c r="C40" s="466">
        <f>'Bball ref'!E46</f>
        <v>76</v>
      </c>
      <c r="D40" s="466" t="str">
        <f>LEFT('Bball ref'!G46,FIND("(",'Bball ref'!G46)-1)</f>
        <v xml:space="preserve">0.45 </v>
      </c>
      <c r="E40" s="466" t="str">
        <f>LEFT('Bball ref'!H46,(FIND("(",'Bball ref'!H46)-1))</f>
        <v xml:space="preserve">0.83 </v>
      </c>
      <c r="F40" s="466">
        <f>'Bball ref'!I46</f>
        <v>2.5</v>
      </c>
      <c r="G40" s="466">
        <f>'Bball ref'!K46</f>
        <v>6.4</v>
      </c>
      <c r="H40" s="466">
        <f>'Bball ref'!L46</f>
        <v>4.5999999999999996</v>
      </c>
      <c r="I40" s="466">
        <f>'Bball ref'!M46</f>
        <v>1.3</v>
      </c>
      <c r="J40" s="466">
        <f>'Bball ref'!N46</f>
        <v>0.1</v>
      </c>
      <c r="K40" s="466">
        <f>'Bball ref'!O46</f>
        <v>2.4</v>
      </c>
      <c r="L40" s="466">
        <f>'Bball ref'!J46</f>
        <v>19.899999999999999</v>
      </c>
      <c r="M40" s="466" t="str">
        <f>MID('Bball ref'!G46,FIND("(",'Bball ref'!G46)+1,FIND("/",'Bball ref'!G46)-FIND("(",'Bball ref'!G46)-1)</f>
        <v>7.2</v>
      </c>
      <c r="N40" s="466" t="str">
        <f>MID('Bball ref'!G46,FIND("/",'Bball ref'!G46)+1,FIND(")",'Bball ref'!G46)-FIND("/",'Bball ref'!G46)-1)</f>
        <v>16.1</v>
      </c>
      <c r="O40" s="466" t="str">
        <f>MID('Bball ref'!H46,FIND("(",'Bball ref'!H46)+1,FIND("/",'Bball ref'!H46)-FIND("(",'Bball ref'!H46)-1)</f>
        <v>3.0</v>
      </c>
      <c r="P40" s="466" t="str">
        <f>MID('Bball ref'!H46,FIND("/",'Bball ref'!H46)+1,FIND(")",'Bball ref'!H46)-FIND("/",'Bball ref'!H46)-1)</f>
        <v>3.6</v>
      </c>
    </row>
    <row r="41" spans="1:16">
      <c r="A41" t="str">
        <f>'Bball ref'!B47</f>
        <v>Clint Capela</v>
      </c>
      <c r="B41" s="466">
        <f>'Bball ref'!A47</f>
        <v>38</v>
      </c>
      <c r="C41" s="466">
        <f>'Bball ref'!E47</f>
        <v>72</v>
      </c>
      <c r="D41" s="466" t="str">
        <f>LEFT('Bball ref'!G47,FIND("(",'Bball ref'!G47)-1)</f>
        <v xml:space="preserve">0.65 </v>
      </c>
      <c r="E41" s="466" t="str">
        <f>LEFT('Bball ref'!H47,(FIND("(",'Bball ref'!H47)-1))</f>
        <v xml:space="preserve">0.66 </v>
      </c>
      <c r="F41" s="466">
        <f>'Bball ref'!I47</f>
        <v>0</v>
      </c>
      <c r="G41" s="466">
        <f>'Bball ref'!K47</f>
        <v>11.1</v>
      </c>
      <c r="H41" s="466">
        <f>'Bball ref'!L47</f>
        <v>1.5</v>
      </c>
      <c r="I41" s="466">
        <f>'Bball ref'!M47</f>
        <v>0.7</v>
      </c>
      <c r="J41" s="466">
        <f>'Bball ref'!N47</f>
        <v>1.8</v>
      </c>
      <c r="K41" s="466">
        <f>'Bball ref'!O47</f>
        <v>1.4</v>
      </c>
      <c r="L41" s="466">
        <f>'Bball ref'!J47</f>
        <v>15.8</v>
      </c>
      <c r="M41" s="466" t="str">
        <f>MID('Bball ref'!G47,FIND("(",'Bball ref'!G47)+1,FIND("/",'Bball ref'!G47)-FIND("(",'Bball ref'!G47)-1)</f>
        <v>6.6</v>
      </c>
      <c r="N41" s="466" t="str">
        <f>MID('Bball ref'!G47,FIND("/",'Bball ref'!G47)+1,FIND(")",'Bball ref'!G47)-FIND("/",'Bball ref'!G47)-1)</f>
        <v>10.1</v>
      </c>
      <c r="O41" s="466" t="str">
        <f>MID('Bball ref'!H47,FIND("(",'Bball ref'!H47)+1,FIND("/",'Bball ref'!H47)-FIND("(",'Bball ref'!H47)-1)</f>
        <v>2.7</v>
      </c>
      <c r="P41" s="466" t="str">
        <f>MID('Bball ref'!H47,FIND("/",'Bball ref'!H47)+1,FIND(")",'Bball ref'!H47)-FIND("/",'Bball ref'!H47)-1)</f>
        <v>4.1</v>
      </c>
    </row>
    <row r="42" spans="1:16">
      <c r="A42" t="str">
        <f>'Bball ref'!B48</f>
        <v xml:space="preserve">Kyle Lowry </v>
      </c>
      <c r="B42" s="466">
        <f>'Bball ref'!A48</f>
        <v>39</v>
      </c>
      <c r="C42" s="466">
        <f>'Bball ref'!E48</f>
        <v>68</v>
      </c>
      <c r="D42" s="466" t="str">
        <f>LEFT('Bball ref'!G48,FIND("(",'Bball ref'!G48)-1)</f>
        <v xml:space="preserve">0.43 </v>
      </c>
      <c r="E42" s="466" t="str">
        <f>LEFT('Bball ref'!H48,(FIND("(",'Bball ref'!H48)-1))</f>
        <v xml:space="preserve">0.83 </v>
      </c>
      <c r="F42" s="466">
        <f>'Bball ref'!I48</f>
        <v>2.5</v>
      </c>
      <c r="G42" s="466">
        <f>'Bball ref'!K48</f>
        <v>4.7</v>
      </c>
      <c r="H42" s="466">
        <f>'Bball ref'!L48</f>
        <v>7.1</v>
      </c>
      <c r="I42" s="466">
        <f>'Bball ref'!M48</f>
        <v>1.3</v>
      </c>
      <c r="J42" s="466">
        <f>'Bball ref'!N48</f>
        <v>0.5</v>
      </c>
      <c r="K42" s="466">
        <f>'Bball ref'!O48</f>
        <v>2.7</v>
      </c>
      <c r="L42" s="466">
        <f>'Bball ref'!J48</f>
        <v>16.3</v>
      </c>
      <c r="M42" s="466" t="str">
        <f>MID('Bball ref'!G48,FIND("(",'Bball ref'!G48)+1,FIND("/",'Bball ref'!G48)-FIND("(",'Bball ref'!G48)-1)</f>
        <v>5.7</v>
      </c>
      <c r="N42" s="466" t="str">
        <f>MID('Bball ref'!G48,FIND("/",'Bball ref'!G48)+1,FIND(")",'Bball ref'!G48)-FIND("/",'Bball ref'!G48)-1)</f>
        <v>13.2</v>
      </c>
      <c r="O42" s="466" t="str">
        <f>MID('Bball ref'!H48,FIND("(",'Bball ref'!H48)+1,FIND("/",'Bball ref'!H48)-FIND("(",'Bball ref'!H48)-1)</f>
        <v>2.5</v>
      </c>
      <c r="P42" s="466" t="str">
        <f>MID('Bball ref'!H48,FIND("/",'Bball ref'!H48)+1,FIND(")",'Bball ref'!H48)-FIND("/",'Bball ref'!H48)-1)</f>
        <v>3.0</v>
      </c>
    </row>
    <row r="43" spans="1:16">
      <c r="A43" t="str">
        <f>'Bball ref'!B49</f>
        <v>PLAYER</v>
      </c>
      <c r="B43" s="466" t="str">
        <f>'Bball ref'!A49</f>
        <v>R#</v>
      </c>
      <c r="C43" s="466" t="str">
        <f>'Bball ref'!E49</f>
        <v>GP</v>
      </c>
      <c r="D43" s="466" t="e">
        <f>LEFT('Bball ref'!G49,FIND("(",'Bball ref'!G49)-1)</f>
        <v>#VALUE!</v>
      </c>
      <c r="E43" s="466" t="e">
        <f>LEFT('Bball ref'!H49,(FIND("(",'Bball ref'!H49)-1))</f>
        <v>#VALUE!</v>
      </c>
      <c r="F43" s="466" t="str">
        <f>'Bball ref'!I49</f>
        <v>3PM</v>
      </c>
      <c r="G43" s="466" t="str">
        <f>'Bball ref'!K49</f>
        <v>TREB</v>
      </c>
      <c r="H43" s="466" t="str">
        <f>'Bball ref'!L49</f>
        <v>AST</v>
      </c>
      <c r="I43" s="466" t="str">
        <f>'Bball ref'!M49</f>
        <v>STL</v>
      </c>
      <c r="J43" s="466" t="str">
        <f>'Bball ref'!N49</f>
        <v>BLK</v>
      </c>
      <c r="K43" s="466" t="str">
        <f>'Bball ref'!O49</f>
        <v>TO</v>
      </c>
      <c r="L43" s="466" t="str">
        <f>'Bball ref'!J49</f>
        <v>PTS</v>
      </c>
      <c r="M43" s="466" t="e">
        <f>MID('Bball ref'!G49,FIND("(",'Bball ref'!G49)+1,FIND("/",'Bball ref'!G49)-FIND("(",'Bball ref'!G49)-1)</f>
        <v>#VALUE!</v>
      </c>
      <c r="N43" s="466" t="e">
        <f>MID('Bball ref'!G49,FIND("/",'Bball ref'!G49)+1,FIND(")",'Bball ref'!G49)-FIND("/",'Bball ref'!G49)-1)</f>
        <v>#VALUE!</v>
      </c>
      <c r="O43" s="466" t="e">
        <f>MID('Bball ref'!H49,FIND("(",'Bball ref'!H49)+1,FIND("/",'Bball ref'!H49)-FIND("(",'Bball ref'!H49)-1)</f>
        <v>#VALUE!</v>
      </c>
      <c r="P43" s="466" t="e">
        <f>MID('Bball ref'!H49,FIND("/",'Bball ref'!H49)+1,FIND(")",'Bball ref'!H49)-FIND("/",'Bball ref'!H49)-1)</f>
        <v>#VALUE!</v>
      </c>
    </row>
    <row r="44" spans="1:16">
      <c r="A44" t="str">
        <f>'Bball ref'!B50</f>
        <v>Ben Simmons</v>
      </c>
      <c r="B44" s="466">
        <f>'Bball ref'!A50</f>
        <v>40</v>
      </c>
      <c r="C44" s="466">
        <f>'Bball ref'!E50</f>
        <v>78</v>
      </c>
      <c r="D44" s="466" t="str">
        <f>LEFT('Bball ref'!G50,FIND("(",'Bball ref'!G50)-1)</f>
        <v xml:space="preserve">0.55 </v>
      </c>
      <c r="E44" s="466" t="str">
        <f>LEFT('Bball ref'!H50,(FIND("(",'Bball ref'!H50)-1))</f>
        <v xml:space="preserve">0.63 </v>
      </c>
      <c r="F44" s="466">
        <f>'Bball ref'!I50</f>
        <v>0</v>
      </c>
      <c r="G44" s="466">
        <f>'Bball ref'!K50</f>
        <v>8.8000000000000007</v>
      </c>
      <c r="H44" s="466">
        <f>'Bball ref'!L50</f>
        <v>8.6999999999999993</v>
      </c>
      <c r="I44" s="466">
        <f>'Bball ref'!M50</f>
        <v>1.5</v>
      </c>
      <c r="J44" s="466">
        <f>'Bball ref'!N50</f>
        <v>0.9</v>
      </c>
      <c r="K44" s="466">
        <f>'Bball ref'!O50</f>
        <v>3.5</v>
      </c>
      <c r="L44" s="466">
        <f>'Bball ref'!J50</f>
        <v>17.8</v>
      </c>
      <c r="M44" s="466" t="str">
        <f>MID('Bball ref'!G50,FIND("(",'Bball ref'!G50)+1,FIND("/",'Bball ref'!G50)-FIND("(",'Bball ref'!G50)-1)</f>
        <v>7.1</v>
      </c>
      <c r="N44" s="466" t="str">
        <f>MID('Bball ref'!G50,FIND("/",'Bball ref'!G50)+1,FIND(")",'Bball ref'!G50)-FIND("/",'Bball ref'!G50)-1)</f>
        <v>12.8</v>
      </c>
      <c r="O44" s="466" t="str">
        <f>MID('Bball ref'!H50,FIND("(",'Bball ref'!H50)+1,FIND("/",'Bball ref'!H50)-FIND("(",'Bball ref'!H50)-1)</f>
        <v>3.5</v>
      </c>
      <c r="P44" s="466" t="str">
        <f>MID('Bball ref'!H50,FIND("/",'Bball ref'!H50)+1,FIND(")",'Bball ref'!H50)-FIND("/",'Bball ref'!H50)-1)</f>
        <v>5.6</v>
      </c>
    </row>
    <row r="45" spans="1:16">
      <c r="A45" t="str">
        <f>'Bball ref'!B51</f>
        <v>Kristaps Porzingis</v>
      </c>
      <c r="B45" s="466">
        <f>'Bball ref'!A51</f>
        <v>41</v>
      </c>
      <c r="C45" s="466">
        <f>'Bball ref'!E51</f>
        <v>62</v>
      </c>
      <c r="D45" s="466" t="str">
        <f>LEFT('Bball ref'!G51,FIND("(",'Bball ref'!G51)-1)</f>
        <v xml:space="preserve">0.45 </v>
      </c>
      <c r="E45" s="466" t="str">
        <f>LEFT('Bball ref'!H51,(FIND("(",'Bball ref'!H51)-1))</f>
        <v xml:space="preserve">0.80 </v>
      </c>
      <c r="F45" s="466">
        <f>'Bball ref'!I51</f>
        <v>1.9</v>
      </c>
      <c r="G45" s="466">
        <f>'Bball ref'!K51</f>
        <v>7.6</v>
      </c>
      <c r="H45" s="466">
        <f>'Bball ref'!L51</f>
        <v>1.2</v>
      </c>
      <c r="I45" s="466">
        <f>'Bball ref'!M51</f>
        <v>0.7</v>
      </c>
      <c r="J45" s="466">
        <f>'Bball ref'!N51</f>
        <v>1.9</v>
      </c>
      <c r="K45" s="466">
        <f>'Bball ref'!O51</f>
        <v>1.8</v>
      </c>
      <c r="L45" s="466">
        <f>'Bball ref'!J51</f>
        <v>19.899999999999999</v>
      </c>
      <c r="M45" s="466" t="str">
        <f>MID('Bball ref'!G51,FIND("(",'Bball ref'!G51)+1,FIND("/",'Bball ref'!G51)-FIND("(",'Bball ref'!G51)-1)</f>
        <v>6.8</v>
      </c>
      <c r="N45" s="466" t="str">
        <f>MID('Bball ref'!G51,FIND("/",'Bball ref'!G51)+1,FIND(")",'Bball ref'!G51)-FIND("/",'Bball ref'!G51)-1)</f>
        <v>15.2</v>
      </c>
      <c r="O45" s="466" t="str">
        <f>MID('Bball ref'!H51,FIND("(",'Bball ref'!H51)+1,FIND("/",'Bball ref'!H51)-FIND("(",'Bball ref'!H51)-1)</f>
        <v>4.4</v>
      </c>
      <c r="P45" s="466" t="str">
        <f>MID('Bball ref'!H51,FIND("/",'Bball ref'!H51)+1,FIND(")",'Bball ref'!H51)-FIND("/",'Bball ref'!H51)-1)</f>
        <v>5.5</v>
      </c>
    </row>
    <row r="46" spans="1:16">
      <c r="A46" t="str">
        <f>'Bball ref'!B52</f>
        <v>Zach LaVine</v>
      </c>
      <c r="B46" s="466">
        <f>'Bball ref'!A52</f>
        <v>42</v>
      </c>
      <c r="C46" s="466">
        <f>'Bball ref'!E52</f>
        <v>68</v>
      </c>
      <c r="D46" s="466" t="str">
        <f>LEFT('Bball ref'!G52,FIND("(",'Bball ref'!G52)-1)</f>
        <v xml:space="preserve">0.46 </v>
      </c>
      <c r="E46" s="466" t="str">
        <f>LEFT('Bball ref'!H52,(FIND("(",'Bball ref'!H52)-1))</f>
        <v xml:space="preserve">0.84 </v>
      </c>
      <c r="F46" s="466">
        <f>'Bball ref'!I52</f>
        <v>2</v>
      </c>
      <c r="G46" s="466">
        <f>'Bball ref'!K52</f>
        <v>4.8</v>
      </c>
      <c r="H46" s="466">
        <f>'Bball ref'!L52</f>
        <v>4.7</v>
      </c>
      <c r="I46" s="466">
        <f>'Bball ref'!M52</f>
        <v>1</v>
      </c>
      <c r="J46" s="466">
        <f>'Bball ref'!N52</f>
        <v>0.4</v>
      </c>
      <c r="K46" s="466">
        <f>'Bball ref'!O52</f>
        <v>3.4</v>
      </c>
      <c r="L46" s="466">
        <f>'Bball ref'!J52</f>
        <v>23.6</v>
      </c>
      <c r="M46" s="466" t="str">
        <f>MID('Bball ref'!G52,FIND("(",'Bball ref'!G52)+1,FIND("/",'Bball ref'!G52)-FIND("(",'Bball ref'!G52)-1)</f>
        <v>8.2</v>
      </c>
      <c r="N46" s="466" t="str">
        <f>MID('Bball ref'!G52,FIND("/",'Bball ref'!G52)+1,FIND(")",'Bball ref'!G52)-FIND("/",'Bball ref'!G52)-1)</f>
        <v>17.8</v>
      </c>
      <c r="O46" s="466" t="str">
        <f>MID('Bball ref'!H52,FIND("(",'Bball ref'!H52)+1,FIND("/",'Bball ref'!H52)-FIND("(",'Bball ref'!H52)-1)</f>
        <v>5.2</v>
      </c>
      <c r="P46" s="466" t="str">
        <f>MID('Bball ref'!H52,FIND("/",'Bball ref'!H52)+1,FIND(")",'Bball ref'!H52)-FIND("/",'Bball ref'!H52)-1)</f>
        <v>6.2</v>
      </c>
    </row>
    <row r="47" spans="1:16">
      <c r="A47" t="str">
        <f>'Bball ref'!B53</f>
        <v>Kevin Love</v>
      </c>
      <c r="B47" s="466">
        <f>'Bball ref'!A53</f>
        <v>43</v>
      </c>
      <c r="C47" s="466">
        <f>'Bball ref'!E53</f>
        <v>60</v>
      </c>
      <c r="D47" s="466" t="str">
        <f>LEFT('Bball ref'!G53,FIND("(",'Bball ref'!G53)-1)</f>
        <v xml:space="preserve">0.44 </v>
      </c>
      <c r="E47" s="466" t="str">
        <f>LEFT('Bball ref'!H53,(FIND("(",'Bball ref'!H53)-1))</f>
        <v xml:space="preserve">0.91 </v>
      </c>
      <c r="F47" s="466">
        <f>'Bball ref'!I53</f>
        <v>2.6</v>
      </c>
      <c r="G47" s="466">
        <f>'Bball ref'!K53</f>
        <v>9.1999999999999993</v>
      </c>
      <c r="H47" s="466">
        <f>'Bball ref'!L53</f>
        <v>2.4</v>
      </c>
      <c r="I47" s="466">
        <f>'Bball ref'!M53</f>
        <v>0.3</v>
      </c>
      <c r="J47" s="466">
        <f>'Bball ref'!N53</f>
        <v>0.3</v>
      </c>
      <c r="K47" s="466">
        <f>'Bball ref'!O53</f>
        <v>2</v>
      </c>
      <c r="L47" s="466">
        <f>'Bball ref'!J53</f>
        <v>18.2</v>
      </c>
      <c r="M47" s="466" t="str">
        <f>MID('Bball ref'!G53,FIND("(",'Bball ref'!G53)+1,FIND("/",'Bball ref'!G53)-FIND("(",'Bball ref'!G53)-1)</f>
        <v>5.2</v>
      </c>
      <c r="N47" s="466" t="str">
        <f>MID('Bball ref'!G53,FIND("/",'Bball ref'!G53)+1,FIND(")",'Bball ref'!G53)-FIND("/",'Bball ref'!G53)-1)</f>
        <v>11.8</v>
      </c>
      <c r="O47" s="466" t="str">
        <f>MID('Bball ref'!H53,FIND("(",'Bball ref'!H53)+1,FIND("/",'Bball ref'!H53)-FIND("(",'Bball ref'!H53)-1)</f>
        <v>5.1</v>
      </c>
      <c r="P47" s="466" t="str">
        <f>MID('Bball ref'!H53,FIND("/",'Bball ref'!H53)+1,FIND(")",'Bball ref'!H53)-FIND("/",'Bball ref'!H53)-1)</f>
        <v>5.6</v>
      </c>
    </row>
    <row r="48" spans="1:16">
      <c r="A48" t="str">
        <f>'Bball ref'!B54</f>
        <v>Tobias Harris</v>
      </c>
      <c r="B48" s="466">
        <f>'Bball ref'!A54</f>
        <v>44</v>
      </c>
      <c r="C48" s="466">
        <f>'Bball ref'!E54</f>
        <v>80</v>
      </c>
      <c r="D48" s="466" t="str">
        <f>LEFT('Bball ref'!G54,FIND("(",'Bball ref'!G54)-1)</f>
        <v xml:space="preserve">0.47 </v>
      </c>
      <c r="E48" s="466" t="str">
        <f>LEFT('Bball ref'!H54,(FIND("(",'Bball ref'!H54)-1))</f>
        <v xml:space="preserve">0.87 </v>
      </c>
      <c r="F48" s="466">
        <f>'Bball ref'!I54</f>
        <v>2</v>
      </c>
      <c r="G48" s="466">
        <f>'Bball ref'!K54</f>
        <v>8</v>
      </c>
      <c r="H48" s="466">
        <f>'Bball ref'!L54</f>
        <v>2.9</v>
      </c>
      <c r="I48" s="466">
        <f>'Bball ref'!M54</f>
        <v>0.8</v>
      </c>
      <c r="J48" s="466">
        <f>'Bball ref'!N54</f>
        <v>0.5</v>
      </c>
      <c r="K48" s="466">
        <f>'Bball ref'!O54</f>
        <v>1.8</v>
      </c>
      <c r="L48" s="466">
        <f>'Bball ref'!J54</f>
        <v>19.399999999999999</v>
      </c>
      <c r="M48" s="466" t="str">
        <f>MID('Bball ref'!G54,FIND("(",'Bball ref'!G54)+1,FIND("/",'Bball ref'!G54)-FIND("(",'Bball ref'!G54)-1)</f>
        <v>7.1</v>
      </c>
      <c r="N48" s="466" t="str">
        <f>MID('Bball ref'!G54,FIND("/",'Bball ref'!G54)+1,FIND(")",'Bball ref'!G54)-FIND("/",'Bball ref'!G54)-1)</f>
        <v>15.0</v>
      </c>
      <c r="O48" s="466" t="str">
        <f>MID('Bball ref'!H54,FIND("(",'Bball ref'!H54)+1,FIND("/",'Bball ref'!H54)-FIND("(",'Bball ref'!H54)-1)</f>
        <v>3.3</v>
      </c>
      <c r="P48" s="466" t="str">
        <f>MID('Bball ref'!H54,FIND("/",'Bball ref'!H54)+1,FIND(")",'Bball ref'!H54)-FIND("/",'Bball ref'!H54)-1)</f>
        <v>3.8</v>
      </c>
    </row>
    <row r="49" spans="1:16">
      <c r="A49" t="str">
        <f>'Bball ref'!B55</f>
        <v>Danilo Gallinari</v>
      </c>
      <c r="B49" s="466">
        <f>'Bball ref'!A55</f>
        <v>45</v>
      </c>
      <c r="C49" s="466">
        <f>'Bball ref'!E55</f>
        <v>68</v>
      </c>
      <c r="D49" s="466" t="str">
        <f>LEFT('Bball ref'!G55,FIND("(",'Bball ref'!G55)-1)</f>
        <v xml:space="preserve">0.45 </v>
      </c>
      <c r="E49" s="466" t="str">
        <f>LEFT('Bball ref'!H55,(FIND("(",'Bball ref'!H55)-1))</f>
        <v xml:space="preserve">0.90 </v>
      </c>
      <c r="F49" s="466">
        <f>'Bball ref'!I55</f>
        <v>2.2000000000000002</v>
      </c>
      <c r="G49" s="466">
        <f>'Bball ref'!K55</f>
        <v>6.4</v>
      </c>
      <c r="H49" s="466">
        <f>'Bball ref'!L55</f>
        <v>2.2999999999999998</v>
      </c>
      <c r="I49" s="466">
        <f>'Bball ref'!M55</f>
        <v>0.7</v>
      </c>
      <c r="J49" s="466">
        <f>'Bball ref'!N55</f>
        <v>0.3</v>
      </c>
      <c r="K49" s="466">
        <f>'Bball ref'!O55</f>
        <v>1.7</v>
      </c>
      <c r="L49" s="466">
        <f>'Bball ref'!J55</f>
        <v>20.100000000000001</v>
      </c>
      <c r="M49" s="466" t="str">
        <f>MID('Bball ref'!G55,FIND("(",'Bball ref'!G55)+1,FIND("/",'Bball ref'!G55)-FIND("(",'Bball ref'!G55)-1)</f>
        <v>6.2</v>
      </c>
      <c r="N49" s="466" t="str">
        <f>MID('Bball ref'!G55,FIND("/",'Bball ref'!G55)+1,FIND(")",'Bball ref'!G55)-FIND("/",'Bball ref'!G55)-1)</f>
        <v>13.8</v>
      </c>
      <c r="O49" s="466" t="str">
        <f>MID('Bball ref'!H55,FIND("(",'Bball ref'!H55)+1,FIND("/",'Bball ref'!H55)-FIND("(",'Bball ref'!H55)-1)</f>
        <v>5.6</v>
      </c>
      <c r="P49" s="466" t="str">
        <f>MID('Bball ref'!H55,FIND("/",'Bball ref'!H55)+1,FIND(")",'Bball ref'!H55)-FIND("/",'Bball ref'!H55)-1)</f>
        <v>6.2</v>
      </c>
    </row>
    <row r="50" spans="1:16">
      <c r="A50" t="str">
        <f>'Bball ref'!B56</f>
        <v>Luka Doncic</v>
      </c>
      <c r="B50" s="466">
        <f>'Bball ref'!A56</f>
        <v>46</v>
      </c>
      <c r="C50" s="466">
        <f>'Bball ref'!E56</f>
        <v>74</v>
      </c>
      <c r="D50" s="466" t="str">
        <f>LEFT('Bball ref'!G56,FIND("(",'Bball ref'!G56)-1)</f>
        <v xml:space="preserve">0.44 </v>
      </c>
      <c r="E50" s="466" t="str">
        <f>LEFT('Bball ref'!H56,(FIND("(",'Bball ref'!H56)-1))</f>
        <v xml:space="preserve">0.74 </v>
      </c>
      <c r="F50" s="466">
        <f>'Bball ref'!I56</f>
        <v>2.6</v>
      </c>
      <c r="G50" s="466">
        <f>'Bball ref'!K56</f>
        <v>8.3000000000000007</v>
      </c>
      <c r="H50" s="466">
        <f>'Bball ref'!L56</f>
        <v>6.7</v>
      </c>
      <c r="I50" s="466">
        <f>'Bball ref'!M56</f>
        <v>1.2</v>
      </c>
      <c r="J50" s="466">
        <f>'Bball ref'!N56</f>
        <v>0.3</v>
      </c>
      <c r="K50" s="466">
        <f>'Bball ref'!O56</f>
        <v>3.6</v>
      </c>
      <c r="L50" s="466">
        <f>'Bball ref'!J56</f>
        <v>23.5</v>
      </c>
      <c r="M50" s="466" t="str">
        <f>MID('Bball ref'!G56,FIND("(",'Bball ref'!G56)+1,FIND("/",'Bball ref'!G56)-FIND("(",'Bball ref'!G56)-1)</f>
        <v>7.8</v>
      </c>
      <c r="N50" s="466" t="str">
        <f>MID('Bball ref'!G56,FIND("/",'Bball ref'!G56)+1,FIND(")",'Bball ref'!G56)-FIND("/",'Bball ref'!G56)-1)</f>
        <v>17.7</v>
      </c>
      <c r="O50" s="466" t="str">
        <f>MID('Bball ref'!H56,FIND("(",'Bball ref'!H56)+1,FIND("/",'Bball ref'!H56)-FIND("(",'Bball ref'!H56)-1)</f>
        <v>5.3</v>
      </c>
      <c r="P50" s="466" t="str">
        <f>MID('Bball ref'!H56,FIND("/",'Bball ref'!H56)+1,FIND(")",'Bball ref'!H56)-FIND("/",'Bball ref'!H56)-1)</f>
        <v>7.2</v>
      </c>
    </row>
    <row r="51" spans="1:16">
      <c r="A51" t="str">
        <f>'Bball ref'!B57</f>
        <v>Bam Adebayo</v>
      </c>
      <c r="B51" s="466">
        <f>'Bball ref'!A57</f>
        <v>47</v>
      </c>
      <c r="C51" s="466">
        <f>'Bball ref'!E57</f>
        <v>80</v>
      </c>
      <c r="D51" s="466" t="str">
        <f>LEFT('Bball ref'!G57,FIND("(",'Bball ref'!G57)-1)</f>
        <v xml:space="preserve">0.55 </v>
      </c>
      <c r="E51" s="466" t="str">
        <f>LEFT('Bball ref'!H57,(FIND("(",'Bball ref'!H57)-1))</f>
        <v xml:space="preserve">0.73 </v>
      </c>
      <c r="F51" s="466">
        <f>'Bball ref'!I57</f>
        <v>0</v>
      </c>
      <c r="G51" s="466">
        <f>'Bball ref'!K57</f>
        <v>10.1</v>
      </c>
      <c r="H51" s="466">
        <f>'Bball ref'!L57</f>
        <v>3</v>
      </c>
      <c r="I51" s="466">
        <f>'Bball ref'!M57</f>
        <v>1.2</v>
      </c>
      <c r="J51" s="466">
        <f>'Bball ref'!N57</f>
        <v>1.3</v>
      </c>
      <c r="K51" s="466">
        <f>'Bball ref'!O57</f>
        <v>1.9</v>
      </c>
      <c r="L51" s="466">
        <f>'Bball ref'!J57</f>
        <v>14.4</v>
      </c>
      <c r="M51" s="466" t="str">
        <f>MID('Bball ref'!G57,FIND("(",'Bball ref'!G57)+1,FIND("/",'Bball ref'!G57)-FIND("(",'Bball ref'!G57)-1)</f>
        <v>5.8</v>
      </c>
      <c r="N51" s="466" t="str">
        <f>MID('Bball ref'!G57,FIND("/",'Bball ref'!G57)+1,FIND(")",'Bball ref'!G57)-FIND("/",'Bball ref'!G57)-1)</f>
        <v>10.6</v>
      </c>
      <c r="O51" s="466" t="str">
        <f>MID('Bball ref'!H57,FIND("(",'Bball ref'!H57)+1,FIND("/",'Bball ref'!H57)-FIND("(",'Bball ref'!H57)-1)</f>
        <v>2.7</v>
      </c>
      <c r="P51" s="466" t="str">
        <f>MID('Bball ref'!H57,FIND("/",'Bball ref'!H57)+1,FIND(")",'Bball ref'!H57)-FIND("/",'Bball ref'!H57)-1)</f>
        <v>3.7</v>
      </c>
    </row>
    <row r="52" spans="1:16">
      <c r="A52" t="str">
        <f>'Bball ref'!B58</f>
        <v>Donovan Mitchell</v>
      </c>
      <c r="B52" s="466">
        <f>'Bball ref'!A58</f>
        <v>48</v>
      </c>
      <c r="C52" s="466">
        <f>'Bball ref'!E58</f>
        <v>78</v>
      </c>
      <c r="D52" s="466" t="str">
        <f>LEFT('Bball ref'!G58,FIND("(",'Bball ref'!G58)-1)</f>
        <v xml:space="preserve">0.44 </v>
      </c>
      <c r="E52" s="466" t="str">
        <f>LEFT('Bball ref'!H58,(FIND("(",'Bball ref'!H58)-1))</f>
        <v xml:space="preserve">0.81 </v>
      </c>
      <c r="F52" s="466">
        <f>'Bball ref'!I58</f>
        <v>2.6</v>
      </c>
      <c r="G52" s="466">
        <f>'Bball ref'!K58</f>
        <v>4.3</v>
      </c>
      <c r="H52" s="466">
        <f>'Bball ref'!L58</f>
        <v>3.8</v>
      </c>
      <c r="I52" s="466">
        <f>'Bball ref'!M58</f>
        <v>1.4</v>
      </c>
      <c r="J52" s="466">
        <f>'Bball ref'!N58</f>
        <v>0.4</v>
      </c>
      <c r="K52" s="466">
        <f>'Bball ref'!O58</f>
        <v>2.8</v>
      </c>
      <c r="L52" s="466">
        <f>'Bball ref'!J58</f>
        <v>25.2</v>
      </c>
      <c r="M52" s="466" t="str">
        <f>MID('Bball ref'!G58,FIND("(",'Bball ref'!G58)+1,FIND("/",'Bball ref'!G58)-FIND("(",'Bball ref'!G58)-1)</f>
        <v>9.2</v>
      </c>
      <c r="N52" s="466" t="str">
        <f>MID('Bball ref'!G58,FIND("/",'Bball ref'!G58)+1,FIND(")",'Bball ref'!G58)-FIND("/",'Bball ref'!G58)-1)</f>
        <v>20.8</v>
      </c>
      <c r="O52" s="466" t="str">
        <f>MID('Bball ref'!H58,FIND("(",'Bball ref'!H58)+1,FIND("/",'Bball ref'!H58)-FIND("(",'Bball ref'!H58)-1)</f>
        <v>4.4</v>
      </c>
      <c r="P52" s="466" t="str">
        <f>MID('Bball ref'!H58,FIND("/",'Bball ref'!H58)+1,FIND(")",'Bball ref'!H58)-FIND("/",'Bball ref'!H58)-1)</f>
        <v>5.4</v>
      </c>
    </row>
    <row r="53" spans="1:16">
      <c r="A53" t="str">
        <f>'Bball ref'!B59</f>
        <v>De'Aaron Fox</v>
      </c>
      <c r="B53" s="466">
        <f>'Bball ref'!A59</f>
        <v>49</v>
      </c>
      <c r="C53" s="466">
        <f>'Bball ref'!E59</f>
        <v>78</v>
      </c>
      <c r="D53" s="466" t="str">
        <f>LEFT('Bball ref'!G59,FIND("(",'Bball ref'!G59)-1)</f>
        <v xml:space="preserve">0.46 </v>
      </c>
      <c r="E53" s="466" t="str">
        <f>LEFT('Bball ref'!H59,(FIND("(",'Bball ref'!H59)-1))</f>
        <v xml:space="preserve">0.73 </v>
      </c>
      <c r="F53" s="466">
        <f>'Bball ref'!I59</f>
        <v>1.3</v>
      </c>
      <c r="G53" s="466">
        <f>'Bball ref'!K59</f>
        <v>4.2</v>
      </c>
      <c r="H53" s="466">
        <f>'Bball ref'!L59</f>
        <v>7.9</v>
      </c>
      <c r="I53" s="466">
        <f>'Bball ref'!M59</f>
        <v>1.6</v>
      </c>
      <c r="J53" s="466">
        <f>'Bball ref'!N59</f>
        <v>0.7</v>
      </c>
      <c r="K53" s="466">
        <f>'Bball ref'!O59</f>
        <v>2.9</v>
      </c>
      <c r="L53" s="466">
        <f>'Bball ref'!J59</f>
        <v>19</v>
      </c>
      <c r="M53" s="466" t="str">
        <f>MID('Bball ref'!G59,FIND("(",'Bball ref'!G59)+1,FIND("/",'Bball ref'!G59)-FIND("(",'Bball ref'!G59)-1)</f>
        <v>6.9</v>
      </c>
      <c r="N53" s="466" t="str">
        <f>MID('Bball ref'!G59,FIND("/",'Bball ref'!G59)+1,FIND(")",'Bball ref'!G59)-FIND("/",'Bball ref'!G59)-1)</f>
        <v>14.9</v>
      </c>
      <c r="O53" s="466" t="str">
        <f>MID('Bball ref'!H59,FIND("(",'Bball ref'!H59)+1,FIND("/",'Bball ref'!H59)-FIND("(",'Bball ref'!H59)-1)</f>
        <v>4.0</v>
      </c>
      <c r="P53" s="466" t="str">
        <f>MID('Bball ref'!H59,FIND("/",'Bball ref'!H59)+1,FIND(")",'Bball ref'!H59)-FIND("/",'Bball ref'!H59)-1)</f>
        <v>5.5</v>
      </c>
    </row>
    <row r="54" spans="1:16">
      <c r="A54" t="str">
        <f>'Bball ref'!B60</f>
        <v xml:space="preserve">Victor Oladipo </v>
      </c>
      <c r="B54" s="466">
        <f>'Bball ref'!A60</f>
        <v>50</v>
      </c>
      <c r="C54" s="466">
        <f>'Bball ref'!E60</f>
        <v>50</v>
      </c>
      <c r="D54" s="466" t="str">
        <f>LEFT('Bball ref'!G60,FIND("(",'Bball ref'!G60)-1)</f>
        <v xml:space="preserve">0.44 </v>
      </c>
      <c r="E54" s="466" t="str">
        <f>LEFT('Bball ref'!H60,(FIND("(",'Bball ref'!H60)-1))</f>
        <v xml:space="preserve">0.78 </v>
      </c>
      <c r="F54" s="466">
        <f>'Bball ref'!I60</f>
        <v>2.1</v>
      </c>
      <c r="G54" s="466">
        <f>'Bball ref'!K60</f>
        <v>5.5</v>
      </c>
      <c r="H54" s="466">
        <f>'Bball ref'!L60</f>
        <v>5.0999999999999996</v>
      </c>
      <c r="I54" s="466">
        <f>'Bball ref'!M60</f>
        <v>1.6</v>
      </c>
      <c r="J54" s="466">
        <f>'Bball ref'!N60</f>
        <v>0.3</v>
      </c>
      <c r="K54" s="466">
        <f>'Bball ref'!O60</f>
        <v>2.2000000000000002</v>
      </c>
      <c r="L54" s="466">
        <f>'Bball ref'!J60</f>
        <v>19.399999999999999</v>
      </c>
      <c r="M54" s="466" t="str">
        <f>MID('Bball ref'!G60,FIND("(",'Bball ref'!G60)+1,FIND("/",'Bball ref'!G60)-FIND("(",'Bball ref'!G60)-1)</f>
        <v>7.2</v>
      </c>
      <c r="N54" s="466" t="str">
        <f>MID('Bball ref'!G60,FIND("/",'Bball ref'!G60)+1,FIND(")",'Bball ref'!G60)-FIND("/",'Bball ref'!G60)-1)</f>
        <v>16.2</v>
      </c>
      <c r="O54" s="466" t="str">
        <f>MID('Bball ref'!H60,FIND("(",'Bball ref'!H60)+1,FIND("/",'Bball ref'!H60)-FIND("(",'Bball ref'!H60)-1)</f>
        <v>2.9</v>
      </c>
      <c r="P54" s="466" t="str">
        <f>MID('Bball ref'!H60,FIND("/",'Bball ref'!H60)+1,FIND(")",'Bball ref'!H60)-FIND("/",'Bball ref'!H60)-1)</f>
        <v>3.7</v>
      </c>
    </row>
    <row r="55" spans="1:16">
      <c r="A55" t="str">
        <f>'Bball ref'!B61</f>
        <v>Eric Bledsoe</v>
      </c>
      <c r="B55" s="466">
        <f>'Bball ref'!A61</f>
        <v>51</v>
      </c>
      <c r="C55" s="466">
        <f>'Bball ref'!E61</f>
        <v>76</v>
      </c>
      <c r="D55" s="466" t="str">
        <f>LEFT('Bball ref'!G61,FIND("(",'Bball ref'!G61)-1)</f>
        <v xml:space="preserve">0.48 </v>
      </c>
      <c r="E55" s="466" t="str">
        <f>LEFT('Bball ref'!H61,(FIND("(",'Bball ref'!H61)-1))</f>
        <v xml:space="preserve">0.78 </v>
      </c>
      <c r="F55" s="466">
        <f>'Bball ref'!I61</f>
        <v>1.7</v>
      </c>
      <c r="G55" s="466">
        <f>'Bball ref'!K61</f>
        <v>5.0999999999999996</v>
      </c>
      <c r="H55" s="466">
        <f>'Bball ref'!L61</f>
        <v>6</v>
      </c>
      <c r="I55" s="466">
        <f>'Bball ref'!M61</f>
        <v>1.5</v>
      </c>
      <c r="J55" s="466">
        <f>'Bball ref'!N61</f>
        <v>0.4</v>
      </c>
      <c r="K55" s="466">
        <f>'Bball ref'!O61</f>
        <v>2.2000000000000002</v>
      </c>
      <c r="L55" s="466">
        <f>'Bball ref'!J61</f>
        <v>15.3</v>
      </c>
      <c r="M55" s="466" t="str">
        <f>MID('Bball ref'!G61,FIND("(",'Bball ref'!G61)+1,FIND("/",'Bball ref'!G61)-FIND("(",'Bball ref'!G61)-1)</f>
        <v>5.5</v>
      </c>
      <c r="N55" s="466" t="str">
        <f>MID('Bball ref'!G61,FIND("/",'Bball ref'!G61)+1,FIND(")",'Bball ref'!G61)-FIND("/",'Bball ref'!G61)-1)</f>
        <v>11.5</v>
      </c>
      <c r="O55" s="466" t="str">
        <f>MID('Bball ref'!H61,FIND("(",'Bball ref'!H61)+1,FIND("/",'Bball ref'!H61)-FIND("(",'Bball ref'!H61)-1)</f>
        <v>2.5</v>
      </c>
      <c r="P55" s="466" t="str">
        <f>MID('Bball ref'!H61,FIND("/",'Bball ref'!H61)+1,FIND(")",'Bball ref'!H61)-FIND("/",'Bball ref'!H61)-1)</f>
        <v>3.2</v>
      </c>
    </row>
    <row r="56" spans="1:16">
      <c r="A56" t="str">
        <f>'Bball ref'!B62</f>
        <v>Thomas Bryant</v>
      </c>
      <c r="B56" s="466">
        <f>'Bball ref'!A62</f>
        <v>52</v>
      </c>
      <c r="C56" s="466">
        <f>'Bball ref'!E62</f>
        <v>76</v>
      </c>
      <c r="D56" s="466" t="str">
        <f>LEFT('Bball ref'!G62,FIND("(",'Bball ref'!G62)-1)</f>
        <v xml:space="preserve">0.56 </v>
      </c>
      <c r="E56" s="466" t="str">
        <f>LEFT('Bball ref'!H62,(FIND("(",'Bball ref'!H62)-1))</f>
        <v xml:space="preserve">0.79 </v>
      </c>
      <c r="F56" s="466">
        <f>'Bball ref'!I62</f>
        <v>0.8</v>
      </c>
      <c r="G56" s="466">
        <f>'Bball ref'!K62</f>
        <v>9.5</v>
      </c>
      <c r="H56" s="466">
        <f>'Bball ref'!L62</f>
        <v>2</v>
      </c>
      <c r="I56" s="466">
        <f>'Bball ref'!M62</f>
        <v>0.4</v>
      </c>
      <c r="J56" s="466">
        <f>'Bball ref'!N62</f>
        <v>1.4</v>
      </c>
      <c r="K56" s="466">
        <f>'Bball ref'!O62</f>
        <v>1.2</v>
      </c>
      <c r="L56" s="466">
        <f>'Bball ref'!J62</f>
        <v>15.1</v>
      </c>
      <c r="M56" s="466" t="str">
        <f>MID('Bball ref'!G62,FIND("(",'Bball ref'!G62)+1,FIND("/",'Bball ref'!G62)-FIND("(",'Bball ref'!G62)-1)</f>
        <v>6.0</v>
      </c>
      <c r="N56" s="466" t="str">
        <f>MID('Bball ref'!G62,FIND("/",'Bball ref'!G62)+1,FIND(")",'Bball ref'!G62)-FIND("/",'Bball ref'!G62)-1)</f>
        <v>10.7</v>
      </c>
      <c r="O56" s="466" t="str">
        <f>MID('Bball ref'!H62,FIND("(",'Bball ref'!H62)+1,FIND("/",'Bball ref'!H62)-FIND("(",'Bball ref'!H62)-1)</f>
        <v>2.3</v>
      </c>
      <c r="P56" s="466" t="str">
        <f>MID('Bball ref'!H62,FIND("/",'Bball ref'!H62)+1,FIND(")",'Bball ref'!H62)-FIND("/",'Bball ref'!H62)-1)</f>
        <v>2.9</v>
      </c>
    </row>
    <row r="57" spans="1:16">
      <c r="A57" t="str">
        <f>'Bball ref'!B63</f>
        <v>PLAYER</v>
      </c>
      <c r="B57" s="466" t="str">
        <f>'Bball ref'!A63</f>
        <v>R#</v>
      </c>
      <c r="C57" s="466" t="str">
        <f>'Bball ref'!E63</f>
        <v>GP</v>
      </c>
      <c r="D57" s="466" t="e">
        <f>LEFT('Bball ref'!G63,FIND("(",'Bball ref'!G63)-1)</f>
        <v>#VALUE!</v>
      </c>
      <c r="E57" s="466" t="e">
        <f>LEFT('Bball ref'!H63,(FIND("(",'Bball ref'!H63)-1))</f>
        <v>#VALUE!</v>
      </c>
      <c r="F57" s="466" t="str">
        <f>'Bball ref'!I63</f>
        <v>3PM</v>
      </c>
      <c r="G57" s="466" t="str">
        <f>'Bball ref'!K63</f>
        <v>TREB</v>
      </c>
      <c r="H57" s="466" t="str">
        <f>'Bball ref'!L63</f>
        <v>AST</v>
      </c>
      <c r="I57" s="466" t="str">
        <f>'Bball ref'!M63</f>
        <v>STL</v>
      </c>
      <c r="J57" s="466" t="str">
        <f>'Bball ref'!N63</f>
        <v>BLK</v>
      </c>
      <c r="K57" s="466" t="str">
        <f>'Bball ref'!O63</f>
        <v>TO</v>
      </c>
      <c r="L57" s="466" t="str">
        <f>'Bball ref'!J63</f>
        <v>PTS</v>
      </c>
      <c r="M57" s="466" t="e">
        <f>MID('Bball ref'!G63,FIND("(",'Bball ref'!G63)+1,FIND("/",'Bball ref'!G63)-FIND("(",'Bball ref'!G63)-1)</f>
        <v>#VALUE!</v>
      </c>
      <c r="N57" s="466" t="e">
        <f>MID('Bball ref'!G63,FIND("/",'Bball ref'!G63)+1,FIND(")",'Bball ref'!G63)-FIND("/",'Bball ref'!G63)-1)</f>
        <v>#VALUE!</v>
      </c>
      <c r="O57" s="466" t="e">
        <f>MID('Bball ref'!H63,FIND("(",'Bball ref'!H63)+1,FIND("/",'Bball ref'!H63)-FIND("(",'Bball ref'!H63)-1)</f>
        <v>#VALUE!</v>
      </c>
      <c r="P57" s="466" t="e">
        <f>MID('Bball ref'!H63,FIND("/",'Bball ref'!H63)+1,FIND(")",'Bball ref'!H63)-FIND("/",'Bball ref'!H63)-1)</f>
        <v>#VALUE!</v>
      </c>
    </row>
    <row r="58" spans="1:16">
      <c r="A58" t="str">
        <f>'Bball ref'!B64</f>
        <v>Jaren Jackson Jr</v>
      </c>
      <c r="B58" s="466">
        <f>'Bball ref'!A64</f>
        <v>53</v>
      </c>
      <c r="C58" s="466">
        <f>'Bball ref'!E64</f>
        <v>70</v>
      </c>
      <c r="D58" s="466" t="str">
        <f>LEFT('Bball ref'!G64,FIND("(",'Bball ref'!G64)-1)</f>
        <v xml:space="preserve">0.49 </v>
      </c>
      <c r="E58" s="466" t="str">
        <f>LEFT('Bball ref'!H64,(FIND("(",'Bball ref'!H64)-1))</f>
        <v xml:space="preserve">0.77 </v>
      </c>
      <c r="F58" s="466">
        <f>'Bball ref'!I64</f>
        <v>1.1000000000000001</v>
      </c>
      <c r="G58" s="466">
        <f>'Bball ref'!K64</f>
        <v>7.2</v>
      </c>
      <c r="H58" s="466">
        <f>'Bball ref'!L64</f>
        <v>1.4</v>
      </c>
      <c r="I58" s="466">
        <f>'Bball ref'!M64</f>
        <v>1.1000000000000001</v>
      </c>
      <c r="J58" s="466">
        <f>'Bball ref'!N64</f>
        <v>1.8</v>
      </c>
      <c r="K58" s="466">
        <f>'Bball ref'!O64</f>
        <v>2.1</v>
      </c>
      <c r="L58" s="466">
        <f>'Bball ref'!J64</f>
        <v>17.100000000000001</v>
      </c>
      <c r="M58" s="466" t="str">
        <f>MID('Bball ref'!G64,FIND("(",'Bball ref'!G64)+1,FIND("/",'Bball ref'!G64)-FIND("(",'Bball ref'!G64)-1)</f>
        <v>6.3</v>
      </c>
      <c r="N58" s="466" t="str">
        <f>MID('Bball ref'!G64,FIND("/",'Bball ref'!G64)+1,FIND(")",'Bball ref'!G64)-FIND("/",'Bball ref'!G64)-1)</f>
        <v>12.9</v>
      </c>
      <c r="O58" s="466" t="str">
        <f>MID('Bball ref'!H64,FIND("(",'Bball ref'!H64)+1,FIND("/",'Bball ref'!H64)-FIND("(",'Bball ref'!H64)-1)</f>
        <v>3.4</v>
      </c>
      <c r="P58" s="466" t="str">
        <f>MID('Bball ref'!H64,FIND("/",'Bball ref'!H64)+1,FIND(")",'Bball ref'!H64)-FIND("/",'Bball ref'!H64)-1)</f>
        <v>4.4</v>
      </c>
    </row>
    <row r="59" spans="1:16">
      <c r="A59" t="str">
        <f>'Bball ref'!B65</f>
        <v>Jonas Valanciunas</v>
      </c>
      <c r="B59" s="466">
        <f>'Bball ref'!A65</f>
        <v>54</v>
      </c>
      <c r="C59" s="466">
        <f>'Bball ref'!E65</f>
        <v>72</v>
      </c>
      <c r="D59" s="466" t="str">
        <f>LEFT('Bball ref'!G65,FIND("(",'Bball ref'!G65)-1)</f>
        <v xml:space="preserve">0.55 </v>
      </c>
      <c r="E59" s="466" t="str">
        <f>LEFT('Bball ref'!H65,(FIND("(",'Bball ref'!H65)-1))</f>
        <v xml:space="preserve">0.80 </v>
      </c>
      <c r="F59" s="466">
        <f>'Bball ref'!I65</f>
        <v>0.4</v>
      </c>
      <c r="G59" s="466">
        <f>'Bball ref'!K65</f>
        <v>9.6999999999999993</v>
      </c>
      <c r="H59" s="466">
        <f>'Bball ref'!L65</f>
        <v>1.8</v>
      </c>
      <c r="I59" s="466">
        <f>'Bball ref'!M65</f>
        <v>0.5</v>
      </c>
      <c r="J59" s="466">
        <f>'Bball ref'!N65</f>
        <v>1.5</v>
      </c>
      <c r="K59" s="466">
        <f>'Bball ref'!O65</f>
        <v>2.4</v>
      </c>
      <c r="L59" s="466">
        <f>'Bball ref'!J65</f>
        <v>16.5</v>
      </c>
      <c r="M59" s="466" t="str">
        <f>MID('Bball ref'!G65,FIND("(",'Bball ref'!G65)+1,FIND("/",'Bball ref'!G65)-FIND("(",'Bball ref'!G65)-1)</f>
        <v>6.1</v>
      </c>
      <c r="N59" s="466" t="str">
        <f>MID('Bball ref'!G65,FIND("/",'Bball ref'!G65)+1,FIND(")",'Bball ref'!G65)-FIND("/",'Bball ref'!G65)-1)</f>
        <v>11.0</v>
      </c>
      <c r="O59" s="466" t="str">
        <f>MID('Bball ref'!H65,FIND("(",'Bball ref'!H65)+1,FIND("/",'Bball ref'!H65)-FIND("(",'Bball ref'!H65)-1)</f>
        <v>4.0</v>
      </c>
      <c r="P59" s="466" t="str">
        <f>MID('Bball ref'!H65,FIND("/",'Bball ref'!H65)+1,FIND(")",'Bball ref'!H65)-FIND("/",'Bball ref'!H65)-1)</f>
        <v>5.0</v>
      </c>
    </row>
    <row r="60" spans="1:16">
      <c r="A60" t="str">
        <f>'Bball ref'!B66</f>
        <v>DeMar DeRozan</v>
      </c>
      <c r="B60" s="466">
        <f>'Bball ref'!A66</f>
        <v>55</v>
      </c>
      <c r="C60" s="466">
        <f>'Bball ref'!E66</f>
        <v>76</v>
      </c>
      <c r="D60" s="466" t="str">
        <f>LEFT('Bball ref'!G66,FIND("(",'Bball ref'!G66)-1)</f>
        <v xml:space="preserve">0.47 </v>
      </c>
      <c r="E60" s="466" t="str">
        <f>LEFT('Bball ref'!H66,(FIND("(",'Bball ref'!H66)-1))</f>
        <v xml:space="preserve">0.82 </v>
      </c>
      <c r="F60" s="466">
        <f>'Bball ref'!I66</f>
        <v>0.4</v>
      </c>
      <c r="G60" s="466">
        <f>'Bball ref'!K66</f>
        <v>6</v>
      </c>
      <c r="H60" s="466">
        <f>'Bball ref'!L66</f>
        <v>5.2</v>
      </c>
      <c r="I60" s="466">
        <f>'Bball ref'!M66</f>
        <v>1.1000000000000001</v>
      </c>
      <c r="J60" s="466">
        <f>'Bball ref'!N66</f>
        <v>0.5</v>
      </c>
      <c r="K60" s="466">
        <f>'Bball ref'!O66</f>
        <v>2.5</v>
      </c>
      <c r="L60" s="466">
        <f>'Bball ref'!J66</f>
        <v>21.4</v>
      </c>
      <c r="M60" s="466" t="str">
        <f>MID('Bball ref'!G66,FIND("(",'Bball ref'!G66)+1,FIND("/",'Bball ref'!G66)-FIND("(",'Bball ref'!G66)-1)</f>
        <v>8.2</v>
      </c>
      <c r="N60" s="466" t="str">
        <f>MID('Bball ref'!G66,FIND("/",'Bball ref'!G66)+1,FIND(")",'Bball ref'!G66)-FIND("/",'Bball ref'!G66)-1)</f>
        <v>17.3</v>
      </c>
      <c r="O60" s="466" t="str">
        <f>MID('Bball ref'!H66,FIND("(",'Bball ref'!H66)+1,FIND("/",'Bball ref'!H66)-FIND("(",'Bball ref'!H66)-1)</f>
        <v>4.7</v>
      </c>
      <c r="P60" s="466" t="str">
        <f>MID('Bball ref'!H66,FIND("/",'Bball ref'!H66)+1,FIND(")",'Bball ref'!H66)-FIND("/",'Bball ref'!H66)-1)</f>
        <v>5.7</v>
      </c>
    </row>
    <row r="61" spans="1:16">
      <c r="A61" t="str">
        <f>'Bball ref'!B67</f>
        <v>Al Horford</v>
      </c>
      <c r="B61" s="466">
        <f>'Bball ref'!A67</f>
        <v>56</v>
      </c>
      <c r="C61" s="466">
        <f>'Bball ref'!E67</f>
        <v>70</v>
      </c>
      <c r="D61" s="466" t="str">
        <f>LEFT('Bball ref'!G67,FIND("(",'Bball ref'!G67)-1)</f>
        <v xml:space="preserve">0.50 </v>
      </c>
      <c r="E61" s="466" t="str">
        <f>LEFT('Bball ref'!H67,(FIND("(",'Bball ref'!H67)-1))</f>
        <v xml:space="preserve">0.86 </v>
      </c>
      <c r="F61" s="466">
        <f>'Bball ref'!I67</f>
        <v>1.1000000000000001</v>
      </c>
      <c r="G61" s="466">
        <f>'Bball ref'!K67</f>
        <v>6.9</v>
      </c>
      <c r="H61" s="466">
        <f>'Bball ref'!L67</f>
        <v>3.8</v>
      </c>
      <c r="I61" s="466">
        <f>'Bball ref'!M67</f>
        <v>0.9</v>
      </c>
      <c r="J61" s="466">
        <f>'Bball ref'!N67</f>
        <v>1.3</v>
      </c>
      <c r="K61" s="466">
        <f>'Bball ref'!O67</f>
        <v>1.4</v>
      </c>
      <c r="L61" s="466">
        <f>'Bball ref'!J67</f>
        <v>12.8</v>
      </c>
      <c r="M61" s="466" t="str">
        <f>MID('Bball ref'!G67,FIND("(",'Bball ref'!G67)+1,FIND("/",'Bball ref'!G67)-FIND("(",'Bball ref'!G67)-1)</f>
        <v>5.2</v>
      </c>
      <c r="N61" s="466" t="str">
        <f>MID('Bball ref'!G67,FIND("/",'Bball ref'!G67)+1,FIND(")",'Bball ref'!G67)-FIND("/",'Bball ref'!G67)-1)</f>
        <v>10.5</v>
      </c>
      <c r="O61" s="466" t="str">
        <f>MID('Bball ref'!H67,FIND("(",'Bball ref'!H67)+1,FIND("/",'Bball ref'!H67)-FIND("(",'Bball ref'!H67)-1)</f>
        <v>1.2</v>
      </c>
      <c r="P61" s="466" t="str">
        <f>MID('Bball ref'!H67,FIND("/",'Bball ref'!H67)+1,FIND(")",'Bball ref'!H67)-FIND("/",'Bball ref'!H67)-1)</f>
        <v>1.4</v>
      </c>
    </row>
    <row r="62" spans="1:16">
      <c r="A62" t="str">
        <f>'Bball ref'!B68</f>
        <v>Josh Richardson</v>
      </c>
      <c r="B62" s="466">
        <f>'Bball ref'!A68</f>
        <v>57</v>
      </c>
      <c r="C62" s="466">
        <f>'Bball ref'!E68</f>
        <v>75</v>
      </c>
      <c r="D62" s="466" t="str">
        <f>LEFT('Bball ref'!G68,FIND("(",'Bball ref'!G68)-1)</f>
        <v xml:space="preserve">0.45 </v>
      </c>
      <c r="E62" s="466" t="str">
        <f>LEFT('Bball ref'!H68,(FIND("(",'Bball ref'!H68)-1))</f>
        <v xml:space="preserve">0.84 </v>
      </c>
      <c r="F62" s="466">
        <f>'Bball ref'!I68</f>
        <v>2.4</v>
      </c>
      <c r="G62" s="466">
        <f>'Bball ref'!K68</f>
        <v>3.6</v>
      </c>
      <c r="H62" s="466">
        <f>'Bball ref'!L68</f>
        <v>2.8</v>
      </c>
      <c r="I62" s="466">
        <f>'Bball ref'!M68</f>
        <v>1.5</v>
      </c>
      <c r="J62" s="466">
        <f>'Bball ref'!N68</f>
        <v>0.9</v>
      </c>
      <c r="K62" s="466">
        <f>'Bball ref'!O68</f>
        <v>1.4</v>
      </c>
      <c r="L62" s="466">
        <f>'Bball ref'!J68</f>
        <v>15.3</v>
      </c>
      <c r="M62" s="466" t="str">
        <f>MID('Bball ref'!G68,FIND("(",'Bball ref'!G68)+1,FIND("/",'Bball ref'!G68)-FIND("(",'Bball ref'!G68)-1)</f>
        <v>5.1</v>
      </c>
      <c r="N62" s="466" t="str">
        <f>MID('Bball ref'!G68,FIND("/",'Bball ref'!G68)+1,FIND(")",'Bball ref'!G68)-FIND("/",'Bball ref'!G68)-1)</f>
        <v>11.4</v>
      </c>
      <c r="O62" s="466" t="str">
        <f>MID('Bball ref'!H68,FIND("(",'Bball ref'!H68)+1,FIND("/",'Bball ref'!H68)-FIND("(",'Bball ref'!H68)-1)</f>
        <v>2.7</v>
      </c>
      <c r="P62" s="466" t="str">
        <f>MID('Bball ref'!H68,FIND("/",'Bball ref'!H68)+1,FIND(")",'Bball ref'!H68)-FIND("/",'Bball ref'!H68)-1)</f>
        <v>3.2</v>
      </c>
    </row>
    <row r="63" spans="1:16">
      <c r="A63" t="str">
        <f>'Bball ref'!B69</f>
        <v>Brook Lopez</v>
      </c>
      <c r="B63" s="466">
        <f>'Bball ref'!A69</f>
        <v>58</v>
      </c>
      <c r="C63" s="466">
        <f>'Bball ref'!E69</f>
        <v>76</v>
      </c>
      <c r="D63" s="466" t="str">
        <f>LEFT('Bball ref'!G69,FIND("(",'Bball ref'!G69)-1)</f>
        <v xml:space="preserve">0.45 </v>
      </c>
      <c r="E63" s="466" t="str">
        <f>LEFT('Bball ref'!H69,(FIND("(",'Bball ref'!H69)-1))</f>
        <v xml:space="preserve">0.88 </v>
      </c>
      <c r="F63" s="466">
        <f>'Bball ref'!I69</f>
        <v>2.4</v>
      </c>
      <c r="G63" s="466">
        <f>'Bball ref'!K69</f>
        <v>5</v>
      </c>
      <c r="H63" s="466">
        <f>'Bball ref'!L69</f>
        <v>1.2</v>
      </c>
      <c r="I63" s="466">
        <f>'Bball ref'!M69</f>
        <v>0.6</v>
      </c>
      <c r="J63" s="466">
        <f>'Bball ref'!N69</f>
        <v>2.2999999999999998</v>
      </c>
      <c r="K63" s="466">
        <f>'Bball ref'!O69</f>
        <v>1</v>
      </c>
      <c r="L63" s="466">
        <f>'Bball ref'!J69</f>
        <v>12.9</v>
      </c>
      <c r="M63" s="466" t="str">
        <f>MID('Bball ref'!G69,FIND("(",'Bball ref'!G69)+1,FIND("/",'Bball ref'!G69)-FIND("(",'Bball ref'!G69)-1)</f>
        <v>4.5</v>
      </c>
      <c r="N63" s="466" t="str">
        <f>MID('Bball ref'!G69,FIND("/",'Bball ref'!G69)+1,FIND(")",'Bball ref'!G69)-FIND("/",'Bball ref'!G69)-1)</f>
        <v>9.9</v>
      </c>
      <c r="O63" s="466" t="str">
        <f>MID('Bball ref'!H69,FIND("(",'Bball ref'!H69)+1,FIND("/",'Bball ref'!H69)-FIND("(",'Bball ref'!H69)-1)</f>
        <v>1.4</v>
      </c>
      <c r="P63" s="466" t="str">
        <f>MID('Bball ref'!H69,FIND("/",'Bball ref'!H69)+1,FIND(")",'Bball ref'!H69)-FIND("/",'Bball ref'!H69)-1)</f>
        <v>1.6</v>
      </c>
    </row>
    <row r="64" spans="1:16">
      <c r="A64" t="str">
        <f>'Bball ref'!B70</f>
        <v>Malcolm Brogdon</v>
      </c>
      <c r="B64" s="466">
        <f>'Bball ref'!A70</f>
        <v>59</v>
      </c>
      <c r="C64" s="466">
        <f>'Bball ref'!E70</f>
        <v>70</v>
      </c>
      <c r="D64" s="466" t="str">
        <f>LEFT('Bball ref'!G70,FIND("(",'Bball ref'!G70)-1)</f>
        <v xml:space="preserve">0.49 </v>
      </c>
      <c r="E64" s="466" t="str">
        <f>LEFT('Bball ref'!H70,(FIND("(",'Bball ref'!H70)-1))</f>
        <v xml:space="preserve">0.93 </v>
      </c>
      <c r="F64" s="466">
        <f>'Bball ref'!I70</f>
        <v>1.9</v>
      </c>
      <c r="G64" s="466">
        <f>'Bball ref'!K70</f>
        <v>4.5999999999999996</v>
      </c>
      <c r="H64" s="466">
        <f>'Bball ref'!L70</f>
        <v>4.9000000000000004</v>
      </c>
      <c r="I64" s="466">
        <f>'Bball ref'!M70</f>
        <v>0.8</v>
      </c>
      <c r="J64" s="466">
        <f>'Bball ref'!N70</f>
        <v>0.2</v>
      </c>
      <c r="K64" s="466">
        <f>'Bball ref'!O70</f>
        <v>1.8</v>
      </c>
      <c r="L64" s="466">
        <f>'Bball ref'!J70</f>
        <v>17.399999999999999</v>
      </c>
      <c r="M64" s="466" t="str">
        <f>MID('Bball ref'!G70,FIND("(",'Bball ref'!G70)+1,FIND("/",'Bball ref'!G70)-FIND("(",'Bball ref'!G70)-1)</f>
        <v>6.5</v>
      </c>
      <c r="N64" s="466" t="str">
        <f>MID('Bball ref'!G70,FIND("/",'Bball ref'!G70)+1,FIND(")",'Bball ref'!G70)-FIND("/",'Bball ref'!G70)-1)</f>
        <v>13.2</v>
      </c>
      <c r="O64" s="466" t="str">
        <f>MID('Bball ref'!H70,FIND("(",'Bball ref'!H70)+1,FIND("/",'Bball ref'!H70)-FIND("(",'Bball ref'!H70)-1)</f>
        <v>2.6</v>
      </c>
      <c r="P64" s="466" t="str">
        <f>MID('Bball ref'!H70,FIND("/",'Bball ref'!H70)+1,FIND(")",'Bball ref'!H70)-FIND("/",'Bball ref'!H70)-1)</f>
        <v>2.8</v>
      </c>
    </row>
    <row r="65" spans="1:16">
      <c r="A65" t="str">
        <f>'Bball ref'!B71</f>
        <v>Derrick Favors</v>
      </c>
      <c r="B65" s="466">
        <f>'Bball ref'!A71</f>
        <v>60</v>
      </c>
      <c r="C65" s="466">
        <f>'Bball ref'!E71</f>
        <v>76</v>
      </c>
      <c r="D65" s="466" t="str">
        <f>LEFT('Bball ref'!G71,FIND("(",'Bball ref'!G71)-1)</f>
        <v xml:space="preserve">0.53 </v>
      </c>
      <c r="E65" s="466" t="str">
        <f>LEFT('Bball ref'!H71,(FIND("(",'Bball ref'!H71)-1))</f>
        <v xml:space="preserve">0.70 </v>
      </c>
      <c r="F65" s="466">
        <f>'Bball ref'!I71</f>
        <v>0.3</v>
      </c>
      <c r="G65" s="466">
        <f>'Bball ref'!K71</f>
        <v>9.9</v>
      </c>
      <c r="H65" s="466">
        <f>'Bball ref'!L71</f>
        <v>1.6</v>
      </c>
      <c r="I65" s="466">
        <f>'Bball ref'!M71</f>
        <v>0.9</v>
      </c>
      <c r="J65" s="466">
        <f>'Bball ref'!N71</f>
        <v>1.8</v>
      </c>
      <c r="K65" s="466">
        <f>'Bball ref'!O71</f>
        <v>1.7</v>
      </c>
      <c r="L65" s="466">
        <f>'Bball ref'!J71</f>
        <v>16.100000000000001</v>
      </c>
      <c r="M65" s="466" t="str">
        <f>MID('Bball ref'!G71,FIND("(",'Bball ref'!G71)+1,FIND("/",'Bball ref'!G71)-FIND("(",'Bball ref'!G71)-1)</f>
        <v>6.5</v>
      </c>
      <c r="N65" s="466" t="str">
        <f>MID('Bball ref'!G71,FIND("/",'Bball ref'!G71)+1,FIND(")",'Bball ref'!G71)-FIND("/",'Bball ref'!G71)-1)</f>
        <v>12.2</v>
      </c>
      <c r="O65" s="466" t="str">
        <f>MID('Bball ref'!H71,FIND("(",'Bball ref'!H71)+1,FIND("/",'Bball ref'!H71)-FIND("(",'Bball ref'!H71)-1)</f>
        <v>2.8</v>
      </c>
      <c r="P65" s="466" t="str">
        <f>MID('Bball ref'!H71,FIND("/",'Bball ref'!H71)+1,FIND(")",'Bball ref'!H71)-FIND("/",'Bball ref'!H71)-1)</f>
        <v>4.0</v>
      </c>
    </row>
    <row r="66" spans="1:16">
      <c r="A66" t="str">
        <f>'Bball ref'!B72</f>
        <v>Lonzo Ball</v>
      </c>
      <c r="B66" s="466">
        <f>'Bball ref'!A72</f>
        <v>61</v>
      </c>
      <c r="C66" s="466">
        <f>'Bball ref'!E72</f>
        <v>66</v>
      </c>
      <c r="D66" s="466" t="str">
        <f>LEFT('Bball ref'!G72,FIND("(",'Bball ref'!G72)-1)</f>
        <v xml:space="preserve">0.44 </v>
      </c>
      <c r="E66" s="466" t="str">
        <f>LEFT('Bball ref'!H72,(FIND("(",'Bball ref'!H72)-1))</f>
        <v xml:space="preserve">0.57 </v>
      </c>
      <c r="F66" s="466">
        <f>'Bball ref'!I72</f>
        <v>1.7</v>
      </c>
      <c r="G66" s="466">
        <f>'Bball ref'!K72</f>
        <v>5.7</v>
      </c>
      <c r="H66" s="466">
        <f>'Bball ref'!L72</f>
        <v>8.5</v>
      </c>
      <c r="I66" s="466">
        <f>'Bball ref'!M72</f>
        <v>1.7</v>
      </c>
      <c r="J66" s="466">
        <f>'Bball ref'!N72</f>
        <v>0.4</v>
      </c>
      <c r="K66" s="466">
        <f>'Bball ref'!O72</f>
        <v>2.2999999999999998</v>
      </c>
      <c r="L66" s="466">
        <f>'Bball ref'!J72</f>
        <v>12.1</v>
      </c>
      <c r="M66" s="466" t="str">
        <f>MID('Bball ref'!G72,FIND("(",'Bball ref'!G72)+1,FIND("/",'Bball ref'!G72)-FIND("(",'Bball ref'!G72)-1)</f>
        <v>4.8</v>
      </c>
      <c r="N66" s="466" t="str">
        <f>MID('Bball ref'!G72,FIND("/",'Bball ref'!G72)+1,FIND(")",'Bball ref'!G72)-FIND("/",'Bball ref'!G72)-1)</f>
        <v>10.8</v>
      </c>
      <c r="O66" s="466" t="str">
        <f>MID('Bball ref'!H72,FIND("(",'Bball ref'!H72)+1,FIND("/",'Bball ref'!H72)-FIND("(",'Bball ref'!H72)-1)</f>
        <v>0.8</v>
      </c>
      <c r="P66" s="466" t="str">
        <f>MID('Bball ref'!H72,FIND("/",'Bball ref'!H72)+1,FIND(")",'Bball ref'!H72)-FIND("/",'Bball ref'!H72)-1)</f>
        <v>1.4</v>
      </c>
    </row>
    <row r="67" spans="1:16">
      <c r="A67" t="str">
        <f>'Bball ref'!B73</f>
        <v>Lauri Markkanen</v>
      </c>
      <c r="B67" s="466">
        <f>'Bball ref'!A73</f>
        <v>62</v>
      </c>
      <c r="C67" s="466">
        <f>'Bball ref'!E73</f>
        <v>68</v>
      </c>
      <c r="D67" s="466" t="str">
        <f>LEFT('Bball ref'!G73,FIND("(",'Bball ref'!G73)-1)</f>
        <v xml:space="preserve">0.43 </v>
      </c>
      <c r="E67" s="466" t="str">
        <f>LEFT('Bball ref'!H73,(FIND("(",'Bball ref'!H73)-1))</f>
        <v xml:space="preserve">0.85 </v>
      </c>
      <c r="F67" s="466">
        <f>'Bball ref'!I73</f>
        <v>2.4</v>
      </c>
      <c r="G67" s="466">
        <f>'Bball ref'!K73</f>
        <v>9.5</v>
      </c>
      <c r="H67" s="466">
        <f>'Bball ref'!L73</f>
        <v>1.5</v>
      </c>
      <c r="I67" s="466">
        <f>'Bball ref'!M73</f>
        <v>0.7</v>
      </c>
      <c r="J67" s="466">
        <f>'Bball ref'!N73</f>
        <v>0.6</v>
      </c>
      <c r="K67" s="466">
        <f>'Bball ref'!O73</f>
        <v>1.6</v>
      </c>
      <c r="L67" s="466">
        <f>'Bball ref'!J73</f>
        <v>19.600000000000001</v>
      </c>
      <c r="M67" s="466" t="str">
        <f>MID('Bball ref'!G73,FIND("(",'Bball ref'!G73)+1,FIND("/",'Bball ref'!G73)-FIND("(",'Bball ref'!G73)-1)</f>
        <v>6.9</v>
      </c>
      <c r="N67" s="466" t="str">
        <f>MID('Bball ref'!G73,FIND("/",'Bball ref'!G73)+1,FIND(")",'Bball ref'!G73)-FIND("/",'Bball ref'!G73)-1)</f>
        <v>15.9</v>
      </c>
      <c r="O67" s="466" t="str">
        <f>MID('Bball ref'!H73,FIND("(",'Bball ref'!H73)+1,FIND("/",'Bball ref'!H73)-FIND("(",'Bball ref'!H73)-1)</f>
        <v>3.4</v>
      </c>
      <c r="P67" s="466" t="str">
        <f>MID('Bball ref'!H73,FIND("/",'Bball ref'!H73)+1,FIND(")",'Bball ref'!H73)-FIND("/",'Bball ref'!H73)-1)</f>
        <v>4.0</v>
      </c>
    </row>
    <row r="68" spans="1:16">
      <c r="A68" t="str">
        <f>'Bball ref'!B74</f>
        <v>CJ McCollum</v>
      </c>
      <c r="B68" s="466">
        <f>'Bball ref'!A74</f>
        <v>63</v>
      </c>
      <c r="C68" s="466">
        <f>'Bball ref'!E74</f>
        <v>76</v>
      </c>
      <c r="D68" s="466" t="str">
        <f>LEFT('Bball ref'!G74,FIND("(",'Bball ref'!G74)-1)</f>
        <v xml:space="preserve">0.47 </v>
      </c>
      <c r="E68" s="466" t="str">
        <f>LEFT('Bball ref'!H74,(FIND("(",'Bball ref'!H74)-1))</f>
        <v xml:space="preserve">0.86 </v>
      </c>
      <c r="F68" s="466">
        <f>'Bball ref'!I74</f>
        <v>2.5</v>
      </c>
      <c r="G68" s="466">
        <f>'Bball ref'!K74</f>
        <v>4.3</v>
      </c>
      <c r="H68" s="466">
        <f>'Bball ref'!L74</f>
        <v>3.2</v>
      </c>
      <c r="I68" s="466">
        <f>'Bball ref'!M74</f>
        <v>0.8</v>
      </c>
      <c r="J68" s="466">
        <f>'Bball ref'!N74</f>
        <v>0.4</v>
      </c>
      <c r="K68" s="466">
        <f>'Bball ref'!O74</f>
        <v>1.5</v>
      </c>
      <c r="L68" s="466">
        <f>'Bball ref'!J74</f>
        <v>22.3</v>
      </c>
      <c r="M68" s="466" t="str">
        <f>MID('Bball ref'!G74,FIND("(",'Bball ref'!G74)+1,FIND("/",'Bball ref'!G74)-FIND("(",'Bball ref'!G74)-1)</f>
        <v>8.7</v>
      </c>
      <c r="N68" s="466" t="str">
        <f>MID('Bball ref'!G74,FIND("/",'Bball ref'!G74)+1,FIND(")",'Bball ref'!G74)-FIND("/",'Bball ref'!G74)-1)</f>
        <v>18.7</v>
      </c>
      <c r="O68" s="466" t="str">
        <f>MID('Bball ref'!H74,FIND("(",'Bball ref'!H74)+1,FIND("/",'Bball ref'!H74)-FIND("(",'Bball ref'!H74)-1)</f>
        <v>2.4</v>
      </c>
      <c r="P68" s="466" t="str">
        <f>MID('Bball ref'!H74,FIND("/",'Bball ref'!H74)+1,FIND(")",'Bball ref'!H74)-FIND("/",'Bball ref'!H74)-1)</f>
        <v>2.8</v>
      </c>
    </row>
    <row r="69" spans="1:16">
      <c r="A69" t="str">
        <f>'Bball ref'!B75</f>
        <v xml:space="preserve">Blake Griffin </v>
      </c>
      <c r="B69" s="466">
        <f>'Bball ref'!A75</f>
        <v>64</v>
      </c>
      <c r="C69" s="466">
        <f>'Bball ref'!E75</f>
        <v>72</v>
      </c>
      <c r="D69" s="466" t="str">
        <f>LEFT('Bball ref'!G75,FIND("(",'Bball ref'!G75)-1)</f>
        <v xml:space="preserve">0.45 </v>
      </c>
      <c r="E69" s="466" t="str">
        <f>LEFT('Bball ref'!H75,(FIND("(",'Bball ref'!H75)-1))</f>
        <v xml:space="preserve">0.76 </v>
      </c>
      <c r="F69" s="466">
        <f>'Bball ref'!I75</f>
        <v>2.4</v>
      </c>
      <c r="G69" s="466">
        <f>'Bball ref'!K75</f>
        <v>7.7</v>
      </c>
      <c r="H69" s="466">
        <f>'Bball ref'!L75</f>
        <v>5.5</v>
      </c>
      <c r="I69" s="466">
        <f>'Bball ref'!M75</f>
        <v>0.7</v>
      </c>
      <c r="J69" s="466">
        <f>'Bball ref'!N75</f>
        <v>0.4</v>
      </c>
      <c r="K69" s="466">
        <f>'Bball ref'!O75</f>
        <v>3.3</v>
      </c>
      <c r="L69" s="466">
        <f>'Bball ref'!J75</f>
        <v>24.4</v>
      </c>
      <c r="M69" s="466" t="str">
        <f>MID('Bball ref'!G75,FIND("(",'Bball ref'!G75)+1,FIND("/",'Bball ref'!G75)-FIND("(",'Bball ref'!G75)-1)</f>
        <v>8.2</v>
      </c>
      <c r="N69" s="466" t="str">
        <f>MID('Bball ref'!G75,FIND("/",'Bball ref'!G75)+1,FIND(")",'Bball ref'!G75)-FIND("/",'Bball ref'!G75)-1)</f>
        <v>18.2</v>
      </c>
      <c r="O69" s="466" t="str">
        <f>MID('Bball ref'!H75,FIND("(",'Bball ref'!H75)+1,FIND("/",'Bball ref'!H75)-FIND("(",'Bball ref'!H75)-1)</f>
        <v>5.6</v>
      </c>
      <c r="P69" s="466" t="str">
        <f>MID('Bball ref'!H75,FIND("/",'Bball ref'!H75)+1,FIND(")",'Bball ref'!H75)-FIND("/",'Bball ref'!H75)-1)</f>
        <v>7.4</v>
      </c>
    </row>
    <row r="70" spans="1:16">
      <c r="A70" t="str">
        <f>'Bball ref'!B76</f>
        <v>Hassan Whiteside</v>
      </c>
      <c r="B70" s="466">
        <f>'Bball ref'!A76</f>
        <v>65</v>
      </c>
      <c r="C70" s="466">
        <f>'Bball ref'!E76</f>
        <v>69</v>
      </c>
      <c r="D70" s="466" t="str">
        <f>LEFT('Bball ref'!G76,FIND("(",'Bball ref'!G76)-1)</f>
        <v xml:space="preserve">0.54 </v>
      </c>
      <c r="E70" s="466" t="str">
        <f>LEFT('Bball ref'!H76,(FIND("(",'Bball ref'!H76)-1))</f>
        <v xml:space="preserve">0.61 </v>
      </c>
      <c r="F70" s="466">
        <f>'Bball ref'!I76</f>
        <v>0</v>
      </c>
      <c r="G70" s="466">
        <f>'Bball ref'!K76</f>
        <v>11.6</v>
      </c>
      <c r="H70" s="466">
        <f>'Bball ref'!L76</f>
        <v>1</v>
      </c>
      <c r="I70" s="466">
        <f>'Bball ref'!M76</f>
        <v>0.7</v>
      </c>
      <c r="J70" s="466">
        <f>'Bball ref'!N76</f>
        <v>2.2999999999999998</v>
      </c>
      <c r="K70" s="466">
        <f>'Bball ref'!O76</f>
        <v>1.6</v>
      </c>
      <c r="L70" s="466">
        <f>'Bball ref'!J76</f>
        <v>14</v>
      </c>
      <c r="M70" s="466" t="str">
        <f>MID('Bball ref'!G76,FIND("(",'Bball ref'!G76)+1,FIND("/",'Bball ref'!G76)-FIND("(",'Bball ref'!G76)-1)</f>
        <v>6.0</v>
      </c>
      <c r="N70" s="466" t="str">
        <f>MID('Bball ref'!G76,FIND("/",'Bball ref'!G76)+1,FIND(")",'Bball ref'!G76)-FIND("/",'Bball ref'!G76)-1)</f>
        <v>11.1</v>
      </c>
      <c r="O70" s="466" t="str">
        <f>MID('Bball ref'!H76,FIND("(",'Bball ref'!H76)+1,FIND("/",'Bball ref'!H76)-FIND("(",'Bball ref'!H76)-1)</f>
        <v>1.9</v>
      </c>
      <c r="P70" s="466" t="str">
        <f>MID('Bball ref'!H76,FIND("/",'Bball ref'!H76)+1,FIND(")",'Bball ref'!H76)-FIND("/",'Bball ref'!H76)-1)</f>
        <v>3.1</v>
      </c>
    </row>
    <row r="71" spans="1:16">
      <c r="A71" t="str">
        <f>'Bball ref'!B77</f>
        <v>PLAYER</v>
      </c>
      <c r="B71" s="466" t="str">
        <f>'Bball ref'!A77</f>
        <v>R#</v>
      </c>
      <c r="C71" s="466" t="str">
        <f>'Bball ref'!E77</f>
        <v>GP</v>
      </c>
      <c r="D71" s="466" t="e">
        <f>LEFT('Bball ref'!G77,FIND("(",'Bball ref'!G77)-1)</f>
        <v>#VALUE!</v>
      </c>
      <c r="E71" s="466" t="e">
        <f>LEFT('Bball ref'!H77,(FIND("(",'Bball ref'!H77)-1))</f>
        <v>#VALUE!</v>
      </c>
      <c r="F71" s="466" t="str">
        <f>'Bball ref'!I77</f>
        <v>3PM</v>
      </c>
      <c r="G71" s="466" t="str">
        <f>'Bball ref'!K77</f>
        <v>TREB</v>
      </c>
      <c r="H71" s="466" t="str">
        <f>'Bball ref'!L77</f>
        <v>AST</v>
      </c>
      <c r="I71" s="466" t="str">
        <f>'Bball ref'!M77</f>
        <v>STL</v>
      </c>
      <c r="J71" s="466" t="str">
        <f>'Bball ref'!N77</f>
        <v>BLK</v>
      </c>
      <c r="K71" s="466" t="str">
        <f>'Bball ref'!O77</f>
        <v>TO</v>
      </c>
      <c r="L71" s="466" t="str">
        <f>'Bball ref'!J77</f>
        <v>PTS</v>
      </c>
      <c r="M71" s="466" t="e">
        <f>MID('Bball ref'!G77,FIND("(",'Bball ref'!G77)+1,FIND("/",'Bball ref'!G77)-FIND("(",'Bball ref'!G77)-1)</f>
        <v>#VALUE!</v>
      </c>
      <c r="N71" s="466" t="e">
        <f>MID('Bball ref'!G77,FIND("/",'Bball ref'!G77)+1,FIND(")",'Bball ref'!G77)-FIND("/",'Bball ref'!G77)-1)</f>
        <v>#VALUE!</v>
      </c>
      <c r="O71" s="466" t="e">
        <f>MID('Bball ref'!H77,FIND("(",'Bball ref'!H77)+1,FIND("/",'Bball ref'!H77)-FIND("(",'Bball ref'!H77)-1)</f>
        <v>#VALUE!</v>
      </c>
      <c r="P71" s="466" t="e">
        <f>MID('Bball ref'!H77,FIND("/",'Bball ref'!H77)+1,FIND(")",'Bball ref'!H77)-FIND("/",'Bball ref'!H77)-1)</f>
        <v>#VALUE!</v>
      </c>
    </row>
    <row r="72" spans="1:16">
      <c r="A72" t="str">
        <f>'Bball ref'!B78</f>
        <v xml:space="preserve">Jayson Tatum </v>
      </c>
      <c r="B72" s="466">
        <f>'Bball ref'!A78</f>
        <v>66</v>
      </c>
      <c r="C72" s="466">
        <f>'Bball ref'!E78</f>
        <v>78</v>
      </c>
      <c r="D72" s="466" t="str">
        <f>LEFT('Bball ref'!G78,FIND("(",'Bball ref'!G78)-1)</f>
        <v xml:space="preserve">0.46 </v>
      </c>
      <c r="E72" s="466" t="str">
        <f>LEFT('Bball ref'!H78,(FIND("(",'Bball ref'!H78)-1))</f>
        <v xml:space="preserve">0.84 </v>
      </c>
      <c r="F72" s="466">
        <f>'Bball ref'!I78</f>
        <v>1.6</v>
      </c>
      <c r="G72" s="466">
        <f>'Bball ref'!K78</f>
        <v>6.5</v>
      </c>
      <c r="H72" s="466">
        <f>'Bball ref'!L78</f>
        <v>2.2999999999999998</v>
      </c>
      <c r="I72" s="466">
        <f>'Bball ref'!M78</f>
        <v>1.1000000000000001</v>
      </c>
      <c r="J72" s="466">
        <f>'Bball ref'!N78</f>
        <v>0.8</v>
      </c>
      <c r="K72" s="466">
        <f>'Bball ref'!O78</f>
        <v>1.5</v>
      </c>
      <c r="L72" s="466">
        <f>'Bball ref'!J78</f>
        <v>17</v>
      </c>
      <c r="M72" s="466" t="str">
        <f>MID('Bball ref'!G78,FIND("(",'Bball ref'!G78)+1,FIND("/",'Bball ref'!G78)-FIND("(",'Bball ref'!G78)-1)</f>
        <v>6.4</v>
      </c>
      <c r="N72" s="466" t="str">
        <f>MID('Bball ref'!G78,FIND("/",'Bball ref'!G78)+1,FIND(")",'Bball ref'!G78)-FIND("/",'Bball ref'!G78)-1)</f>
        <v>13.8</v>
      </c>
      <c r="O72" s="466" t="str">
        <f>MID('Bball ref'!H78,FIND("(",'Bball ref'!H78)+1,FIND("/",'Bball ref'!H78)-FIND("(",'Bball ref'!H78)-1)</f>
        <v>2.6</v>
      </c>
      <c r="P72" s="466" t="str">
        <f>MID('Bball ref'!H78,FIND("/",'Bball ref'!H78)+1,FIND(")",'Bball ref'!H78)-FIND("/",'Bball ref'!H78)-1)</f>
        <v>3.1</v>
      </c>
    </row>
    <row r="73" spans="1:16">
      <c r="A73" t="str">
        <f>'Bball ref'!B79</f>
        <v>Terry Rozier</v>
      </c>
      <c r="B73" s="466">
        <f>'Bball ref'!A79</f>
        <v>67</v>
      </c>
      <c r="C73" s="466">
        <f>'Bball ref'!E79</f>
        <v>78</v>
      </c>
      <c r="D73" s="466" t="str">
        <f>LEFT('Bball ref'!G79,FIND("(",'Bball ref'!G79)-1)</f>
        <v xml:space="preserve">0.42 </v>
      </c>
      <c r="E73" s="466" t="str">
        <f>LEFT('Bball ref'!H79,(FIND("(",'Bball ref'!H79)-1))</f>
        <v xml:space="preserve">0.74 </v>
      </c>
      <c r="F73" s="466">
        <f>'Bball ref'!I79</f>
        <v>2.4</v>
      </c>
      <c r="G73" s="466">
        <f>'Bball ref'!K79</f>
        <v>6.1</v>
      </c>
      <c r="H73" s="466">
        <f>'Bball ref'!L79</f>
        <v>5.4</v>
      </c>
      <c r="I73" s="466">
        <f>'Bball ref'!M79</f>
        <v>1.3</v>
      </c>
      <c r="J73" s="466">
        <f>'Bball ref'!N79</f>
        <v>0.5</v>
      </c>
      <c r="K73" s="466">
        <f>'Bball ref'!O79</f>
        <v>1.9</v>
      </c>
      <c r="L73" s="466">
        <f>'Bball ref'!J79</f>
        <v>17.899999999999999</v>
      </c>
      <c r="M73" s="466" t="str">
        <f>MID('Bball ref'!G79,FIND("(",'Bball ref'!G79)+1,FIND("/",'Bball ref'!G79)-FIND("(",'Bball ref'!G79)-1)</f>
        <v>7.0</v>
      </c>
      <c r="N73" s="466" t="str">
        <f>MID('Bball ref'!G79,FIND("/",'Bball ref'!G79)+1,FIND(")",'Bball ref'!G79)-FIND("/",'Bball ref'!G79)-1)</f>
        <v>16.7</v>
      </c>
      <c r="O73" s="466" t="str">
        <f>MID('Bball ref'!H79,FIND("(",'Bball ref'!H79)+1,FIND("/",'Bball ref'!H79)-FIND("(",'Bball ref'!H79)-1)</f>
        <v>1.4</v>
      </c>
      <c r="P73" s="466" t="str">
        <f>MID('Bball ref'!H79,FIND("/",'Bball ref'!H79)+1,FIND(")",'Bball ref'!H79)-FIND("/",'Bball ref'!H79)-1)</f>
        <v>1.9</v>
      </c>
    </row>
    <row r="74" spans="1:16">
      <c r="A74" t="str">
        <f>'Bball ref'!B80</f>
        <v>Shai Gilgeous-Alexander</v>
      </c>
      <c r="B74" s="466">
        <f>'Bball ref'!A80</f>
        <v>68</v>
      </c>
      <c r="C74" s="466">
        <f>'Bball ref'!E80</f>
        <v>78</v>
      </c>
      <c r="D74" s="466" t="str">
        <f>LEFT('Bball ref'!G80,FIND("(",'Bball ref'!G80)-1)</f>
        <v xml:space="preserve">0.48 </v>
      </c>
      <c r="E74" s="466" t="str">
        <f>LEFT('Bball ref'!H80,(FIND("(",'Bball ref'!H80)-1))</f>
        <v xml:space="preserve">0.81 </v>
      </c>
      <c r="F74" s="466">
        <f>'Bball ref'!I80</f>
        <v>1.1000000000000001</v>
      </c>
      <c r="G74" s="466">
        <f>'Bball ref'!K80</f>
        <v>3.6</v>
      </c>
      <c r="H74" s="466">
        <f>'Bball ref'!L80</f>
        <v>4.7</v>
      </c>
      <c r="I74" s="466">
        <f>'Bball ref'!M80</f>
        <v>1.5</v>
      </c>
      <c r="J74" s="466">
        <f>'Bball ref'!N80</f>
        <v>0.6</v>
      </c>
      <c r="K74" s="466">
        <f>'Bball ref'!O80</f>
        <v>2.1</v>
      </c>
      <c r="L74" s="466">
        <f>'Bball ref'!J80</f>
        <v>15.8</v>
      </c>
      <c r="M74" s="466" t="str">
        <f>MID('Bball ref'!G80,FIND("(",'Bball ref'!G80)+1,FIND("/",'Bball ref'!G80)-FIND("(",'Bball ref'!G80)-1)</f>
        <v>6.1</v>
      </c>
      <c r="N74" s="466" t="str">
        <f>MID('Bball ref'!G80,FIND("/",'Bball ref'!G80)+1,FIND(")",'Bball ref'!G80)-FIND("/",'Bball ref'!G80)-1)</f>
        <v>12.8</v>
      </c>
      <c r="O74" s="466" t="str">
        <f>MID('Bball ref'!H80,FIND("(",'Bball ref'!H80)+1,FIND("/",'Bball ref'!H80)-FIND("(",'Bball ref'!H80)-1)</f>
        <v>2.5</v>
      </c>
      <c r="P74" s="466" t="str">
        <f>MID('Bball ref'!H80,FIND("/",'Bball ref'!H80)+1,FIND(")",'Bball ref'!H80)-FIND("/",'Bball ref'!H80)-1)</f>
        <v>3.1</v>
      </c>
    </row>
    <row r="75" spans="1:16">
      <c r="A75" t="str">
        <f>'Bball ref'!B81</f>
        <v>Marvin Bagley III</v>
      </c>
      <c r="B75" s="466">
        <f>'Bball ref'!A81</f>
        <v>69</v>
      </c>
      <c r="C75" s="466">
        <f>'Bball ref'!E81</f>
        <v>73</v>
      </c>
      <c r="D75" s="466" t="str">
        <f>LEFT('Bball ref'!G81,FIND("(",'Bball ref'!G81)-1)</f>
        <v xml:space="preserve">0.51 </v>
      </c>
      <c r="E75" s="466" t="str">
        <f>LEFT('Bball ref'!H81,(FIND("(",'Bball ref'!H81)-1))</f>
        <v xml:space="preserve">0.73 </v>
      </c>
      <c r="F75" s="466">
        <f>'Bball ref'!I81</f>
        <v>0.6</v>
      </c>
      <c r="G75" s="466">
        <f>'Bball ref'!K81</f>
        <v>10.3</v>
      </c>
      <c r="H75" s="466">
        <f>'Bball ref'!L81</f>
        <v>1.5</v>
      </c>
      <c r="I75" s="466">
        <f>'Bball ref'!M81</f>
        <v>0.6</v>
      </c>
      <c r="J75" s="466">
        <f>'Bball ref'!N81</f>
        <v>1.3</v>
      </c>
      <c r="K75" s="466">
        <f>'Bball ref'!O81</f>
        <v>2</v>
      </c>
      <c r="L75" s="466">
        <f>'Bball ref'!J81</f>
        <v>20.2</v>
      </c>
      <c r="M75" s="466" t="str">
        <f>MID('Bball ref'!G81,FIND("(",'Bball ref'!G81)+1,FIND("/",'Bball ref'!G81)-FIND("(",'Bball ref'!G81)-1)</f>
        <v>7.8</v>
      </c>
      <c r="N75" s="466" t="str">
        <f>MID('Bball ref'!G81,FIND("/",'Bball ref'!G81)+1,FIND(")",'Bball ref'!G81)-FIND("/",'Bball ref'!G81)-1)</f>
        <v>15.3</v>
      </c>
      <c r="O75" s="466" t="str">
        <f>MID('Bball ref'!H81,FIND("(",'Bball ref'!H81)+1,FIND("/",'Bball ref'!H81)-FIND("(",'Bball ref'!H81)-1)</f>
        <v>4.0</v>
      </c>
      <c r="P75" s="466" t="str">
        <f>MID('Bball ref'!H81,FIND("/",'Bball ref'!H81)+1,FIND(")",'Bball ref'!H81)-FIND("/",'Bball ref'!H81)-1)</f>
        <v>5.5</v>
      </c>
    </row>
    <row r="76" spans="1:16">
      <c r="A76" t="str">
        <f>'Bball ref'!B82</f>
        <v>Larry Nance Jr</v>
      </c>
      <c r="B76" s="466">
        <f>'Bball ref'!A82</f>
        <v>70</v>
      </c>
      <c r="C76" s="466">
        <f>'Bball ref'!E82</f>
        <v>68</v>
      </c>
      <c r="D76" s="466" t="str">
        <f>LEFT('Bball ref'!G82,FIND("(",'Bball ref'!G82)-1)</f>
        <v xml:space="preserve">0.53 </v>
      </c>
      <c r="E76" s="466" t="str">
        <f>LEFT('Bball ref'!H82,(FIND("(",'Bball ref'!H82)-1))</f>
        <v xml:space="preserve">0.68 </v>
      </c>
      <c r="F76" s="466">
        <f>'Bball ref'!I82</f>
        <v>0.6</v>
      </c>
      <c r="G76" s="466">
        <f>'Bball ref'!K82</f>
        <v>9</v>
      </c>
      <c r="H76" s="466">
        <f>'Bball ref'!L82</f>
        <v>3.5</v>
      </c>
      <c r="I76" s="466">
        <f>'Bball ref'!M82</f>
        <v>1.6</v>
      </c>
      <c r="J76" s="466">
        <f>'Bball ref'!N82</f>
        <v>0.7</v>
      </c>
      <c r="K76" s="466">
        <f>'Bball ref'!O82</f>
        <v>1.5</v>
      </c>
      <c r="L76" s="466">
        <f>'Bball ref'!J82</f>
        <v>10.3</v>
      </c>
      <c r="M76" s="466" t="str">
        <f>MID('Bball ref'!G82,FIND("(",'Bball ref'!G82)+1,FIND("/",'Bball ref'!G82)-FIND("(",'Bball ref'!G82)-1)</f>
        <v>4.1</v>
      </c>
      <c r="N76" s="466" t="str">
        <f>MID('Bball ref'!G82,FIND("/",'Bball ref'!G82)+1,FIND(")",'Bball ref'!G82)-FIND("/",'Bball ref'!G82)-1)</f>
        <v>7.8</v>
      </c>
      <c r="O76" s="466" t="str">
        <f>MID('Bball ref'!H82,FIND("(",'Bball ref'!H82)+1,FIND("/",'Bball ref'!H82)-FIND("(",'Bball ref'!H82)-1)</f>
        <v>1.5</v>
      </c>
      <c r="P76" s="466" t="str">
        <f>MID('Bball ref'!H82,FIND("/",'Bball ref'!H82)+1,FIND(")",'Bball ref'!H82)-FIND("/",'Bball ref'!H82)-1)</f>
        <v>2.2</v>
      </c>
    </row>
    <row r="77" spans="1:16">
      <c r="A77" t="str">
        <f>'Bball ref'!B83</f>
        <v>Ricky Rubio</v>
      </c>
      <c r="B77" s="466">
        <f>'Bball ref'!A83</f>
        <v>71</v>
      </c>
      <c r="C77" s="466">
        <f>'Bball ref'!E83</f>
        <v>70</v>
      </c>
      <c r="D77" s="466" t="str">
        <f>LEFT('Bball ref'!G83,FIND("(",'Bball ref'!G83)-1)</f>
        <v xml:space="preserve">0.42 </v>
      </c>
      <c r="E77" s="466" t="str">
        <f>LEFT('Bball ref'!H83,(FIND("(",'Bball ref'!H83)-1))</f>
        <v xml:space="preserve">0.86 </v>
      </c>
      <c r="F77" s="466">
        <f>'Bball ref'!I83</f>
        <v>1.3</v>
      </c>
      <c r="G77" s="466">
        <f>'Bball ref'!K83</f>
        <v>3.8</v>
      </c>
      <c r="H77" s="466">
        <f>'Bball ref'!L83</f>
        <v>8.4</v>
      </c>
      <c r="I77" s="466">
        <f>'Bball ref'!M83</f>
        <v>1.4</v>
      </c>
      <c r="J77" s="466">
        <f>'Bball ref'!N83</f>
        <v>0.1</v>
      </c>
      <c r="K77" s="466">
        <f>'Bball ref'!O83</f>
        <v>2.6</v>
      </c>
      <c r="L77" s="466">
        <f>'Bball ref'!J83</f>
        <v>12.4</v>
      </c>
      <c r="M77" s="466" t="str">
        <f>MID('Bball ref'!G83,FIND("(",'Bball ref'!G83)+1,FIND("/",'Bball ref'!G83)-FIND("(",'Bball ref'!G83)-1)</f>
        <v>4.1</v>
      </c>
      <c r="N77" s="466" t="str">
        <f>MID('Bball ref'!G83,FIND("/",'Bball ref'!G83)+1,FIND(")",'Bball ref'!G83)-FIND("/",'Bball ref'!G83)-1)</f>
        <v>9.7</v>
      </c>
      <c r="O77" s="466" t="str">
        <f>MID('Bball ref'!H83,FIND("(",'Bball ref'!H83)+1,FIND("/",'Bball ref'!H83)-FIND("(",'Bball ref'!H83)-1)</f>
        <v>3.1</v>
      </c>
      <c r="P77" s="466" t="str">
        <f>MID('Bball ref'!H83,FIND("/",'Bball ref'!H83)+1,FIND(")",'Bball ref'!H83)-FIND("/",'Bball ref'!H83)-1)</f>
        <v>3.6</v>
      </c>
    </row>
    <row r="78" spans="1:16">
      <c r="A78" t="str">
        <f>'Bball ref'!B84</f>
        <v>Ja Morant</v>
      </c>
      <c r="B78" s="466">
        <f>'Bball ref'!A84</f>
        <v>72</v>
      </c>
      <c r="C78" s="466">
        <f>'Bball ref'!E84</f>
        <v>74</v>
      </c>
      <c r="D78" s="466" t="str">
        <f>LEFT('Bball ref'!G84,FIND("(",'Bball ref'!G84)-1)</f>
        <v xml:space="preserve">0.45 </v>
      </c>
      <c r="E78" s="466" t="str">
        <f>LEFT('Bball ref'!H84,(FIND("(",'Bball ref'!H84)-1))</f>
        <v xml:space="preserve">0.79 </v>
      </c>
      <c r="F78" s="466">
        <f>'Bball ref'!I84</f>
        <v>1.5</v>
      </c>
      <c r="G78" s="466">
        <f>'Bball ref'!K84</f>
        <v>4</v>
      </c>
      <c r="H78" s="466">
        <f>'Bball ref'!L84</f>
        <v>7.9</v>
      </c>
      <c r="I78" s="466">
        <f>'Bball ref'!M84</f>
        <v>1.2</v>
      </c>
      <c r="J78" s="466">
        <f>'Bball ref'!N84</f>
        <v>0.4</v>
      </c>
      <c r="K78" s="466">
        <f>'Bball ref'!O84</f>
        <v>3.1</v>
      </c>
      <c r="L78" s="466">
        <f>'Bball ref'!J84</f>
        <v>16.399999999999999</v>
      </c>
      <c r="M78" s="466" t="str">
        <f>MID('Bball ref'!G84,FIND("(",'Bball ref'!G84)+1,FIND("/",'Bball ref'!G84)-FIND("(",'Bball ref'!G84)-1)</f>
        <v>5.8</v>
      </c>
      <c r="N78" s="466" t="str">
        <f>MID('Bball ref'!G84,FIND("/",'Bball ref'!G84)+1,FIND(")",'Bball ref'!G84)-FIND("/",'Bball ref'!G84)-1)</f>
        <v>13.0</v>
      </c>
      <c r="O78" s="466" t="str">
        <f>MID('Bball ref'!H84,FIND("(",'Bball ref'!H84)+1,FIND("/",'Bball ref'!H84)-FIND("(",'Bball ref'!H84)-1)</f>
        <v>3.3</v>
      </c>
      <c r="P78" s="466" t="str">
        <f>MID('Bball ref'!H84,FIND("/",'Bball ref'!H84)+1,FIND(")",'Bball ref'!H84)-FIND("/",'Bball ref'!H84)-1)</f>
        <v>4.2</v>
      </c>
    </row>
    <row r="79" spans="1:16">
      <c r="A79" t="str">
        <f>'Bball ref'!B85</f>
        <v>Jonathan Isaac</v>
      </c>
      <c r="B79" s="466">
        <f>'Bball ref'!A85</f>
        <v>73</v>
      </c>
      <c r="C79" s="466">
        <f>'Bball ref'!E85</f>
        <v>76</v>
      </c>
      <c r="D79" s="466" t="str">
        <f>LEFT('Bball ref'!G85,FIND("(",'Bball ref'!G85)-1)</f>
        <v xml:space="preserve">0.44 </v>
      </c>
      <c r="E79" s="466" t="str">
        <f>LEFT('Bball ref'!H85,(FIND("(",'Bball ref'!H85)-1))</f>
        <v xml:space="preserve">0.83 </v>
      </c>
      <c r="F79" s="466">
        <f>'Bball ref'!I85</f>
        <v>1.4</v>
      </c>
      <c r="G79" s="466">
        <f>'Bball ref'!K85</f>
        <v>6.7</v>
      </c>
      <c r="H79" s="466">
        <f>'Bball ref'!L85</f>
        <v>1.4</v>
      </c>
      <c r="I79" s="466">
        <f>'Bball ref'!M85</f>
        <v>1.2</v>
      </c>
      <c r="J79" s="466">
        <f>'Bball ref'!N85</f>
        <v>1.5</v>
      </c>
      <c r="K79" s="466">
        <f>'Bball ref'!O85</f>
        <v>1.2</v>
      </c>
      <c r="L79" s="466">
        <f>'Bball ref'!J85</f>
        <v>12.5</v>
      </c>
      <c r="M79" s="466" t="str">
        <f>MID('Bball ref'!G85,FIND("(",'Bball ref'!G85)+1,FIND("/",'Bball ref'!G85)-FIND("(",'Bball ref'!G85)-1)</f>
        <v>4.6</v>
      </c>
      <c r="N79" s="466" t="str">
        <f>MID('Bball ref'!G85,FIND("/",'Bball ref'!G85)+1,FIND(")",'Bball ref'!G85)-FIND("/",'Bball ref'!G85)-1)</f>
        <v>10.4</v>
      </c>
      <c r="O79" s="466" t="str">
        <f>MID('Bball ref'!H85,FIND("(",'Bball ref'!H85)+1,FIND("/",'Bball ref'!H85)-FIND("(",'Bball ref'!H85)-1)</f>
        <v>1.9</v>
      </c>
      <c r="P79" s="466" t="str">
        <f>MID('Bball ref'!H85,FIND("/",'Bball ref'!H85)+1,FIND(")",'Bball ref'!H85)-FIND("/",'Bball ref'!H85)-1)</f>
        <v>2.3</v>
      </c>
    </row>
    <row r="80" spans="1:16">
      <c r="A80" t="str">
        <f>'Bball ref'!B86</f>
        <v xml:space="preserve">Jamal Murray </v>
      </c>
      <c r="B80" s="466">
        <f>'Bball ref'!A86</f>
        <v>74</v>
      </c>
      <c r="C80" s="466">
        <f>'Bball ref'!E86</f>
        <v>76</v>
      </c>
      <c r="D80" s="466" t="str">
        <f>LEFT('Bball ref'!G86,FIND("(",'Bball ref'!G86)-1)</f>
        <v xml:space="preserve">0.44 </v>
      </c>
      <c r="E80" s="466" t="str">
        <f>LEFT('Bball ref'!H86,(FIND("(",'Bball ref'!H86)-1))</f>
        <v xml:space="preserve">0.84 </v>
      </c>
      <c r="F80" s="466">
        <f>'Bball ref'!I86</f>
        <v>2.1</v>
      </c>
      <c r="G80" s="466">
        <f>'Bball ref'!K86</f>
        <v>4.5999999999999996</v>
      </c>
      <c r="H80" s="466">
        <f>'Bball ref'!L86</f>
        <v>5.0999999999999996</v>
      </c>
      <c r="I80" s="466">
        <f>'Bball ref'!M86</f>
        <v>0.9</v>
      </c>
      <c r="J80" s="466">
        <f>'Bball ref'!N86</f>
        <v>0.4</v>
      </c>
      <c r="K80" s="466">
        <f>'Bball ref'!O86</f>
        <v>2.1</v>
      </c>
      <c r="L80" s="466">
        <f>'Bball ref'!J86</f>
        <v>19.3</v>
      </c>
      <c r="M80" s="466" t="str">
        <f>MID('Bball ref'!G86,FIND("(",'Bball ref'!G86)+1,FIND("/",'Bball ref'!G86)-FIND("(",'Bball ref'!G86)-1)</f>
        <v>7.3</v>
      </c>
      <c r="N80" s="466" t="str">
        <f>MID('Bball ref'!G86,FIND("/",'Bball ref'!G86)+1,FIND(")",'Bball ref'!G86)-FIND("/",'Bball ref'!G86)-1)</f>
        <v>16.6</v>
      </c>
      <c r="O80" s="466" t="str">
        <f>MID('Bball ref'!H86,FIND("(",'Bball ref'!H86)+1,FIND("/",'Bball ref'!H86)-FIND("(",'Bball ref'!H86)-1)</f>
        <v>2.7</v>
      </c>
      <c r="P80" s="466" t="str">
        <f>MID('Bball ref'!H86,FIND("/",'Bball ref'!H86)+1,FIND(")",'Bball ref'!H86)-FIND("/",'Bball ref'!H86)-1)</f>
        <v>3.2</v>
      </c>
    </row>
    <row r="81" spans="1:16">
      <c r="A81" t="str">
        <f>'Bball ref'!B87</f>
        <v>Julius Randle</v>
      </c>
      <c r="B81" s="466">
        <f>'Bball ref'!A87</f>
        <v>75</v>
      </c>
      <c r="C81" s="466">
        <f>'Bball ref'!E87</f>
        <v>76</v>
      </c>
      <c r="D81" s="466" t="str">
        <f>LEFT('Bball ref'!G87,FIND("(",'Bball ref'!G87)-1)</f>
        <v xml:space="preserve">0.50 </v>
      </c>
      <c r="E81" s="466" t="str">
        <f>LEFT('Bball ref'!H87,(FIND("(",'Bball ref'!H87)-1))</f>
        <v xml:space="preserve">0.73 </v>
      </c>
      <c r="F81" s="466">
        <f>'Bball ref'!I87</f>
        <v>1</v>
      </c>
      <c r="G81" s="466">
        <f>'Bball ref'!K87</f>
        <v>9</v>
      </c>
      <c r="H81" s="466">
        <f>'Bball ref'!L87</f>
        <v>3.8</v>
      </c>
      <c r="I81" s="466">
        <f>'Bball ref'!M87</f>
        <v>0.7</v>
      </c>
      <c r="J81" s="466">
        <f>'Bball ref'!N87</f>
        <v>0.7</v>
      </c>
      <c r="K81" s="466">
        <f>'Bball ref'!O87</f>
        <v>2.9</v>
      </c>
      <c r="L81" s="466">
        <f>'Bball ref'!J87</f>
        <v>21</v>
      </c>
      <c r="M81" s="466" t="str">
        <f>MID('Bball ref'!G87,FIND("(",'Bball ref'!G87)+1,FIND("/",'Bball ref'!G87)-FIND("(",'Bball ref'!G87)-1)</f>
        <v>7.3</v>
      </c>
      <c r="N81" s="466" t="str">
        <f>MID('Bball ref'!G87,FIND("/",'Bball ref'!G87)+1,FIND(")",'Bball ref'!G87)-FIND("/",'Bball ref'!G87)-1)</f>
        <v>14.7</v>
      </c>
      <c r="O81" s="466" t="str">
        <f>MID('Bball ref'!H87,FIND("(",'Bball ref'!H87)+1,FIND("/",'Bball ref'!H87)-FIND("(",'Bball ref'!H87)-1)</f>
        <v>5.4</v>
      </c>
      <c r="P81" s="466" t="str">
        <f>MID('Bball ref'!H87,FIND("/",'Bball ref'!H87)+1,FIND(")",'Bball ref'!H87)-FIND("/",'Bball ref'!H87)-1)</f>
        <v>7.4</v>
      </c>
    </row>
    <row r="82" spans="1:16">
      <c r="A82" t="str">
        <f>'Bball ref'!B88</f>
        <v xml:space="preserve">Marcus Smart </v>
      </c>
      <c r="B82" s="466">
        <f>'Bball ref'!A88</f>
        <v>76</v>
      </c>
      <c r="C82" s="466">
        <f>'Bball ref'!E88</f>
        <v>76</v>
      </c>
      <c r="D82" s="466" t="str">
        <f>LEFT('Bball ref'!G88,FIND("(",'Bball ref'!G88)-1)</f>
        <v xml:space="preserve">0.43 </v>
      </c>
      <c r="E82" s="466" t="str">
        <f>LEFT('Bball ref'!H88,(FIND("(",'Bball ref'!H88)-1))</f>
        <v xml:space="preserve">0.83 </v>
      </c>
      <c r="F82" s="466">
        <f>'Bball ref'!I88</f>
        <v>1.8</v>
      </c>
      <c r="G82" s="466">
        <f>'Bball ref'!K88</f>
        <v>3.3</v>
      </c>
      <c r="H82" s="466">
        <f>'Bball ref'!L88</f>
        <v>4.5999999999999996</v>
      </c>
      <c r="I82" s="466">
        <f>'Bball ref'!M88</f>
        <v>2</v>
      </c>
      <c r="J82" s="466">
        <f>'Bball ref'!N88</f>
        <v>0.5</v>
      </c>
      <c r="K82" s="466">
        <f>'Bball ref'!O88</f>
        <v>1.6</v>
      </c>
      <c r="L82" s="466">
        <f>'Bball ref'!J88</f>
        <v>10.199999999999999</v>
      </c>
      <c r="M82" s="466" t="str">
        <f>MID('Bball ref'!G88,FIND("(",'Bball ref'!G88)+1,FIND("/",'Bball ref'!G88)-FIND("(",'Bball ref'!G88)-1)</f>
        <v>3.5</v>
      </c>
      <c r="N82" s="466" t="str">
        <f>MID('Bball ref'!G88,FIND("/",'Bball ref'!G88)+1,FIND(")",'Bball ref'!G88)-FIND("/",'Bball ref'!G88)-1)</f>
        <v>8.1</v>
      </c>
      <c r="O82" s="466" t="str">
        <f>MID('Bball ref'!H88,FIND("(",'Bball ref'!H88)+1,FIND("/",'Bball ref'!H88)-FIND("(",'Bball ref'!H88)-1)</f>
        <v>1.5</v>
      </c>
      <c r="P82" s="466" t="str">
        <f>MID('Bball ref'!H88,FIND("/",'Bball ref'!H88)+1,FIND(")",'Bball ref'!H88)-FIND("/",'Bball ref'!H88)-1)</f>
        <v>1.8</v>
      </c>
    </row>
    <row r="83" spans="1:16">
      <c r="A83" t="str">
        <f>'Bball ref'!B89</f>
        <v xml:space="preserve">Klay Thompson </v>
      </c>
      <c r="B83" s="466">
        <f>'Bball ref'!A89</f>
        <v>77</v>
      </c>
      <c r="C83" s="466">
        <f>'Bball ref'!E89</f>
        <v>30</v>
      </c>
      <c r="D83" s="466" t="str">
        <f>LEFT('Bball ref'!G89,FIND("(",'Bball ref'!G89)-1)</f>
        <v xml:space="preserve">0.47 </v>
      </c>
      <c r="E83" s="466" t="str">
        <f>LEFT('Bball ref'!H89,(FIND("(",'Bball ref'!H89)-1))</f>
        <v xml:space="preserve">0.88 </v>
      </c>
      <c r="F83" s="466">
        <f>'Bball ref'!I89</f>
        <v>2.7</v>
      </c>
      <c r="G83" s="466">
        <f>'Bball ref'!K89</f>
        <v>3.4</v>
      </c>
      <c r="H83" s="466">
        <f>'Bball ref'!L89</f>
        <v>2.1</v>
      </c>
      <c r="I83" s="466">
        <f>'Bball ref'!M89</f>
        <v>0.9</v>
      </c>
      <c r="J83" s="466">
        <f>'Bball ref'!N89</f>
        <v>0.5</v>
      </c>
      <c r="K83" s="466">
        <f>'Bball ref'!O89</f>
        <v>1.2</v>
      </c>
      <c r="L83" s="466">
        <f>'Bball ref'!J89</f>
        <v>18.8</v>
      </c>
      <c r="M83" s="466" t="str">
        <f>MID('Bball ref'!G89,FIND("(",'Bball ref'!G89)+1,FIND("/",'Bball ref'!G89)-FIND("(",'Bball ref'!G89)-1)</f>
        <v>7.3</v>
      </c>
      <c r="N83" s="466" t="str">
        <f>MID('Bball ref'!G89,FIND("/",'Bball ref'!G89)+1,FIND(")",'Bball ref'!G89)-FIND("/",'Bball ref'!G89)-1)</f>
        <v>15.6</v>
      </c>
      <c r="O83" s="466" t="str">
        <f>MID('Bball ref'!H89,FIND("(",'Bball ref'!H89)+1,FIND("/",'Bball ref'!H89)-FIND("(",'Bball ref'!H89)-1)</f>
        <v>1.5</v>
      </c>
      <c r="P83" s="466" t="str">
        <f>MID('Bball ref'!H89,FIND("/",'Bball ref'!H89)+1,FIND(")",'Bball ref'!H89)-FIND("/",'Bball ref'!H89)-1)</f>
        <v>1.7</v>
      </c>
    </row>
    <row r="84" spans="1:16">
      <c r="A84" t="str">
        <f>'Bball ref'!B90</f>
        <v>Dewayne Dedmon</v>
      </c>
      <c r="B84" s="466">
        <f>'Bball ref'!A90</f>
        <v>78</v>
      </c>
      <c r="C84" s="466">
        <f>'Bball ref'!E90</f>
        <v>66</v>
      </c>
      <c r="D84" s="466" t="str">
        <f>LEFT('Bball ref'!G90,FIND("(",'Bball ref'!G90)-1)</f>
        <v xml:space="preserve">0.49 </v>
      </c>
      <c r="E84" s="466" t="str">
        <f>LEFT('Bball ref'!H90,(FIND("(",'Bball ref'!H90)-1))</f>
        <v xml:space="preserve">0.79 </v>
      </c>
      <c r="F84" s="466">
        <f>'Bball ref'!I90</f>
        <v>1.4</v>
      </c>
      <c r="G84" s="466">
        <f>'Bball ref'!K90</f>
        <v>7.6</v>
      </c>
      <c r="H84" s="466">
        <f>'Bball ref'!L90</f>
        <v>1.5</v>
      </c>
      <c r="I84" s="466">
        <f>'Bball ref'!M90</f>
        <v>1.1000000000000001</v>
      </c>
      <c r="J84" s="466">
        <f>'Bball ref'!N90</f>
        <v>1.2</v>
      </c>
      <c r="K84" s="466">
        <f>'Bball ref'!O90</f>
        <v>1.3</v>
      </c>
      <c r="L84" s="466">
        <f>'Bball ref'!J90</f>
        <v>10.8</v>
      </c>
      <c r="M84" s="466" t="str">
        <f>MID('Bball ref'!G90,FIND("(",'Bball ref'!G90)+1,FIND("/",'Bball ref'!G90)-FIND("(",'Bball ref'!G90)-1)</f>
        <v>4.0</v>
      </c>
      <c r="N84" s="466" t="str">
        <f>MID('Bball ref'!G90,FIND("/",'Bball ref'!G90)+1,FIND(")",'Bball ref'!G90)-FIND("/",'Bball ref'!G90)-1)</f>
        <v>8.1</v>
      </c>
      <c r="O84" s="466" t="str">
        <f>MID('Bball ref'!H90,FIND("(",'Bball ref'!H90)+1,FIND("/",'Bball ref'!H90)-FIND("(",'Bball ref'!H90)-1)</f>
        <v>1.5</v>
      </c>
      <c r="P84" s="466" t="str">
        <f>MID('Bball ref'!H90,FIND("/",'Bball ref'!H90)+1,FIND(")",'Bball ref'!H90)-FIND("/",'Bball ref'!H90)-1)</f>
        <v>1.9</v>
      </c>
    </row>
    <row r="85" spans="1:16">
      <c r="A85" t="str">
        <f>'Bball ref'!B91</f>
        <v>PLAYER</v>
      </c>
      <c r="B85" s="466" t="str">
        <f>'Bball ref'!A91</f>
        <v>R#</v>
      </c>
      <c r="C85" s="466" t="str">
        <f>'Bball ref'!E91</f>
        <v>GP</v>
      </c>
      <c r="D85" s="466" t="e">
        <f>LEFT('Bball ref'!G91,FIND("(",'Bball ref'!G91)-1)</f>
        <v>#VALUE!</v>
      </c>
      <c r="E85" s="466" t="e">
        <f>LEFT('Bball ref'!H91,(FIND("(",'Bball ref'!H91)-1))</f>
        <v>#VALUE!</v>
      </c>
      <c r="F85" s="466" t="str">
        <f>'Bball ref'!I91</f>
        <v>3PM</v>
      </c>
      <c r="G85" s="466" t="str">
        <f>'Bball ref'!K91</f>
        <v>TREB</v>
      </c>
      <c r="H85" s="466" t="str">
        <f>'Bball ref'!L91</f>
        <v>AST</v>
      </c>
      <c r="I85" s="466" t="str">
        <f>'Bball ref'!M91</f>
        <v>STL</v>
      </c>
      <c r="J85" s="466" t="str">
        <f>'Bball ref'!N91</f>
        <v>BLK</v>
      </c>
      <c r="K85" s="466" t="str">
        <f>'Bball ref'!O91</f>
        <v>TO</v>
      </c>
      <c r="L85" s="466" t="str">
        <f>'Bball ref'!J91</f>
        <v>PTS</v>
      </c>
      <c r="M85" s="466" t="e">
        <f>MID('Bball ref'!G91,FIND("(",'Bball ref'!G91)+1,FIND("/",'Bball ref'!G91)-FIND("(",'Bball ref'!G91)-1)</f>
        <v>#VALUE!</v>
      </c>
      <c r="N85" s="466" t="e">
        <f>MID('Bball ref'!G91,FIND("/",'Bball ref'!G91)+1,FIND(")",'Bball ref'!G91)-FIND("/",'Bball ref'!G91)-1)</f>
        <v>#VALUE!</v>
      </c>
      <c r="O85" s="466" t="e">
        <f>MID('Bball ref'!H91,FIND("(",'Bball ref'!H91)+1,FIND("/",'Bball ref'!H91)-FIND("(",'Bball ref'!H91)-1)</f>
        <v>#VALUE!</v>
      </c>
      <c r="P85" s="466" t="e">
        <f>MID('Bball ref'!H91,FIND("/",'Bball ref'!H91)+1,FIND(")",'Bball ref'!H91)-FIND("/",'Bball ref'!H91)-1)</f>
        <v>#VALUE!</v>
      </c>
    </row>
    <row r="86" spans="1:16">
      <c r="A86" t="str">
        <f>'Bball ref'!B92</f>
        <v>Domantas Sabonis</v>
      </c>
      <c r="B86" s="466">
        <f>'Bball ref'!A92</f>
        <v>79</v>
      </c>
      <c r="C86" s="466">
        <f>'Bball ref'!E92</f>
        <v>76</v>
      </c>
      <c r="D86" s="466" t="str">
        <f>LEFT('Bball ref'!G92,FIND("(",'Bball ref'!G92)-1)</f>
        <v xml:space="preserve">0.55 </v>
      </c>
      <c r="E86" s="466" t="str">
        <f>LEFT('Bball ref'!H92,(FIND("(",'Bball ref'!H92)-1))</f>
        <v xml:space="preserve">0.72 </v>
      </c>
      <c r="F86" s="466">
        <f>'Bball ref'!I92</f>
        <v>0.1</v>
      </c>
      <c r="G86" s="466">
        <f>'Bball ref'!K92</f>
        <v>10.8</v>
      </c>
      <c r="H86" s="466">
        <f>'Bball ref'!L92</f>
        <v>3.7</v>
      </c>
      <c r="I86" s="466">
        <f>'Bball ref'!M92</f>
        <v>0.8</v>
      </c>
      <c r="J86" s="466">
        <f>'Bball ref'!N92</f>
        <v>0.5</v>
      </c>
      <c r="K86" s="466">
        <f>'Bball ref'!O92</f>
        <v>2.7</v>
      </c>
      <c r="L86" s="466">
        <f>'Bball ref'!J92</f>
        <v>16</v>
      </c>
      <c r="M86" s="466" t="str">
        <f>MID('Bball ref'!G92,FIND("(",'Bball ref'!G92)+1,FIND("/",'Bball ref'!G92)-FIND("(",'Bball ref'!G92)-1)</f>
        <v>6.1</v>
      </c>
      <c r="N86" s="466" t="str">
        <f>MID('Bball ref'!G92,FIND("/",'Bball ref'!G92)+1,FIND(")",'Bball ref'!G92)-FIND("/",'Bball ref'!G92)-1)</f>
        <v>11.1</v>
      </c>
      <c r="O86" s="466" t="str">
        <f>MID('Bball ref'!H92,FIND("(",'Bball ref'!H92)+1,FIND("/",'Bball ref'!H92)-FIND("(",'Bball ref'!H92)-1)</f>
        <v>3.6</v>
      </c>
      <c r="P86" s="466" t="str">
        <f>MID('Bball ref'!H92,FIND("/",'Bball ref'!H92)+1,FIND(")",'Bball ref'!H92)-FIND("/",'Bball ref'!H92)-1)</f>
        <v>5.0</v>
      </c>
    </row>
    <row r="87" spans="1:16">
      <c r="A87" t="str">
        <f>'Bball ref'!B93</f>
        <v>Gordon Hayward</v>
      </c>
      <c r="B87" s="466">
        <f>'Bball ref'!A93</f>
        <v>80</v>
      </c>
      <c r="C87" s="466">
        <f>'Bball ref'!E93</f>
        <v>72</v>
      </c>
      <c r="D87" s="466" t="str">
        <f>LEFT('Bball ref'!G93,FIND("(",'Bball ref'!G93)-1)</f>
        <v xml:space="preserve">0.47 </v>
      </c>
      <c r="E87" s="466" t="str">
        <f>LEFT('Bball ref'!H93,(FIND("(",'Bball ref'!H93)-1))</f>
        <v xml:space="preserve">0.84 </v>
      </c>
      <c r="F87" s="466">
        <f>'Bball ref'!I93</f>
        <v>1.3</v>
      </c>
      <c r="G87" s="466">
        <f>'Bball ref'!K93</f>
        <v>5.5</v>
      </c>
      <c r="H87" s="466">
        <f>'Bball ref'!L93</f>
        <v>4.4000000000000004</v>
      </c>
      <c r="I87" s="466">
        <f>'Bball ref'!M93</f>
        <v>0.9</v>
      </c>
      <c r="J87" s="466">
        <f>'Bball ref'!N93</f>
        <v>0.4</v>
      </c>
      <c r="K87" s="466">
        <f>'Bball ref'!O93</f>
        <v>1.7</v>
      </c>
      <c r="L87" s="466">
        <f>'Bball ref'!J93</f>
        <v>15.1</v>
      </c>
      <c r="M87" s="466" t="str">
        <f>MID('Bball ref'!G93,FIND("(",'Bball ref'!G93)+1,FIND("/",'Bball ref'!G93)-FIND("(",'Bball ref'!G93)-1)</f>
        <v>5.5</v>
      </c>
      <c r="N87" s="466" t="str">
        <f>MID('Bball ref'!G93,FIND("/",'Bball ref'!G93)+1,FIND(")",'Bball ref'!G93)-FIND("/",'Bball ref'!G93)-1)</f>
        <v>11.6</v>
      </c>
      <c r="O87" s="466" t="str">
        <f>MID('Bball ref'!H93,FIND("(",'Bball ref'!H93)+1,FIND("/",'Bball ref'!H93)-FIND("(",'Bball ref'!H93)-1)</f>
        <v>2.7</v>
      </c>
      <c r="P87" s="466" t="str">
        <f>MID('Bball ref'!H93,FIND("/",'Bball ref'!H93)+1,FIND(")",'Bball ref'!H93)-FIND("/",'Bball ref'!H93)-1)</f>
        <v>3.2</v>
      </c>
    </row>
    <row r="88" spans="1:16">
      <c r="A88" t="str">
        <f>'Bball ref'!B94</f>
        <v>Miles Bridges</v>
      </c>
      <c r="B88" s="466">
        <f>'Bball ref'!A94</f>
        <v>81</v>
      </c>
      <c r="C88" s="466">
        <f>'Bball ref'!E94</f>
        <v>79</v>
      </c>
      <c r="D88" s="466" t="str">
        <f>LEFT('Bball ref'!G94,FIND("(",'Bball ref'!G94)-1)</f>
        <v xml:space="preserve">0.48 </v>
      </c>
      <c r="E88" s="466" t="str">
        <f>LEFT('Bball ref'!H94,(FIND("(",'Bball ref'!H94)-1))</f>
        <v xml:space="preserve">0.74 </v>
      </c>
      <c r="F88" s="466">
        <f>'Bball ref'!I94</f>
        <v>1.3</v>
      </c>
      <c r="G88" s="466">
        <f>'Bball ref'!K94</f>
        <v>6.3</v>
      </c>
      <c r="H88" s="466">
        <f>'Bball ref'!L94</f>
        <v>1.9</v>
      </c>
      <c r="I88" s="466">
        <f>'Bball ref'!M94</f>
        <v>1.1000000000000001</v>
      </c>
      <c r="J88" s="466">
        <f>'Bball ref'!N94</f>
        <v>1</v>
      </c>
      <c r="K88" s="466">
        <f>'Bball ref'!O94</f>
        <v>0.9</v>
      </c>
      <c r="L88" s="466">
        <f>'Bball ref'!J94</f>
        <v>16.399999999999999</v>
      </c>
      <c r="M88" s="466" t="str">
        <f>MID('Bball ref'!G94,FIND("(",'Bball ref'!G94)+1,FIND("/",'Bball ref'!G94)-FIND("(",'Bball ref'!G94)-1)</f>
        <v>6.8</v>
      </c>
      <c r="N88" s="466" t="str">
        <f>MID('Bball ref'!G94,FIND("/",'Bball ref'!G94)+1,FIND(")",'Bball ref'!G94)-FIND("/",'Bball ref'!G94)-1)</f>
        <v>14.3</v>
      </c>
      <c r="O88" s="466" t="str">
        <f>MID('Bball ref'!H94,FIND("(",'Bball ref'!H94)+1,FIND("/",'Bball ref'!H94)-FIND("(",'Bball ref'!H94)-1)</f>
        <v>1.4</v>
      </c>
      <c r="P88" s="466" t="str">
        <f>MID('Bball ref'!H94,FIND("/",'Bball ref'!H94)+1,FIND(")",'Bball ref'!H94)-FIND("/",'Bball ref'!H94)-1)</f>
        <v>1.9</v>
      </c>
    </row>
    <row r="89" spans="1:16">
      <c r="A89" t="str">
        <f>'Bball ref'!B95</f>
        <v>Kelly Oubre Jr</v>
      </c>
      <c r="B89" s="466">
        <f>'Bball ref'!A95</f>
        <v>82</v>
      </c>
      <c r="C89" s="466">
        <f>'Bball ref'!E95</f>
        <v>72</v>
      </c>
      <c r="D89" s="466" t="str">
        <f>LEFT('Bball ref'!G95,FIND("(",'Bball ref'!G95)-1)</f>
        <v xml:space="preserve">0.44 </v>
      </c>
      <c r="E89" s="466" t="str">
        <f>LEFT('Bball ref'!H95,(FIND("(",'Bball ref'!H95)-1))</f>
        <v xml:space="preserve">0.76 </v>
      </c>
      <c r="F89" s="466">
        <f>'Bball ref'!I95</f>
        <v>1.9</v>
      </c>
      <c r="G89" s="466">
        <f>'Bball ref'!K95</f>
        <v>4.9000000000000004</v>
      </c>
      <c r="H89" s="466">
        <f>'Bball ref'!L95</f>
        <v>1.5</v>
      </c>
      <c r="I89" s="466">
        <f>'Bball ref'!M95</f>
        <v>1.5</v>
      </c>
      <c r="J89" s="466">
        <f>'Bball ref'!N95</f>
        <v>0.9</v>
      </c>
      <c r="K89" s="466">
        <f>'Bball ref'!O95</f>
        <v>1.5</v>
      </c>
      <c r="L89" s="466">
        <f>'Bball ref'!J95</f>
        <v>16.899999999999999</v>
      </c>
      <c r="M89" s="466" t="str">
        <f>MID('Bball ref'!G95,FIND("(",'Bball ref'!G95)+1,FIND("/",'Bball ref'!G95)-FIND("(",'Bball ref'!G95)-1)</f>
        <v>6.1</v>
      </c>
      <c r="N89" s="466" t="str">
        <f>MID('Bball ref'!G95,FIND("/",'Bball ref'!G95)+1,FIND(")",'Bball ref'!G95)-FIND("/",'Bball ref'!G95)-1)</f>
        <v>13.8</v>
      </c>
      <c r="O89" s="466" t="str">
        <f>MID('Bball ref'!H95,FIND("(",'Bball ref'!H95)+1,FIND("/",'Bball ref'!H95)-FIND("(",'Bball ref'!H95)-1)</f>
        <v>2.8</v>
      </c>
      <c r="P89" s="466" t="str">
        <f>MID('Bball ref'!H95,FIND("/",'Bball ref'!H95)+1,FIND(")",'Bball ref'!H95)-FIND("/",'Bball ref'!H95)-1)</f>
        <v>3.7</v>
      </c>
    </row>
    <row r="90" spans="1:16">
      <c r="A90" t="str">
        <f>'Bball ref'!B96</f>
        <v>Jeremy Lamb</v>
      </c>
      <c r="B90" s="466">
        <f>'Bball ref'!A96</f>
        <v>83</v>
      </c>
      <c r="C90" s="466">
        <f>'Bball ref'!E96</f>
        <v>77</v>
      </c>
      <c r="D90" s="466" t="str">
        <f>LEFT('Bball ref'!G96,FIND("(",'Bball ref'!G96)-1)</f>
        <v xml:space="preserve">0.44 </v>
      </c>
      <c r="E90" s="466" t="str">
        <f>LEFT('Bball ref'!H96,(FIND("(",'Bball ref'!H96)-1))</f>
        <v xml:space="preserve">0.89 </v>
      </c>
      <c r="F90" s="466">
        <f>'Bball ref'!I96</f>
        <v>1.6</v>
      </c>
      <c r="G90" s="466">
        <f>'Bball ref'!K96</f>
        <v>5.0999999999999996</v>
      </c>
      <c r="H90" s="466">
        <f>'Bball ref'!L96</f>
        <v>2.4</v>
      </c>
      <c r="I90" s="466">
        <f>'Bball ref'!M96</f>
        <v>1.1000000000000001</v>
      </c>
      <c r="J90" s="466">
        <f>'Bball ref'!N96</f>
        <v>0.4</v>
      </c>
      <c r="K90" s="466">
        <f>'Bball ref'!O96</f>
        <v>1</v>
      </c>
      <c r="L90" s="466">
        <f>'Bball ref'!J96</f>
        <v>15</v>
      </c>
      <c r="M90" s="466" t="str">
        <f>MID('Bball ref'!G96,FIND("(",'Bball ref'!G96)+1,FIND("/",'Bball ref'!G96)-FIND("(",'Bball ref'!G96)-1)</f>
        <v>5.1</v>
      </c>
      <c r="N90" s="466" t="str">
        <f>MID('Bball ref'!G96,FIND("/",'Bball ref'!G96)+1,FIND(")",'Bball ref'!G96)-FIND("/",'Bball ref'!G96)-1)</f>
        <v>11.5</v>
      </c>
      <c r="O90" s="466" t="str">
        <f>MID('Bball ref'!H96,FIND("(",'Bball ref'!H96)+1,FIND("/",'Bball ref'!H96)-FIND("(",'Bball ref'!H96)-1)</f>
        <v>3.1</v>
      </c>
      <c r="P90" s="466" t="str">
        <f>MID('Bball ref'!H96,FIND("/",'Bball ref'!H96)+1,FIND(")",'Bball ref'!H96)-FIND("/",'Bball ref'!H96)-1)</f>
        <v>3.5</v>
      </c>
    </row>
    <row r="91" spans="1:16">
      <c r="A91" t="str">
        <f>'Bball ref'!B97</f>
        <v>Dwight Powell</v>
      </c>
      <c r="B91" s="466">
        <f>'Bball ref'!A97</f>
        <v>84</v>
      </c>
      <c r="C91" s="466">
        <f>'Bball ref'!E97</f>
        <v>76</v>
      </c>
      <c r="D91" s="466" t="str">
        <f>LEFT('Bball ref'!G97,FIND("(",'Bball ref'!G97)-1)</f>
        <v xml:space="preserve">0.60 </v>
      </c>
      <c r="E91" s="466" t="str">
        <f>LEFT('Bball ref'!H97,(FIND("(",'Bball ref'!H97)-1))</f>
        <v xml:space="preserve">0.76 </v>
      </c>
      <c r="F91" s="466">
        <f>'Bball ref'!I97</f>
        <v>0.6</v>
      </c>
      <c r="G91" s="466">
        <f>'Bball ref'!K97</f>
        <v>6.7</v>
      </c>
      <c r="H91" s="466">
        <f>'Bball ref'!L97</f>
        <v>1.9</v>
      </c>
      <c r="I91" s="466">
        <f>'Bball ref'!M97</f>
        <v>0.7</v>
      </c>
      <c r="J91" s="466">
        <f>'Bball ref'!N97</f>
        <v>0.9</v>
      </c>
      <c r="K91" s="466">
        <f>'Bball ref'!O97</f>
        <v>1.1000000000000001</v>
      </c>
      <c r="L91" s="466">
        <f>'Bball ref'!J97</f>
        <v>13.5</v>
      </c>
      <c r="M91" s="466" t="str">
        <f>MID('Bball ref'!G97,FIND("(",'Bball ref'!G97)+1,FIND("/",'Bball ref'!G97)-FIND("(",'Bball ref'!G97)-1)</f>
        <v>4.8</v>
      </c>
      <c r="N91" s="466" t="str">
        <f>MID('Bball ref'!G97,FIND("/",'Bball ref'!G97)+1,FIND(")",'Bball ref'!G97)-FIND("/",'Bball ref'!G97)-1)</f>
        <v>8.0</v>
      </c>
      <c r="O91" s="466" t="str">
        <f>MID('Bball ref'!H97,FIND("(",'Bball ref'!H97)+1,FIND("/",'Bball ref'!H97)-FIND("(",'Bball ref'!H97)-1)</f>
        <v>3.2</v>
      </c>
      <c r="P91" s="466" t="str">
        <f>MID('Bball ref'!H97,FIND("/",'Bball ref'!H97)+1,FIND(")",'Bball ref'!H97)-FIND("/",'Bball ref'!H97)-1)</f>
        <v>4.2</v>
      </c>
    </row>
    <row r="92" spans="1:16">
      <c r="A92" t="str">
        <f>'Bball ref'!B98</f>
        <v>Kevon Looney</v>
      </c>
      <c r="B92" s="466">
        <f>'Bball ref'!A98</f>
        <v>85</v>
      </c>
      <c r="C92" s="466">
        <f>'Bball ref'!E98</f>
        <v>74</v>
      </c>
      <c r="D92" s="466" t="str">
        <f>LEFT('Bball ref'!G98,FIND("(",'Bball ref'!G98)-1)</f>
        <v xml:space="preserve">0.63 </v>
      </c>
      <c r="E92" s="466" t="str">
        <f>LEFT('Bball ref'!H98,(FIND("(",'Bball ref'!H98)-1))</f>
        <v xml:space="preserve">0.62 </v>
      </c>
      <c r="F92" s="466">
        <f>'Bball ref'!I98</f>
        <v>0</v>
      </c>
      <c r="G92" s="466">
        <f>'Bball ref'!K98</f>
        <v>8.6999999999999993</v>
      </c>
      <c r="H92" s="466">
        <f>'Bball ref'!L98</f>
        <v>2.5</v>
      </c>
      <c r="I92" s="466">
        <f>'Bball ref'!M98</f>
        <v>0.9</v>
      </c>
      <c r="J92" s="466">
        <f>'Bball ref'!N98</f>
        <v>1.2</v>
      </c>
      <c r="K92" s="466">
        <f>'Bball ref'!O98</f>
        <v>0.9</v>
      </c>
      <c r="L92" s="466">
        <f>'Bball ref'!J98</f>
        <v>10.7</v>
      </c>
      <c r="M92" s="466" t="str">
        <f>MID('Bball ref'!G98,FIND("(",'Bball ref'!G98)+1,FIND("/",'Bball ref'!G98)-FIND("(",'Bball ref'!G98)-1)</f>
        <v>4.7</v>
      </c>
      <c r="N92" s="466" t="str">
        <f>MID('Bball ref'!G98,FIND("/",'Bball ref'!G98)+1,FIND(")",'Bball ref'!G98)-FIND("/",'Bball ref'!G98)-1)</f>
        <v>7.5</v>
      </c>
      <c r="O92" s="466" t="str">
        <f>MID('Bball ref'!H98,FIND("(",'Bball ref'!H98)+1,FIND("/",'Bball ref'!H98)-FIND("(",'Bball ref'!H98)-1)</f>
        <v>1.3</v>
      </c>
      <c r="P92" s="466" t="str">
        <f>MID('Bball ref'!H98,FIND("/",'Bball ref'!H98)+1,FIND(")",'Bball ref'!H98)-FIND("/",'Bball ref'!H98)-1)</f>
        <v>2.1</v>
      </c>
    </row>
    <row r="93" spans="1:16">
      <c r="A93" t="str">
        <f>'Bball ref'!B99</f>
        <v xml:space="preserve">Wendell Carter Jr </v>
      </c>
      <c r="B93" s="466">
        <f>'Bball ref'!A99</f>
        <v>86</v>
      </c>
      <c r="C93" s="466">
        <f>'Bball ref'!E99</f>
        <v>70</v>
      </c>
      <c r="D93" s="466" t="str">
        <f>LEFT('Bball ref'!G99,FIND("(",'Bball ref'!G99)-1)</f>
        <v xml:space="preserve">0.49 </v>
      </c>
      <c r="E93" s="466" t="str">
        <f>LEFT('Bball ref'!H99,(FIND("(",'Bball ref'!H99)-1))</f>
        <v xml:space="preserve">0.80 </v>
      </c>
      <c r="F93" s="466">
        <f>'Bball ref'!I99</f>
        <v>0.1</v>
      </c>
      <c r="G93" s="466">
        <f>'Bball ref'!K99</f>
        <v>8.5</v>
      </c>
      <c r="H93" s="466">
        <f>'Bball ref'!L99</f>
        <v>2.2000000000000002</v>
      </c>
      <c r="I93" s="466">
        <f>'Bball ref'!M99</f>
        <v>0.7</v>
      </c>
      <c r="J93" s="466">
        <f>'Bball ref'!N99</f>
        <v>1.6</v>
      </c>
      <c r="K93" s="466">
        <f>'Bball ref'!O99</f>
        <v>1.7</v>
      </c>
      <c r="L93" s="466">
        <f>'Bball ref'!J99</f>
        <v>12.5</v>
      </c>
      <c r="M93" s="466" t="str">
        <f>MID('Bball ref'!G99,FIND("(",'Bball ref'!G99)+1,FIND("/",'Bball ref'!G99)-FIND("(",'Bball ref'!G99)-1)</f>
        <v>5.0</v>
      </c>
      <c r="N93" s="466" t="str">
        <f>MID('Bball ref'!G99,FIND("/",'Bball ref'!G99)+1,FIND(")",'Bball ref'!G99)-FIND("/",'Bball ref'!G99)-1)</f>
        <v>10.2</v>
      </c>
      <c r="O93" s="466" t="str">
        <f>MID('Bball ref'!H99,FIND("(",'Bball ref'!H99)+1,FIND("/",'Bball ref'!H99)-FIND("(",'Bball ref'!H99)-1)</f>
        <v>2.4</v>
      </c>
      <c r="P93" s="466" t="str">
        <f>MID('Bball ref'!H99,FIND("/",'Bball ref'!H99)+1,FIND(")",'Bball ref'!H99)-FIND("/",'Bball ref'!H99)-1)</f>
        <v>3.0</v>
      </c>
    </row>
    <row r="94" spans="1:16">
      <c r="A94" t="str">
        <f>'Bball ref'!B100</f>
        <v>Montrezl Harrell</v>
      </c>
      <c r="B94" s="466">
        <f>'Bball ref'!A100</f>
        <v>87</v>
      </c>
      <c r="C94" s="466">
        <f>'Bball ref'!E100</f>
        <v>78</v>
      </c>
      <c r="D94" s="466" t="str">
        <f>LEFT('Bball ref'!G100,FIND("(",'Bball ref'!G100)-1)</f>
        <v xml:space="preserve">0.62 </v>
      </c>
      <c r="E94" s="466" t="str">
        <f>LEFT('Bball ref'!H100,(FIND("(",'Bball ref'!H100)-1))</f>
        <v xml:space="preserve">0.64 </v>
      </c>
      <c r="F94" s="466">
        <f>'Bball ref'!I100</f>
        <v>0</v>
      </c>
      <c r="G94" s="466">
        <f>'Bball ref'!K100</f>
        <v>6.9</v>
      </c>
      <c r="H94" s="466">
        <f>'Bball ref'!L100</f>
        <v>2.2000000000000002</v>
      </c>
      <c r="I94" s="466">
        <f>'Bball ref'!M100</f>
        <v>1</v>
      </c>
      <c r="J94" s="466">
        <f>'Bball ref'!N100</f>
        <v>1.5</v>
      </c>
      <c r="K94" s="466">
        <f>'Bball ref'!O100</f>
        <v>1.7</v>
      </c>
      <c r="L94" s="466">
        <f>'Bball ref'!J100</f>
        <v>16.399999999999999</v>
      </c>
      <c r="M94" s="466" t="str">
        <f>MID('Bball ref'!G100,FIND("(",'Bball ref'!G100)+1,FIND("/",'Bball ref'!G100)-FIND("(",'Bball ref'!G100)-1)</f>
        <v>6.4</v>
      </c>
      <c r="N94" s="466" t="str">
        <f>MID('Bball ref'!G100,FIND("/",'Bball ref'!G100)+1,FIND(")",'Bball ref'!G100)-FIND("/",'Bball ref'!G100)-1)</f>
        <v>10.3</v>
      </c>
      <c r="O94" s="466" t="str">
        <f>MID('Bball ref'!H100,FIND("(",'Bball ref'!H100)+1,FIND("/",'Bball ref'!H100)-FIND("(",'Bball ref'!H100)-1)</f>
        <v>3.6</v>
      </c>
      <c r="P94" s="466" t="str">
        <f>MID('Bball ref'!H100,FIND("/",'Bball ref'!H100)+1,FIND(")",'Bball ref'!H100)-FIND("/",'Bball ref'!H100)-1)</f>
        <v>5.6</v>
      </c>
    </row>
    <row r="95" spans="1:16">
      <c r="A95" t="str">
        <f>'Bball ref'!B101</f>
        <v>TJ Warren</v>
      </c>
      <c r="B95" s="466">
        <f>'Bball ref'!A101</f>
        <v>88</v>
      </c>
      <c r="C95" s="466">
        <f>'Bball ref'!E101</f>
        <v>66</v>
      </c>
      <c r="D95" s="466" t="str">
        <f>LEFT('Bball ref'!G101,FIND("(",'Bball ref'!G101)-1)</f>
        <v xml:space="preserve">0.49 </v>
      </c>
      <c r="E95" s="466" t="str">
        <f>LEFT('Bball ref'!H101,(FIND("(",'Bball ref'!H101)-1))</f>
        <v xml:space="preserve">0.79 </v>
      </c>
      <c r="F95" s="466">
        <f>'Bball ref'!I101</f>
        <v>1.6</v>
      </c>
      <c r="G95" s="466">
        <f>'Bball ref'!K101</f>
        <v>4</v>
      </c>
      <c r="H95" s="466">
        <f>'Bball ref'!L101</f>
        <v>1.5</v>
      </c>
      <c r="I95" s="466">
        <f>'Bball ref'!M101</f>
        <v>1.1000000000000001</v>
      </c>
      <c r="J95" s="466">
        <f>'Bball ref'!N101</f>
        <v>0.7</v>
      </c>
      <c r="K95" s="466">
        <f>'Bball ref'!O101</f>
        <v>1.1000000000000001</v>
      </c>
      <c r="L95" s="466">
        <f>'Bball ref'!J101</f>
        <v>16.100000000000001</v>
      </c>
      <c r="M95" s="466" t="str">
        <f>MID('Bball ref'!G101,FIND("(",'Bball ref'!G101)+1,FIND("/",'Bball ref'!G101)-FIND("(",'Bball ref'!G101)-1)</f>
        <v>6.1</v>
      </c>
      <c r="N95" s="466" t="str">
        <f>MID('Bball ref'!G101,FIND("/",'Bball ref'!G101)+1,FIND(")",'Bball ref'!G101)-FIND("/",'Bball ref'!G101)-1)</f>
        <v>12.4</v>
      </c>
      <c r="O95" s="466" t="str">
        <f>MID('Bball ref'!H101,FIND("(",'Bball ref'!H101)+1,FIND("/",'Bball ref'!H101)-FIND("(",'Bball ref'!H101)-1)</f>
        <v>2.3</v>
      </c>
      <c r="P95" s="466" t="str">
        <f>MID('Bball ref'!H101,FIND("/",'Bball ref'!H101)+1,FIND(")",'Bball ref'!H101)-FIND("/",'Bball ref'!H101)-1)</f>
        <v>2.9</v>
      </c>
    </row>
    <row r="96" spans="1:16">
      <c r="A96" t="str">
        <f>'Bball ref'!B102</f>
        <v>Delon Wright</v>
      </c>
      <c r="B96" s="466">
        <f>'Bball ref'!A102</f>
        <v>89</v>
      </c>
      <c r="C96" s="466">
        <f>'Bball ref'!E102</f>
        <v>72</v>
      </c>
      <c r="D96" s="466" t="str">
        <f>LEFT('Bball ref'!G102,FIND("(",'Bball ref'!G102)-1)</f>
        <v xml:space="preserve">0.44 </v>
      </c>
      <c r="E96" s="466" t="str">
        <f>LEFT('Bball ref'!H102,(FIND("(",'Bball ref'!H102)-1))</f>
        <v xml:space="preserve">0.81 </v>
      </c>
      <c r="F96" s="466">
        <f>'Bball ref'!I102</f>
        <v>0.9</v>
      </c>
      <c r="G96" s="466">
        <f>'Bball ref'!K102</f>
        <v>4.7</v>
      </c>
      <c r="H96" s="466">
        <f>'Bball ref'!L102</f>
        <v>4.4000000000000004</v>
      </c>
      <c r="I96" s="466">
        <f>'Bball ref'!M102</f>
        <v>1.5</v>
      </c>
      <c r="J96" s="466">
        <f>'Bball ref'!N102</f>
        <v>0.5</v>
      </c>
      <c r="K96" s="466">
        <f>'Bball ref'!O102</f>
        <v>1.3</v>
      </c>
      <c r="L96" s="466">
        <f>'Bball ref'!J102</f>
        <v>12.6</v>
      </c>
      <c r="M96" s="466" t="str">
        <f>MID('Bball ref'!G102,FIND("(",'Bball ref'!G102)+1,FIND("/",'Bball ref'!G102)-FIND("(",'Bball ref'!G102)-1)</f>
        <v>4.7</v>
      </c>
      <c r="N96" s="466" t="str">
        <f>MID('Bball ref'!G102,FIND("/",'Bball ref'!G102)+1,FIND(")",'Bball ref'!G102)-FIND("/",'Bball ref'!G102)-1)</f>
        <v>10.7</v>
      </c>
      <c r="O96" s="466" t="str">
        <f>MID('Bball ref'!H102,FIND("(",'Bball ref'!H102)+1,FIND("/",'Bball ref'!H102)-FIND("(",'Bball ref'!H102)-1)</f>
        <v>2.2</v>
      </c>
      <c r="P96" s="466" t="str">
        <f>MID('Bball ref'!H102,FIND("/",'Bball ref'!H102)+1,FIND(")",'Bball ref'!H102)-FIND("/",'Bball ref'!H102)-1)</f>
        <v>2.7</v>
      </c>
    </row>
    <row r="97" spans="1:16">
      <c r="A97" t="str">
        <f>'Bball ref'!B103</f>
        <v>Gary Harris</v>
      </c>
      <c r="B97" s="466">
        <f>'Bball ref'!A103</f>
        <v>90</v>
      </c>
      <c r="C97" s="466">
        <f>'Bball ref'!E103</f>
        <v>66</v>
      </c>
      <c r="D97" s="466" t="str">
        <f>LEFT('Bball ref'!G103,FIND("(",'Bball ref'!G103)-1)</f>
        <v xml:space="preserve">0.47 </v>
      </c>
      <c r="E97" s="466" t="str">
        <f>LEFT('Bball ref'!H103,(FIND("(",'Bball ref'!H103)-1))</f>
        <v xml:space="preserve">0.81 </v>
      </c>
      <c r="F97" s="466">
        <f>'Bball ref'!I103</f>
        <v>2</v>
      </c>
      <c r="G97" s="466">
        <f>'Bball ref'!K103</f>
        <v>3.1</v>
      </c>
      <c r="H97" s="466">
        <f>'Bball ref'!L103</f>
        <v>2.4</v>
      </c>
      <c r="I97" s="466">
        <f>'Bball ref'!M103</f>
        <v>1.4</v>
      </c>
      <c r="J97" s="466">
        <f>'Bball ref'!N103</f>
        <v>0.3</v>
      </c>
      <c r="K97" s="466">
        <f>'Bball ref'!O103</f>
        <v>1.3</v>
      </c>
      <c r="L97" s="466">
        <f>'Bball ref'!J103</f>
        <v>16.600000000000001</v>
      </c>
      <c r="M97" s="466" t="str">
        <f>MID('Bball ref'!G103,FIND("(",'Bball ref'!G103)+1,FIND("/",'Bball ref'!G103)-FIND("(",'Bball ref'!G103)-1)</f>
        <v>6.2</v>
      </c>
      <c r="N97" s="466" t="str">
        <f>MID('Bball ref'!G103,FIND("/",'Bball ref'!G103)+1,FIND(")",'Bball ref'!G103)-FIND("/",'Bball ref'!G103)-1)</f>
        <v>13.3</v>
      </c>
      <c r="O97" s="466" t="str">
        <f>MID('Bball ref'!H103,FIND("(",'Bball ref'!H103)+1,FIND("/",'Bball ref'!H103)-FIND("(",'Bball ref'!H103)-1)</f>
        <v>2.2</v>
      </c>
      <c r="P97" s="466" t="str">
        <f>MID('Bball ref'!H103,FIND("/",'Bball ref'!H103)+1,FIND(")",'Bball ref'!H103)-FIND("/",'Bball ref'!H103)-1)</f>
        <v>2.7</v>
      </c>
    </row>
    <row r="98" spans="1:16">
      <c r="A98" t="str">
        <f>'Bball ref'!B104</f>
        <v>Fred VanVleet</v>
      </c>
      <c r="B98" s="466">
        <f>'Bball ref'!A104</f>
        <v>91</v>
      </c>
      <c r="C98" s="466">
        <f>'Bball ref'!E104</f>
        <v>70</v>
      </c>
      <c r="D98" s="466" t="str">
        <f>LEFT('Bball ref'!G104,FIND("(",'Bball ref'!G104)-1)</f>
        <v xml:space="preserve">0.43 </v>
      </c>
      <c r="E98" s="466" t="str">
        <f>LEFT('Bball ref'!H104,(FIND("(",'Bball ref'!H104)-1))</f>
        <v xml:space="preserve">0.85 </v>
      </c>
      <c r="F98" s="466">
        <f>'Bball ref'!I104</f>
        <v>2.5</v>
      </c>
      <c r="G98" s="466">
        <f>'Bball ref'!K104</f>
        <v>2.9</v>
      </c>
      <c r="H98" s="466">
        <f>'Bball ref'!L104</f>
        <v>5.3</v>
      </c>
      <c r="I98" s="466">
        <f>'Bball ref'!M104</f>
        <v>0.9</v>
      </c>
      <c r="J98" s="466">
        <f>'Bball ref'!N104</f>
        <v>0.3</v>
      </c>
      <c r="K98" s="466">
        <f>'Bball ref'!O104</f>
        <v>1.4</v>
      </c>
      <c r="L98" s="466">
        <f>'Bball ref'!J104</f>
        <v>15.4</v>
      </c>
      <c r="M98" s="466" t="str">
        <f>MID('Bball ref'!G104,FIND("(",'Bball ref'!G104)+1,FIND("/",'Bball ref'!G104)-FIND("(",'Bball ref'!G104)-1)</f>
        <v>5.6</v>
      </c>
      <c r="N98" s="466" t="str">
        <f>MID('Bball ref'!G104,FIND("/",'Bball ref'!G104)+1,FIND(")",'Bball ref'!G104)-FIND("/",'Bball ref'!G104)-1)</f>
        <v>13.0</v>
      </c>
      <c r="O98" s="466" t="str">
        <f>MID('Bball ref'!H104,FIND("(",'Bball ref'!H104)+1,FIND("/",'Bball ref'!H104)-FIND("(",'Bball ref'!H104)-1)</f>
        <v>1.7</v>
      </c>
      <c r="P98" s="466" t="str">
        <f>MID('Bball ref'!H104,FIND("/",'Bball ref'!H104)+1,FIND(")",'Bball ref'!H104)-FIND("/",'Bball ref'!H104)-1)</f>
        <v>2.0</v>
      </c>
    </row>
    <row r="99" spans="1:16">
      <c r="A99" t="str">
        <f>'Bball ref'!B105</f>
        <v>PLAYER</v>
      </c>
      <c r="B99" s="466" t="str">
        <f>'Bball ref'!A105</f>
        <v>R#</v>
      </c>
      <c r="C99" s="466" t="str">
        <f>'Bball ref'!E105</f>
        <v>GP</v>
      </c>
      <c r="D99" s="466" t="e">
        <f>LEFT('Bball ref'!G105,FIND("(",'Bball ref'!G105)-1)</f>
        <v>#VALUE!</v>
      </c>
      <c r="E99" s="466" t="e">
        <f>LEFT('Bball ref'!H105,(FIND("(",'Bball ref'!H105)-1))</f>
        <v>#VALUE!</v>
      </c>
      <c r="F99" s="466" t="str">
        <f>'Bball ref'!I105</f>
        <v>3PM</v>
      </c>
      <c r="G99" s="466" t="str">
        <f>'Bball ref'!K105</f>
        <v>TREB</v>
      </c>
      <c r="H99" s="466" t="str">
        <f>'Bball ref'!L105</f>
        <v>AST</v>
      </c>
      <c r="I99" s="466" t="str">
        <f>'Bball ref'!M105</f>
        <v>STL</v>
      </c>
      <c r="J99" s="466" t="str">
        <f>'Bball ref'!N105</f>
        <v>BLK</v>
      </c>
      <c r="K99" s="466" t="str">
        <f>'Bball ref'!O105</f>
        <v>TO</v>
      </c>
      <c r="L99" s="466" t="str">
        <f>'Bball ref'!J105</f>
        <v>PTS</v>
      </c>
      <c r="M99" s="466" t="e">
        <f>MID('Bball ref'!G105,FIND("(",'Bball ref'!G105)+1,FIND("/",'Bball ref'!G105)-FIND("(",'Bball ref'!G105)-1)</f>
        <v>#VALUE!</v>
      </c>
      <c r="N99" s="466" t="e">
        <f>MID('Bball ref'!G105,FIND("/",'Bball ref'!G105)+1,FIND(")",'Bball ref'!G105)-FIND("/",'Bball ref'!G105)-1)</f>
        <v>#VALUE!</v>
      </c>
      <c r="O99" s="466" t="e">
        <f>MID('Bball ref'!H105,FIND("(",'Bball ref'!H105)+1,FIND("/",'Bball ref'!H105)-FIND("(",'Bball ref'!H105)-1)</f>
        <v>#VALUE!</v>
      </c>
      <c r="P99" s="466" t="e">
        <f>MID('Bball ref'!H105,FIND("/",'Bball ref'!H105)+1,FIND(")",'Bball ref'!H105)-FIND("/",'Bball ref'!H105)-1)</f>
        <v>#VALUE!</v>
      </c>
    </row>
    <row r="100" spans="1:16">
      <c r="A100" t="str">
        <f>'Bball ref'!B106</f>
        <v>JaVale McGee</v>
      </c>
      <c r="B100" s="466">
        <f>'Bball ref'!A106</f>
        <v>92</v>
      </c>
      <c r="C100" s="466">
        <f>'Bball ref'!E106</f>
        <v>76</v>
      </c>
      <c r="D100" s="466" t="str">
        <f>LEFT('Bball ref'!G106,FIND("(",'Bball ref'!G106)-1)</f>
        <v xml:space="preserve">0.62 </v>
      </c>
      <c r="E100" s="466" t="str">
        <f>LEFT('Bball ref'!H106,(FIND("(",'Bball ref'!H106)-1))</f>
        <v xml:space="preserve">0.65 </v>
      </c>
      <c r="F100" s="466">
        <f>'Bball ref'!I106</f>
        <v>0</v>
      </c>
      <c r="G100" s="466">
        <f>'Bball ref'!K106</f>
        <v>7.4</v>
      </c>
      <c r="H100" s="466">
        <f>'Bball ref'!L106</f>
        <v>0.8</v>
      </c>
      <c r="I100" s="466">
        <f>'Bball ref'!M106</f>
        <v>0.6</v>
      </c>
      <c r="J100" s="466">
        <f>'Bball ref'!N106</f>
        <v>1.9</v>
      </c>
      <c r="K100" s="466">
        <f>'Bball ref'!O106</f>
        <v>1.5</v>
      </c>
      <c r="L100" s="466">
        <f>'Bball ref'!J106</f>
        <v>11.3</v>
      </c>
      <c r="M100" s="466" t="str">
        <f>MID('Bball ref'!G106,FIND("(",'Bball ref'!G106)+1,FIND("/",'Bball ref'!G106)-FIND("(",'Bball ref'!G106)-1)</f>
        <v>4.9</v>
      </c>
      <c r="N100" s="466" t="str">
        <f>MID('Bball ref'!G106,FIND("/",'Bball ref'!G106)+1,FIND(")",'Bball ref'!G106)-FIND("/",'Bball ref'!G106)-1)</f>
        <v>7.9</v>
      </c>
      <c r="O100" s="466" t="str">
        <f>MID('Bball ref'!H106,FIND("(",'Bball ref'!H106)+1,FIND("/",'Bball ref'!H106)-FIND("(",'Bball ref'!H106)-1)</f>
        <v>1.5</v>
      </c>
      <c r="P100" s="466" t="str">
        <f>MID('Bball ref'!H106,FIND("/",'Bball ref'!H106)+1,FIND(")",'Bball ref'!H106)-FIND("/",'Bball ref'!H106)-1)</f>
        <v>2.3</v>
      </c>
    </row>
    <row r="101" spans="1:16">
      <c r="A101" t="str">
        <f>'Bball ref'!B107</f>
        <v>Aaron Gordon</v>
      </c>
      <c r="B101" s="466">
        <f>'Bball ref'!A107</f>
        <v>93</v>
      </c>
      <c r="C101" s="466">
        <f>'Bball ref'!E107</f>
        <v>78</v>
      </c>
      <c r="D101" s="466" t="str">
        <f>LEFT('Bball ref'!G107,FIND("(",'Bball ref'!G107)-1)</f>
        <v xml:space="preserve">0.46 </v>
      </c>
      <c r="E101" s="466" t="str">
        <f>LEFT('Bball ref'!H107,(FIND("(",'Bball ref'!H107)-1))</f>
        <v xml:space="preserve">0.75 </v>
      </c>
      <c r="F101" s="466">
        <f>'Bball ref'!I107</f>
        <v>1.6</v>
      </c>
      <c r="G101" s="466">
        <f>'Bball ref'!K107</f>
        <v>7.4</v>
      </c>
      <c r="H101" s="466">
        <f>'Bball ref'!L107</f>
        <v>3.5</v>
      </c>
      <c r="I101" s="466">
        <f>'Bball ref'!M107</f>
        <v>0.8</v>
      </c>
      <c r="J101" s="466">
        <f>'Bball ref'!N107</f>
        <v>0.8</v>
      </c>
      <c r="K101" s="466">
        <f>'Bball ref'!O107</f>
        <v>2</v>
      </c>
      <c r="L101" s="466">
        <f>'Bball ref'!J107</f>
        <v>16.100000000000001</v>
      </c>
      <c r="M101" s="466" t="str">
        <f>MID('Bball ref'!G107,FIND("(",'Bball ref'!G107)+1,FIND("/",'Bball ref'!G107)-FIND("(",'Bball ref'!G107)-1)</f>
        <v>6.1</v>
      </c>
      <c r="N101" s="466" t="str">
        <f>MID('Bball ref'!G107,FIND("/",'Bball ref'!G107)+1,FIND(")",'Bball ref'!G107)-FIND("/",'Bball ref'!G107)-1)</f>
        <v>13.3</v>
      </c>
      <c r="O101" s="466" t="str">
        <f>MID('Bball ref'!H107,FIND("(",'Bball ref'!H107)+1,FIND("/",'Bball ref'!H107)-FIND("(",'Bball ref'!H107)-1)</f>
        <v>2.4</v>
      </c>
      <c r="P101" s="466" t="str">
        <f>MID('Bball ref'!H107,FIND("/",'Bball ref'!H107)+1,FIND(")",'Bball ref'!H107)-FIND("/",'Bball ref'!H107)-1)</f>
        <v>3.2</v>
      </c>
    </row>
    <row r="102" spans="1:16">
      <c r="A102" t="str">
        <f>'Bball ref'!B108</f>
        <v>Caris LeVert</v>
      </c>
      <c r="B102" s="466">
        <f>'Bball ref'!A108</f>
        <v>94</v>
      </c>
      <c r="C102" s="466">
        <f>'Bball ref'!E108</f>
        <v>68</v>
      </c>
      <c r="D102" s="466" t="str">
        <f>LEFT('Bball ref'!G108,FIND("(",'Bball ref'!G108)-1)</f>
        <v xml:space="preserve">0.45 </v>
      </c>
      <c r="E102" s="466" t="str">
        <f>LEFT('Bball ref'!H108,(FIND("(",'Bball ref'!H108)-1))</f>
        <v xml:space="preserve">0.71 </v>
      </c>
      <c r="F102" s="466">
        <f>'Bball ref'!I108</f>
        <v>1.5</v>
      </c>
      <c r="G102" s="466">
        <f>'Bball ref'!K108</f>
        <v>4.5</v>
      </c>
      <c r="H102" s="466">
        <f>'Bball ref'!L108</f>
        <v>4.5999999999999996</v>
      </c>
      <c r="I102" s="466">
        <f>'Bball ref'!M108</f>
        <v>1.3</v>
      </c>
      <c r="J102" s="466">
        <f>'Bball ref'!N108</f>
        <v>0.6</v>
      </c>
      <c r="K102" s="466">
        <f>'Bball ref'!O108</f>
        <v>1.9</v>
      </c>
      <c r="L102" s="466">
        <f>'Bball ref'!J108</f>
        <v>17.399999999999999</v>
      </c>
      <c r="M102" s="466" t="str">
        <f>MID('Bball ref'!G108,FIND("(",'Bball ref'!G108)+1,FIND("/",'Bball ref'!G108)-FIND("(",'Bball ref'!G108)-1)</f>
        <v>6.7</v>
      </c>
      <c r="N102" s="466" t="str">
        <f>MID('Bball ref'!G108,FIND("/",'Bball ref'!G108)+1,FIND(")",'Bball ref'!G108)-FIND("/",'Bball ref'!G108)-1)</f>
        <v>14.9</v>
      </c>
      <c r="O102" s="466" t="str">
        <f>MID('Bball ref'!H108,FIND("(",'Bball ref'!H108)+1,FIND("/",'Bball ref'!H108)-FIND("(",'Bball ref'!H108)-1)</f>
        <v>2.5</v>
      </c>
      <c r="P102" s="466" t="str">
        <f>MID('Bball ref'!H108,FIND("/",'Bball ref'!H108)+1,FIND(")",'Bball ref'!H108)-FIND("/",'Bball ref'!H108)-1)</f>
        <v>3.5</v>
      </c>
    </row>
    <row r="103" spans="1:16">
      <c r="A103" t="str">
        <f>'Bball ref'!B109</f>
        <v>Derrick White</v>
      </c>
      <c r="B103" s="466">
        <f>'Bball ref'!A109</f>
        <v>95</v>
      </c>
      <c r="C103" s="466">
        <f>'Bball ref'!E109</f>
        <v>68</v>
      </c>
      <c r="D103" s="466" t="str">
        <f>LEFT('Bball ref'!G109,FIND("(",'Bball ref'!G109)-1)</f>
        <v xml:space="preserve">0.47 </v>
      </c>
      <c r="E103" s="466" t="str">
        <f>LEFT('Bball ref'!H109,(FIND("(",'Bball ref'!H109)-1))</f>
        <v xml:space="preserve">0.81 </v>
      </c>
      <c r="F103" s="466">
        <f>'Bball ref'!I109</f>
        <v>1</v>
      </c>
      <c r="G103" s="466">
        <f>'Bball ref'!K109</f>
        <v>4.4000000000000004</v>
      </c>
      <c r="H103" s="466">
        <f>'Bball ref'!L109</f>
        <v>3.7</v>
      </c>
      <c r="I103" s="466">
        <f>'Bball ref'!M109</f>
        <v>1.2</v>
      </c>
      <c r="J103" s="466">
        <f>'Bball ref'!N109</f>
        <v>0.8</v>
      </c>
      <c r="K103" s="466">
        <f>'Bball ref'!O109</f>
        <v>1.6</v>
      </c>
      <c r="L103" s="466">
        <f>'Bball ref'!J109</f>
        <v>12.8</v>
      </c>
      <c r="M103" s="466" t="str">
        <f>MID('Bball ref'!G109,FIND("(",'Bball ref'!G109)+1,FIND("/",'Bball ref'!G109)-FIND("(",'Bball ref'!G109)-1)</f>
        <v>5.0</v>
      </c>
      <c r="N103" s="466" t="str">
        <f>MID('Bball ref'!G109,FIND("/",'Bball ref'!G109)+1,FIND(")",'Bball ref'!G109)-FIND("/",'Bball ref'!G109)-1)</f>
        <v>10.7</v>
      </c>
      <c r="O103" s="466" t="str">
        <f>MID('Bball ref'!H109,FIND("(",'Bball ref'!H109)+1,FIND("/",'Bball ref'!H109)-FIND("(",'Bball ref'!H109)-1)</f>
        <v>1.7</v>
      </c>
      <c r="P103" s="466" t="str">
        <f>MID('Bball ref'!H109,FIND("/",'Bball ref'!H109)+1,FIND(")",'Bball ref'!H109)-FIND("/",'Bball ref'!H109)-1)</f>
        <v>2.1</v>
      </c>
    </row>
    <row r="104" spans="1:16">
      <c r="A104" t="str">
        <f>'Bball ref'!B110</f>
        <v>Cody Zeller</v>
      </c>
      <c r="B104" s="466">
        <f>'Bball ref'!A110</f>
        <v>96</v>
      </c>
      <c r="C104" s="466">
        <f>'Bball ref'!E110</f>
        <v>64</v>
      </c>
      <c r="D104" s="466" t="str">
        <f>LEFT('Bball ref'!G110,FIND("(",'Bball ref'!G110)-1)</f>
        <v xml:space="preserve">0.56 </v>
      </c>
      <c r="E104" s="466" t="str">
        <f>LEFT('Bball ref'!H110,(FIND("(",'Bball ref'!H110)-1))</f>
        <v xml:space="preserve">0.81 </v>
      </c>
      <c r="F104" s="466">
        <f>'Bball ref'!I110</f>
        <v>0.1</v>
      </c>
      <c r="G104" s="466">
        <f>'Bball ref'!K110</f>
        <v>7.2</v>
      </c>
      <c r="H104" s="466">
        <f>'Bball ref'!L110</f>
        <v>2.2999999999999998</v>
      </c>
      <c r="I104" s="466">
        <f>'Bball ref'!M110</f>
        <v>0.8</v>
      </c>
      <c r="J104" s="466">
        <f>'Bball ref'!N110</f>
        <v>1</v>
      </c>
      <c r="K104" s="466">
        <f>'Bball ref'!O110</f>
        <v>1.2</v>
      </c>
      <c r="L104" s="466">
        <f>'Bball ref'!J110</f>
        <v>11</v>
      </c>
      <c r="M104" s="466" t="str">
        <f>MID('Bball ref'!G110,FIND("(",'Bball ref'!G110)+1,FIND("/",'Bball ref'!G110)-FIND("(",'Bball ref'!G110)-1)</f>
        <v>4.2</v>
      </c>
      <c r="N104" s="466" t="str">
        <f>MID('Bball ref'!G110,FIND("/",'Bball ref'!G110)+1,FIND(")",'Bball ref'!G110)-FIND("/",'Bball ref'!G110)-1)</f>
        <v>7.5</v>
      </c>
      <c r="O104" s="466" t="str">
        <f>MID('Bball ref'!H110,FIND("(",'Bball ref'!H110)+1,FIND("/",'Bball ref'!H110)-FIND("(",'Bball ref'!H110)-1)</f>
        <v>2.5</v>
      </c>
      <c r="P104" s="466" t="str">
        <f>MID('Bball ref'!H110,FIND("/",'Bball ref'!H110)+1,FIND(")",'Bball ref'!H110)-FIND("/",'Bball ref'!H110)-1)</f>
        <v>3.1</v>
      </c>
    </row>
    <row r="105" spans="1:16">
      <c r="A105" t="str">
        <f>'Bball ref'!B111</f>
        <v>Steven Adams</v>
      </c>
      <c r="B105" s="466">
        <f>'Bball ref'!A111</f>
        <v>97</v>
      </c>
      <c r="C105" s="466">
        <f>'Bball ref'!E111</f>
        <v>78</v>
      </c>
      <c r="D105" s="466" t="str">
        <f>LEFT('Bball ref'!G111,FIND("(",'Bball ref'!G111)-1)</f>
        <v xml:space="preserve">0.58 </v>
      </c>
      <c r="E105" s="466" t="str">
        <f>LEFT('Bball ref'!H111,(FIND("(",'Bball ref'!H111)-1))</f>
        <v xml:space="preserve">0.51 </v>
      </c>
      <c r="F105" s="466">
        <f>'Bball ref'!I111</f>
        <v>0</v>
      </c>
      <c r="G105" s="466">
        <f>'Bball ref'!K111</f>
        <v>11.3</v>
      </c>
      <c r="H105" s="466">
        <f>'Bball ref'!L111</f>
        <v>1.7</v>
      </c>
      <c r="I105" s="466">
        <f>'Bball ref'!M111</f>
        <v>1.5</v>
      </c>
      <c r="J105" s="466">
        <f>'Bball ref'!N111</f>
        <v>1</v>
      </c>
      <c r="K105" s="466">
        <f>'Bball ref'!O111</f>
        <v>1.7</v>
      </c>
      <c r="L105" s="466">
        <f>'Bball ref'!J111</f>
        <v>14.4</v>
      </c>
      <c r="M105" s="466" t="str">
        <f>MID('Bball ref'!G111,FIND("(",'Bball ref'!G111)+1,FIND("/",'Bball ref'!G111)-FIND("(",'Bball ref'!G111)-1)</f>
        <v>6.3</v>
      </c>
      <c r="N105" s="466" t="str">
        <f>MID('Bball ref'!G111,FIND("/",'Bball ref'!G111)+1,FIND(")",'Bball ref'!G111)-FIND("/",'Bball ref'!G111)-1)</f>
        <v>10.9</v>
      </c>
      <c r="O105" s="466" t="str">
        <f>MID('Bball ref'!H111,FIND("(",'Bball ref'!H111)+1,FIND("/",'Bball ref'!H111)-FIND("(",'Bball ref'!H111)-1)</f>
        <v>1.9</v>
      </c>
      <c r="P105" s="466" t="str">
        <f>MID('Bball ref'!H111,FIND("/",'Bball ref'!H111)+1,FIND(")",'Bball ref'!H111)-FIND("/",'Bball ref'!H111)-1)</f>
        <v>3.7</v>
      </c>
    </row>
    <row r="106" spans="1:16">
      <c r="A106" t="str">
        <f>'Bball ref'!B112</f>
        <v>Danny Green</v>
      </c>
      <c r="B106" s="466">
        <f>'Bball ref'!A112</f>
        <v>98</v>
      </c>
      <c r="C106" s="466">
        <f>'Bball ref'!E112</f>
        <v>74</v>
      </c>
      <c r="D106" s="466" t="str">
        <f>LEFT('Bball ref'!G112,FIND("(",'Bball ref'!G112)-1)</f>
        <v xml:space="preserve">0.46 </v>
      </c>
      <c r="E106" s="466" t="str">
        <f>LEFT('Bball ref'!H112,(FIND("(",'Bball ref'!H112)-1))</f>
        <v xml:space="preserve">0.83 </v>
      </c>
      <c r="F106" s="466">
        <f>'Bball ref'!I112</f>
        <v>2.7</v>
      </c>
      <c r="G106" s="466">
        <f>'Bball ref'!K112</f>
        <v>4.2</v>
      </c>
      <c r="H106" s="466">
        <f>'Bball ref'!L112</f>
        <v>1.7</v>
      </c>
      <c r="I106" s="466">
        <f>'Bball ref'!M112</f>
        <v>0.9</v>
      </c>
      <c r="J106" s="466">
        <f>'Bball ref'!N112</f>
        <v>0.7</v>
      </c>
      <c r="K106" s="466">
        <f>'Bball ref'!O112</f>
        <v>0.9</v>
      </c>
      <c r="L106" s="466">
        <f>'Bball ref'!J112</f>
        <v>11.1</v>
      </c>
      <c r="M106" s="466" t="str">
        <f>MID('Bball ref'!G112,FIND("(",'Bball ref'!G112)+1,FIND("/",'Bball ref'!G112)-FIND("(",'Bball ref'!G112)-1)</f>
        <v>3.9</v>
      </c>
      <c r="N106" s="466" t="str">
        <f>MID('Bball ref'!G112,FIND("/",'Bball ref'!G112)+1,FIND(")",'Bball ref'!G112)-FIND("/",'Bball ref'!G112)-1)</f>
        <v>8.4</v>
      </c>
      <c r="O106" s="466" t="str">
        <f>MID('Bball ref'!H112,FIND("(",'Bball ref'!H112)+1,FIND("/",'Bball ref'!H112)-FIND("(",'Bball ref'!H112)-1)</f>
        <v>0.5</v>
      </c>
      <c r="P106" s="466" t="str">
        <f>MID('Bball ref'!H112,FIND("/",'Bball ref'!H112)+1,FIND(")",'Bball ref'!H112)-FIND("/",'Bball ref'!H112)-1)</f>
        <v>0.6</v>
      </c>
    </row>
    <row r="107" spans="1:16">
      <c r="A107" t="str">
        <f>'Bball ref'!B113</f>
        <v>Mikal Bridges</v>
      </c>
      <c r="B107" s="466">
        <f>'Bball ref'!A113</f>
        <v>99</v>
      </c>
      <c r="C107" s="466">
        <f>'Bball ref'!E113</f>
        <v>78</v>
      </c>
      <c r="D107" s="466" t="str">
        <f>LEFT('Bball ref'!G113,FIND("(",'Bball ref'!G113)-1)</f>
        <v xml:space="preserve">0.44 </v>
      </c>
      <c r="E107" s="466" t="str">
        <f>LEFT('Bball ref'!H113,(FIND("(",'Bball ref'!H113)-1))</f>
        <v xml:space="preserve">0.81 </v>
      </c>
      <c r="F107" s="466">
        <f>'Bball ref'!I113</f>
        <v>1.5</v>
      </c>
      <c r="G107" s="466">
        <f>'Bball ref'!K113</f>
        <v>3.7</v>
      </c>
      <c r="H107" s="466">
        <f>'Bball ref'!L113</f>
        <v>2.2999999999999998</v>
      </c>
      <c r="I107" s="466">
        <f>'Bball ref'!M113</f>
        <v>1.7</v>
      </c>
      <c r="J107" s="466">
        <f>'Bball ref'!N113</f>
        <v>0.6</v>
      </c>
      <c r="K107" s="466">
        <f>'Bball ref'!O113</f>
        <v>0.9</v>
      </c>
      <c r="L107" s="466">
        <f>'Bball ref'!J113</f>
        <v>10.1</v>
      </c>
      <c r="M107" s="466" t="str">
        <f>MID('Bball ref'!G113,FIND("(",'Bball ref'!G113)+1,FIND("/",'Bball ref'!G113)-FIND("(",'Bball ref'!G113)-1)</f>
        <v>3.6</v>
      </c>
      <c r="N107" s="466" t="str">
        <f>MID('Bball ref'!G113,FIND("/",'Bball ref'!G113)+1,FIND(")",'Bball ref'!G113)-FIND("/",'Bball ref'!G113)-1)</f>
        <v>8.1</v>
      </c>
      <c r="O107" s="466" t="str">
        <f>MID('Bball ref'!H113,FIND("(",'Bball ref'!H113)+1,FIND("/",'Bball ref'!H113)-FIND("(",'Bball ref'!H113)-1)</f>
        <v>1.3</v>
      </c>
      <c r="P107" s="466" t="str">
        <f>MID('Bball ref'!H113,FIND("/",'Bball ref'!H113)+1,FIND(")",'Bball ref'!H113)-FIND("/",'Bball ref'!H113)-1)</f>
        <v>1.6</v>
      </c>
    </row>
    <row r="108" spans="1:16">
      <c r="A108" t="str">
        <f>'Bball ref'!B114</f>
        <v>Marc Gasol</v>
      </c>
      <c r="B108" s="466">
        <f>'Bball ref'!A114</f>
        <v>100</v>
      </c>
      <c r="C108" s="466">
        <f>'Bball ref'!E114</f>
        <v>74</v>
      </c>
      <c r="D108" s="466" t="str">
        <f>LEFT('Bball ref'!G114,FIND("(",'Bball ref'!G114)-1)</f>
        <v xml:space="preserve">0.45 </v>
      </c>
      <c r="E108" s="466" t="str">
        <f>LEFT('Bball ref'!H114,(FIND("(",'Bball ref'!H114)-1))</f>
        <v xml:space="preserve">0.78 </v>
      </c>
      <c r="F108" s="466">
        <f>'Bball ref'!I114</f>
        <v>1.1000000000000001</v>
      </c>
      <c r="G108" s="466">
        <f>'Bball ref'!K114</f>
        <v>6.7</v>
      </c>
      <c r="H108" s="466">
        <f>'Bball ref'!L114</f>
        <v>3.8</v>
      </c>
      <c r="I108" s="466">
        <f>'Bball ref'!M114</f>
        <v>0.9</v>
      </c>
      <c r="J108" s="466">
        <f>'Bball ref'!N114</f>
        <v>0.9</v>
      </c>
      <c r="K108" s="466">
        <f>'Bball ref'!O114</f>
        <v>1</v>
      </c>
      <c r="L108" s="466">
        <f>'Bball ref'!J114</f>
        <v>11.6</v>
      </c>
      <c r="M108" s="466" t="str">
        <f>MID('Bball ref'!G114,FIND("(",'Bball ref'!G114)+1,FIND("/",'Bball ref'!G114)-FIND("(",'Bball ref'!G114)-1)</f>
        <v>4.2</v>
      </c>
      <c r="N108" s="466" t="str">
        <f>MID('Bball ref'!G114,FIND("/",'Bball ref'!G114)+1,FIND(")",'Bball ref'!G114)-FIND("/",'Bball ref'!G114)-1)</f>
        <v>9.4</v>
      </c>
      <c r="O108" s="466" t="str">
        <f>MID('Bball ref'!H114,FIND("(",'Bball ref'!H114)+1,FIND("/",'Bball ref'!H114)-FIND("(",'Bball ref'!H114)-1)</f>
        <v>2.1</v>
      </c>
      <c r="P108" s="466" t="str">
        <f>MID('Bball ref'!H114,FIND("/",'Bball ref'!H114)+1,FIND(")",'Bball ref'!H114)-FIND("/",'Bball ref'!H114)-1)</f>
        <v>2.7</v>
      </c>
    </row>
    <row r="109" spans="1:16">
      <c r="A109" t="str">
        <f>'Bball ref'!B115</f>
        <v>Jeff Teague</v>
      </c>
      <c r="B109" s="466">
        <f>'Bball ref'!A115</f>
        <v>101</v>
      </c>
      <c r="C109" s="466">
        <f>'Bball ref'!E115</f>
        <v>68</v>
      </c>
      <c r="D109" s="466" t="str">
        <f>LEFT('Bball ref'!G115,FIND("(",'Bball ref'!G115)-1)</f>
        <v xml:space="preserve">0.42 </v>
      </c>
      <c r="E109" s="466" t="str">
        <f>LEFT('Bball ref'!H115,(FIND("(",'Bball ref'!H115)-1))</f>
        <v xml:space="preserve">0.79 </v>
      </c>
      <c r="F109" s="466">
        <f>'Bball ref'!I115</f>
        <v>0.8</v>
      </c>
      <c r="G109" s="466">
        <f>'Bball ref'!K115</f>
        <v>2.6</v>
      </c>
      <c r="H109" s="466">
        <f>'Bball ref'!L115</f>
        <v>8.6</v>
      </c>
      <c r="I109" s="466">
        <f>'Bball ref'!M115</f>
        <v>1</v>
      </c>
      <c r="J109" s="466">
        <f>'Bball ref'!N115</f>
        <v>0.4</v>
      </c>
      <c r="K109" s="466">
        <f>'Bball ref'!O115</f>
        <v>2.2999999999999998</v>
      </c>
      <c r="L109" s="466">
        <f>'Bball ref'!J115</f>
        <v>12.7</v>
      </c>
      <c r="M109" s="466" t="str">
        <f>MID('Bball ref'!G115,FIND("(",'Bball ref'!G115)+1,FIND("/",'Bball ref'!G115)-FIND("(",'Bball ref'!G115)-1)</f>
        <v>4.4</v>
      </c>
      <c r="N109" s="466" t="str">
        <f>MID('Bball ref'!G115,FIND("/",'Bball ref'!G115)+1,FIND(")",'Bball ref'!G115)-FIND("/",'Bball ref'!G115)-1)</f>
        <v>10.4</v>
      </c>
      <c r="O109" s="466" t="str">
        <f>MID('Bball ref'!H115,FIND("(",'Bball ref'!H115)+1,FIND("/",'Bball ref'!H115)-FIND("(",'Bball ref'!H115)-1)</f>
        <v>3.0</v>
      </c>
      <c r="P109" s="466" t="str">
        <f>MID('Bball ref'!H115,FIND("/",'Bball ref'!H115)+1,FIND(")",'Bball ref'!H115)-FIND("/",'Bball ref'!H115)-1)</f>
        <v>3.8</v>
      </c>
    </row>
    <row r="110" spans="1:16">
      <c r="A110" t="str">
        <f>'Bball ref'!B116</f>
        <v>Zach Collins</v>
      </c>
      <c r="B110" s="466">
        <f>'Bball ref'!A116</f>
        <v>102</v>
      </c>
      <c r="C110" s="466">
        <f>'Bball ref'!E116</f>
        <v>74</v>
      </c>
      <c r="D110" s="466" t="str">
        <f>LEFT('Bball ref'!G116,FIND("(",'Bball ref'!G116)-1)</f>
        <v xml:space="preserve">0.47 </v>
      </c>
      <c r="E110" s="466" t="str">
        <f>LEFT('Bball ref'!H116,(FIND("(",'Bball ref'!H116)-1))</f>
        <v xml:space="preserve">0.75 </v>
      </c>
      <c r="F110" s="466">
        <f>'Bball ref'!I116</f>
        <v>1.2</v>
      </c>
      <c r="G110" s="466">
        <f>'Bball ref'!K116</f>
        <v>7.3</v>
      </c>
      <c r="H110" s="466">
        <f>'Bball ref'!L116</f>
        <v>1.6</v>
      </c>
      <c r="I110" s="466">
        <f>'Bball ref'!M116</f>
        <v>0.5</v>
      </c>
      <c r="J110" s="466">
        <f>'Bball ref'!N116</f>
        <v>1.6</v>
      </c>
      <c r="K110" s="466">
        <f>'Bball ref'!O116</f>
        <v>1.6</v>
      </c>
      <c r="L110" s="466">
        <f>'Bball ref'!J116</f>
        <v>12.7</v>
      </c>
      <c r="M110" s="466" t="str">
        <f>MID('Bball ref'!G116,FIND("(",'Bball ref'!G116)+1,FIND("/",'Bball ref'!G116)-FIND("(",'Bball ref'!G116)-1)</f>
        <v>4.7</v>
      </c>
      <c r="N110" s="466" t="str">
        <f>MID('Bball ref'!G116,FIND("/",'Bball ref'!G116)+1,FIND(")",'Bball ref'!G116)-FIND("/",'Bball ref'!G116)-1)</f>
        <v>10.0</v>
      </c>
      <c r="O110" s="466" t="str">
        <f>MID('Bball ref'!H116,FIND("(",'Bball ref'!H116)+1,FIND("/",'Bball ref'!H116)-FIND("(",'Bball ref'!H116)-1)</f>
        <v>2.1</v>
      </c>
      <c r="P110" s="466" t="str">
        <f>MID('Bball ref'!H116,FIND("/",'Bball ref'!H116)+1,FIND(")",'Bball ref'!H116)-FIND("/",'Bball ref'!H116)-1)</f>
        <v>2.8</v>
      </c>
    </row>
    <row r="111" spans="1:16">
      <c r="A111" t="str">
        <f>'Bball ref'!B117</f>
        <v>Enes Kanter</v>
      </c>
      <c r="B111" s="466">
        <f>'Bball ref'!A117</f>
        <v>103</v>
      </c>
      <c r="C111" s="466">
        <f>'Bball ref'!E117</f>
        <v>70</v>
      </c>
      <c r="D111" s="466" t="str">
        <f>LEFT('Bball ref'!G117,FIND("(",'Bball ref'!G117)-1)</f>
        <v xml:space="preserve">0.55 </v>
      </c>
      <c r="E111" s="466" t="str">
        <f>LEFT('Bball ref'!H117,(FIND("(",'Bball ref'!H117)-1))</f>
        <v xml:space="preserve">0.81 </v>
      </c>
      <c r="F111" s="466">
        <f>'Bball ref'!I117</f>
        <v>0.1</v>
      </c>
      <c r="G111" s="466">
        <f>'Bball ref'!K117</f>
        <v>9.6</v>
      </c>
      <c r="H111" s="466">
        <f>'Bball ref'!L117</f>
        <v>1.9</v>
      </c>
      <c r="I111" s="466">
        <f>'Bball ref'!M117</f>
        <v>0.5</v>
      </c>
      <c r="J111" s="466">
        <f>'Bball ref'!N117</f>
        <v>0.4</v>
      </c>
      <c r="K111" s="466">
        <f>'Bball ref'!O117</f>
        <v>1.9</v>
      </c>
      <c r="L111" s="466">
        <f>'Bball ref'!J117</f>
        <v>13.9</v>
      </c>
      <c r="M111" s="466" t="str">
        <f>MID('Bball ref'!G117,FIND("(",'Bball ref'!G117)+1,FIND("/",'Bball ref'!G117)-FIND("(",'Bball ref'!G117)-1)</f>
        <v>5.6</v>
      </c>
      <c r="N111" s="466" t="str">
        <f>MID('Bball ref'!G117,FIND("/",'Bball ref'!G117)+1,FIND(")",'Bball ref'!G117)-FIND("/",'Bball ref'!G117)-1)</f>
        <v>10.2</v>
      </c>
      <c r="O111" s="466" t="str">
        <f>MID('Bball ref'!H117,FIND("(",'Bball ref'!H117)+1,FIND("/",'Bball ref'!H117)-FIND("(",'Bball ref'!H117)-1)</f>
        <v>2.6</v>
      </c>
      <c r="P111" s="466" t="str">
        <f>MID('Bball ref'!H117,FIND("/",'Bball ref'!H117)+1,FIND(")",'Bball ref'!H117)-FIND("/",'Bball ref'!H117)-1)</f>
        <v>3.2</v>
      </c>
    </row>
    <row r="112" spans="1:16">
      <c r="A112" t="str">
        <f>'Bball ref'!B118</f>
        <v xml:space="preserve">Kelly Olynyk </v>
      </c>
      <c r="B112" s="466">
        <f>'Bball ref'!A118</f>
        <v>104</v>
      </c>
      <c r="C112" s="466">
        <f>'Bball ref'!E118</f>
        <v>78</v>
      </c>
      <c r="D112" s="466" t="str">
        <f>LEFT('Bball ref'!G118,FIND("(",'Bball ref'!G118)-1)</f>
        <v xml:space="preserve">0.47 </v>
      </c>
      <c r="E112" s="466" t="str">
        <f>LEFT('Bball ref'!H118,(FIND("(",'Bball ref'!H118)-1))</f>
        <v xml:space="preserve">0.86 </v>
      </c>
      <c r="F112" s="466">
        <f>'Bball ref'!I118</f>
        <v>1.7</v>
      </c>
      <c r="G112" s="466">
        <f>'Bball ref'!K118</f>
        <v>5.8</v>
      </c>
      <c r="H112" s="466">
        <f>'Bball ref'!L118</f>
        <v>2.2000000000000002</v>
      </c>
      <c r="I112" s="466">
        <f>'Bball ref'!M118</f>
        <v>0.8</v>
      </c>
      <c r="J112" s="466">
        <f>'Bball ref'!N118</f>
        <v>0.6</v>
      </c>
      <c r="K112" s="466">
        <f>'Bball ref'!O118</f>
        <v>1.7</v>
      </c>
      <c r="L112" s="466">
        <f>'Bball ref'!J118</f>
        <v>12.3</v>
      </c>
      <c r="M112" s="466" t="str">
        <f>MID('Bball ref'!G118,FIND("(",'Bball ref'!G118)+1,FIND("/",'Bball ref'!G118)-FIND("(",'Bball ref'!G118)-1)</f>
        <v>4.1</v>
      </c>
      <c r="N112" s="466" t="str">
        <f>MID('Bball ref'!G118,FIND("/",'Bball ref'!G118)+1,FIND(")",'Bball ref'!G118)-FIND("/",'Bball ref'!G118)-1)</f>
        <v>8.8</v>
      </c>
      <c r="O112" s="466" t="str">
        <f>MID('Bball ref'!H118,FIND("(",'Bball ref'!H118)+1,FIND("/",'Bball ref'!H118)-FIND("(",'Bball ref'!H118)-1)</f>
        <v>2.4</v>
      </c>
      <c r="P112" s="466" t="str">
        <f>MID('Bball ref'!H118,FIND("/",'Bball ref'!H118)+1,FIND(")",'Bball ref'!H118)-FIND("/",'Bball ref'!H118)-1)</f>
        <v>2.8</v>
      </c>
    </row>
    <row r="113" spans="1:16">
      <c r="A113" t="str">
        <f>'Bball ref'!B119</f>
        <v>PLAYER</v>
      </c>
      <c r="B113" s="466" t="str">
        <f>'Bball ref'!A119</f>
        <v>R#</v>
      </c>
      <c r="C113" s="466" t="str">
        <f>'Bball ref'!E119</f>
        <v>GP</v>
      </c>
      <c r="D113" s="466" t="e">
        <f>LEFT('Bball ref'!G119,FIND("(",'Bball ref'!G119)-1)</f>
        <v>#VALUE!</v>
      </c>
      <c r="E113" s="466" t="e">
        <f>LEFT('Bball ref'!H119,(FIND("(",'Bball ref'!H119)-1))</f>
        <v>#VALUE!</v>
      </c>
      <c r="F113" s="466" t="str">
        <f>'Bball ref'!I119</f>
        <v>3PM</v>
      </c>
      <c r="G113" s="466" t="str">
        <f>'Bball ref'!K119</f>
        <v>TREB</v>
      </c>
      <c r="H113" s="466" t="str">
        <f>'Bball ref'!L119</f>
        <v>AST</v>
      </c>
      <c r="I113" s="466" t="str">
        <f>'Bball ref'!M119</f>
        <v>STL</v>
      </c>
      <c r="J113" s="466" t="str">
        <f>'Bball ref'!N119</f>
        <v>BLK</v>
      </c>
      <c r="K113" s="466" t="str">
        <f>'Bball ref'!O119</f>
        <v>TO</v>
      </c>
      <c r="L113" s="466" t="str">
        <f>'Bball ref'!J119</f>
        <v>PTS</v>
      </c>
      <c r="M113" s="466" t="e">
        <f>MID('Bball ref'!G119,FIND("(",'Bball ref'!G119)+1,FIND("/",'Bball ref'!G119)-FIND("(",'Bball ref'!G119)-1)</f>
        <v>#VALUE!</v>
      </c>
      <c r="N113" s="466" t="e">
        <f>MID('Bball ref'!G119,FIND("/",'Bball ref'!G119)+1,FIND(")",'Bball ref'!G119)-FIND("/",'Bball ref'!G119)-1)</f>
        <v>#VALUE!</v>
      </c>
      <c r="O113" s="466" t="e">
        <f>MID('Bball ref'!H119,FIND("(",'Bball ref'!H119)+1,FIND("/",'Bball ref'!H119)-FIND("(",'Bball ref'!H119)-1)</f>
        <v>#VALUE!</v>
      </c>
      <c r="P113" s="466" t="e">
        <f>MID('Bball ref'!H119,FIND("/",'Bball ref'!H119)+1,FIND(")",'Bball ref'!H119)-FIND("/",'Bball ref'!H119)-1)</f>
        <v>#VALUE!</v>
      </c>
    </row>
    <row r="114" spans="1:16">
      <c r="A114" t="str">
        <f>'Bball ref'!B120</f>
        <v>Serge Ibaka</v>
      </c>
      <c r="B114" s="466">
        <f>'Bball ref'!A120</f>
        <v>105</v>
      </c>
      <c r="C114" s="466">
        <f>'Bball ref'!E120</f>
        <v>72</v>
      </c>
      <c r="D114" s="466" t="str">
        <f>LEFT('Bball ref'!G120,FIND("(",'Bball ref'!G120)-1)</f>
        <v xml:space="preserve">0.48 </v>
      </c>
      <c r="E114" s="466" t="str">
        <f>LEFT('Bball ref'!H120,(FIND("(",'Bball ref'!H120)-1))</f>
        <v xml:space="preserve">0.77 </v>
      </c>
      <c r="F114" s="466">
        <f>'Bball ref'!I120</f>
        <v>0.8</v>
      </c>
      <c r="G114" s="466">
        <f>'Bball ref'!K120</f>
        <v>8.1999999999999993</v>
      </c>
      <c r="H114" s="466">
        <f>'Bball ref'!L120</f>
        <v>1.1000000000000001</v>
      </c>
      <c r="I114" s="466">
        <f>'Bball ref'!M120</f>
        <v>0.4</v>
      </c>
      <c r="J114" s="466">
        <f>'Bball ref'!N120</f>
        <v>1.3</v>
      </c>
      <c r="K114" s="466">
        <f>'Bball ref'!O120</f>
        <v>1.5</v>
      </c>
      <c r="L114" s="466">
        <f>'Bball ref'!J120</f>
        <v>15.2</v>
      </c>
      <c r="M114" s="466" t="str">
        <f>MID('Bball ref'!G120,FIND("(",'Bball ref'!G120)+1,FIND("/",'Bball ref'!G120)-FIND("(",'Bball ref'!G120)-1)</f>
        <v>6.2</v>
      </c>
      <c r="N114" s="466" t="str">
        <f>MID('Bball ref'!G120,FIND("/",'Bball ref'!G120)+1,FIND(")",'Bball ref'!G120)-FIND("/",'Bball ref'!G120)-1)</f>
        <v>12.9</v>
      </c>
      <c r="O114" s="466" t="str">
        <f>MID('Bball ref'!H120,FIND("(",'Bball ref'!H120)+1,FIND("/",'Bball ref'!H120)-FIND("(",'Bball ref'!H120)-1)</f>
        <v>2.0</v>
      </c>
      <c r="P114" s="466" t="str">
        <f>MID('Bball ref'!H120,FIND("/",'Bball ref'!H120)+1,FIND(")",'Bball ref'!H120)-FIND("/",'Bball ref'!H120)-1)</f>
        <v>2.6</v>
      </c>
    </row>
    <row r="115" spans="1:16">
      <c r="A115" t="str">
        <f>'Bball ref'!B121</f>
        <v>Paul Millsap</v>
      </c>
      <c r="B115" s="466">
        <f>'Bball ref'!A121</f>
        <v>106</v>
      </c>
      <c r="C115" s="466">
        <f>'Bball ref'!E121</f>
        <v>66</v>
      </c>
      <c r="D115" s="466" t="str">
        <f>LEFT('Bball ref'!G121,FIND("(",'Bball ref'!G121)-1)</f>
        <v xml:space="preserve">0.49 </v>
      </c>
      <c r="E115" s="466" t="str">
        <f>LEFT('Bball ref'!H121,(FIND("(",'Bball ref'!H121)-1))</f>
        <v xml:space="preserve">0.72 </v>
      </c>
      <c r="F115" s="466">
        <f>'Bball ref'!I121</f>
        <v>0.8</v>
      </c>
      <c r="G115" s="466">
        <f>'Bball ref'!K121</f>
        <v>7.3</v>
      </c>
      <c r="H115" s="466">
        <f>'Bball ref'!L121</f>
        <v>2</v>
      </c>
      <c r="I115" s="466">
        <f>'Bball ref'!M121</f>
        <v>1.2</v>
      </c>
      <c r="J115" s="466">
        <f>'Bball ref'!N121</f>
        <v>0.8</v>
      </c>
      <c r="K115" s="466">
        <f>'Bball ref'!O121</f>
        <v>1.3</v>
      </c>
      <c r="L115" s="466">
        <f>'Bball ref'!J121</f>
        <v>12.8</v>
      </c>
      <c r="M115" s="466" t="str">
        <f>MID('Bball ref'!G121,FIND("(",'Bball ref'!G121)+1,FIND("/",'Bball ref'!G121)-FIND("(",'Bball ref'!G121)-1)</f>
        <v>4.7</v>
      </c>
      <c r="N115" s="466" t="str">
        <f>MID('Bball ref'!G121,FIND("/",'Bball ref'!G121)+1,FIND(")",'Bball ref'!G121)-FIND("/",'Bball ref'!G121)-1)</f>
        <v>9.6</v>
      </c>
      <c r="O115" s="466" t="str">
        <f>MID('Bball ref'!H121,FIND("(",'Bball ref'!H121)+1,FIND("/",'Bball ref'!H121)-FIND("(",'Bball ref'!H121)-1)</f>
        <v>2.6</v>
      </c>
      <c r="P115" s="466" t="str">
        <f>MID('Bball ref'!H121,FIND("/",'Bball ref'!H121)+1,FIND(")",'Bball ref'!H121)-FIND("/",'Bball ref'!H121)-1)</f>
        <v>3.6</v>
      </c>
    </row>
    <row r="116" spans="1:16">
      <c r="A116" t="str">
        <f>'Bball ref'!B122</f>
        <v>Terrence Ross</v>
      </c>
      <c r="B116" s="466">
        <f>'Bball ref'!A122</f>
        <v>107</v>
      </c>
      <c r="C116" s="466">
        <f>'Bball ref'!E122</f>
        <v>74</v>
      </c>
      <c r="D116" s="466" t="str">
        <f>LEFT('Bball ref'!G122,FIND("(",'Bball ref'!G122)-1)</f>
        <v xml:space="preserve">0.43 </v>
      </c>
      <c r="E116" s="466" t="str">
        <f>LEFT('Bball ref'!H122,(FIND("(",'Bball ref'!H122)-1))</f>
        <v xml:space="preserve">0.89 </v>
      </c>
      <c r="F116" s="466">
        <f>'Bball ref'!I122</f>
        <v>2.8</v>
      </c>
      <c r="G116" s="466">
        <f>'Bball ref'!K122</f>
        <v>3.5</v>
      </c>
      <c r="H116" s="466">
        <f>'Bball ref'!L122</f>
        <v>1.8</v>
      </c>
      <c r="I116" s="466">
        <f>'Bball ref'!M122</f>
        <v>0.9</v>
      </c>
      <c r="J116" s="466">
        <f>'Bball ref'!N122</f>
        <v>0.4</v>
      </c>
      <c r="K116" s="466">
        <f>'Bball ref'!O122</f>
        <v>1.1000000000000001</v>
      </c>
      <c r="L116" s="466">
        <f>'Bball ref'!J122</f>
        <v>15.6</v>
      </c>
      <c r="M116" s="466" t="str">
        <f>MID('Bball ref'!G122,FIND("(",'Bball ref'!G122)+1,FIND("/",'Bball ref'!G122)-FIND("(",'Bball ref'!G122)-1)</f>
        <v>5.6</v>
      </c>
      <c r="N116" s="466" t="str">
        <f>MID('Bball ref'!G122,FIND("/",'Bball ref'!G122)+1,FIND(")",'Bball ref'!G122)-FIND("/",'Bball ref'!G122)-1)</f>
        <v>13.1</v>
      </c>
      <c r="O116" s="466" t="str">
        <f>MID('Bball ref'!H122,FIND("(",'Bball ref'!H122)+1,FIND("/",'Bball ref'!H122)-FIND("(",'Bball ref'!H122)-1)</f>
        <v>1.7</v>
      </c>
      <c r="P116" s="466" t="str">
        <f>MID('Bball ref'!H122,FIND("/",'Bball ref'!H122)+1,FIND(")",'Bball ref'!H122)-FIND("/",'Bball ref'!H122)-1)</f>
        <v>1.9</v>
      </c>
    </row>
    <row r="117" spans="1:16">
      <c r="A117" t="str">
        <f>'Bball ref'!B123</f>
        <v>Lou Williams</v>
      </c>
      <c r="B117" s="466">
        <f>'Bball ref'!A123</f>
        <v>108</v>
      </c>
      <c r="C117" s="466">
        <f>'Bball ref'!E123</f>
        <v>76</v>
      </c>
      <c r="D117" s="466" t="str">
        <f>LEFT('Bball ref'!G123,FIND("(",'Bball ref'!G123)-1)</f>
        <v xml:space="preserve">0.44 </v>
      </c>
      <c r="E117" s="466" t="str">
        <f>LEFT('Bball ref'!H123,(FIND("(",'Bball ref'!H123)-1))</f>
        <v xml:space="preserve">0.88 </v>
      </c>
      <c r="F117" s="466">
        <f>'Bball ref'!I123</f>
        <v>1.4</v>
      </c>
      <c r="G117" s="466">
        <f>'Bball ref'!K123</f>
        <v>3</v>
      </c>
      <c r="H117" s="466">
        <f>'Bball ref'!L123</f>
        <v>3.9</v>
      </c>
      <c r="I117" s="466">
        <f>'Bball ref'!M123</f>
        <v>0.7</v>
      </c>
      <c r="J117" s="466">
        <f>'Bball ref'!N123</f>
        <v>0.1</v>
      </c>
      <c r="K117" s="466">
        <f>'Bball ref'!O123</f>
        <v>2.2999999999999998</v>
      </c>
      <c r="L117" s="466">
        <f>'Bball ref'!J123</f>
        <v>17.399999999999999</v>
      </c>
      <c r="M117" s="466" t="str">
        <f>MID('Bball ref'!G123,FIND("(",'Bball ref'!G123)+1,FIND("/",'Bball ref'!G123)-FIND("(",'Bball ref'!G123)-1)</f>
        <v>5.5</v>
      </c>
      <c r="N117" s="466" t="str">
        <f>MID('Bball ref'!G123,FIND("/",'Bball ref'!G123)+1,FIND(")",'Bball ref'!G123)-FIND("/",'Bball ref'!G123)-1)</f>
        <v>12.5</v>
      </c>
      <c r="O117" s="466" t="str">
        <f>MID('Bball ref'!H123,FIND("(",'Bball ref'!H123)+1,FIND("/",'Bball ref'!H123)-FIND("(",'Bball ref'!H123)-1)</f>
        <v>4.9</v>
      </c>
      <c r="P117" s="466" t="str">
        <f>MID('Bball ref'!H123,FIND("/",'Bball ref'!H123)+1,FIND(")",'Bball ref'!H123)-FIND("/",'Bball ref'!H123)-1)</f>
        <v>5.6</v>
      </c>
    </row>
    <row r="118" spans="1:16">
      <c r="A118" t="str">
        <f>'Bball ref'!B124</f>
        <v>DeAndre Jordan</v>
      </c>
      <c r="B118" s="466">
        <f>'Bball ref'!A124</f>
        <v>109</v>
      </c>
      <c r="C118" s="466">
        <f>'Bball ref'!E124</f>
        <v>76</v>
      </c>
      <c r="D118" s="466" t="str">
        <f>LEFT('Bball ref'!G124,FIND("(",'Bball ref'!G124)-1)</f>
        <v xml:space="preserve">0.63 </v>
      </c>
      <c r="E118" s="466" t="str">
        <f>LEFT('Bball ref'!H124,(FIND("(",'Bball ref'!H124)-1))</f>
        <v xml:space="preserve">0.71 </v>
      </c>
      <c r="F118" s="466">
        <f>'Bball ref'!I124</f>
        <v>0</v>
      </c>
      <c r="G118" s="466">
        <f>'Bball ref'!K124</f>
        <v>10.5</v>
      </c>
      <c r="H118" s="466">
        <f>'Bball ref'!L124</f>
        <v>2</v>
      </c>
      <c r="I118" s="466">
        <f>'Bball ref'!M124</f>
        <v>0.5</v>
      </c>
      <c r="J118" s="466">
        <f>'Bball ref'!N124</f>
        <v>1</v>
      </c>
      <c r="K118" s="466">
        <f>'Bball ref'!O124</f>
        <v>1.9</v>
      </c>
      <c r="L118" s="466">
        <f>'Bball ref'!J124</f>
        <v>9.6999999999999993</v>
      </c>
      <c r="M118" s="466" t="str">
        <f>MID('Bball ref'!G124,FIND("(",'Bball ref'!G124)+1,FIND("/",'Bball ref'!G124)-FIND("(",'Bball ref'!G124)-1)</f>
        <v>3.6</v>
      </c>
      <c r="N118" s="466" t="str">
        <f>MID('Bball ref'!G124,FIND("/",'Bball ref'!G124)+1,FIND(")",'Bball ref'!G124)-FIND("/",'Bball ref'!G124)-1)</f>
        <v>5.7</v>
      </c>
      <c r="O118" s="466" t="str">
        <f>MID('Bball ref'!H124,FIND("(",'Bball ref'!H124)+1,FIND("/",'Bball ref'!H124)-FIND("(",'Bball ref'!H124)-1)</f>
        <v>2.4</v>
      </c>
      <c r="P118" s="466" t="str">
        <f>MID('Bball ref'!H124,FIND("/",'Bball ref'!H124)+1,FIND(")",'Bball ref'!H124)-FIND("/",'Bball ref'!H124)-1)</f>
        <v>3.4</v>
      </c>
    </row>
    <row r="119" spans="1:16">
      <c r="A119" t="str">
        <f>'Bball ref'!B125</f>
        <v>Nicolas Batum</v>
      </c>
      <c r="B119" s="466">
        <f>'Bball ref'!A125</f>
        <v>110</v>
      </c>
      <c r="C119" s="466">
        <f>'Bball ref'!E125</f>
        <v>70</v>
      </c>
      <c r="D119" s="466" t="str">
        <f>LEFT('Bball ref'!G125,FIND("(",'Bball ref'!G125)-1)</f>
        <v xml:space="preserve">0.43 </v>
      </c>
      <c r="E119" s="466" t="str">
        <f>LEFT('Bball ref'!H125,(FIND("(",'Bball ref'!H125)-1))</f>
        <v xml:space="preserve">0.83 </v>
      </c>
      <c r="F119" s="466">
        <f>'Bball ref'!I125</f>
        <v>1.5</v>
      </c>
      <c r="G119" s="466">
        <f>'Bball ref'!K125</f>
        <v>5.0999999999999996</v>
      </c>
      <c r="H119" s="466">
        <f>'Bball ref'!L125</f>
        <v>4.5999999999999996</v>
      </c>
      <c r="I119" s="466">
        <f>'Bball ref'!M125</f>
        <v>0.9</v>
      </c>
      <c r="J119" s="466">
        <f>'Bball ref'!N125</f>
        <v>0.6</v>
      </c>
      <c r="K119" s="466">
        <f>'Bball ref'!O125</f>
        <v>1.5</v>
      </c>
      <c r="L119" s="466">
        <f>'Bball ref'!J125</f>
        <v>11.7</v>
      </c>
      <c r="M119" s="466" t="str">
        <f>MID('Bball ref'!G125,FIND("(",'Bball ref'!G125)+1,FIND("/",'Bball ref'!G125)-FIND("(",'Bball ref'!G125)-1)</f>
        <v>4.6</v>
      </c>
      <c r="N119" s="466" t="str">
        <f>MID('Bball ref'!G125,FIND("/",'Bball ref'!G125)+1,FIND(")",'Bball ref'!G125)-FIND("/",'Bball ref'!G125)-1)</f>
        <v>10.6</v>
      </c>
      <c r="O119" s="466" t="str">
        <f>MID('Bball ref'!H125,FIND("(",'Bball ref'!H125)+1,FIND("/",'Bball ref'!H125)-FIND("(",'Bball ref'!H125)-1)</f>
        <v>1.0</v>
      </c>
      <c r="P119" s="466" t="str">
        <f>MID('Bball ref'!H125,FIND("/",'Bball ref'!H125)+1,FIND(")",'Bball ref'!H125)-FIND("/",'Bball ref'!H125)-1)</f>
        <v>1.2</v>
      </c>
    </row>
    <row r="120" spans="1:16">
      <c r="A120" t="str">
        <f>'Bball ref'!B126</f>
        <v>Rudy Gay</v>
      </c>
      <c r="B120" s="466">
        <f>'Bball ref'!A126</f>
        <v>111</v>
      </c>
      <c r="C120" s="466">
        <f>'Bball ref'!E126</f>
        <v>66</v>
      </c>
      <c r="D120" s="466" t="str">
        <f>LEFT('Bball ref'!G126,FIND("(",'Bball ref'!G126)-1)</f>
        <v xml:space="preserve">0.47 </v>
      </c>
      <c r="E120" s="466" t="str">
        <f>LEFT('Bball ref'!H126,(FIND("(",'Bball ref'!H126)-1))</f>
        <v xml:space="preserve">0.81 </v>
      </c>
      <c r="F120" s="466">
        <f>'Bball ref'!I126</f>
        <v>1.1000000000000001</v>
      </c>
      <c r="G120" s="466">
        <f>'Bball ref'!K126</f>
        <v>7</v>
      </c>
      <c r="H120" s="466">
        <f>'Bball ref'!L126</f>
        <v>2.7</v>
      </c>
      <c r="I120" s="466">
        <f>'Bball ref'!M126</f>
        <v>0.8</v>
      </c>
      <c r="J120" s="466">
        <f>'Bball ref'!N126</f>
        <v>0.5</v>
      </c>
      <c r="K120" s="466">
        <f>'Bball ref'!O126</f>
        <v>1.6</v>
      </c>
      <c r="L120" s="466">
        <f>'Bball ref'!J126</f>
        <v>13.3</v>
      </c>
      <c r="M120" s="466" t="str">
        <f>MID('Bball ref'!G126,FIND("(",'Bball ref'!G126)+1,FIND("/",'Bball ref'!G126)-FIND("(",'Bball ref'!G126)-1)</f>
        <v>5.2</v>
      </c>
      <c r="N120" s="466" t="str">
        <f>MID('Bball ref'!G126,FIND("/",'Bball ref'!G126)+1,FIND(")",'Bball ref'!G126)-FIND("/",'Bball ref'!G126)-1)</f>
        <v>11.0</v>
      </c>
      <c r="O120" s="466" t="str">
        <f>MID('Bball ref'!H126,FIND("(",'Bball ref'!H126)+1,FIND("/",'Bball ref'!H126)-FIND("(",'Bball ref'!H126)-1)</f>
        <v>1.7</v>
      </c>
      <c r="P120" s="466" t="str">
        <f>MID('Bball ref'!H126,FIND("/",'Bball ref'!H126)+1,FIND(")",'Bball ref'!H126)-FIND("/",'Bball ref'!H126)-1)</f>
        <v>2.1</v>
      </c>
    </row>
    <row r="121" spans="1:16">
      <c r="A121" t="str">
        <f>'Bball ref'!B127</f>
        <v>Davis Bertans</v>
      </c>
      <c r="B121" s="466">
        <f>'Bball ref'!A127</f>
        <v>112</v>
      </c>
      <c r="C121" s="466">
        <f>'Bball ref'!E127</f>
        <v>74</v>
      </c>
      <c r="D121" s="466" t="str">
        <f>LEFT('Bball ref'!G127,FIND("(",'Bball ref'!G127)-1)</f>
        <v xml:space="preserve">0.45 </v>
      </c>
      <c r="E121" s="466" t="str">
        <f>LEFT('Bball ref'!H127,(FIND("(",'Bball ref'!H127)-1))</f>
        <v xml:space="preserve">0.91 </v>
      </c>
      <c r="F121" s="466">
        <f>'Bball ref'!I127</f>
        <v>2.6</v>
      </c>
      <c r="G121" s="466">
        <f>'Bball ref'!K127</f>
        <v>4.8</v>
      </c>
      <c r="H121" s="466">
        <f>'Bball ref'!L127</f>
        <v>1.8</v>
      </c>
      <c r="I121" s="466">
        <f>'Bball ref'!M127</f>
        <v>0.7</v>
      </c>
      <c r="J121" s="466">
        <f>'Bball ref'!N127</f>
        <v>0.5</v>
      </c>
      <c r="K121" s="466">
        <f>'Bball ref'!O127</f>
        <v>0.8</v>
      </c>
      <c r="L121" s="466">
        <f>'Bball ref'!J127</f>
        <v>11</v>
      </c>
      <c r="M121" s="466" t="str">
        <f>MID('Bball ref'!G127,FIND("(",'Bball ref'!G127)+1,FIND("/",'Bball ref'!G127)-FIND("(",'Bball ref'!G127)-1)</f>
        <v>3.7</v>
      </c>
      <c r="N121" s="466" t="str">
        <f>MID('Bball ref'!G127,FIND("/",'Bball ref'!G127)+1,FIND(")",'Bball ref'!G127)-FIND("/",'Bball ref'!G127)-1)</f>
        <v>8.2</v>
      </c>
      <c r="O121" s="466" t="str">
        <f>MID('Bball ref'!H127,FIND("(",'Bball ref'!H127)+1,FIND("/",'Bball ref'!H127)-FIND("(",'Bball ref'!H127)-1)</f>
        <v>1.0</v>
      </c>
      <c r="P121" s="466" t="str">
        <f>MID('Bball ref'!H127,FIND("/",'Bball ref'!H127)+1,FIND(")",'Bball ref'!H127)-FIND("/",'Bball ref'!H127)-1)</f>
        <v>1.1</v>
      </c>
    </row>
    <row r="122" spans="1:16">
      <c r="A122" t="str">
        <f>'Bball ref'!B128</f>
        <v>Alex Len</v>
      </c>
      <c r="B122" s="466">
        <f>'Bball ref'!A128</f>
        <v>113</v>
      </c>
      <c r="C122" s="466">
        <f>'Bball ref'!E128</f>
        <v>76</v>
      </c>
      <c r="D122" s="466" t="str">
        <f>LEFT('Bball ref'!G128,FIND("(",'Bball ref'!G128)-1)</f>
        <v xml:space="preserve">0.50 </v>
      </c>
      <c r="E122" s="466" t="str">
        <f>LEFT('Bball ref'!H128,(FIND("(",'Bball ref'!H128)-1))</f>
        <v xml:space="preserve">0.71 </v>
      </c>
      <c r="F122" s="466">
        <f>'Bball ref'!I128</f>
        <v>1.3</v>
      </c>
      <c r="G122" s="466">
        <f>'Bball ref'!K128</f>
        <v>7.3</v>
      </c>
      <c r="H122" s="466">
        <f>'Bball ref'!L128</f>
        <v>1.4</v>
      </c>
      <c r="I122" s="466">
        <f>'Bball ref'!M128</f>
        <v>0.5</v>
      </c>
      <c r="J122" s="466">
        <f>'Bball ref'!N128</f>
        <v>1.2</v>
      </c>
      <c r="K122" s="466">
        <f>'Bball ref'!O128</f>
        <v>1.6</v>
      </c>
      <c r="L122" s="466">
        <f>'Bball ref'!J128</f>
        <v>14.7</v>
      </c>
      <c r="M122" s="466" t="str">
        <f>MID('Bball ref'!G128,FIND("(",'Bball ref'!G128)+1,FIND("/",'Bball ref'!G128)-FIND("(",'Bball ref'!G128)-1)</f>
        <v>5.5</v>
      </c>
      <c r="N122" s="466" t="str">
        <f>MID('Bball ref'!G128,FIND("/",'Bball ref'!G128)+1,FIND(")",'Bball ref'!G128)-FIND("/",'Bball ref'!G128)-1)</f>
        <v>11.0</v>
      </c>
      <c r="O122" s="466" t="str">
        <f>MID('Bball ref'!H128,FIND("(",'Bball ref'!H128)+1,FIND("/",'Bball ref'!H128)-FIND("(",'Bball ref'!H128)-1)</f>
        <v>2.4</v>
      </c>
      <c r="P122" s="466" t="str">
        <f>MID('Bball ref'!H128,FIND("/",'Bball ref'!H128)+1,FIND(")",'Bball ref'!H128)-FIND("/",'Bball ref'!H128)-1)</f>
        <v>3.4</v>
      </c>
    </row>
    <row r="123" spans="1:16">
      <c r="A123" t="str">
        <f>'Bball ref'!B129</f>
        <v>Jarrett Allen</v>
      </c>
      <c r="B123" s="466">
        <f>'Bball ref'!A129</f>
        <v>114</v>
      </c>
      <c r="C123" s="466">
        <f>'Bball ref'!E129</f>
        <v>80</v>
      </c>
      <c r="D123" s="466" t="str">
        <f>LEFT('Bball ref'!G129,FIND("(",'Bball ref'!G129)-1)</f>
        <v xml:space="preserve">0.59 </v>
      </c>
      <c r="E123" s="466" t="str">
        <f>LEFT('Bball ref'!H129,(FIND("(",'Bball ref'!H129)-1))</f>
        <v xml:space="preserve">0.71 </v>
      </c>
      <c r="F123" s="466">
        <f>'Bball ref'!I129</f>
        <v>0.1</v>
      </c>
      <c r="G123" s="466">
        <f>'Bball ref'!K129</f>
        <v>8.1</v>
      </c>
      <c r="H123" s="466">
        <f>'Bball ref'!L129</f>
        <v>1.3</v>
      </c>
      <c r="I123" s="466">
        <f>'Bball ref'!M129</f>
        <v>0.5</v>
      </c>
      <c r="J123" s="466">
        <f>'Bball ref'!N129</f>
        <v>1.4</v>
      </c>
      <c r="K123" s="466">
        <f>'Bball ref'!O129</f>
        <v>1.2</v>
      </c>
      <c r="L123" s="466">
        <f>'Bball ref'!J129</f>
        <v>10.1</v>
      </c>
      <c r="M123" s="466" t="str">
        <f>MID('Bball ref'!G129,FIND("(",'Bball ref'!G129)+1,FIND("/",'Bball ref'!G129)-FIND("(",'Bball ref'!G129)-1)</f>
        <v>3.8</v>
      </c>
      <c r="N123" s="466" t="str">
        <f>MID('Bball ref'!G129,FIND("/",'Bball ref'!G129)+1,FIND(")",'Bball ref'!G129)-FIND("/",'Bball ref'!G129)-1)</f>
        <v>6.4</v>
      </c>
      <c r="O123" s="466" t="str">
        <f>MID('Bball ref'!H129,FIND("(",'Bball ref'!H129)+1,FIND("/",'Bball ref'!H129)-FIND("(",'Bball ref'!H129)-1)</f>
        <v>2.4</v>
      </c>
      <c r="P123" s="466" t="str">
        <f>MID('Bball ref'!H129,FIND("/",'Bball ref'!H129)+1,FIND(")",'Bball ref'!H129)-FIND("/",'Bball ref'!H129)-1)</f>
        <v>3.4</v>
      </c>
    </row>
    <row r="124" spans="1:16">
      <c r="A124" t="str">
        <f>'Bball ref'!B130</f>
        <v>Joe Ingles</v>
      </c>
      <c r="B124" s="466">
        <f>'Bball ref'!A130</f>
        <v>115</v>
      </c>
      <c r="C124" s="466">
        <f>'Bball ref'!E130</f>
        <v>80</v>
      </c>
      <c r="D124" s="466" t="str">
        <f>LEFT('Bball ref'!G130,FIND("(",'Bball ref'!G130)-1)</f>
        <v xml:space="preserve">0.46 </v>
      </c>
      <c r="E124" s="466" t="str">
        <f>LEFT('Bball ref'!H130,(FIND("(",'Bball ref'!H130)-1))</f>
        <v xml:space="preserve">0.71 </v>
      </c>
      <c r="F124" s="466">
        <f>'Bball ref'!I130</f>
        <v>2.2000000000000002</v>
      </c>
      <c r="G124" s="466">
        <f>'Bball ref'!K130</f>
        <v>3.8</v>
      </c>
      <c r="H124" s="466">
        <f>'Bball ref'!L130</f>
        <v>4.7</v>
      </c>
      <c r="I124" s="466">
        <f>'Bball ref'!M130</f>
        <v>1.1000000000000001</v>
      </c>
      <c r="J124" s="466">
        <f>'Bball ref'!N130</f>
        <v>0.2</v>
      </c>
      <c r="K124" s="466">
        <f>'Bball ref'!O130</f>
        <v>2.1</v>
      </c>
      <c r="L124" s="466">
        <f>'Bball ref'!J130</f>
        <v>11.5</v>
      </c>
      <c r="M124" s="466" t="str">
        <f>MID('Bball ref'!G130,FIND("(",'Bball ref'!G130)+1,FIND("/",'Bball ref'!G130)-FIND("(",'Bball ref'!G130)-1)</f>
        <v>4.2</v>
      </c>
      <c r="N124" s="466" t="str">
        <f>MID('Bball ref'!G130,FIND("/",'Bball ref'!G130)+1,FIND(")",'Bball ref'!G130)-FIND("/",'Bball ref'!G130)-1)</f>
        <v>9.2</v>
      </c>
      <c r="O124" s="466" t="str">
        <f>MID('Bball ref'!H130,FIND("(",'Bball ref'!H130)+1,FIND("/",'Bball ref'!H130)-FIND("(",'Bball ref'!H130)-1)</f>
        <v>1.0</v>
      </c>
      <c r="P124" s="466" t="str">
        <f>MID('Bball ref'!H130,FIND("/",'Bball ref'!H130)+1,FIND(")",'Bball ref'!H130)-FIND("/",'Bball ref'!H130)-1)</f>
        <v>1.4</v>
      </c>
    </row>
    <row r="125" spans="1:16">
      <c r="A125" t="str">
        <f>'Bball ref'!B131</f>
        <v>JJ Redick</v>
      </c>
      <c r="B125" s="466">
        <f>'Bball ref'!A131</f>
        <v>116</v>
      </c>
      <c r="C125" s="466">
        <f>'Bball ref'!E131</f>
        <v>72</v>
      </c>
      <c r="D125" s="466" t="str">
        <f>LEFT('Bball ref'!G131,FIND("(",'Bball ref'!G131)-1)</f>
        <v xml:space="preserve">0.44 </v>
      </c>
      <c r="E125" s="466" t="str">
        <f>LEFT('Bball ref'!H131,(FIND("(",'Bball ref'!H131)-1))</f>
        <v xml:space="preserve">0.90 </v>
      </c>
      <c r="F125" s="466">
        <f>'Bball ref'!I131</f>
        <v>3</v>
      </c>
      <c r="G125" s="466">
        <f>'Bball ref'!K131</f>
        <v>2.2999999999999998</v>
      </c>
      <c r="H125" s="466">
        <f>'Bball ref'!L131</f>
        <v>2.4</v>
      </c>
      <c r="I125" s="466">
        <f>'Bball ref'!M131</f>
        <v>0.3</v>
      </c>
      <c r="J125" s="466">
        <f>'Bball ref'!N131</f>
        <v>0.2</v>
      </c>
      <c r="K125" s="466">
        <f>'Bball ref'!O131</f>
        <v>1.1000000000000001</v>
      </c>
      <c r="L125" s="466">
        <f>'Bball ref'!J131</f>
        <v>15.5</v>
      </c>
      <c r="M125" s="466" t="str">
        <f>MID('Bball ref'!G131,FIND("(",'Bball ref'!G131)+1,FIND("/",'Bball ref'!G131)-FIND("(",'Bball ref'!G131)-1)</f>
        <v>4.9</v>
      </c>
      <c r="N125" s="466" t="str">
        <f>MID('Bball ref'!G131,FIND("/",'Bball ref'!G131)+1,FIND(")",'Bball ref'!G131)-FIND("/",'Bball ref'!G131)-1)</f>
        <v>11.1</v>
      </c>
      <c r="O125" s="466" t="str">
        <f>MID('Bball ref'!H131,FIND("(",'Bball ref'!H131)+1,FIND("/",'Bball ref'!H131)-FIND("(",'Bball ref'!H131)-1)</f>
        <v>2.7</v>
      </c>
      <c r="P125" s="466" t="str">
        <f>MID('Bball ref'!H131,FIND("/",'Bball ref'!H131)+1,FIND(")",'Bball ref'!H131)-FIND("/",'Bball ref'!H131)-1)</f>
        <v>3.0</v>
      </c>
    </row>
    <row r="126" spans="1:16">
      <c r="A126" t="str">
        <f>'Bball ref'!B132</f>
        <v>Taurean Prince</v>
      </c>
      <c r="B126" s="466">
        <f>'Bball ref'!A132</f>
        <v>117</v>
      </c>
      <c r="C126" s="466">
        <f>'Bball ref'!E132</f>
        <v>76</v>
      </c>
      <c r="D126" s="466" t="str">
        <f>LEFT('Bball ref'!G132,FIND("(",'Bball ref'!G132)-1)</f>
        <v xml:space="preserve">0.44 </v>
      </c>
      <c r="E126" s="466" t="str">
        <f>LEFT('Bball ref'!H132,(FIND("(",'Bball ref'!H132)-1))</f>
        <v xml:space="preserve">0.82 </v>
      </c>
      <c r="F126" s="466">
        <f>'Bball ref'!I132</f>
        <v>2.2999999999999998</v>
      </c>
      <c r="G126" s="466">
        <f>'Bball ref'!K132</f>
        <v>4</v>
      </c>
      <c r="H126" s="466">
        <f>'Bball ref'!L132</f>
        <v>2.2000000000000002</v>
      </c>
      <c r="I126" s="466">
        <f>'Bball ref'!M132</f>
        <v>1</v>
      </c>
      <c r="J126" s="466">
        <f>'Bball ref'!N132</f>
        <v>0.3</v>
      </c>
      <c r="K126" s="466">
        <f>'Bball ref'!O132</f>
        <v>1.8</v>
      </c>
      <c r="L126" s="466">
        <f>'Bball ref'!J132</f>
        <v>14.1</v>
      </c>
      <c r="M126" s="466" t="str">
        <f>MID('Bball ref'!G132,FIND("(",'Bball ref'!G132)+1,FIND("/",'Bball ref'!G132)-FIND("(",'Bball ref'!G132)-1)</f>
        <v>5.0</v>
      </c>
      <c r="N126" s="466" t="str">
        <f>MID('Bball ref'!G132,FIND("/",'Bball ref'!G132)+1,FIND(")",'Bball ref'!G132)-FIND("/",'Bball ref'!G132)-1)</f>
        <v>11.3</v>
      </c>
      <c r="O126" s="466" t="str">
        <f>MID('Bball ref'!H132,FIND("(",'Bball ref'!H132)+1,FIND("/",'Bball ref'!H132)-FIND("(",'Bball ref'!H132)-1)</f>
        <v>1.8</v>
      </c>
      <c r="P126" s="466" t="str">
        <f>MID('Bball ref'!H132,FIND("/",'Bball ref'!H132)+1,FIND(")",'Bball ref'!H132)-FIND("/",'Bball ref'!H132)-1)</f>
        <v>2.2</v>
      </c>
    </row>
    <row r="127" spans="1:16">
      <c r="A127" t="str">
        <f>'Bball ref'!B133</f>
        <v>PLAYER</v>
      </c>
      <c r="B127" s="466" t="str">
        <f>'Bball ref'!A133</f>
        <v>R#</v>
      </c>
      <c r="C127" s="466" t="str">
        <f>'Bball ref'!E133</f>
        <v>GP</v>
      </c>
      <c r="D127" s="466" t="e">
        <f>LEFT('Bball ref'!G133,FIND("(",'Bball ref'!G133)-1)</f>
        <v>#VALUE!</v>
      </c>
      <c r="E127" s="466" t="e">
        <f>LEFT('Bball ref'!H133,(FIND("(",'Bball ref'!H133)-1))</f>
        <v>#VALUE!</v>
      </c>
      <c r="F127" s="466" t="str">
        <f>'Bball ref'!I133</f>
        <v>3PM</v>
      </c>
      <c r="G127" s="466" t="str">
        <f>'Bball ref'!K133</f>
        <v>TREB</v>
      </c>
      <c r="H127" s="466" t="str">
        <f>'Bball ref'!L133</f>
        <v>AST</v>
      </c>
      <c r="I127" s="466" t="str">
        <f>'Bball ref'!M133</f>
        <v>STL</v>
      </c>
      <c r="J127" s="466" t="str">
        <f>'Bball ref'!N133</f>
        <v>BLK</v>
      </c>
      <c r="K127" s="466" t="str">
        <f>'Bball ref'!O133</f>
        <v>TO</v>
      </c>
      <c r="L127" s="466" t="str">
        <f>'Bball ref'!J133</f>
        <v>PTS</v>
      </c>
      <c r="M127" s="466" t="e">
        <f>MID('Bball ref'!G133,FIND("(",'Bball ref'!G133)+1,FIND("/",'Bball ref'!G133)-FIND("(",'Bball ref'!G133)-1)</f>
        <v>#VALUE!</v>
      </c>
      <c r="N127" s="466" t="e">
        <f>MID('Bball ref'!G133,FIND("/",'Bball ref'!G133)+1,FIND(")",'Bball ref'!G133)-FIND("/",'Bball ref'!G133)-1)</f>
        <v>#VALUE!</v>
      </c>
      <c r="O127" s="466" t="e">
        <f>MID('Bball ref'!H133,FIND("(",'Bball ref'!H133)+1,FIND("/",'Bball ref'!H133)-FIND("(",'Bball ref'!H133)-1)</f>
        <v>#VALUE!</v>
      </c>
      <c r="P127" s="466" t="e">
        <f>MID('Bball ref'!H133,FIND("/",'Bball ref'!H133)+1,FIND(")",'Bball ref'!H133)-FIND("/",'Bball ref'!H133)-1)</f>
        <v>#VALUE!</v>
      </c>
    </row>
    <row r="128" spans="1:16">
      <c r="A128" t="str">
        <f>'Bball ref'!B134</f>
        <v>Kevin Huerter</v>
      </c>
      <c r="B128" s="466">
        <f>'Bball ref'!A134</f>
        <v>118</v>
      </c>
      <c r="C128" s="466">
        <f>'Bball ref'!E134</f>
        <v>76</v>
      </c>
      <c r="D128" s="466" t="str">
        <f>LEFT('Bball ref'!G134,FIND("(",'Bball ref'!G134)-1)</f>
        <v xml:space="preserve">0.43 </v>
      </c>
      <c r="E128" s="466" t="str">
        <f>LEFT('Bball ref'!H134,(FIND("(",'Bball ref'!H134)-1))</f>
        <v xml:space="preserve">0.75 </v>
      </c>
      <c r="F128" s="466">
        <f>'Bball ref'!I134</f>
        <v>2.4</v>
      </c>
      <c r="G128" s="466">
        <f>'Bball ref'!K134</f>
        <v>3.7</v>
      </c>
      <c r="H128" s="466">
        <f>'Bball ref'!L134</f>
        <v>3.2</v>
      </c>
      <c r="I128" s="466">
        <f>'Bball ref'!M134</f>
        <v>1.1000000000000001</v>
      </c>
      <c r="J128" s="466">
        <f>'Bball ref'!N134</f>
        <v>0.3</v>
      </c>
      <c r="K128" s="466">
        <f>'Bball ref'!O134</f>
        <v>1.6</v>
      </c>
      <c r="L128" s="466">
        <f>'Bball ref'!J134</f>
        <v>13.8</v>
      </c>
      <c r="M128" s="466" t="str">
        <f>MID('Bball ref'!G134,FIND("(",'Bball ref'!G134)+1,FIND("/",'Bball ref'!G134)-FIND("(",'Bball ref'!G134)-1)</f>
        <v>5.4</v>
      </c>
      <c r="N128" s="466" t="str">
        <f>MID('Bball ref'!G134,FIND("/",'Bball ref'!G134)+1,FIND(")",'Bball ref'!G134)-FIND("/",'Bball ref'!G134)-1)</f>
        <v>12.5</v>
      </c>
      <c r="O128" s="466" t="str">
        <f>MID('Bball ref'!H134,FIND("(",'Bball ref'!H134)+1,FIND("/",'Bball ref'!H134)-FIND("(",'Bball ref'!H134)-1)</f>
        <v>0.6</v>
      </c>
      <c r="P128" s="466" t="str">
        <f>MID('Bball ref'!H134,FIND("/",'Bball ref'!H134)+1,FIND(")",'Bball ref'!H134)-FIND("/",'Bball ref'!H134)-1)</f>
        <v>0.8</v>
      </c>
    </row>
    <row r="129" spans="1:16">
      <c r="A129" t="str">
        <f>'Bball ref'!B135</f>
        <v>Dejounte Murray</v>
      </c>
      <c r="B129" s="466">
        <f>'Bball ref'!A135</f>
        <v>119</v>
      </c>
      <c r="C129" s="466">
        <f>'Bball ref'!E135</f>
        <v>68</v>
      </c>
      <c r="D129" s="466" t="str">
        <f>LEFT('Bball ref'!G135,FIND("(",'Bball ref'!G135)-1)</f>
        <v xml:space="preserve">0.46 </v>
      </c>
      <c r="E129" s="466" t="str">
        <f>LEFT('Bball ref'!H135,(FIND("(",'Bball ref'!H135)-1))</f>
        <v xml:space="preserve">0.72 </v>
      </c>
      <c r="F129" s="466">
        <f>'Bball ref'!I135</f>
        <v>0.1</v>
      </c>
      <c r="G129" s="466">
        <f>'Bball ref'!K135</f>
        <v>6.3</v>
      </c>
      <c r="H129" s="466">
        <f>'Bball ref'!L135</f>
        <v>4</v>
      </c>
      <c r="I129" s="466">
        <f>'Bball ref'!M135</f>
        <v>1.4</v>
      </c>
      <c r="J129" s="466">
        <f>'Bball ref'!N135</f>
        <v>0.5</v>
      </c>
      <c r="K129" s="466">
        <f>'Bball ref'!O135</f>
        <v>2.2000000000000002</v>
      </c>
      <c r="L129" s="466">
        <f>'Bball ref'!J135</f>
        <v>13</v>
      </c>
      <c r="M129" s="466" t="str">
        <f>MID('Bball ref'!G135,FIND("(",'Bball ref'!G135)+1,FIND("/",'Bball ref'!G135)-FIND("(",'Bball ref'!G135)-1)</f>
        <v>5.5</v>
      </c>
      <c r="N129" s="466" t="str">
        <f>MID('Bball ref'!G135,FIND("/",'Bball ref'!G135)+1,FIND(")",'Bball ref'!G135)-FIND("/",'Bball ref'!G135)-1)</f>
        <v>12.0</v>
      </c>
      <c r="O129" s="466" t="str">
        <f>MID('Bball ref'!H135,FIND("(",'Bball ref'!H135)+1,FIND("/",'Bball ref'!H135)-FIND("(",'Bball ref'!H135)-1)</f>
        <v>1.8</v>
      </c>
      <c r="P129" s="466" t="str">
        <f>MID('Bball ref'!H135,FIND("/",'Bball ref'!H135)+1,FIND(")",'Bball ref'!H135)-FIND("/",'Bball ref'!H135)-1)</f>
        <v>2.5</v>
      </c>
    </row>
    <row r="130" spans="1:16">
      <c r="A130" t="str">
        <f>'Bball ref'!B136</f>
        <v>Thaddeus Young</v>
      </c>
      <c r="B130" s="466">
        <f>'Bball ref'!A136</f>
        <v>120</v>
      </c>
      <c r="C130" s="466">
        <f>'Bball ref'!E136</f>
        <v>74</v>
      </c>
      <c r="D130" s="466" t="str">
        <f>LEFT('Bball ref'!G136,FIND("(",'Bball ref'!G136)-1)</f>
        <v xml:space="preserve">0.53 </v>
      </c>
      <c r="E130" s="466" t="str">
        <f>LEFT('Bball ref'!H136,(FIND("(",'Bball ref'!H136)-1))</f>
        <v xml:space="preserve">0.67 </v>
      </c>
      <c r="F130" s="466">
        <f>'Bball ref'!I136</f>
        <v>0.5</v>
      </c>
      <c r="G130" s="466">
        <f>'Bball ref'!K136</f>
        <v>5.8</v>
      </c>
      <c r="H130" s="466">
        <f>'Bball ref'!L136</f>
        <v>2.2000000000000002</v>
      </c>
      <c r="I130" s="466">
        <f>'Bball ref'!M136</f>
        <v>1.3</v>
      </c>
      <c r="J130" s="466">
        <f>'Bball ref'!N136</f>
        <v>0.4</v>
      </c>
      <c r="K130" s="466">
        <f>'Bball ref'!O136</f>
        <v>1.3</v>
      </c>
      <c r="L130" s="466">
        <f>'Bball ref'!J136</f>
        <v>11.3</v>
      </c>
      <c r="M130" s="466" t="str">
        <f>MID('Bball ref'!G136,FIND("(",'Bball ref'!G136)+1,FIND("/",'Bball ref'!G136)-FIND("(",'Bball ref'!G136)-1)</f>
        <v>4.9</v>
      </c>
      <c r="N130" s="466" t="str">
        <f>MID('Bball ref'!G136,FIND("/",'Bball ref'!G136)+1,FIND(")",'Bball ref'!G136)-FIND("/",'Bball ref'!G136)-1)</f>
        <v>9.2</v>
      </c>
      <c r="O130" s="466" t="str">
        <f>MID('Bball ref'!H136,FIND("(",'Bball ref'!H136)+1,FIND("/",'Bball ref'!H136)-FIND("(",'Bball ref'!H136)-1)</f>
        <v>1.0</v>
      </c>
      <c r="P130" s="466" t="str">
        <f>MID('Bball ref'!H136,FIND("/",'Bball ref'!H136)+1,FIND(")",'Bball ref'!H136)-FIND("/",'Bball ref'!H136)-1)</f>
        <v>1.5</v>
      </c>
    </row>
    <row r="131" spans="1:16">
      <c r="A131" t="str">
        <f>'Bball ref'!B137</f>
        <v>Brandon Clarke</v>
      </c>
      <c r="B131" s="466">
        <f>'Bball ref'!A137</f>
        <v>121</v>
      </c>
      <c r="C131" s="466">
        <f>'Bball ref'!E137</f>
        <v>70</v>
      </c>
      <c r="D131" s="466" t="str">
        <f>LEFT('Bball ref'!G137,FIND("(",'Bball ref'!G137)-1)</f>
        <v xml:space="preserve">0.53 </v>
      </c>
      <c r="E131" s="466" t="str">
        <f>LEFT('Bball ref'!H137,(FIND("(",'Bball ref'!H137)-1))</f>
        <v xml:space="preserve">0.74 </v>
      </c>
      <c r="F131" s="466">
        <f>'Bball ref'!I137</f>
        <v>0.2</v>
      </c>
      <c r="G131" s="466">
        <f>'Bball ref'!K137</f>
        <v>6</v>
      </c>
      <c r="H131" s="466">
        <f>'Bball ref'!L137</f>
        <v>1.4</v>
      </c>
      <c r="I131" s="466">
        <f>'Bball ref'!M137</f>
        <v>0.7</v>
      </c>
      <c r="J131" s="466">
        <f>'Bball ref'!N137</f>
        <v>1.5</v>
      </c>
      <c r="K131" s="466">
        <f>'Bball ref'!O137</f>
        <v>0.9</v>
      </c>
      <c r="L131" s="466">
        <f>'Bball ref'!J137</f>
        <v>10.6</v>
      </c>
      <c r="M131" s="466" t="str">
        <f>MID('Bball ref'!G137,FIND("(",'Bball ref'!G137)+1,FIND("/",'Bball ref'!G137)-FIND("(",'Bball ref'!G137)-1)</f>
        <v>4.4</v>
      </c>
      <c r="N131" s="466" t="str">
        <f>MID('Bball ref'!G137,FIND("/",'Bball ref'!G137)+1,FIND(")",'Bball ref'!G137)-FIND("/",'Bball ref'!G137)-1)</f>
        <v>8.3</v>
      </c>
      <c r="O131" s="466" t="str">
        <f>MID('Bball ref'!H137,FIND("(",'Bball ref'!H137)+1,FIND("/",'Bball ref'!H137)-FIND("(",'Bball ref'!H137)-1)</f>
        <v>1.7</v>
      </c>
      <c r="P131" s="466" t="str">
        <f>MID('Bball ref'!H137,FIND("/",'Bball ref'!H137)+1,FIND(")",'Bball ref'!H137)-FIND("/",'Bball ref'!H137)-1)</f>
        <v>2.3</v>
      </c>
    </row>
    <row r="132" spans="1:16">
      <c r="A132" t="str">
        <f>'Bball ref'!B138</f>
        <v>Robert Williams</v>
      </c>
      <c r="B132" s="466">
        <f>'Bball ref'!A138</f>
        <v>122</v>
      </c>
      <c r="C132" s="466">
        <f>'Bball ref'!E138</f>
        <v>68</v>
      </c>
      <c r="D132" s="466" t="str">
        <f>LEFT('Bball ref'!G138,FIND("(",'Bball ref'!G138)-1)</f>
        <v xml:space="preserve">0.73 </v>
      </c>
      <c r="E132" s="466" t="str">
        <f>LEFT('Bball ref'!H138,(FIND("(",'Bball ref'!H138)-1))</f>
        <v xml:space="preserve">0.67 </v>
      </c>
      <c r="F132" s="466">
        <f>'Bball ref'!I138</f>
        <v>0</v>
      </c>
      <c r="G132" s="466">
        <f>'Bball ref'!K138</f>
        <v>4.8</v>
      </c>
      <c r="H132" s="466">
        <f>'Bball ref'!L138</f>
        <v>0.4</v>
      </c>
      <c r="I132" s="466">
        <f>'Bball ref'!M138</f>
        <v>0.5</v>
      </c>
      <c r="J132" s="466">
        <f>'Bball ref'!N138</f>
        <v>2.4</v>
      </c>
      <c r="K132" s="466">
        <f>'Bball ref'!O138</f>
        <v>0.5</v>
      </c>
      <c r="L132" s="466">
        <f>'Bball ref'!J138</f>
        <v>5</v>
      </c>
      <c r="M132" s="466" t="str">
        <f>MID('Bball ref'!G138,FIND("(",'Bball ref'!G138)+1,FIND("/",'Bball ref'!G138)-FIND("(",'Bball ref'!G138)-1)</f>
        <v>2.2</v>
      </c>
      <c r="N132" s="466" t="str">
        <f>MID('Bball ref'!G138,FIND("/",'Bball ref'!G138)+1,FIND(")",'Bball ref'!G138)-FIND("/",'Bball ref'!G138)-1)</f>
        <v>3.0</v>
      </c>
      <c r="O132" s="466" t="str">
        <f>MID('Bball ref'!H138,FIND("(",'Bball ref'!H138)+1,FIND("/",'Bball ref'!H138)-FIND("(",'Bball ref'!H138)-1)</f>
        <v>0.6</v>
      </c>
      <c r="P132" s="466" t="str">
        <f>MID('Bball ref'!H138,FIND("/",'Bball ref'!H138)+1,FIND(")",'Bball ref'!H138)-FIND("/",'Bball ref'!H138)-1)</f>
        <v>0.9</v>
      </c>
    </row>
    <row r="133" spans="1:16">
      <c r="A133" t="str">
        <f>'Bball ref'!B139</f>
        <v>Jerami Grant</v>
      </c>
      <c r="B133" s="466">
        <f>'Bball ref'!A139</f>
        <v>123</v>
      </c>
      <c r="C133" s="466">
        <f>'Bball ref'!E139</f>
        <v>76</v>
      </c>
      <c r="D133" s="466" t="str">
        <f>LEFT('Bball ref'!G139,FIND("(",'Bball ref'!G139)-1)</f>
        <v xml:space="preserve">0.50 </v>
      </c>
      <c r="E133" s="466" t="str">
        <f>LEFT('Bball ref'!H139,(FIND("(",'Bball ref'!H139)-1))</f>
        <v xml:space="preserve">0.73 </v>
      </c>
      <c r="F133" s="466">
        <f>'Bball ref'!I139</f>
        <v>1.3</v>
      </c>
      <c r="G133" s="466">
        <f>'Bball ref'!K139</f>
        <v>4.8</v>
      </c>
      <c r="H133" s="466">
        <f>'Bball ref'!L139</f>
        <v>0.9</v>
      </c>
      <c r="I133" s="466">
        <f>'Bball ref'!M139</f>
        <v>0.7</v>
      </c>
      <c r="J133" s="466">
        <f>'Bball ref'!N139</f>
        <v>1.2</v>
      </c>
      <c r="K133" s="466">
        <f>'Bball ref'!O139</f>
        <v>0.7</v>
      </c>
      <c r="L133" s="466">
        <f>'Bball ref'!J139</f>
        <v>12.7</v>
      </c>
      <c r="M133" s="466" t="str">
        <f>MID('Bball ref'!G139,FIND("(",'Bball ref'!G139)+1,FIND("/",'Bball ref'!G139)-FIND("(",'Bball ref'!G139)-1)</f>
        <v>4.8</v>
      </c>
      <c r="N133" s="466" t="str">
        <f>MID('Bball ref'!G139,FIND("/",'Bball ref'!G139)+1,FIND(")",'Bball ref'!G139)-FIND("/",'Bball ref'!G139)-1)</f>
        <v>9.6</v>
      </c>
      <c r="O133" s="466" t="str">
        <f>MID('Bball ref'!H139,FIND("(",'Bball ref'!H139)+1,FIND("/",'Bball ref'!H139)-FIND("(",'Bball ref'!H139)-1)</f>
        <v>1.9</v>
      </c>
      <c r="P133" s="466" t="str">
        <f>MID('Bball ref'!H139,FIND("/",'Bball ref'!H139)+1,FIND(")",'Bball ref'!H139)-FIND("/",'Bball ref'!H139)-1)</f>
        <v>2.6</v>
      </c>
    </row>
    <row r="134" spans="1:16">
      <c r="A134" t="str">
        <f>'Bball ref'!B140</f>
        <v>Maxi Kleber</v>
      </c>
      <c r="B134" s="466">
        <f>'Bball ref'!A140</f>
        <v>124</v>
      </c>
      <c r="C134" s="466">
        <f>'Bball ref'!E140</f>
        <v>70</v>
      </c>
      <c r="D134" s="466" t="str">
        <f>LEFT('Bball ref'!G140,FIND("(",'Bball ref'!G140)-1)</f>
        <v xml:space="preserve">0.46 </v>
      </c>
      <c r="E134" s="466" t="str">
        <f>LEFT('Bball ref'!H140,(FIND("(",'Bball ref'!H140)-1))</f>
        <v xml:space="preserve">0.83 </v>
      </c>
      <c r="F134" s="466">
        <f>'Bball ref'!I140</f>
        <v>1.4</v>
      </c>
      <c r="G134" s="466">
        <f>'Bball ref'!K140</f>
        <v>5.8</v>
      </c>
      <c r="H134" s="466">
        <f>'Bball ref'!L140</f>
        <v>1.2</v>
      </c>
      <c r="I134" s="466">
        <f>'Bball ref'!M140</f>
        <v>0.6</v>
      </c>
      <c r="J134" s="466">
        <f>'Bball ref'!N140</f>
        <v>1.4</v>
      </c>
      <c r="K134" s="466">
        <f>'Bball ref'!O140</f>
        <v>0.9</v>
      </c>
      <c r="L134" s="466">
        <f>'Bball ref'!J140</f>
        <v>8.6</v>
      </c>
      <c r="M134" s="466" t="str">
        <f>MID('Bball ref'!G140,FIND("(",'Bball ref'!G140)+1,FIND("/",'Bball ref'!G140)-FIND("(",'Bball ref'!G140)-1)</f>
        <v>3.1</v>
      </c>
      <c r="N134" s="466" t="str">
        <f>MID('Bball ref'!G140,FIND("/",'Bball ref'!G140)+1,FIND(")",'Bball ref'!G140)-FIND("/",'Bball ref'!G140)-1)</f>
        <v>6.7</v>
      </c>
      <c r="O134" s="466" t="str">
        <f>MID('Bball ref'!H140,FIND("(",'Bball ref'!H140)+1,FIND("/",'Bball ref'!H140)-FIND("(",'Bball ref'!H140)-1)</f>
        <v>1.0</v>
      </c>
      <c r="P134" s="466" t="str">
        <f>MID('Bball ref'!H140,FIND("/",'Bball ref'!H140)+1,FIND(")",'Bball ref'!H140)-FIND("/",'Bball ref'!H140)-1)</f>
        <v>1.2</v>
      </c>
    </row>
    <row r="135" spans="1:16">
      <c r="A135" t="str">
        <f>'Bball ref'!B141</f>
        <v>Bogdan Bogdanovic</v>
      </c>
      <c r="B135" s="466">
        <f>'Bball ref'!A141</f>
        <v>125</v>
      </c>
      <c r="C135" s="466">
        <f>'Bball ref'!E141</f>
        <v>74</v>
      </c>
      <c r="D135" s="466" t="str">
        <f>LEFT('Bball ref'!G141,FIND("(",'Bball ref'!G141)-1)</f>
        <v xml:space="preserve">0.42 </v>
      </c>
      <c r="E135" s="466" t="str">
        <f>LEFT('Bball ref'!H141,(FIND("(",'Bball ref'!H141)-1))</f>
        <v xml:space="preserve">0.83 </v>
      </c>
      <c r="F135" s="466">
        <f>'Bball ref'!I141</f>
        <v>1.9</v>
      </c>
      <c r="G135" s="466">
        <f>'Bball ref'!K141</f>
        <v>3.6</v>
      </c>
      <c r="H135" s="466">
        <f>'Bball ref'!L141</f>
        <v>3.9</v>
      </c>
      <c r="I135" s="466">
        <f>'Bball ref'!M141</f>
        <v>1</v>
      </c>
      <c r="J135" s="466">
        <f>'Bball ref'!N141</f>
        <v>0.2</v>
      </c>
      <c r="K135" s="466">
        <f>'Bball ref'!O141</f>
        <v>1.7</v>
      </c>
      <c r="L135" s="466">
        <f>'Bball ref'!J141</f>
        <v>13.6</v>
      </c>
      <c r="M135" s="466" t="str">
        <f>MID('Bball ref'!G141,FIND("(",'Bball ref'!G141)+1,FIND("/",'Bball ref'!G141)-FIND("(",'Bball ref'!G141)-1)</f>
        <v>4.8</v>
      </c>
      <c r="N135" s="466" t="str">
        <f>MID('Bball ref'!G141,FIND("/",'Bball ref'!G141)+1,FIND(")",'Bball ref'!G141)-FIND("/",'Bball ref'!G141)-1)</f>
        <v>11.3</v>
      </c>
      <c r="O135" s="466" t="str">
        <f>MID('Bball ref'!H141,FIND("(",'Bball ref'!H141)+1,FIND("/",'Bball ref'!H141)-FIND("(",'Bball ref'!H141)-1)</f>
        <v>1.9</v>
      </c>
      <c r="P135" s="466" t="str">
        <f>MID('Bball ref'!H141,FIND("/",'Bball ref'!H141)+1,FIND(")",'Bball ref'!H141)-FIND("/",'Bball ref'!H141)-1)</f>
        <v>2.3</v>
      </c>
    </row>
    <row r="136" spans="1:16">
      <c r="A136" t="str">
        <f>'Bball ref'!B142</f>
        <v>Tomas Satoransky</v>
      </c>
      <c r="B136" s="466">
        <f>'Bball ref'!A142</f>
        <v>126</v>
      </c>
      <c r="C136" s="466">
        <f>'Bball ref'!E142</f>
        <v>76</v>
      </c>
      <c r="D136" s="466" t="str">
        <f>LEFT('Bball ref'!G142,FIND("(",'Bball ref'!G142)-1)</f>
        <v xml:space="preserve">0.47 </v>
      </c>
      <c r="E136" s="466" t="str">
        <f>LEFT('Bball ref'!H142,(FIND("(",'Bball ref'!H142)-1))</f>
        <v xml:space="preserve">0.81 </v>
      </c>
      <c r="F136" s="466">
        <f>'Bball ref'!I142</f>
        <v>0.8</v>
      </c>
      <c r="G136" s="466">
        <f>'Bball ref'!K142</f>
        <v>3.7</v>
      </c>
      <c r="H136" s="466">
        <f>'Bball ref'!L142</f>
        <v>5.3</v>
      </c>
      <c r="I136" s="466">
        <f>'Bball ref'!M142</f>
        <v>1</v>
      </c>
      <c r="J136" s="466">
        <f>'Bball ref'!N142</f>
        <v>0.2</v>
      </c>
      <c r="K136" s="466">
        <f>'Bball ref'!O142</f>
        <v>1.5</v>
      </c>
      <c r="L136" s="466">
        <f>'Bball ref'!J142</f>
        <v>11.4</v>
      </c>
      <c r="M136" s="466" t="str">
        <f>MID('Bball ref'!G142,FIND("(",'Bball ref'!G142)+1,FIND("/",'Bball ref'!G142)-FIND("(",'Bball ref'!G142)-1)</f>
        <v>4.4</v>
      </c>
      <c r="N136" s="466" t="str">
        <f>MID('Bball ref'!G142,FIND("/",'Bball ref'!G142)+1,FIND(")",'Bball ref'!G142)-FIND("/",'Bball ref'!G142)-1)</f>
        <v>9.3</v>
      </c>
      <c r="O136" s="466" t="str">
        <f>MID('Bball ref'!H142,FIND("(",'Bball ref'!H142)+1,FIND("/",'Bball ref'!H142)-FIND("(",'Bball ref'!H142)-1)</f>
        <v>1.7</v>
      </c>
      <c r="P136" s="466" t="str">
        <f>MID('Bball ref'!H142,FIND("/",'Bball ref'!H142)+1,FIND(")",'Bball ref'!H142)-FIND("/",'Bball ref'!H142)-1)</f>
        <v>2.1</v>
      </c>
    </row>
    <row r="137" spans="1:16">
      <c r="A137" t="str">
        <f>'Bball ref'!B143</f>
        <v>Bojan Bogdanovic</v>
      </c>
      <c r="B137" s="466">
        <f>'Bball ref'!A143</f>
        <v>127</v>
      </c>
      <c r="C137" s="466">
        <f>'Bball ref'!E143</f>
        <v>78</v>
      </c>
      <c r="D137" s="466" t="str">
        <f>LEFT('Bball ref'!G143,FIND("(",'Bball ref'!G143)-1)</f>
        <v xml:space="preserve">0.49 </v>
      </c>
      <c r="E137" s="466" t="str">
        <f>LEFT('Bball ref'!H143,(FIND("(",'Bball ref'!H143)-1))</f>
        <v xml:space="preserve">0.79 </v>
      </c>
      <c r="F137" s="466">
        <f>'Bball ref'!I143</f>
        <v>2</v>
      </c>
      <c r="G137" s="466">
        <f>'Bball ref'!K143</f>
        <v>4.0999999999999996</v>
      </c>
      <c r="H137" s="466">
        <f>'Bball ref'!L143</f>
        <v>2</v>
      </c>
      <c r="I137" s="466">
        <f>'Bball ref'!M143</f>
        <v>0.8</v>
      </c>
      <c r="J137" s="466">
        <f>'Bball ref'!N143</f>
        <v>0</v>
      </c>
      <c r="K137" s="466">
        <f>'Bball ref'!O143</f>
        <v>1.6</v>
      </c>
      <c r="L137" s="466">
        <f>'Bball ref'!J143</f>
        <v>15.7</v>
      </c>
      <c r="M137" s="466" t="str">
        <f>MID('Bball ref'!G143,FIND("(",'Bball ref'!G143)+1,FIND("/",'Bball ref'!G143)-FIND("(",'Bball ref'!G143)-1)</f>
        <v>5.4</v>
      </c>
      <c r="N137" s="466" t="str">
        <f>MID('Bball ref'!G143,FIND("/",'Bball ref'!G143)+1,FIND(")",'Bball ref'!G143)-FIND("/",'Bball ref'!G143)-1)</f>
        <v>11.1</v>
      </c>
      <c r="O137" s="466" t="str">
        <f>MID('Bball ref'!H143,FIND("(",'Bball ref'!H143)+1,FIND("/",'Bball ref'!H143)-FIND("(",'Bball ref'!H143)-1)</f>
        <v>3.0</v>
      </c>
      <c r="P137" s="466" t="str">
        <f>MID('Bball ref'!H143,FIND("/",'Bball ref'!H143)+1,FIND(")",'Bball ref'!H143)-FIND("/",'Bball ref'!H143)-1)</f>
        <v>3.8</v>
      </c>
    </row>
    <row r="138" spans="1:16">
      <c r="A138" t="str">
        <f>'Bball ref'!B144</f>
        <v>Patrick Beverley</v>
      </c>
      <c r="B138" s="466">
        <f>'Bball ref'!A144</f>
        <v>128</v>
      </c>
      <c r="C138" s="466">
        <f>'Bball ref'!E144</f>
        <v>75</v>
      </c>
      <c r="D138" s="466" t="str">
        <f>LEFT('Bball ref'!G144,FIND("(",'Bball ref'!G144)-1)</f>
        <v xml:space="preserve">0.43 </v>
      </c>
      <c r="E138" s="466" t="str">
        <f>LEFT('Bball ref'!H144,(FIND("(",'Bball ref'!H144)-1))</f>
        <v xml:space="preserve">0.78 </v>
      </c>
      <c r="F138" s="466">
        <f>'Bball ref'!I144</f>
        <v>1.6</v>
      </c>
      <c r="G138" s="466">
        <f>'Bball ref'!K144</f>
        <v>4.0999999999999996</v>
      </c>
      <c r="H138" s="466">
        <f>'Bball ref'!L144</f>
        <v>4.3</v>
      </c>
      <c r="I138" s="466">
        <f>'Bball ref'!M144</f>
        <v>1</v>
      </c>
      <c r="J138" s="466">
        <f>'Bball ref'!N144</f>
        <v>0.7</v>
      </c>
      <c r="K138" s="466">
        <f>'Bball ref'!O144</f>
        <v>1.2</v>
      </c>
      <c r="L138" s="466">
        <f>'Bball ref'!J144</f>
        <v>8.8000000000000007</v>
      </c>
      <c r="M138" s="466" t="str">
        <f>MID('Bball ref'!G144,FIND("(",'Bball ref'!G144)+1,FIND("/",'Bball ref'!G144)-FIND("(",'Bball ref'!G144)-1)</f>
        <v>2.9</v>
      </c>
      <c r="N138" s="466" t="str">
        <f>MID('Bball ref'!G144,FIND("/",'Bball ref'!G144)+1,FIND(")",'Bball ref'!G144)-FIND("/",'Bball ref'!G144)-1)</f>
        <v>6.8</v>
      </c>
      <c r="O138" s="466" t="str">
        <f>MID('Bball ref'!H144,FIND("(",'Bball ref'!H144)+1,FIND("/",'Bball ref'!H144)-FIND("(",'Bball ref'!H144)-1)</f>
        <v>1.4</v>
      </c>
      <c r="P138" s="466" t="str">
        <f>MID('Bball ref'!H144,FIND("/",'Bball ref'!H144)+1,FIND(")",'Bball ref'!H144)-FIND("/",'Bball ref'!H144)-1)</f>
        <v>1.8</v>
      </c>
    </row>
    <row r="139" spans="1:16">
      <c r="A139" t="str">
        <f>'Bball ref'!B145</f>
        <v>Joe Harris</v>
      </c>
      <c r="B139" s="466">
        <f>'Bball ref'!A145</f>
        <v>129</v>
      </c>
      <c r="C139" s="466">
        <f>'Bball ref'!E145</f>
        <v>76</v>
      </c>
      <c r="D139" s="466" t="str">
        <f>LEFT('Bball ref'!G145,FIND("(",'Bball ref'!G145)-1)</f>
        <v xml:space="preserve">0.49 </v>
      </c>
      <c r="E139" s="466" t="str">
        <f>LEFT('Bball ref'!H145,(FIND("(",'Bball ref'!H145)-1))</f>
        <v xml:space="preserve">0.79 </v>
      </c>
      <c r="F139" s="466">
        <f>'Bball ref'!I145</f>
        <v>2.5</v>
      </c>
      <c r="G139" s="466">
        <f>'Bball ref'!K145</f>
        <v>4</v>
      </c>
      <c r="H139" s="466">
        <f>'Bball ref'!L145</f>
        <v>2.5</v>
      </c>
      <c r="I139" s="466">
        <f>'Bball ref'!M145</f>
        <v>0.5</v>
      </c>
      <c r="J139" s="466">
        <f>'Bball ref'!N145</f>
        <v>0.2</v>
      </c>
      <c r="K139" s="466">
        <f>'Bball ref'!O145</f>
        <v>1.6</v>
      </c>
      <c r="L139" s="466">
        <f>'Bball ref'!J145</f>
        <v>14.2</v>
      </c>
      <c r="M139" s="466" t="str">
        <f>MID('Bball ref'!G145,FIND("(",'Bball ref'!G145)+1,FIND("/",'Bball ref'!G145)-FIND("(",'Bball ref'!G145)-1)</f>
        <v>5.1</v>
      </c>
      <c r="N139" s="466" t="str">
        <f>MID('Bball ref'!G145,FIND("/",'Bball ref'!G145)+1,FIND(")",'Bball ref'!G145)-FIND("/",'Bball ref'!G145)-1)</f>
        <v>10.5</v>
      </c>
      <c r="O139" s="466" t="str">
        <f>MID('Bball ref'!H145,FIND("(",'Bball ref'!H145)+1,FIND("/",'Bball ref'!H145)-FIND("(",'Bball ref'!H145)-1)</f>
        <v>1.5</v>
      </c>
      <c r="P139" s="466" t="str">
        <f>MID('Bball ref'!H145,FIND("/",'Bball ref'!H145)+1,FIND(")",'Bball ref'!H145)-FIND("/",'Bball ref'!H145)-1)</f>
        <v>1.9</v>
      </c>
    </row>
    <row r="140" spans="1:16">
      <c r="A140" t="str">
        <f>'Bball ref'!B146</f>
        <v>DJ Augustin</v>
      </c>
      <c r="B140" s="466">
        <f>'Bball ref'!A146</f>
        <v>130</v>
      </c>
      <c r="C140" s="466">
        <f>'Bball ref'!E146</f>
        <v>78</v>
      </c>
      <c r="D140" s="466" t="str">
        <f>LEFT('Bball ref'!G146,FIND("(",'Bball ref'!G146)-1)</f>
        <v xml:space="preserve">0.47 </v>
      </c>
      <c r="E140" s="466" t="str">
        <f>LEFT('Bball ref'!H146,(FIND("(",'Bball ref'!H146)-1))</f>
        <v xml:space="preserve">0.85 </v>
      </c>
      <c r="F140" s="466">
        <f>'Bball ref'!I146</f>
        <v>1.7</v>
      </c>
      <c r="G140" s="466">
        <f>'Bball ref'!K146</f>
        <v>2.6</v>
      </c>
      <c r="H140" s="466">
        <f>'Bball ref'!L146</f>
        <v>5.6</v>
      </c>
      <c r="I140" s="466">
        <f>'Bball ref'!M146</f>
        <v>0.6</v>
      </c>
      <c r="J140" s="466">
        <f>'Bball ref'!N146</f>
        <v>0</v>
      </c>
      <c r="K140" s="466">
        <f>'Bball ref'!O146</f>
        <v>1.6</v>
      </c>
      <c r="L140" s="466">
        <f>'Bball ref'!J146</f>
        <v>12.2</v>
      </c>
      <c r="M140" s="466" t="str">
        <f>MID('Bball ref'!G146,FIND("(",'Bball ref'!G146)+1,FIND("/",'Bball ref'!G146)-FIND("(",'Bball ref'!G146)-1)</f>
        <v>4.1</v>
      </c>
      <c r="N140" s="466" t="str">
        <f>MID('Bball ref'!G146,FIND("/",'Bball ref'!G146)+1,FIND(")",'Bball ref'!G146)-FIND("/",'Bball ref'!G146)-1)</f>
        <v>8.8</v>
      </c>
      <c r="O140" s="466" t="str">
        <f>MID('Bball ref'!H146,FIND("(",'Bball ref'!H146)+1,FIND("/",'Bball ref'!H146)-FIND("(",'Bball ref'!H146)-1)</f>
        <v>2.3</v>
      </c>
      <c r="P140" s="466" t="str">
        <f>MID('Bball ref'!H146,FIND("/",'Bball ref'!H146)+1,FIND(")",'Bball ref'!H146)-FIND("/",'Bball ref'!H146)-1)</f>
        <v>2.7</v>
      </c>
    </row>
    <row r="141" spans="1:16">
      <c r="A141" t="str">
        <f>'Bball ref'!B147</f>
        <v>PLAYER</v>
      </c>
      <c r="B141" s="466" t="str">
        <f>'Bball ref'!A147</f>
        <v>R#</v>
      </c>
      <c r="C141" s="466" t="str">
        <f>'Bball ref'!E147</f>
        <v>GP</v>
      </c>
      <c r="D141" s="466" t="e">
        <f>LEFT('Bball ref'!G147,FIND("(",'Bball ref'!G147)-1)</f>
        <v>#VALUE!</v>
      </c>
      <c r="E141" s="466" t="e">
        <f>LEFT('Bball ref'!H147,(FIND("(",'Bball ref'!H147)-1))</f>
        <v>#VALUE!</v>
      </c>
      <c r="F141" s="466" t="str">
        <f>'Bball ref'!I147</f>
        <v>3PM</v>
      </c>
      <c r="G141" s="466" t="str">
        <f>'Bball ref'!K147</f>
        <v>TREB</v>
      </c>
      <c r="H141" s="466" t="str">
        <f>'Bball ref'!L147</f>
        <v>AST</v>
      </c>
      <c r="I141" s="466" t="str">
        <f>'Bball ref'!M147</f>
        <v>STL</v>
      </c>
      <c r="J141" s="466" t="str">
        <f>'Bball ref'!N147</f>
        <v>BLK</v>
      </c>
      <c r="K141" s="466" t="str">
        <f>'Bball ref'!O147</f>
        <v>TO</v>
      </c>
      <c r="L141" s="466" t="str">
        <f>'Bball ref'!J147</f>
        <v>PTS</v>
      </c>
      <c r="M141" s="466" t="e">
        <f>MID('Bball ref'!G147,FIND("(",'Bball ref'!G147)+1,FIND("/",'Bball ref'!G147)-FIND("(",'Bball ref'!G147)-1)</f>
        <v>#VALUE!</v>
      </c>
      <c r="N141" s="466" t="e">
        <f>MID('Bball ref'!G147,FIND("/",'Bball ref'!G147)+1,FIND(")",'Bball ref'!G147)-FIND("/",'Bball ref'!G147)-1)</f>
        <v>#VALUE!</v>
      </c>
      <c r="O141" s="466" t="e">
        <f>MID('Bball ref'!H147,FIND("(",'Bball ref'!H147)+1,FIND("/",'Bball ref'!H147)-FIND("(",'Bball ref'!H147)-1)</f>
        <v>#VALUE!</v>
      </c>
      <c r="P141" s="466" t="e">
        <f>MID('Bball ref'!H147,FIND("/",'Bball ref'!H147)+1,FIND(")",'Bball ref'!H147)-FIND("/",'Bball ref'!H147)-1)</f>
        <v>#VALUE!</v>
      </c>
    </row>
    <row r="142" spans="1:16">
      <c r="A142" t="str">
        <f>'Bball ref'!B148</f>
        <v>Kent Bazemore</v>
      </c>
      <c r="B142" s="466">
        <f>'Bball ref'!A148</f>
        <v>131</v>
      </c>
      <c r="C142" s="466">
        <f>'Bball ref'!E148</f>
        <v>70</v>
      </c>
      <c r="D142" s="466" t="str">
        <f>LEFT('Bball ref'!G148,FIND("(",'Bball ref'!G148)-1)</f>
        <v xml:space="preserve">0.42 </v>
      </c>
      <c r="E142" s="466" t="str">
        <f>LEFT('Bball ref'!H148,(FIND("(",'Bball ref'!H148)-1))</f>
        <v xml:space="preserve">0.72 </v>
      </c>
      <c r="F142" s="466">
        <f>'Bball ref'!I148</f>
        <v>1.7</v>
      </c>
      <c r="G142" s="466">
        <f>'Bball ref'!K148</f>
        <v>4.3</v>
      </c>
      <c r="H142" s="466">
        <f>'Bball ref'!L148</f>
        <v>2.5</v>
      </c>
      <c r="I142" s="466">
        <f>'Bball ref'!M148</f>
        <v>1.4</v>
      </c>
      <c r="J142" s="466">
        <f>'Bball ref'!N148</f>
        <v>0.7</v>
      </c>
      <c r="K142" s="466">
        <f>'Bball ref'!O148</f>
        <v>1.9</v>
      </c>
      <c r="L142" s="466">
        <f>'Bball ref'!J148</f>
        <v>13.3</v>
      </c>
      <c r="M142" s="466" t="str">
        <f>MID('Bball ref'!G148,FIND("(",'Bball ref'!G148)+1,FIND("/",'Bball ref'!G148)-FIND("(",'Bball ref'!G148)-1)</f>
        <v>4.8</v>
      </c>
      <c r="N142" s="466" t="str">
        <f>MID('Bball ref'!G148,FIND("/",'Bball ref'!G148)+1,FIND(")",'Bball ref'!G148)-FIND("/",'Bball ref'!G148)-1)</f>
        <v>11.4</v>
      </c>
      <c r="O142" s="466" t="str">
        <f>MID('Bball ref'!H148,FIND("(",'Bball ref'!H148)+1,FIND("/",'Bball ref'!H148)-FIND("(",'Bball ref'!H148)-1)</f>
        <v>2.1</v>
      </c>
      <c r="P142" s="466" t="str">
        <f>MID('Bball ref'!H148,FIND("/",'Bball ref'!H148)+1,FIND(")",'Bball ref'!H148)-FIND("/",'Bball ref'!H148)-1)</f>
        <v>2.9</v>
      </c>
    </row>
    <row r="143" spans="1:16">
      <c r="A143" t="str">
        <f>'Bball ref'!B149</f>
        <v>Goran Dragic</v>
      </c>
      <c r="B143" s="466">
        <f>'Bball ref'!A149</f>
        <v>132</v>
      </c>
      <c r="C143" s="466">
        <f>'Bball ref'!E149</f>
        <v>68</v>
      </c>
      <c r="D143" s="466" t="str">
        <f>LEFT('Bball ref'!G149,FIND("(",'Bball ref'!G149)-1)</f>
        <v xml:space="preserve">0.45 </v>
      </c>
      <c r="E143" s="466" t="str">
        <f>LEFT('Bball ref'!H149,(FIND("(",'Bball ref'!H149)-1))</f>
        <v xml:space="preserve">0.80 </v>
      </c>
      <c r="F143" s="466">
        <f>'Bball ref'!I149</f>
        <v>1.7</v>
      </c>
      <c r="G143" s="466">
        <f>'Bball ref'!K149</f>
        <v>3.3</v>
      </c>
      <c r="H143" s="466">
        <f>'Bball ref'!L149</f>
        <v>5.0999999999999996</v>
      </c>
      <c r="I143" s="466">
        <f>'Bball ref'!M149</f>
        <v>0.8</v>
      </c>
      <c r="J143" s="466">
        <f>'Bball ref'!N149</f>
        <v>0.1</v>
      </c>
      <c r="K143" s="466">
        <f>'Bball ref'!O149</f>
        <v>2</v>
      </c>
      <c r="L143" s="466">
        <f>'Bball ref'!J149</f>
        <v>14.8</v>
      </c>
      <c r="M143" s="466" t="str">
        <f>MID('Bball ref'!G149,FIND("(",'Bball ref'!G149)+1,FIND("/",'Bball ref'!G149)-FIND("(",'Bball ref'!G149)-1)</f>
        <v>5.4</v>
      </c>
      <c r="N143" s="466" t="str">
        <f>MID('Bball ref'!G149,FIND("/",'Bball ref'!G149)+1,FIND(")",'Bball ref'!G149)-FIND("/",'Bball ref'!G149)-1)</f>
        <v>12.0</v>
      </c>
      <c r="O143" s="466" t="str">
        <f>MID('Bball ref'!H149,FIND("(",'Bball ref'!H149)+1,FIND("/",'Bball ref'!H149)-FIND("(",'Bball ref'!H149)-1)</f>
        <v>2.4</v>
      </c>
      <c r="P143" s="466" t="str">
        <f>MID('Bball ref'!H149,FIND("/",'Bball ref'!H149)+1,FIND(")",'Bball ref'!H149)-FIND("/",'Bball ref'!H149)-1)</f>
        <v>3.0</v>
      </c>
    </row>
    <row r="144" spans="1:16">
      <c r="A144" t="str">
        <f>'Bball ref'!B150</f>
        <v xml:space="preserve">Kyle Anderson </v>
      </c>
      <c r="B144" s="466">
        <f>'Bball ref'!A150</f>
        <v>133</v>
      </c>
      <c r="C144" s="466">
        <f>'Bball ref'!E150</f>
        <v>70</v>
      </c>
      <c r="D144" s="466" t="str">
        <f>LEFT('Bball ref'!G150,FIND("(",'Bball ref'!G150)-1)</f>
        <v xml:space="preserve">0.54 </v>
      </c>
      <c r="E144" s="466" t="str">
        <f>LEFT('Bball ref'!H150,(FIND("(",'Bball ref'!H150)-1))</f>
        <v xml:space="preserve">0.67 </v>
      </c>
      <c r="F144" s="466">
        <f>'Bball ref'!I150</f>
        <v>0.2</v>
      </c>
      <c r="G144" s="466">
        <f>'Bball ref'!K150</f>
        <v>5.3</v>
      </c>
      <c r="H144" s="466">
        <f>'Bball ref'!L150</f>
        <v>2.7</v>
      </c>
      <c r="I144" s="466">
        <f>'Bball ref'!M150</f>
        <v>1.1000000000000001</v>
      </c>
      <c r="J144" s="466">
        <f>'Bball ref'!N150</f>
        <v>0.8</v>
      </c>
      <c r="K144" s="466">
        <f>'Bball ref'!O150</f>
        <v>1.1000000000000001</v>
      </c>
      <c r="L144" s="466">
        <f>'Bball ref'!J150</f>
        <v>7.5</v>
      </c>
      <c r="M144" s="466" t="str">
        <f>MID('Bball ref'!G150,FIND("(",'Bball ref'!G150)+1,FIND("/",'Bball ref'!G150)-FIND("(",'Bball ref'!G150)-1)</f>
        <v>3.2</v>
      </c>
      <c r="N144" s="466" t="str">
        <f>MID('Bball ref'!G150,FIND("/",'Bball ref'!G150)+1,FIND(")",'Bball ref'!G150)-FIND("/",'Bball ref'!G150)-1)</f>
        <v>5.9</v>
      </c>
      <c r="O144" s="466" t="str">
        <f>MID('Bball ref'!H150,FIND("(",'Bball ref'!H150)+1,FIND("/",'Bball ref'!H150)-FIND("(",'Bball ref'!H150)-1)</f>
        <v>0.8</v>
      </c>
      <c r="P144" s="466" t="str">
        <f>MID('Bball ref'!H150,FIND("/",'Bball ref'!H150)+1,FIND(")",'Bball ref'!H150)-FIND("/",'Bball ref'!H150)-1)</f>
        <v>1.2</v>
      </c>
    </row>
    <row r="145" spans="1:16">
      <c r="A145" t="str">
        <f>'Bball ref'!B151</f>
        <v>Evan Fournier</v>
      </c>
      <c r="B145" s="466">
        <f>'Bball ref'!A151</f>
        <v>134</v>
      </c>
      <c r="C145" s="466">
        <f>'Bball ref'!E151</f>
        <v>78</v>
      </c>
      <c r="D145" s="466" t="str">
        <f>LEFT('Bball ref'!G151,FIND("(",'Bball ref'!G151)-1)</f>
        <v xml:space="preserve">0.44 </v>
      </c>
      <c r="E145" s="466" t="str">
        <f>LEFT('Bball ref'!H151,(FIND("(",'Bball ref'!H151)-1))</f>
        <v xml:space="preserve">0.82 </v>
      </c>
      <c r="F145" s="466">
        <f>'Bball ref'!I151</f>
        <v>2</v>
      </c>
      <c r="G145" s="466">
        <f>'Bball ref'!K151</f>
        <v>3.3</v>
      </c>
      <c r="H145" s="466">
        <f>'Bball ref'!L151</f>
        <v>3.7</v>
      </c>
      <c r="I145" s="466">
        <f>'Bball ref'!M151</f>
        <v>0.9</v>
      </c>
      <c r="J145" s="466">
        <f>'Bball ref'!N151</f>
        <v>0.1</v>
      </c>
      <c r="K145" s="466">
        <f>'Bball ref'!O151</f>
        <v>1.9</v>
      </c>
      <c r="L145" s="466">
        <f>'Bball ref'!J151</f>
        <v>15.8</v>
      </c>
      <c r="M145" s="466" t="str">
        <f>MID('Bball ref'!G151,FIND("(",'Bball ref'!G151)+1,FIND("/",'Bball ref'!G151)-FIND("(",'Bball ref'!G151)-1)</f>
        <v>6.0</v>
      </c>
      <c r="N145" s="466" t="str">
        <f>MID('Bball ref'!G151,FIND("/",'Bball ref'!G151)+1,FIND(")",'Bball ref'!G151)-FIND("/",'Bball ref'!G151)-1)</f>
        <v>13.6</v>
      </c>
      <c r="O145" s="466" t="str">
        <f>MID('Bball ref'!H151,FIND("(",'Bball ref'!H151)+1,FIND("/",'Bball ref'!H151)-FIND("(",'Bball ref'!H151)-1)</f>
        <v>1.8</v>
      </c>
      <c r="P145" s="466" t="str">
        <f>MID('Bball ref'!H151,FIND("/",'Bball ref'!H151)+1,FIND(")",'Bball ref'!H151)-FIND("/",'Bball ref'!H151)-1)</f>
        <v>2.2</v>
      </c>
    </row>
    <row r="146" spans="1:16">
      <c r="A146" t="str">
        <f>'Bball ref'!B152</f>
        <v>Collin Sexton</v>
      </c>
      <c r="B146" s="466">
        <f>'Bball ref'!A152</f>
        <v>135</v>
      </c>
      <c r="C146" s="466">
        <f>'Bball ref'!E152</f>
        <v>80</v>
      </c>
      <c r="D146" s="466" t="str">
        <f>LEFT('Bball ref'!G152,FIND("(",'Bball ref'!G152)-1)</f>
        <v xml:space="preserve">0.44 </v>
      </c>
      <c r="E146" s="466" t="str">
        <f>LEFT('Bball ref'!H152,(FIND("(",'Bball ref'!H152)-1))</f>
        <v xml:space="preserve">0.82 </v>
      </c>
      <c r="F146" s="466">
        <f>'Bball ref'!I152</f>
        <v>1.8</v>
      </c>
      <c r="G146" s="466">
        <f>'Bball ref'!K152</f>
        <v>3.2</v>
      </c>
      <c r="H146" s="466">
        <f>'Bball ref'!L152</f>
        <v>4.2</v>
      </c>
      <c r="I146" s="466">
        <f>'Bball ref'!M152</f>
        <v>0.5</v>
      </c>
      <c r="J146" s="466">
        <f>'Bball ref'!N152</f>
        <v>0.1</v>
      </c>
      <c r="K146" s="466">
        <f>'Bball ref'!O152</f>
        <v>2.4</v>
      </c>
      <c r="L146" s="466">
        <f>'Bball ref'!J152</f>
        <v>18.5</v>
      </c>
      <c r="M146" s="466" t="str">
        <f>MID('Bball ref'!G152,FIND("(",'Bball ref'!G152)+1,FIND("/",'Bball ref'!G152)-FIND("(",'Bball ref'!G152)-1)</f>
        <v>6.9</v>
      </c>
      <c r="N146" s="466" t="str">
        <f>MID('Bball ref'!G152,FIND("/",'Bball ref'!G152)+1,FIND(")",'Bball ref'!G152)-FIND("/",'Bball ref'!G152)-1)</f>
        <v>15.6</v>
      </c>
      <c r="O146" s="466" t="str">
        <f>MID('Bball ref'!H152,FIND("(",'Bball ref'!H152)+1,FIND("/",'Bball ref'!H152)-FIND("(",'Bball ref'!H152)-1)</f>
        <v>2.8</v>
      </c>
      <c r="P146" s="466" t="str">
        <f>MID('Bball ref'!H152,FIND("/",'Bball ref'!H152)+1,FIND(")",'Bball ref'!H152)-FIND("/",'Bball ref'!H152)-1)</f>
        <v>3.4</v>
      </c>
    </row>
    <row r="147" spans="1:16">
      <c r="A147" t="str">
        <f>'Bball ref'!B153</f>
        <v>Justise Winslow</v>
      </c>
      <c r="B147" s="466">
        <f>'Bball ref'!A153</f>
        <v>136</v>
      </c>
      <c r="C147" s="466">
        <f>'Bball ref'!E153</f>
        <v>70</v>
      </c>
      <c r="D147" s="466" t="str">
        <f>LEFT('Bball ref'!G153,FIND("(",'Bball ref'!G153)-1)</f>
        <v xml:space="preserve">0.44 </v>
      </c>
      <c r="E147" s="466" t="str">
        <f>LEFT('Bball ref'!H153,(FIND("(",'Bball ref'!H153)-1))</f>
        <v xml:space="preserve">0.61 </v>
      </c>
      <c r="F147" s="466">
        <f>'Bball ref'!I153</f>
        <v>1.6</v>
      </c>
      <c r="G147" s="466">
        <f>'Bball ref'!K153</f>
        <v>5.9</v>
      </c>
      <c r="H147" s="466">
        <f>'Bball ref'!L153</f>
        <v>4.7</v>
      </c>
      <c r="I147" s="466">
        <f>'Bball ref'!M153</f>
        <v>1.1000000000000001</v>
      </c>
      <c r="J147" s="466">
        <f>'Bball ref'!N153</f>
        <v>0.3</v>
      </c>
      <c r="K147" s="466">
        <f>'Bball ref'!O153</f>
        <v>2.2999999999999998</v>
      </c>
      <c r="L147" s="466">
        <f>'Bball ref'!J153</f>
        <v>13.9</v>
      </c>
      <c r="M147" s="466" t="str">
        <f>MID('Bball ref'!G153,FIND("(",'Bball ref'!G153)+1,FIND("/",'Bball ref'!G153)-FIND("(",'Bball ref'!G153)-1)</f>
        <v>5.4</v>
      </c>
      <c r="N147" s="466" t="str">
        <f>MID('Bball ref'!G153,FIND("/",'Bball ref'!G153)+1,FIND(")",'Bball ref'!G153)-FIND("/",'Bball ref'!G153)-1)</f>
        <v>12.4</v>
      </c>
      <c r="O147" s="466" t="str">
        <f>MID('Bball ref'!H153,FIND("(",'Bball ref'!H153)+1,FIND("/",'Bball ref'!H153)-FIND("(",'Bball ref'!H153)-1)</f>
        <v>1.4</v>
      </c>
      <c r="P147" s="466" t="str">
        <f>MID('Bball ref'!H153,FIND("/",'Bball ref'!H153)+1,FIND(")",'Bball ref'!H153)-FIND("/",'Bball ref'!H153)-1)</f>
        <v>2.3</v>
      </c>
    </row>
    <row r="148" spans="1:16">
      <c r="A148" t="str">
        <f>'Bball ref'!B154</f>
        <v>Eric Gordon</v>
      </c>
      <c r="B148" s="466">
        <f>'Bball ref'!A154</f>
        <v>137</v>
      </c>
      <c r="C148" s="466">
        <f>'Bball ref'!E154</f>
        <v>70</v>
      </c>
      <c r="D148" s="466" t="str">
        <f>LEFT('Bball ref'!G154,FIND("(",'Bball ref'!G154)-1)</f>
        <v xml:space="preserve">0.43 </v>
      </c>
      <c r="E148" s="466" t="str">
        <f>LEFT('Bball ref'!H154,(FIND("(",'Bball ref'!H154)-1))</f>
        <v xml:space="preserve">0.82 </v>
      </c>
      <c r="F148" s="466">
        <f>'Bball ref'!I154</f>
        <v>3.2</v>
      </c>
      <c r="G148" s="466">
        <f>'Bball ref'!K154</f>
        <v>2.2000000000000002</v>
      </c>
      <c r="H148" s="466">
        <f>'Bball ref'!L154</f>
        <v>1.9</v>
      </c>
      <c r="I148" s="466">
        <f>'Bball ref'!M154</f>
        <v>0.6</v>
      </c>
      <c r="J148" s="466">
        <f>'Bball ref'!N154</f>
        <v>0.4</v>
      </c>
      <c r="K148" s="466">
        <f>'Bball ref'!O154</f>
        <v>1.2</v>
      </c>
      <c r="L148" s="466">
        <f>'Bball ref'!J154</f>
        <v>16.2</v>
      </c>
      <c r="M148" s="466" t="str">
        <f>MID('Bball ref'!G154,FIND("(",'Bball ref'!G154)+1,FIND("/",'Bball ref'!G154)-FIND("(",'Bball ref'!G154)-1)</f>
        <v>5.6</v>
      </c>
      <c r="N148" s="466" t="str">
        <f>MID('Bball ref'!G154,FIND("/",'Bball ref'!G154)+1,FIND(")",'Bball ref'!G154)-FIND("/",'Bball ref'!G154)-1)</f>
        <v>13.0</v>
      </c>
      <c r="O148" s="466" t="str">
        <f>MID('Bball ref'!H154,FIND("(",'Bball ref'!H154)+1,FIND("/",'Bball ref'!H154)-FIND("(",'Bball ref'!H154)-1)</f>
        <v>1.8</v>
      </c>
      <c r="P148" s="466" t="str">
        <f>MID('Bball ref'!H154,FIND("/",'Bball ref'!H154)+1,FIND(")",'Bball ref'!H154)-FIND("/",'Bball ref'!H154)-1)</f>
        <v>2.2</v>
      </c>
    </row>
    <row r="149" spans="1:16">
      <c r="A149" t="str">
        <f>'Bball ref'!B155</f>
        <v>Spencer Dinwiddie</v>
      </c>
      <c r="B149" s="466">
        <f>'Bball ref'!A155</f>
        <v>138</v>
      </c>
      <c r="C149" s="466">
        <f>'Bball ref'!E155</f>
        <v>72</v>
      </c>
      <c r="D149" s="466" t="str">
        <f>LEFT('Bball ref'!G155,FIND("(",'Bball ref'!G155)-1)</f>
        <v xml:space="preserve">0.44 </v>
      </c>
      <c r="E149" s="466" t="str">
        <f>LEFT('Bball ref'!H155,(FIND("(",'Bball ref'!H155)-1))</f>
        <v xml:space="preserve">0.80 </v>
      </c>
      <c r="F149" s="466">
        <f>'Bball ref'!I155</f>
        <v>1.8</v>
      </c>
      <c r="G149" s="466">
        <f>'Bball ref'!K155</f>
        <v>2.4</v>
      </c>
      <c r="H149" s="466">
        <f>'Bball ref'!L155</f>
        <v>4.5</v>
      </c>
      <c r="I149" s="466">
        <f>'Bball ref'!M155</f>
        <v>0.6</v>
      </c>
      <c r="J149" s="466">
        <f>'Bball ref'!N155</f>
        <v>0.3</v>
      </c>
      <c r="K149" s="466">
        <f>'Bball ref'!O155</f>
        <v>2</v>
      </c>
      <c r="L149" s="466">
        <f>'Bball ref'!J155</f>
        <v>15.5</v>
      </c>
      <c r="M149" s="466" t="str">
        <f>MID('Bball ref'!G155,FIND("(",'Bball ref'!G155)+1,FIND("/",'Bball ref'!G155)-FIND("(",'Bball ref'!G155)-1)</f>
        <v>4.8</v>
      </c>
      <c r="N149" s="466" t="str">
        <f>MID('Bball ref'!G155,FIND("/",'Bball ref'!G155)+1,FIND(")",'Bball ref'!G155)-FIND("/",'Bball ref'!G155)-1)</f>
        <v>10.8</v>
      </c>
      <c r="O149" s="466" t="str">
        <f>MID('Bball ref'!H155,FIND("(",'Bball ref'!H155)+1,FIND("/",'Bball ref'!H155)-FIND("(",'Bball ref'!H155)-1)</f>
        <v>4.1</v>
      </c>
      <c r="P149" s="466" t="str">
        <f>MID('Bball ref'!H155,FIND("/",'Bball ref'!H155)+1,FIND(")",'Bball ref'!H155)-FIND("/",'Bball ref'!H155)-1)</f>
        <v>5.1</v>
      </c>
    </row>
    <row r="150" spans="1:16">
      <c r="A150" t="str">
        <f>'Bball ref'!B156</f>
        <v>Andrew Wiggins</v>
      </c>
      <c r="B150" s="466">
        <f>'Bball ref'!A156</f>
        <v>139</v>
      </c>
      <c r="C150" s="466">
        <f>'Bball ref'!E156</f>
        <v>70</v>
      </c>
      <c r="D150" s="466" t="str">
        <f>LEFT('Bball ref'!G156,FIND("(",'Bball ref'!G156)-1)</f>
        <v xml:space="preserve">0.45 </v>
      </c>
      <c r="E150" s="466" t="str">
        <f>LEFT('Bball ref'!H156,(FIND("(",'Bball ref'!H156)-1))</f>
        <v xml:space="preserve">0.71 </v>
      </c>
      <c r="F150" s="466">
        <f>'Bball ref'!I156</f>
        <v>1.5</v>
      </c>
      <c r="G150" s="466">
        <f>'Bball ref'!K156</f>
        <v>4.5999999999999996</v>
      </c>
      <c r="H150" s="466">
        <f>'Bball ref'!L156</f>
        <v>2.4</v>
      </c>
      <c r="I150" s="466">
        <f>'Bball ref'!M156</f>
        <v>0.9</v>
      </c>
      <c r="J150" s="466">
        <f>'Bball ref'!N156</f>
        <v>0.7</v>
      </c>
      <c r="K150" s="466">
        <f>'Bball ref'!O156</f>
        <v>1.7</v>
      </c>
      <c r="L150" s="466">
        <f>'Bball ref'!J156</f>
        <v>17.5</v>
      </c>
      <c r="M150" s="466" t="str">
        <f>MID('Bball ref'!G156,FIND("(",'Bball ref'!G156)+1,FIND("/",'Bball ref'!G156)-FIND("(",'Bball ref'!G156)-1)</f>
        <v>6.6</v>
      </c>
      <c r="N150" s="466" t="str">
        <f>MID('Bball ref'!G156,FIND("/",'Bball ref'!G156)+1,FIND(")",'Bball ref'!G156)-FIND("/",'Bball ref'!G156)-1)</f>
        <v>14.8</v>
      </c>
      <c r="O150" s="466" t="str">
        <f>MID('Bball ref'!H156,FIND("(",'Bball ref'!H156)+1,FIND("/",'Bball ref'!H156)-FIND("(",'Bball ref'!H156)-1)</f>
        <v>2.7</v>
      </c>
      <c r="P150" s="466" t="str">
        <f>MID('Bball ref'!H156,FIND("/",'Bball ref'!H156)+1,FIND(")",'Bball ref'!H156)-FIND("/",'Bball ref'!H156)-1)</f>
        <v>3.8</v>
      </c>
    </row>
    <row r="151" spans="1:16">
      <c r="A151" t="str">
        <f>'Bball ref'!B157</f>
        <v>Nerlens Noel</v>
      </c>
      <c r="B151" s="466">
        <f>'Bball ref'!A157</f>
        <v>140</v>
      </c>
      <c r="C151" s="466">
        <f>'Bball ref'!E157</f>
        <v>78</v>
      </c>
      <c r="D151" s="466" t="str">
        <f>LEFT('Bball ref'!G157,FIND("(",'Bball ref'!G157)-1)</f>
        <v xml:space="preserve">0.59 </v>
      </c>
      <c r="E151" s="466" t="str">
        <f>LEFT('Bball ref'!H157,(FIND("(",'Bball ref'!H157)-1))</f>
        <v xml:space="preserve">0.75 </v>
      </c>
      <c r="F151" s="466">
        <f>'Bball ref'!I157</f>
        <v>0</v>
      </c>
      <c r="G151" s="466">
        <f>'Bball ref'!K157</f>
        <v>5.2</v>
      </c>
      <c r="H151" s="466">
        <f>'Bball ref'!L157</f>
        <v>0.7</v>
      </c>
      <c r="I151" s="466">
        <f>'Bball ref'!M157</f>
        <v>1.1000000000000001</v>
      </c>
      <c r="J151" s="466">
        <f>'Bball ref'!N157</f>
        <v>1.5</v>
      </c>
      <c r="K151" s="466">
        <f>'Bball ref'!O157</f>
        <v>0.7</v>
      </c>
      <c r="L151" s="466">
        <f>'Bball ref'!J157</f>
        <v>6</v>
      </c>
      <c r="M151" s="466" t="str">
        <f>MID('Bball ref'!G157,FIND("(",'Bball ref'!G157)+1,FIND("/",'Bball ref'!G157)-FIND("(",'Bball ref'!G157)-1)</f>
        <v>2.6</v>
      </c>
      <c r="N151" s="466" t="str">
        <f>MID('Bball ref'!G157,FIND("/",'Bball ref'!G157)+1,FIND(")",'Bball ref'!G157)-FIND("/",'Bball ref'!G157)-1)</f>
        <v>4.4</v>
      </c>
      <c r="O151" s="466" t="str">
        <f>MID('Bball ref'!H157,FIND("(",'Bball ref'!H157)+1,FIND("/",'Bball ref'!H157)-FIND("(",'Bball ref'!H157)-1)</f>
        <v>0.9</v>
      </c>
      <c r="P151" s="466" t="str">
        <f>MID('Bball ref'!H157,FIND("/",'Bball ref'!H157)+1,FIND(")",'Bball ref'!H157)-FIND("/",'Bball ref'!H157)-1)</f>
        <v>1.2</v>
      </c>
    </row>
    <row r="152" spans="1:16">
      <c r="A152" t="str">
        <f>'Bball ref'!B158</f>
        <v>Harrison Barnes</v>
      </c>
      <c r="B152" s="466">
        <f>'Bball ref'!A158</f>
        <v>141</v>
      </c>
      <c r="C152" s="466">
        <f>'Bball ref'!E158</f>
        <v>74</v>
      </c>
      <c r="D152" s="466" t="str">
        <f>LEFT('Bball ref'!G158,FIND("(",'Bball ref'!G158)-1)</f>
        <v xml:space="preserve">0.42 </v>
      </c>
      <c r="E152" s="466" t="str">
        <f>LEFT('Bball ref'!H158,(FIND("(",'Bball ref'!H158)-1))</f>
        <v xml:space="preserve">0.84 </v>
      </c>
      <c r="F152" s="466">
        <f>'Bball ref'!I158</f>
        <v>2.4</v>
      </c>
      <c r="G152" s="466">
        <f>'Bball ref'!K158</f>
        <v>4.7</v>
      </c>
      <c r="H152" s="466">
        <f>'Bball ref'!L158</f>
        <v>1.5</v>
      </c>
      <c r="I152" s="466">
        <f>'Bball ref'!M158</f>
        <v>0.6</v>
      </c>
      <c r="J152" s="466">
        <f>'Bball ref'!N158</f>
        <v>0.2</v>
      </c>
      <c r="K152" s="466">
        <f>'Bball ref'!O158</f>
        <v>1.3</v>
      </c>
      <c r="L152" s="466">
        <f>'Bball ref'!J158</f>
        <v>16.899999999999999</v>
      </c>
      <c r="M152" s="466" t="str">
        <f>MID('Bball ref'!G158,FIND("(",'Bball ref'!G158)+1,FIND("/",'Bball ref'!G158)-FIND("(",'Bball ref'!G158)-1)</f>
        <v>5.7</v>
      </c>
      <c r="N152" s="466" t="str">
        <f>MID('Bball ref'!G158,FIND("/",'Bball ref'!G158)+1,FIND(")",'Bball ref'!G158)-FIND("/",'Bball ref'!G158)-1)</f>
        <v>13.6</v>
      </c>
      <c r="O152" s="466" t="str">
        <f>MID('Bball ref'!H158,FIND("(",'Bball ref'!H158)+1,FIND("/",'Bball ref'!H158)-FIND("(",'Bball ref'!H158)-1)</f>
        <v>3.1</v>
      </c>
      <c r="P152" s="466" t="str">
        <f>MID('Bball ref'!H158,FIND("/",'Bball ref'!H158)+1,FIND(")",'Bball ref'!H158)-FIND("/",'Bball ref'!H158)-1)</f>
        <v>3.7</v>
      </c>
    </row>
    <row r="153" spans="1:16">
      <c r="A153" t="str">
        <f>'Bball ref'!B159</f>
        <v>Jarrett Culver</v>
      </c>
      <c r="B153" s="466">
        <f>'Bball ref'!A159</f>
        <v>142</v>
      </c>
      <c r="C153" s="466">
        <f>'Bball ref'!E159</f>
        <v>72</v>
      </c>
      <c r="D153" s="466" t="str">
        <f>LEFT('Bball ref'!G159,FIND("(",'Bball ref'!G159)-1)</f>
        <v xml:space="preserve">0.44 </v>
      </c>
      <c r="E153" s="466" t="str">
        <f>LEFT('Bball ref'!H159,(FIND("(",'Bball ref'!H159)-1))</f>
        <v xml:space="preserve">0.72 </v>
      </c>
      <c r="F153" s="466">
        <f>'Bball ref'!I159</f>
        <v>1.5</v>
      </c>
      <c r="G153" s="466">
        <f>'Bball ref'!K159</f>
        <v>5.0999999999999996</v>
      </c>
      <c r="H153" s="466">
        <f>'Bball ref'!L159</f>
        <v>3.2</v>
      </c>
      <c r="I153" s="466">
        <f>'Bball ref'!M159</f>
        <v>1.3</v>
      </c>
      <c r="J153" s="466">
        <f>'Bball ref'!N159</f>
        <v>0.3</v>
      </c>
      <c r="K153" s="466">
        <f>'Bball ref'!O159</f>
        <v>1.8</v>
      </c>
      <c r="L153" s="466">
        <f>'Bball ref'!J159</f>
        <v>12.9</v>
      </c>
      <c r="M153" s="466" t="str">
        <f>MID('Bball ref'!G159,FIND("(",'Bball ref'!G159)+1,FIND("/",'Bball ref'!G159)-FIND("(",'Bball ref'!G159)-1)</f>
        <v>4.4</v>
      </c>
      <c r="N153" s="466" t="str">
        <f>MID('Bball ref'!G159,FIND("/",'Bball ref'!G159)+1,FIND(")",'Bball ref'!G159)-FIND("/",'Bball ref'!G159)-1)</f>
        <v>10.1</v>
      </c>
      <c r="O153" s="466" t="str">
        <f>MID('Bball ref'!H159,FIND("(",'Bball ref'!H159)+1,FIND("/",'Bball ref'!H159)-FIND("(",'Bball ref'!H159)-1)</f>
        <v>2.6</v>
      </c>
      <c r="P153" s="466" t="str">
        <f>MID('Bball ref'!H159,FIND("/",'Bball ref'!H159)+1,FIND(")",'Bball ref'!H159)-FIND("/",'Bball ref'!H159)-1)</f>
        <v>3.6</v>
      </c>
    </row>
    <row r="154" spans="1:16">
      <c r="A154" t="str">
        <f>'Bball ref'!B160</f>
        <v>Reggie Jackson</v>
      </c>
      <c r="B154" s="466">
        <f>'Bball ref'!A160</f>
        <v>143</v>
      </c>
      <c r="C154" s="466">
        <f>'Bball ref'!E160</f>
        <v>74</v>
      </c>
      <c r="D154" s="466" t="str">
        <f>LEFT('Bball ref'!G160,FIND("(",'Bball ref'!G160)-1)</f>
        <v xml:space="preserve">0.42 </v>
      </c>
      <c r="E154" s="466" t="str">
        <f>LEFT('Bball ref'!H160,(FIND("(",'Bball ref'!H160)-1))</f>
        <v xml:space="preserve">0.89 </v>
      </c>
      <c r="F154" s="466">
        <f>'Bball ref'!I160</f>
        <v>2.1</v>
      </c>
      <c r="G154" s="466">
        <f>'Bball ref'!K160</f>
        <v>2.5</v>
      </c>
      <c r="H154" s="466">
        <f>'Bball ref'!L160</f>
        <v>4.0999999999999996</v>
      </c>
      <c r="I154" s="466">
        <f>'Bball ref'!M160</f>
        <v>0.7</v>
      </c>
      <c r="J154" s="466">
        <f>'Bball ref'!N160</f>
        <v>0.1</v>
      </c>
      <c r="K154" s="466">
        <f>'Bball ref'!O160</f>
        <v>1.7</v>
      </c>
      <c r="L154" s="466">
        <f>'Bball ref'!J160</f>
        <v>15.1</v>
      </c>
      <c r="M154" s="466" t="str">
        <f>MID('Bball ref'!G160,FIND("(",'Bball ref'!G160)+1,FIND("/",'Bball ref'!G160)-FIND("(",'Bball ref'!G160)-1)</f>
        <v>5.3</v>
      </c>
      <c r="N154" s="466" t="str">
        <f>MID('Bball ref'!G160,FIND("/",'Bball ref'!G160)+1,FIND(")",'Bball ref'!G160)-FIND("/",'Bball ref'!G160)-1)</f>
        <v>12.5</v>
      </c>
      <c r="O154" s="466" t="str">
        <f>MID('Bball ref'!H160,FIND("(",'Bball ref'!H160)+1,FIND("/",'Bball ref'!H160)-FIND("(",'Bball ref'!H160)-1)</f>
        <v>2.5</v>
      </c>
      <c r="P154" s="466" t="str">
        <f>MID('Bball ref'!H160,FIND("/",'Bball ref'!H160)+1,FIND(")",'Bball ref'!H160)-FIND("/",'Bball ref'!H160)-1)</f>
        <v>2.8</v>
      </c>
    </row>
    <row r="155" spans="1:16">
      <c r="A155" t="str">
        <f>'Bball ref'!B161</f>
        <v>PLAYER</v>
      </c>
      <c r="B155" s="466" t="str">
        <f>'Bball ref'!A161</f>
        <v>R#</v>
      </c>
      <c r="C155" s="466" t="str">
        <f>'Bball ref'!E161</f>
        <v>GP</v>
      </c>
      <c r="D155" s="466" t="e">
        <f>LEFT('Bball ref'!G161,FIND("(",'Bball ref'!G161)-1)</f>
        <v>#VALUE!</v>
      </c>
      <c r="E155" s="466" t="e">
        <f>LEFT('Bball ref'!H161,(FIND("(",'Bball ref'!H161)-1))</f>
        <v>#VALUE!</v>
      </c>
      <c r="F155" s="466" t="str">
        <f>'Bball ref'!I161</f>
        <v>3PM</v>
      </c>
      <c r="G155" s="466" t="str">
        <f>'Bball ref'!K161</f>
        <v>TREB</v>
      </c>
      <c r="H155" s="466" t="str">
        <f>'Bball ref'!L161</f>
        <v>AST</v>
      </c>
      <c r="I155" s="466" t="str">
        <f>'Bball ref'!M161</f>
        <v>STL</v>
      </c>
      <c r="J155" s="466" t="str">
        <f>'Bball ref'!N161</f>
        <v>BLK</v>
      </c>
      <c r="K155" s="466" t="str">
        <f>'Bball ref'!O161</f>
        <v>TO</v>
      </c>
      <c r="L155" s="466" t="str">
        <f>'Bball ref'!J161</f>
        <v>PTS</v>
      </c>
      <c r="M155" s="466" t="e">
        <f>MID('Bball ref'!G161,FIND("(",'Bball ref'!G161)+1,FIND("/",'Bball ref'!G161)-FIND("(",'Bball ref'!G161)-1)</f>
        <v>#VALUE!</v>
      </c>
      <c r="N155" s="466" t="e">
        <f>MID('Bball ref'!G161,FIND("/",'Bball ref'!G161)+1,FIND(")",'Bball ref'!G161)-FIND("/",'Bball ref'!G161)-1)</f>
        <v>#VALUE!</v>
      </c>
      <c r="O155" s="466" t="e">
        <f>MID('Bball ref'!H161,FIND("(",'Bball ref'!H161)+1,FIND("/",'Bball ref'!H161)-FIND("(",'Bball ref'!H161)-1)</f>
        <v>#VALUE!</v>
      </c>
      <c r="P155" s="466" t="e">
        <f>MID('Bball ref'!H161,FIND("/",'Bball ref'!H161)+1,FIND(")",'Bball ref'!H161)-FIND("/",'Bball ref'!H161)-1)</f>
        <v>#VALUE!</v>
      </c>
    </row>
    <row r="156" spans="1:16">
      <c r="A156" t="str">
        <f>'Bball ref'!B162</f>
        <v>Tim Hardaway Jr</v>
      </c>
      <c r="B156" s="466">
        <f>'Bball ref'!A162</f>
        <v>144</v>
      </c>
      <c r="C156" s="466">
        <f>'Bball ref'!E162</f>
        <v>66</v>
      </c>
      <c r="D156" s="466" t="str">
        <f>LEFT('Bball ref'!G162,FIND("(",'Bball ref'!G162)-1)</f>
        <v xml:space="preserve">0.41 </v>
      </c>
      <c r="E156" s="466" t="str">
        <f>LEFT('Bball ref'!H162,(FIND("(",'Bball ref'!H162)-1))</f>
        <v xml:space="preserve">0.87 </v>
      </c>
      <c r="F156" s="466">
        <f>'Bball ref'!I162</f>
        <v>2.2999999999999998</v>
      </c>
      <c r="G156" s="466">
        <f>'Bball ref'!K162</f>
        <v>3.2</v>
      </c>
      <c r="H156" s="466">
        <f>'Bball ref'!L162</f>
        <v>2.2000000000000002</v>
      </c>
      <c r="I156" s="466">
        <f>'Bball ref'!M162</f>
        <v>0.7</v>
      </c>
      <c r="J156" s="466">
        <f>'Bball ref'!N162</f>
        <v>0.1</v>
      </c>
      <c r="K156" s="466">
        <f>'Bball ref'!O162</f>
        <v>1.4</v>
      </c>
      <c r="L156" s="466">
        <f>'Bball ref'!J162</f>
        <v>16.899999999999999</v>
      </c>
      <c r="M156" s="466" t="str">
        <f>MID('Bball ref'!G162,FIND("(",'Bball ref'!G162)+1,FIND("/",'Bball ref'!G162)-FIND("(",'Bball ref'!G162)-1)</f>
        <v>5.6</v>
      </c>
      <c r="N156" s="466" t="str">
        <f>MID('Bball ref'!G162,FIND("/",'Bball ref'!G162)+1,FIND(")",'Bball ref'!G162)-FIND("/",'Bball ref'!G162)-1)</f>
        <v>13.6</v>
      </c>
      <c r="O156" s="466" t="str">
        <f>MID('Bball ref'!H162,FIND("(",'Bball ref'!H162)+1,FIND("/",'Bball ref'!H162)-FIND("(",'Bball ref'!H162)-1)</f>
        <v>3.4</v>
      </c>
      <c r="P156" s="466" t="str">
        <f>MID('Bball ref'!H162,FIND("/",'Bball ref'!H162)+1,FIND(")",'Bball ref'!H162)-FIND("/",'Bball ref'!H162)-1)</f>
        <v>3.9</v>
      </c>
    </row>
    <row r="157" spans="1:16">
      <c r="A157" t="str">
        <f>'Bball ref'!B163</f>
        <v>Dario Saric</v>
      </c>
      <c r="B157" s="466">
        <f>'Bball ref'!A163</f>
        <v>145</v>
      </c>
      <c r="C157" s="466">
        <f>'Bball ref'!E163</f>
        <v>72</v>
      </c>
      <c r="D157" s="466" t="str">
        <f>LEFT('Bball ref'!G163,FIND("(",'Bball ref'!G163)-1)</f>
        <v xml:space="preserve">0.45 </v>
      </c>
      <c r="E157" s="466" t="str">
        <f>LEFT('Bball ref'!H163,(FIND("(",'Bball ref'!H163)-1))</f>
        <v xml:space="preserve">0.86 </v>
      </c>
      <c r="F157" s="466">
        <f>'Bball ref'!I163</f>
        <v>1.8</v>
      </c>
      <c r="G157" s="466">
        <f>'Bball ref'!K163</f>
        <v>6.6</v>
      </c>
      <c r="H157" s="466">
        <f>'Bball ref'!L163</f>
        <v>1.9</v>
      </c>
      <c r="I157" s="466">
        <f>'Bball ref'!M163</f>
        <v>0.7</v>
      </c>
      <c r="J157" s="466">
        <f>'Bball ref'!N163</f>
        <v>0.1</v>
      </c>
      <c r="K157" s="466">
        <f>'Bball ref'!O163</f>
        <v>1.3</v>
      </c>
      <c r="L157" s="466">
        <f>'Bball ref'!J163</f>
        <v>12.6</v>
      </c>
      <c r="M157" s="466" t="str">
        <f>MID('Bball ref'!G163,FIND("(",'Bball ref'!G163)+1,FIND("/",'Bball ref'!G163)-FIND("(",'Bball ref'!G163)-1)</f>
        <v>4.5</v>
      </c>
      <c r="N157" s="466" t="str">
        <f>MID('Bball ref'!G163,FIND("/",'Bball ref'!G163)+1,FIND(")",'Bball ref'!G163)-FIND("/",'Bball ref'!G163)-1)</f>
        <v>10.1</v>
      </c>
      <c r="O157" s="466" t="str">
        <f>MID('Bball ref'!H163,FIND("(",'Bball ref'!H163)+1,FIND("/",'Bball ref'!H163)-FIND("(",'Bball ref'!H163)-1)</f>
        <v>1.9</v>
      </c>
      <c r="P157" s="466" t="str">
        <f>MID('Bball ref'!H163,FIND("/",'Bball ref'!H163)+1,FIND(")",'Bball ref'!H163)-FIND("/",'Bball ref'!H163)-1)</f>
        <v>2.2</v>
      </c>
    </row>
    <row r="158" spans="1:16">
      <c r="A158" t="str">
        <f>'Bball ref'!B164</f>
        <v>PJ Tucker</v>
      </c>
      <c r="B158" s="466">
        <f>'Bball ref'!A164</f>
        <v>146</v>
      </c>
      <c r="C158" s="466">
        <f>'Bball ref'!E164</f>
        <v>80</v>
      </c>
      <c r="D158" s="466" t="str">
        <f>LEFT('Bball ref'!G164,FIND("(",'Bball ref'!G164)-1)</f>
        <v xml:space="preserve">0.40 </v>
      </c>
      <c r="E158" s="466" t="str">
        <f>LEFT('Bball ref'!H164,(FIND("(",'Bball ref'!H164)-1))</f>
        <v xml:space="preserve">0.71 </v>
      </c>
      <c r="F158" s="466">
        <f>'Bball ref'!I164</f>
        <v>1.8</v>
      </c>
      <c r="G158" s="466">
        <f>'Bball ref'!K164</f>
        <v>5.8</v>
      </c>
      <c r="H158" s="466">
        <f>'Bball ref'!L164</f>
        <v>1.2</v>
      </c>
      <c r="I158" s="466">
        <f>'Bball ref'!M164</f>
        <v>1.5</v>
      </c>
      <c r="J158" s="466">
        <f>'Bball ref'!N164</f>
        <v>0.5</v>
      </c>
      <c r="K158" s="466">
        <f>'Bball ref'!O164</f>
        <v>0.7</v>
      </c>
      <c r="L158" s="466">
        <f>'Bball ref'!J164</f>
        <v>7.2</v>
      </c>
      <c r="M158" s="466" t="str">
        <f>MID('Bball ref'!G164,FIND("(",'Bball ref'!G164)+1,FIND("/",'Bball ref'!G164)-FIND("(",'Bball ref'!G164)-1)</f>
        <v>2.5</v>
      </c>
      <c r="N158" s="466" t="str">
        <f>MID('Bball ref'!G164,FIND("/",'Bball ref'!G164)+1,FIND(")",'Bball ref'!G164)-FIND("/",'Bball ref'!G164)-1)</f>
        <v>6.3</v>
      </c>
      <c r="O158" s="466" t="str">
        <f>MID('Bball ref'!H164,FIND("(",'Bball ref'!H164)+1,FIND("/",'Bball ref'!H164)-FIND("(",'Bball ref'!H164)-1)</f>
        <v>0.5</v>
      </c>
      <c r="P158" s="466" t="str">
        <f>MID('Bball ref'!H164,FIND("/",'Bball ref'!H164)+1,FIND(")",'Bball ref'!H164)-FIND("/",'Bball ref'!H164)-1)</f>
        <v>0.7</v>
      </c>
    </row>
    <row r="159" spans="1:16">
      <c r="A159" t="str">
        <f>'Bball ref'!B165</f>
        <v>Ivica Zubac</v>
      </c>
      <c r="B159" s="466">
        <f>'Bball ref'!A165</f>
        <v>147</v>
      </c>
      <c r="C159" s="466">
        <f>'Bball ref'!E165</f>
        <v>68</v>
      </c>
      <c r="D159" s="466" t="str">
        <f>LEFT('Bball ref'!G165,FIND("(",'Bball ref'!G165)-1)</f>
        <v xml:space="preserve">0.53 </v>
      </c>
      <c r="E159" s="466" t="str">
        <f>LEFT('Bball ref'!H165,(FIND("(",'Bball ref'!H165)-1))</f>
        <v xml:space="preserve">0.76 </v>
      </c>
      <c r="F159" s="466">
        <f>'Bball ref'!I165</f>
        <v>0</v>
      </c>
      <c r="G159" s="466">
        <f>'Bball ref'!K165</f>
        <v>8.1999999999999993</v>
      </c>
      <c r="H159" s="466">
        <f>'Bball ref'!L165</f>
        <v>1.5</v>
      </c>
      <c r="I159" s="466">
        <f>'Bball ref'!M165</f>
        <v>0.4</v>
      </c>
      <c r="J159" s="466">
        <f>'Bball ref'!N165</f>
        <v>1</v>
      </c>
      <c r="K159" s="466">
        <f>'Bball ref'!O165</f>
        <v>1.6</v>
      </c>
      <c r="L159" s="466">
        <f>'Bball ref'!J165</f>
        <v>10.1</v>
      </c>
      <c r="M159" s="466" t="str">
        <f>MID('Bball ref'!G165,FIND("(",'Bball ref'!G165)+1,FIND("/",'Bball ref'!G165)-FIND("(",'Bball ref'!G165)-1)</f>
        <v>3.9</v>
      </c>
      <c r="N159" s="466" t="str">
        <f>MID('Bball ref'!G165,FIND("/",'Bball ref'!G165)+1,FIND(")",'Bball ref'!G165)-FIND("/",'Bball ref'!G165)-1)</f>
        <v>7.3</v>
      </c>
      <c r="O159" s="466" t="str">
        <f>MID('Bball ref'!H165,FIND("(",'Bball ref'!H165)+1,FIND("/",'Bball ref'!H165)-FIND("(",'Bball ref'!H165)-1)</f>
        <v>2.2</v>
      </c>
      <c r="P159" s="466" t="str">
        <f>MID('Bball ref'!H165,FIND("/",'Bball ref'!H165)+1,FIND(")",'Bball ref'!H165)-FIND("/",'Bball ref'!H165)-1)</f>
        <v>2.9</v>
      </c>
    </row>
    <row r="160" spans="1:16">
      <c r="A160" t="str">
        <f>'Bball ref'!B166</f>
        <v>De'Andre Hunter</v>
      </c>
      <c r="B160" s="466">
        <f>'Bball ref'!A166</f>
        <v>148</v>
      </c>
      <c r="C160" s="466">
        <f>'Bball ref'!E166</f>
        <v>72</v>
      </c>
      <c r="D160" s="466" t="str">
        <f>LEFT('Bball ref'!G166,FIND("(",'Bball ref'!G166)-1)</f>
        <v xml:space="preserve">0.46 </v>
      </c>
      <c r="E160" s="466" t="str">
        <f>LEFT('Bball ref'!H166,(FIND("(",'Bball ref'!H166)-1))</f>
        <v xml:space="preserve">0.75 </v>
      </c>
      <c r="F160" s="466">
        <f>'Bball ref'!I166</f>
        <v>1.6</v>
      </c>
      <c r="G160" s="466">
        <f>'Bball ref'!K166</f>
        <v>4.5999999999999996</v>
      </c>
      <c r="H160" s="466">
        <f>'Bball ref'!L166</f>
        <v>2.2000000000000002</v>
      </c>
      <c r="I160" s="466">
        <f>'Bball ref'!M166</f>
        <v>1.1000000000000001</v>
      </c>
      <c r="J160" s="466">
        <f>'Bball ref'!N166</f>
        <v>0.3</v>
      </c>
      <c r="K160" s="466">
        <f>'Bball ref'!O166</f>
        <v>1.3</v>
      </c>
      <c r="L160" s="466">
        <f>'Bball ref'!J166</f>
        <v>12.1</v>
      </c>
      <c r="M160" s="466" t="str">
        <f>MID('Bball ref'!G166,FIND("(",'Bball ref'!G166)+1,FIND("/",'Bball ref'!G166)-FIND("(",'Bball ref'!G166)-1)</f>
        <v>4.1</v>
      </c>
      <c r="N160" s="466" t="str">
        <f>MID('Bball ref'!G166,FIND("/",'Bball ref'!G166)+1,FIND(")",'Bball ref'!G166)-FIND("/",'Bball ref'!G166)-1)</f>
        <v>8.9</v>
      </c>
      <c r="O160" s="466" t="str">
        <f>MID('Bball ref'!H166,FIND("(",'Bball ref'!H166)+1,FIND("/",'Bball ref'!H166)-FIND("(",'Bball ref'!H166)-1)</f>
        <v>2.4</v>
      </c>
      <c r="P160" s="466" t="str">
        <f>MID('Bball ref'!H166,FIND("/",'Bball ref'!H166)+1,FIND(")",'Bball ref'!H166)-FIND("/",'Bball ref'!H166)-1)</f>
        <v>3.2</v>
      </c>
    </row>
    <row r="161" spans="1:16">
      <c r="A161" t="str">
        <f>'Bball ref'!B167</f>
        <v>JaMychal Green</v>
      </c>
      <c r="B161" s="466">
        <f>'Bball ref'!A167</f>
        <v>149</v>
      </c>
      <c r="C161" s="466">
        <f>'Bball ref'!E167</f>
        <v>68</v>
      </c>
      <c r="D161" s="466" t="str">
        <f>LEFT('Bball ref'!G167,FIND("(",'Bball ref'!G167)-1)</f>
        <v xml:space="preserve">0.49 </v>
      </c>
      <c r="E161" s="466" t="str">
        <f>LEFT('Bball ref'!H167,(FIND("(",'Bball ref'!H167)-1))</f>
        <v xml:space="preserve">0.74 </v>
      </c>
      <c r="F161" s="466">
        <f>'Bball ref'!I167</f>
        <v>1.3</v>
      </c>
      <c r="G161" s="466">
        <f>'Bball ref'!K167</f>
        <v>7</v>
      </c>
      <c r="H161" s="466">
        <f>'Bball ref'!L167</f>
        <v>1</v>
      </c>
      <c r="I161" s="466">
        <f>'Bball ref'!M167</f>
        <v>0.8</v>
      </c>
      <c r="J161" s="466">
        <f>'Bball ref'!N167</f>
        <v>0.6</v>
      </c>
      <c r="K161" s="466">
        <f>'Bball ref'!O167</f>
        <v>1.5</v>
      </c>
      <c r="L161" s="466">
        <f>'Bball ref'!J167</f>
        <v>10.199999999999999</v>
      </c>
      <c r="M161" s="466" t="str">
        <f>MID('Bball ref'!G167,FIND("(",'Bball ref'!G167)+1,FIND("/",'Bball ref'!G167)-FIND("(",'Bball ref'!G167)-1)</f>
        <v>3.7</v>
      </c>
      <c r="N161" s="466" t="str">
        <f>MID('Bball ref'!G167,FIND("/",'Bball ref'!G167)+1,FIND(")",'Bball ref'!G167)-FIND("/",'Bball ref'!G167)-1)</f>
        <v>7.6</v>
      </c>
      <c r="O161" s="466" t="str">
        <f>MID('Bball ref'!H167,FIND("(",'Bball ref'!H167)+1,FIND("/",'Bball ref'!H167)-FIND("(",'Bball ref'!H167)-1)</f>
        <v>1.4</v>
      </c>
      <c r="P161" s="466" t="str">
        <f>MID('Bball ref'!H167,FIND("/",'Bball ref'!H167)+1,FIND(")",'Bball ref'!H167)-FIND("/",'Bball ref'!H167)-1)</f>
        <v>1.9</v>
      </c>
    </row>
    <row r="162" spans="1:16">
      <c r="A162" t="str">
        <f>'Bball ref'!B168</f>
        <v xml:space="preserve">Brandon Ingram </v>
      </c>
      <c r="B162" s="466">
        <f>'Bball ref'!A168</f>
        <v>150</v>
      </c>
      <c r="C162" s="466">
        <f>'Bball ref'!E168</f>
        <v>60</v>
      </c>
      <c r="D162" s="466" t="str">
        <f>LEFT('Bball ref'!G168,FIND("(",'Bball ref'!G168)-1)</f>
        <v xml:space="preserve">0.49 </v>
      </c>
      <c r="E162" s="466" t="str">
        <f>LEFT('Bball ref'!H168,(FIND("(",'Bball ref'!H168)-1))</f>
        <v xml:space="preserve">0.69 </v>
      </c>
      <c r="F162" s="466">
        <f>'Bball ref'!I168</f>
        <v>0.6</v>
      </c>
      <c r="G162" s="466">
        <f>'Bball ref'!K168</f>
        <v>5.4</v>
      </c>
      <c r="H162" s="466">
        <f>'Bball ref'!L168</f>
        <v>3.3</v>
      </c>
      <c r="I162" s="466">
        <f>'Bball ref'!M168</f>
        <v>0.8</v>
      </c>
      <c r="J162" s="466">
        <f>'Bball ref'!N168</f>
        <v>0.9</v>
      </c>
      <c r="K162" s="466">
        <f>'Bball ref'!O168</f>
        <v>2.2999999999999998</v>
      </c>
      <c r="L162" s="466">
        <f>'Bball ref'!J168</f>
        <v>17.399999999999999</v>
      </c>
      <c r="M162" s="466" t="str">
        <f>MID('Bball ref'!G168,FIND("(",'Bball ref'!G168)+1,FIND("/",'Bball ref'!G168)-FIND("(",'Bball ref'!G168)-1)</f>
        <v>6.6</v>
      </c>
      <c r="N162" s="466" t="str">
        <f>MID('Bball ref'!G168,FIND("/",'Bball ref'!G168)+1,FIND(")",'Bball ref'!G168)-FIND("/",'Bball ref'!G168)-1)</f>
        <v>13.4</v>
      </c>
      <c r="O162" s="466" t="str">
        <f>MID('Bball ref'!H168,FIND("(",'Bball ref'!H168)+1,FIND("/",'Bball ref'!H168)-FIND("(",'Bball ref'!H168)-1)</f>
        <v>3.7</v>
      </c>
      <c r="P162" s="466" t="str">
        <f>MID('Bball ref'!H168,FIND("/",'Bball ref'!H168)+1,FIND(")",'Bball ref'!H168)-FIND("/",'Bball ref'!H168)-1)</f>
        <v>5.4</v>
      </c>
    </row>
    <row r="163" spans="1:16">
      <c r="A163" t="str">
        <f>'Bball ref'!B169</f>
        <v>Jakob Poeltl</v>
      </c>
      <c r="B163" s="466">
        <f>'Bball ref'!A169</f>
        <v>151</v>
      </c>
      <c r="C163" s="466">
        <f>'Bball ref'!E169</f>
        <v>70</v>
      </c>
      <c r="D163" s="466" t="str">
        <f>LEFT('Bball ref'!G169,FIND("(",'Bball ref'!G169)-1)</f>
        <v xml:space="preserve">0.63 </v>
      </c>
      <c r="E163" s="466" t="str">
        <f>LEFT('Bball ref'!H169,(FIND("(",'Bball ref'!H169)-1))</f>
        <v xml:space="preserve">0.50 </v>
      </c>
      <c r="F163" s="466">
        <f>'Bball ref'!I169</f>
        <v>0</v>
      </c>
      <c r="G163" s="466">
        <f>'Bball ref'!K169</f>
        <v>8.3000000000000007</v>
      </c>
      <c r="H163" s="466">
        <f>'Bball ref'!L169</f>
        <v>1.8</v>
      </c>
      <c r="I163" s="466">
        <f>'Bball ref'!M169</f>
        <v>0.6</v>
      </c>
      <c r="J163" s="466">
        <f>'Bball ref'!N169</f>
        <v>1.3</v>
      </c>
      <c r="K163" s="466">
        <f>'Bball ref'!O169</f>
        <v>0.8</v>
      </c>
      <c r="L163" s="466">
        <f>'Bball ref'!J169</f>
        <v>7.9</v>
      </c>
      <c r="M163" s="466" t="str">
        <f>MID('Bball ref'!G169,FIND("(",'Bball ref'!G169)+1,FIND("/",'Bball ref'!G169)-FIND("(",'Bball ref'!G169)-1)</f>
        <v>3.5</v>
      </c>
      <c r="N163" s="466" t="str">
        <f>MID('Bball ref'!G169,FIND("/",'Bball ref'!G169)+1,FIND(")",'Bball ref'!G169)-FIND("/",'Bball ref'!G169)-1)</f>
        <v>5.6</v>
      </c>
      <c r="O163" s="466" t="str">
        <f>MID('Bball ref'!H169,FIND("(",'Bball ref'!H169)+1,FIND("/",'Bball ref'!H169)-FIND("(",'Bball ref'!H169)-1)</f>
        <v>0.9</v>
      </c>
      <c r="P163" s="466" t="str">
        <f>MID('Bball ref'!H169,FIND("/",'Bball ref'!H169)+1,FIND(")",'Bball ref'!H169)-FIND("/",'Bball ref'!H169)-1)</f>
        <v>1.8</v>
      </c>
    </row>
    <row r="164" spans="1:16">
      <c r="A164" t="str">
        <f>'Bball ref'!B170</f>
        <v>Norman Powell</v>
      </c>
      <c r="B164" s="466">
        <f>'Bball ref'!A170</f>
        <v>152</v>
      </c>
      <c r="C164" s="466">
        <f>'Bball ref'!E170</f>
        <v>68</v>
      </c>
      <c r="D164" s="466" t="str">
        <f>LEFT('Bball ref'!G170,FIND("(",'Bball ref'!G170)-1)</f>
        <v xml:space="preserve">0.48 </v>
      </c>
      <c r="E164" s="466" t="str">
        <f>LEFT('Bball ref'!H170,(FIND("(",'Bball ref'!H170)-1))</f>
        <v xml:space="preserve">0.79 </v>
      </c>
      <c r="F164" s="466">
        <f>'Bball ref'!I170</f>
        <v>1.6</v>
      </c>
      <c r="G164" s="466">
        <f>'Bball ref'!K170</f>
        <v>3.5</v>
      </c>
      <c r="H164" s="466">
        <f>'Bball ref'!L170</f>
        <v>2.2000000000000002</v>
      </c>
      <c r="I164" s="466">
        <f>'Bball ref'!M170</f>
        <v>1</v>
      </c>
      <c r="J164" s="466">
        <f>'Bball ref'!N170</f>
        <v>0.3</v>
      </c>
      <c r="K164" s="466">
        <f>'Bball ref'!O170</f>
        <v>1.5</v>
      </c>
      <c r="L164" s="466">
        <f>'Bball ref'!J170</f>
        <v>12.4</v>
      </c>
      <c r="M164" s="466" t="str">
        <f>MID('Bball ref'!G170,FIND("(",'Bball ref'!G170)+1,FIND("/",'Bball ref'!G170)-FIND("(",'Bball ref'!G170)-1)</f>
        <v>4.7</v>
      </c>
      <c r="N164" s="466" t="str">
        <f>MID('Bball ref'!G170,FIND("/",'Bball ref'!G170)+1,FIND(")",'Bball ref'!G170)-FIND("/",'Bball ref'!G170)-1)</f>
        <v>9.7</v>
      </c>
      <c r="O164" s="466" t="str">
        <f>MID('Bball ref'!H170,FIND("(",'Bball ref'!H170)+1,FIND("/",'Bball ref'!H170)-FIND("(",'Bball ref'!H170)-1)</f>
        <v>1.5</v>
      </c>
      <c r="P164" s="466" t="str">
        <f>MID('Bball ref'!H170,FIND("/",'Bball ref'!H170)+1,FIND(")",'Bball ref'!H170)-FIND("/",'Bball ref'!H170)-1)</f>
        <v>1.9</v>
      </c>
    </row>
    <row r="165" spans="1:16">
      <c r="A165" t="str">
        <f>'Bball ref'!B171</f>
        <v>RJ Barrett</v>
      </c>
      <c r="B165" s="466">
        <f>'Bball ref'!A171</f>
        <v>153</v>
      </c>
      <c r="C165" s="466">
        <f>'Bball ref'!E171</f>
        <v>72</v>
      </c>
      <c r="D165" s="466" t="str">
        <f>LEFT('Bball ref'!G171,FIND("(",'Bball ref'!G171)-1)</f>
        <v xml:space="preserve">0.44 </v>
      </c>
      <c r="E165" s="466" t="str">
        <f>LEFT('Bball ref'!H171,(FIND("(",'Bball ref'!H171)-1))</f>
        <v xml:space="preserve">0.73 </v>
      </c>
      <c r="F165" s="466">
        <f>'Bball ref'!I171</f>
        <v>2.1</v>
      </c>
      <c r="G165" s="466">
        <f>'Bball ref'!K171</f>
        <v>5.3</v>
      </c>
      <c r="H165" s="466">
        <f>'Bball ref'!L171</f>
        <v>3.3</v>
      </c>
      <c r="I165" s="466">
        <f>'Bball ref'!M171</f>
        <v>0.8</v>
      </c>
      <c r="J165" s="466">
        <f>'Bball ref'!N171</f>
        <v>0.3</v>
      </c>
      <c r="K165" s="466">
        <f>'Bball ref'!O171</f>
        <v>2</v>
      </c>
      <c r="L165" s="466">
        <f>'Bball ref'!J171</f>
        <v>16.399999999999999</v>
      </c>
      <c r="M165" s="466" t="str">
        <f>MID('Bball ref'!G171,FIND("(",'Bball ref'!G171)+1,FIND("/",'Bball ref'!G171)-FIND("(",'Bball ref'!G171)-1)</f>
        <v>5.5</v>
      </c>
      <c r="N165" s="466" t="str">
        <f>MID('Bball ref'!G171,FIND("/",'Bball ref'!G171)+1,FIND(")",'Bball ref'!G171)-FIND("/",'Bball ref'!G171)-1)</f>
        <v>12.6</v>
      </c>
      <c r="O165" s="466" t="str">
        <f>MID('Bball ref'!H171,FIND("(",'Bball ref'!H171)+1,FIND("/",'Bball ref'!H171)-FIND("(",'Bball ref'!H171)-1)</f>
        <v>3.3</v>
      </c>
      <c r="P165" s="466" t="str">
        <f>MID('Bball ref'!H171,FIND("/",'Bball ref'!H171)+1,FIND(")",'Bball ref'!H171)-FIND("/",'Bball ref'!H171)-1)</f>
        <v>4.5</v>
      </c>
    </row>
    <row r="166" spans="1:16">
      <c r="A166" t="str">
        <f>'Bball ref'!B172</f>
        <v>Moe Harkless</v>
      </c>
      <c r="B166" s="466">
        <f>'Bball ref'!A172</f>
        <v>154</v>
      </c>
      <c r="C166" s="466">
        <f>'Bball ref'!E172</f>
        <v>66</v>
      </c>
      <c r="D166" s="466" t="str">
        <f>LEFT('Bball ref'!G172,FIND("(",'Bball ref'!G172)-1)</f>
        <v xml:space="preserve">0.48 </v>
      </c>
      <c r="E166" s="466" t="str">
        <f>LEFT('Bball ref'!H172,(FIND("(",'Bball ref'!H172)-1))</f>
        <v xml:space="preserve">0.69 </v>
      </c>
      <c r="F166" s="466">
        <f>'Bball ref'!I172</f>
        <v>1</v>
      </c>
      <c r="G166" s="466">
        <f>'Bball ref'!K172</f>
        <v>5.0999999999999996</v>
      </c>
      <c r="H166" s="466">
        <f>'Bball ref'!L172</f>
        <v>1.4</v>
      </c>
      <c r="I166" s="466">
        <f>'Bball ref'!M172</f>
        <v>1</v>
      </c>
      <c r="J166" s="466">
        <f>'Bball ref'!N172</f>
        <v>0.9</v>
      </c>
      <c r="K166" s="466">
        <f>'Bball ref'!O172</f>
        <v>0.9</v>
      </c>
      <c r="L166" s="466">
        <f>'Bball ref'!J172</f>
        <v>9.3000000000000007</v>
      </c>
      <c r="M166" s="466" t="str">
        <f>MID('Bball ref'!G172,FIND("(",'Bball ref'!G172)+1,FIND("/",'Bball ref'!G172)-FIND("(",'Bball ref'!G172)-1)</f>
        <v>3.7</v>
      </c>
      <c r="N166" s="466" t="str">
        <f>MID('Bball ref'!G172,FIND("/",'Bball ref'!G172)+1,FIND(")",'Bball ref'!G172)-FIND("/",'Bball ref'!G172)-1)</f>
        <v>7.7</v>
      </c>
      <c r="O166" s="466" t="str">
        <f>MID('Bball ref'!H172,FIND("(",'Bball ref'!H172)+1,FIND("/",'Bball ref'!H172)-FIND("(",'Bball ref'!H172)-1)</f>
        <v>0.9</v>
      </c>
      <c r="P166" s="466" t="str">
        <f>MID('Bball ref'!H172,FIND("/",'Bball ref'!H172)+1,FIND(")",'Bball ref'!H172)-FIND("/",'Bball ref'!H172)-1)</f>
        <v>1.3</v>
      </c>
    </row>
    <row r="167" spans="1:16">
      <c r="A167" t="str">
        <f>'Bball ref'!B173</f>
        <v xml:space="preserve">Kyle Kuzma </v>
      </c>
      <c r="B167" s="466">
        <f>'Bball ref'!A173</f>
        <v>155</v>
      </c>
      <c r="C167" s="466">
        <f>'Bball ref'!E173</f>
        <v>76</v>
      </c>
      <c r="D167" s="466" t="str">
        <f>LEFT('Bball ref'!G173,FIND("(",'Bball ref'!G173)-1)</f>
        <v xml:space="preserve">0.46 </v>
      </c>
      <c r="E167" s="466" t="str">
        <f>LEFT('Bball ref'!H173,(FIND("(",'Bball ref'!H173)-1))</f>
        <v xml:space="preserve">0.76 </v>
      </c>
      <c r="F167" s="466">
        <f>'Bball ref'!I173</f>
        <v>1.7</v>
      </c>
      <c r="G167" s="466">
        <f>'Bball ref'!K173</f>
        <v>5.0999999999999996</v>
      </c>
      <c r="H167" s="466">
        <f>'Bball ref'!L173</f>
        <v>2.2999999999999998</v>
      </c>
      <c r="I167" s="466">
        <f>'Bball ref'!M173</f>
        <v>0.5</v>
      </c>
      <c r="J167" s="466">
        <f>'Bball ref'!N173</f>
        <v>0.4</v>
      </c>
      <c r="K167" s="466">
        <f>'Bball ref'!O173</f>
        <v>1.7</v>
      </c>
      <c r="L167" s="466">
        <f>'Bball ref'!J173</f>
        <v>17.3</v>
      </c>
      <c r="M167" s="466" t="str">
        <f>MID('Bball ref'!G173,FIND("(",'Bball ref'!G173)+1,FIND("/",'Bball ref'!G173)-FIND("(",'Bball ref'!G173)-1)</f>
        <v>6.6</v>
      </c>
      <c r="N167" s="466" t="str">
        <f>MID('Bball ref'!G173,FIND("/",'Bball ref'!G173)+1,FIND(")",'Bball ref'!G173)-FIND("/",'Bball ref'!G173)-1)</f>
        <v>14.3</v>
      </c>
      <c r="O167" s="466" t="str">
        <f>MID('Bball ref'!H173,FIND("(",'Bball ref'!H173)+1,FIND("/",'Bball ref'!H173)-FIND("(",'Bball ref'!H173)-1)</f>
        <v>2.5</v>
      </c>
      <c r="P167" s="466" t="str">
        <f>MID('Bball ref'!H173,FIND("/",'Bball ref'!H173)+1,FIND(")",'Bball ref'!H173)-FIND("/",'Bball ref'!H173)-1)</f>
        <v>3.3</v>
      </c>
    </row>
    <row r="168" spans="1:16">
      <c r="A168" t="str">
        <f>'Bball ref'!B174</f>
        <v>Derrick Rose</v>
      </c>
      <c r="B168" s="466">
        <f>'Bball ref'!A174</f>
        <v>156</v>
      </c>
      <c r="C168" s="466">
        <f>'Bball ref'!E174</f>
        <v>56</v>
      </c>
      <c r="D168" s="466" t="str">
        <f>LEFT('Bball ref'!G174,FIND("(",'Bball ref'!G174)-1)</f>
        <v xml:space="preserve">0.44 </v>
      </c>
      <c r="E168" s="466" t="str">
        <f>LEFT('Bball ref'!H174,(FIND("(",'Bball ref'!H174)-1))</f>
        <v xml:space="preserve">0.87 </v>
      </c>
      <c r="F168" s="466">
        <f>'Bball ref'!I174</f>
        <v>1.1000000000000001</v>
      </c>
      <c r="G168" s="466">
        <f>'Bball ref'!K174</f>
        <v>2.7</v>
      </c>
      <c r="H168" s="466">
        <f>'Bball ref'!L174</f>
        <v>4.3</v>
      </c>
      <c r="I168" s="466">
        <f>'Bball ref'!M174</f>
        <v>0.6</v>
      </c>
      <c r="J168" s="466">
        <f>'Bball ref'!N174</f>
        <v>0.2</v>
      </c>
      <c r="K168" s="466">
        <f>'Bball ref'!O174</f>
        <v>1.5</v>
      </c>
      <c r="L168" s="466">
        <f>'Bball ref'!J174</f>
        <v>14.7</v>
      </c>
      <c r="M168" s="466" t="str">
        <f>MID('Bball ref'!G174,FIND("(",'Bball ref'!G174)+1,FIND("/",'Bball ref'!G174)-FIND("(",'Bball ref'!G174)-1)</f>
        <v>5.4</v>
      </c>
      <c r="N168" s="466" t="str">
        <f>MID('Bball ref'!G174,FIND("/",'Bball ref'!G174)+1,FIND(")",'Bball ref'!G174)-FIND("/",'Bball ref'!G174)-1)</f>
        <v>12.3</v>
      </c>
      <c r="O168" s="466" t="str">
        <f>MID('Bball ref'!H174,FIND("(",'Bball ref'!H174)+1,FIND("/",'Bball ref'!H174)-FIND("(",'Bball ref'!H174)-1)</f>
        <v>2.7</v>
      </c>
      <c r="P168" s="466" t="str">
        <f>MID('Bball ref'!H174,FIND("/",'Bball ref'!H174)+1,FIND(")",'Bball ref'!H174)-FIND("/",'Bball ref'!H174)-1)</f>
        <v>3.1</v>
      </c>
    </row>
    <row r="169" spans="1:16">
      <c r="A169" t="str">
        <f>'Bball ref'!B175</f>
        <v>PLAYER</v>
      </c>
      <c r="B169" s="466" t="str">
        <f>'Bball ref'!A175</f>
        <v>R#</v>
      </c>
      <c r="C169" s="466" t="str">
        <f>'Bball ref'!E175</f>
        <v>GP</v>
      </c>
      <c r="D169" s="466" t="e">
        <f>LEFT('Bball ref'!G175,FIND("(",'Bball ref'!G175)-1)</f>
        <v>#VALUE!</v>
      </c>
      <c r="E169" s="466" t="e">
        <f>LEFT('Bball ref'!H175,(FIND("(",'Bball ref'!H175)-1))</f>
        <v>#VALUE!</v>
      </c>
      <c r="F169" s="466" t="str">
        <f>'Bball ref'!I175</f>
        <v>3PM</v>
      </c>
      <c r="G169" s="466" t="str">
        <f>'Bball ref'!K175</f>
        <v>TREB</v>
      </c>
      <c r="H169" s="466" t="str">
        <f>'Bball ref'!L175</f>
        <v>AST</v>
      </c>
      <c r="I169" s="466" t="str">
        <f>'Bball ref'!M175</f>
        <v>STL</v>
      </c>
      <c r="J169" s="466" t="str">
        <f>'Bball ref'!N175</f>
        <v>BLK</v>
      </c>
      <c r="K169" s="466" t="str">
        <f>'Bball ref'!O175</f>
        <v>TO</v>
      </c>
      <c r="L169" s="466" t="str">
        <f>'Bball ref'!J175</f>
        <v>PTS</v>
      </c>
      <c r="M169" s="466" t="e">
        <f>MID('Bball ref'!G175,FIND("(",'Bball ref'!G175)+1,FIND("/",'Bball ref'!G175)-FIND("(",'Bball ref'!G175)-1)</f>
        <v>#VALUE!</v>
      </c>
      <c r="N169" s="466" t="e">
        <f>MID('Bball ref'!G175,FIND("/",'Bball ref'!G175)+1,FIND(")",'Bball ref'!G175)-FIND("/",'Bball ref'!G175)-1)</f>
        <v>#VALUE!</v>
      </c>
      <c r="O169" s="466" t="e">
        <f>MID('Bball ref'!H175,FIND("(",'Bball ref'!H175)+1,FIND("/",'Bball ref'!H175)-FIND("(",'Bball ref'!H175)-1)</f>
        <v>#VALUE!</v>
      </c>
      <c r="P169" s="466" t="e">
        <f>MID('Bball ref'!H175,FIND("/",'Bball ref'!H175)+1,FIND(")",'Bball ref'!H175)-FIND("/",'Bball ref'!H175)-1)</f>
        <v>#VALUE!</v>
      </c>
    </row>
    <row r="170" spans="1:16">
      <c r="A170" t="str">
        <f>'Bball ref'!B176</f>
        <v>Danuel House Jr</v>
      </c>
      <c r="B170" s="466">
        <f>'Bball ref'!A176</f>
        <v>157</v>
      </c>
      <c r="C170" s="466">
        <f>'Bball ref'!E176</f>
        <v>70</v>
      </c>
      <c r="D170" s="466" t="str">
        <f>LEFT('Bball ref'!G176,FIND("(",'Bball ref'!G176)-1)</f>
        <v xml:space="preserve">0.47 </v>
      </c>
      <c r="E170" s="466" t="str">
        <f>LEFT('Bball ref'!H176,(FIND("(",'Bball ref'!H176)-1))</f>
        <v xml:space="preserve">0.78 </v>
      </c>
      <c r="F170" s="466">
        <f>'Bball ref'!I176</f>
        <v>2.2000000000000002</v>
      </c>
      <c r="G170" s="466">
        <f>'Bball ref'!K176</f>
        <v>4.5</v>
      </c>
      <c r="H170" s="466">
        <f>'Bball ref'!L176</f>
        <v>1.3</v>
      </c>
      <c r="I170" s="466">
        <f>'Bball ref'!M176</f>
        <v>0.6</v>
      </c>
      <c r="J170" s="466">
        <f>'Bball ref'!N176</f>
        <v>0.4</v>
      </c>
      <c r="K170" s="466">
        <f>'Bball ref'!O176</f>
        <v>1.1000000000000001</v>
      </c>
      <c r="L170" s="466">
        <f>'Bball ref'!J176</f>
        <v>11.7</v>
      </c>
      <c r="M170" s="466" t="str">
        <f>MID('Bball ref'!G176,FIND("(",'Bball ref'!G176)+1,FIND("/",'Bball ref'!G176)-FIND("(",'Bball ref'!G176)-1)</f>
        <v>3.9</v>
      </c>
      <c r="N170" s="466" t="str">
        <f>MID('Bball ref'!G176,FIND("/",'Bball ref'!G176)+1,FIND(")",'Bball ref'!G176)-FIND("/",'Bball ref'!G176)-1)</f>
        <v>8.3</v>
      </c>
      <c r="O170" s="466" t="str">
        <f>MID('Bball ref'!H176,FIND("(",'Bball ref'!H176)+1,FIND("/",'Bball ref'!H176)-FIND("(",'Bball ref'!H176)-1)</f>
        <v>1.8</v>
      </c>
      <c r="P170" s="466" t="str">
        <f>MID('Bball ref'!H176,FIND("/",'Bball ref'!H176)+1,FIND(")",'Bball ref'!H176)-FIND("/",'Bball ref'!H176)-1)</f>
        <v>2.3</v>
      </c>
    </row>
    <row r="171" spans="1:16">
      <c r="A171" t="str">
        <f>'Bball ref'!B177</f>
        <v>Darius Garland</v>
      </c>
      <c r="B171" s="466">
        <f>'Bball ref'!A177</f>
        <v>158</v>
      </c>
      <c r="C171" s="466">
        <f>'Bball ref'!E177</f>
        <v>70</v>
      </c>
      <c r="D171" s="466" t="str">
        <f>LEFT('Bball ref'!G177,FIND("(",'Bball ref'!G177)-1)</f>
        <v xml:space="preserve">0.46 </v>
      </c>
      <c r="E171" s="466" t="str">
        <f>LEFT('Bball ref'!H177,(FIND("(",'Bball ref'!H177)-1))</f>
        <v xml:space="preserve">0.80 </v>
      </c>
      <c r="F171" s="466">
        <f>'Bball ref'!I177</f>
        <v>2.1</v>
      </c>
      <c r="G171" s="466">
        <f>'Bball ref'!K177</f>
        <v>3.6</v>
      </c>
      <c r="H171" s="466">
        <f>'Bball ref'!L177</f>
        <v>2.9</v>
      </c>
      <c r="I171" s="466">
        <f>'Bball ref'!M177</f>
        <v>0.8</v>
      </c>
      <c r="J171" s="466">
        <f>'Bball ref'!N177</f>
        <v>0.1</v>
      </c>
      <c r="K171" s="466">
        <f>'Bball ref'!O177</f>
        <v>2.2999999999999998</v>
      </c>
      <c r="L171" s="466">
        <f>'Bball ref'!J177</f>
        <v>15.1</v>
      </c>
      <c r="M171" s="466" t="str">
        <f>MID('Bball ref'!G177,FIND("(",'Bball ref'!G177)+1,FIND("/",'Bball ref'!G177)-FIND("(",'Bball ref'!G177)-1)</f>
        <v>5.2</v>
      </c>
      <c r="N171" s="466" t="str">
        <f>MID('Bball ref'!G177,FIND("/",'Bball ref'!G177)+1,FIND(")",'Bball ref'!G177)-FIND("/",'Bball ref'!G177)-1)</f>
        <v>11.4</v>
      </c>
      <c r="O171" s="466" t="str">
        <f>MID('Bball ref'!H177,FIND("(",'Bball ref'!H177)+1,FIND("/",'Bball ref'!H177)-FIND("(",'Bball ref'!H177)-1)</f>
        <v>2.8</v>
      </c>
      <c r="P171" s="466" t="str">
        <f>MID('Bball ref'!H177,FIND("/",'Bball ref'!H177)+1,FIND(")",'Bball ref'!H177)-FIND("/",'Bball ref'!H177)-1)</f>
        <v>3.5</v>
      </c>
    </row>
    <row r="172" spans="1:16">
      <c r="A172" t="str">
        <f>'Bball ref'!B178</f>
        <v>James Johnson</v>
      </c>
      <c r="B172" s="466">
        <f>'Bball ref'!A178</f>
        <v>159</v>
      </c>
      <c r="C172" s="466">
        <f>'Bball ref'!E178</f>
        <v>70</v>
      </c>
      <c r="D172" s="466" t="str">
        <f>LEFT('Bball ref'!G178,FIND("(",'Bball ref'!G178)-1)</f>
        <v xml:space="preserve">0.46 </v>
      </c>
      <c r="E172" s="466" t="str">
        <f>LEFT('Bball ref'!H178,(FIND("(",'Bball ref'!H178)-1))</f>
        <v xml:space="preserve">0.72 </v>
      </c>
      <c r="F172" s="466">
        <f>'Bball ref'!I178</f>
        <v>1.3</v>
      </c>
      <c r="G172" s="466">
        <f>'Bball ref'!K178</f>
        <v>4.4000000000000004</v>
      </c>
      <c r="H172" s="466">
        <f>'Bball ref'!L178</f>
        <v>3.5</v>
      </c>
      <c r="I172" s="466">
        <f>'Bball ref'!M178</f>
        <v>0.8</v>
      </c>
      <c r="J172" s="466">
        <f>'Bball ref'!N178</f>
        <v>0.7</v>
      </c>
      <c r="K172" s="466">
        <f>'Bball ref'!O178</f>
        <v>1.7</v>
      </c>
      <c r="L172" s="466">
        <f>'Bball ref'!J178</f>
        <v>10.9</v>
      </c>
      <c r="M172" s="466" t="str">
        <f>MID('Bball ref'!G178,FIND("(",'Bball ref'!G178)+1,FIND("/",'Bball ref'!G178)-FIND("(",'Bball ref'!G178)-1)</f>
        <v>4.2</v>
      </c>
      <c r="N172" s="466" t="str">
        <f>MID('Bball ref'!G178,FIND("/",'Bball ref'!G178)+1,FIND(")",'Bball ref'!G178)-FIND("/",'Bball ref'!G178)-1)</f>
        <v>9.1</v>
      </c>
      <c r="O172" s="466" t="str">
        <f>MID('Bball ref'!H178,FIND("(",'Bball ref'!H178)+1,FIND("/",'Bball ref'!H178)-FIND("(",'Bball ref'!H178)-1)</f>
        <v>1.3</v>
      </c>
      <c r="P172" s="466" t="str">
        <f>MID('Bball ref'!H178,FIND("/",'Bball ref'!H178)+1,FIND(")",'Bball ref'!H178)-FIND("/",'Bball ref'!H178)-1)</f>
        <v>1.8</v>
      </c>
    </row>
    <row r="173" spans="1:16">
      <c r="A173" t="str">
        <f>'Bball ref'!B179</f>
        <v>Cedi Osman</v>
      </c>
      <c r="B173" s="466">
        <f>'Bball ref'!A179</f>
        <v>160</v>
      </c>
      <c r="C173" s="466">
        <f>'Bball ref'!E179</f>
        <v>76</v>
      </c>
      <c r="D173" s="466" t="str">
        <f>LEFT('Bball ref'!G179,FIND("(",'Bball ref'!G179)-1)</f>
        <v xml:space="preserve">0.44 </v>
      </c>
      <c r="E173" s="466" t="str">
        <f>LEFT('Bball ref'!H179,(FIND("(",'Bball ref'!H179)-1))</f>
        <v xml:space="preserve">0.77 </v>
      </c>
      <c r="F173" s="466">
        <f>'Bball ref'!I179</f>
        <v>1.8</v>
      </c>
      <c r="G173" s="466">
        <f>'Bball ref'!K179</f>
        <v>4.9000000000000004</v>
      </c>
      <c r="H173" s="466">
        <f>'Bball ref'!L179</f>
        <v>2.7</v>
      </c>
      <c r="I173" s="466">
        <f>'Bball ref'!M179</f>
        <v>0.8</v>
      </c>
      <c r="J173" s="466">
        <f>'Bball ref'!N179</f>
        <v>0.1</v>
      </c>
      <c r="K173" s="466">
        <f>'Bball ref'!O179</f>
        <v>1.5</v>
      </c>
      <c r="L173" s="466">
        <f>'Bball ref'!J179</f>
        <v>13.6</v>
      </c>
      <c r="M173" s="466" t="str">
        <f>MID('Bball ref'!G179,FIND("(",'Bball ref'!G179)+1,FIND("/",'Bball ref'!G179)-FIND("(",'Bball ref'!G179)-1)</f>
        <v>4.9</v>
      </c>
      <c r="N173" s="466" t="str">
        <f>MID('Bball ref'!G179,FIND("/",'Bball ref'!G179)+1,FIND(")",'Bball ref'!G179)-FIND("/",'Bball ref'!G179)-1)</f>
        <v>11.1</v>
      </c>
      <c r="O173" s="466" t="str">
        <f>MID('Bball ref'!H179,FIND("(",'Bball ref'!H179)+1,FIND("/",'Bball ref'!H179)-FIND("(",'Bball ref'!H179)-1)</f>
        <v>2.0</v>
      </c>
      <c r="P173" s="466" t="str">
        <f>MID('Bball ref'!H179,FIND("/",'Bball ref'!H179)+1,FIND(")",'Bball ref'!H179)-FIND("/",'Bball ref'!H179)-1)</f>
        <v>2.6</v>
      </c>
    </row>
    <row r="174" spans="1:16">
      <c r="A174" t="str">
        <f>'Bball ref'!B180</f>
        <v>Seth Curry</v>
      </c>
      <c r="B174" s="466">
        <f>'Bball ref'!A180</f>
        <v>161</v>
      </c>
      <c r="C174" s="466">
        <f>'Bball ref'!E180</f>
        <v>72</v>
      </c>
      <c r="D174" s="466" t="str">
        <f>LEFT('Bball ref'!G180,FIND("(",'Bball ref'!G180)-1)</f>
        <v xml:space="preserve">0.46 </v>
      </c>
      <c r="E174" s="466" t="str">
        <f>LEFT('Bball ref'!H180,(FIND("(",'Bball ref'!H180)-1))</f>
        <v xml:space="preserve">0.82 </v>
      </c>
      <c r="F174" s="466">
        <f>'Bball ref'!I180</f>
        <v>2.2999999999999998</v>
      </c>
      <c r="G174" s="466">
        <f>'Bball ref'!K180</f>
        <v>2.6</v>
      </c>
      <c r="H174" s="466">
        <f>'Bball ref'!L180</f>
        <v>1.4</v>
      </c>
      <c r="I174" s="466">
        <f>'Bball ref'!M180</f>
        <v>0.7</v>
      </c>
      <c r="J174" s="466">
        <f>'Bball ref'!N180</f>
        <v>0.3</v>
      </c>
      <c r="K174" s="466">
        <f>'Bball ref'!O180</f>
        <v>1.2</v>
      </c>
      <c r="L174" s="466">
        <f>'Bball ref'!J180</f>
        <v>12.3</v>
      </c>
      <c r="M174" s="466" t="str">
        <f>MID('Bball ref'!G180,FIND("(",'Bball ref'!G180)+1,FIND("/",'Bball ref'!G180)-FIND("(",'Bball ref'!G180)-1)</f>
        <v>4.5</v>
      </c>
      <c r="N174" s="466" t="str">
        <f>MID('Bball ref'!G180,FIND("/",'Bball ref'!G180)+1,FIND(")",'Bball ref'!G180)-FIND("/",'Bball ref'!G180)-1)</f>
        <v>9.8</v>
      </c>
      <c r="O174" s="466" t="str">
        <f>MID('Bball ref'!H180,FIND("(",'Bball ref'!H180)+1,FIND("/",'Bball ref'!H180)-FIND("(",'Bball ref'!H180)-1)</f>
        <v>0.9</v>
      </c>
      <c r="P174" s="466" t="str">
        <f>MID('Bball ref'!H180,FIND("/",'Bball ref'!H180)+1,FIND(")",'Bball ref'!H180)-FIND("/",'Bball ref'!H180)-1)</f>
        <v>1.1</v>
      </c>
    </row>
    <row r="175" spans="1:16">
      <c r="A175" t="str">
        <f>'Bball ref'!B181</f>
        <v>Marvin Williams</v>
      </c>
      <c r="B175" s="466">
        <f>'Bball ref'!A181</f>
        <v>162</v>
      </c>
      <c r="C175" s="466">
        <f>'Bball ref'!E181</f>
        <v>75</v>
      </c>
      <c r="D175" s="466" t="str">
        <f>LEFT('Bball ref'!G181,FIND("(",'Bball ref'!G181)-1)</f>
        <v xml:space="preserve">0.43 </v>
      </c>
      <c r="E175" s="466" t="str">
        <f>LEFT('Bball ref'!H181,(FIND("(",'Bball ref'!H181)-1))</f>
        <v xml:space="preserve">0.80 </v>
      </c>
      <c r="F175" s="466">
        <f>'Bball ref'!I181</f>
        <v>1.8</v>
      </c>
      <c r="G175" s="466">
        <f>'Bball ref'!K181</f>
        <v>5</v>
      </c>
      <c r="H175" s="466">
        <f>'Bball ref'!L181</f>
        <v>1.1000000000000001</v>
      </c>
      <c r="I175" s="466">
        <f>'Bball ref'!M181</f>
        <v>0.8</v>
      </c>
      <c r="J175" s="466">
        <f>'Bball ref'!N181</f>
        <v>0.7</v>
      </c>
      <c r="K175" s="466">
        <f>'Bball ref'!O181</f>
        <v>0.5</v>
      </c>
      <c r="L175" s="466">
        <f>'Bball ref'!J181</f>
        <v>9.5</v>
      </c>
      <c r="M175" s="466" t="str">
        <f>MID('Bball ref'!G181,FIND("(",'Bball ref'!G181)+1,FIND("/",'Bball ref'!G181)-FIND("(",'Bball ref'!G181)-1)</f>
        <v>3.4</v>
      </c>
      <c r="N175" s="466" t="str">
        <f>MID('Bball ref'!G181,FIND("/",'Bball ref'!G181)+1,FIND(")",'Bball ref'!G181)-FIND("/",'Bball ref'!G181)-1)</f>
        <v>8.0</v>
      </c>
      <c r="O175" s="466" t="str">
        <f>MID('Bball ref'!H181,FIND("(",'Bball ref'!H181)+1,FIND("/",'Bball ref'!H181)-FIND("(",'Bball ref'!H181)-1)</f>
        <v>0.8</v>
      </c>
      <c r="P175" s="466" t="str">
        <f>MID('Bball ref'!H181,FIND("/",'Bball ref'!H181)+1,FIND(")",'Bball ref'!H181)-FIND("/",'Bball ref'!H181)-1)</f>
        <v>1.0</v>
      </c>
    </row>
    <row r="176" spans="1:16">
      <c r="A176" t="str">
        <f>'Bball ref'!B182</f>
        <v>Jaylen Brown</v>
      </c>
      <c r="B176" s="466">
        <f>'Bball ref'!A182</f>
        <v>163</v>
      </c>
      <c r="C176" s="466">
        <f>'Bball ref'!E182</f>
        <v>72</v>
      </c>
      <c r="D176" s="466" t="str">
        <f>LEFT('Bball ref'!G182,FIND("(",'Bball ref'!G182)-1)</f>
        <v xml:space="preserve">0.47 </v>
      </c>
      <c r="E176" s="466" t="str">
        <f>LEFT('Bball ref'!H182,(FIND("(",'Bball ref'!H182)-1))</f>
        <v xml:space="preserve">0.66 </v>
      </c>
      <c r="F176" s="466">
        <f>'Bball ref'!I182</f>
        <v>1.5</v>
      </c>
      <c r="G176" s="466">
        <f>'Bball ref'!K182</f>
        <v>4.9000000000000004</v>
      </c>
      <c r="H176" s="466">
        <f>'Bball ref'!L182</f>
        <v>1.6</v>
      </c>
      <c r="I176" s="466">
        <f>'Bball ref'!M182</f>
        <v>1</v>
      </c>
      <c r="J176" s="466">
        <f>'Bball ref'!N182</f>
        <v>0.5</v>
      </c>
      <c r="K176" s="466">
        <f>'Bball ref'!O182</f>
        <v>1.5</v>
      </c>
      <c r="L176" s="466">
        <f>'Bball ref'!J182</f>
        <v>15.5</v>
      </c>
      <c r="M176" s="466" t="str">
        <f>MID('Bball ref'!G182,FIND("(",'Bball ref'!G182)+1,FIND("/",'Bball ref'!G182)-FIND("(",'Bball ref'!G182)-1)</f>
        <v>5.9</v>
      </c>
      <c r="N176" s="466" t="str">
        <f>MID('Bball ref'!G182,FIND("/",'Bball ref'!G182)+1,FIND(")",'Bball ref'!G182)-FIND("/",'Bball ref'!G182)-1)</f>
        <v>12.6</v>
      </c>
      <c r="O176" s="466" t="str">
        <f>MID('Bball ref'!H182,FIND("(",'Bball ref'!H182)+1,FIND("/",'Bball ref'!H182)-FIND("(",'Bball ref'!H182)-1)</f>
        <v>2.1</v>
      </c>
      <c r="P176" s="466" t="str">
        <f>MID('Bball ref'!H182,FIND("/",'Bball ref'!H182)+1,FIND(")",'Bball ref'!H182)-FIND("/",'Bball ref'!H182)-1)</f>
        <v>3.2</v>
      </c>
    </row>
    <row r="177" spans="1:16">
      <c r="A177" t="str">
        <f>'Bball ref'!B183</f>
        <v>Tyus Jones</v>
      </c>
      <c r="B177" s="466">
        <f>'Bball ref'!A183</f>
        <v>164</v>
      </c>
      <c r="C177" s="466">
        <f>'Bball ref'!E183</f>
        <v>74</v>
      </c>
      <c r="D177" s="466" t="str">
        <f>LEFT('Bball ref'!G183,FIND("(",'Bball ref'!G183)-1)</f>
        <v xml:space="preserve">0.44 </v>
      </c>
      <c r="E177" s="466" t="str">
        <f>LEFT('Bball ref'!H183,(FIND("(",'Bball ref'!H183)-1))</f>
        <v xml:space="preserve">0.91 </v>
      </c>
      <c r="F177" s="466">
        <f>'Bball ref'!I183</f>
        <v>0.7</v>
      </c>
      <c r="G177" s="466">
        <f>'Bball ref'!K183</f>
        <v>2.1</v>
      </c>
      <c r="H177" s="466">
        <f>'Bball ref'!L183</f>
        <v>5.0999999999999996</v>
      </c>
      <c r="I177" s="466">
        <f>'Bball ref'!M183</f>
        <v>1.3</v>
      </c>
      <c r="J177" s="466">
        <f>'Bball ref'!N183</f>
        <v>0.1</v>
      </c>
      <c r="K177" s="466">
        <f>'Bball ref'!O183</f>
        <v>0.7</v>
      </c>
      <c r="L177" s="466">
        <f>'Bball ref'!J183</f>
        <v>8</v>
      </c>
      <c r="M177" s="466" t="str">
        <f>MID('Bball ref'!G183,FIND("(",'Bball ref'!G183)+1,FIND("/",'Bball ref'!G183)-FIND("(",'Bball ref'!G183)-1)</f>
        <v>3.2</v>
      </c>
      <c r="N177" s="466" t="str">
        <f>MID('Bball ref'!G183,FIND("/",'Bball ref'!G183)+1,FIND(")",'Bball ref'!G183)-FIND("/",'Bball ref'!G183)-1)</f>
        <v>7.3</v>
      </c>
      <c r="O177" s="466" t="str">
        <f>MID('Bball ref'!H183,FIND("(",'Bball ref'!H183)+1,FIND("/",'Bball ref'!H183)-FIND("(",'Bball ref'!H183)-1)</f>
        <v>1.0</v>
      </c>
      <c r="P177" s="466" t="str">
        <f>MID('Bball ref'!H183,FIND("/",'Bball ref'!H183)+1,FIND(")",'Bball ref'!H183)-FIND("/",'Bball ref'!H183)-1)</f>
        <v>1.1</v>
      </c>
    </row>
    <row r="178" spans="1:16">
      <c r="A178" t="str">
        <f>'Bball ref'!B184</f>
        <v>Malik Monk</v>
      </c>
      <c r="B178" s="466">
        <f>'Bball ref'!A184</f>
        <v>165</v>
      </c>
      <c r="C178" s="466">
        <f>'Bball ref'!E184</f>
        <v>74</v>
      </c>
      <c r="D178" s="466" t="str">
        <f>LEFT('Bball ref'!G184,FIND("(",'Bball ref'!G184)-1)</f>
        <v xml:space="preserve">0.41 </v>
      </c>
      <c r="E178" s="466" t="str">
        <f>LEFT('Bball ref'!H184,(FIND("(",'Bball ref'!H184)-1))</f>
        <v xml:space="preserve">0.86 </v>
      </c>
      <c r="F178" s="466">
        <f>'Bball ref'!I184</f>
        <v>2.2999999999999998</v>
      </c>
      <c r="G178" s="466">
        <f>'Bball ref'!K184</f>
        <v>2.7</v>
      </c>
      <c r="H178" s="466">
        <f>'Bball ref'!L184</f>
        <v>2.4</v>
      </c>
      <c r="I178" s="466">
        <f>'Bball ref'!M184</f>
        <v>0.7</v>
      </c>
      <c r="J178" s="466">
        <f>'Bball ref'!N184</f>
        <v>0.5</v>
      </c>
      <c r="K178" s="466">
        <f>'Bball ref'!O184</f>
        <v>1.7</v>
      </c>
      <c r="L178" s="466">
        <f>'Bball ref'!J184</f>
        <v>12.9</v>
      </c>
      <c r="M178" s="466" t="str">
        <f>MID('Bball ref'!G184,FIND("(",'Bball ref'!G184)+1,FIND("/",'Bball ref'!G184)-FIND("(",'Bball ref'!G184)-1)</f>
        <v>4.4</v>
      </c>
      <c r="N178" s="466" t="str">
        <f>MID('Bball ref'!G184,FIND("/",'Bball ref'!G184)+1,FIND(")",'Bball ref'!G184)-FIND("/",'Bball ref'!G184)-1)</f>
        <v>10.8</v>
      </c>
      <c r="O178" s="466" t="str">
        <f>MID('Bball ref'!H184,FIND("(",'Bball ref'!H184)+1,FIND("/",'Bball ref'!H184)-FIND("(",'Bball ref'!H184)-1)</f>
        <v>1.8</v>
      </c>
      <c r="P178" s="466" t="str">
        <f>MID('Bball ref'!H184,FIND("/",'Bball ref'!H184)+1,FIND(")",'Bball ref'!H184)-FIND("/",'Bball ref'!H184)-1)</f>
        <v>2.1</v>
      </c>
    </row>
    <row r="179" spans="1:16">
      <c r="A179" t="str">
        <f>'Bball ref'!B185</f>
        <v>Wesley Matthews</v>
      </c>
      <c r="B179" s="466">
        <f>'Bball ref'!A185</f>
        <v>166</v>
      </c>
      <c r="C179" s="466">
        <f>'Bball ref'!E185</f>
        <v>66</v>
      </c>
      <c r="D179" s="466" t="str">
        <f>LEFT('Bball ref'!G185,FIND("(",'Bball ref'!G185)-1)</f>
        <v xml:space="preserve">0.44 </v>
      </c>
      <c r="E179" s="466" t="str">
        <f>LEFT('Bball ref'!H185,(FIND("(",'Bball ref'!H185)-1))</f>
        <v xml:space="preserve">0.83 </v>
      </c>
      <c r="F179" s="466">
        <f>'Bball ref'!I185</f>
        <v>2.4</v>
      </c>
      <c r="G179" s="466">
        <f>'Bball ref'!K185</f>
        <v>2.4</v>
      </c>
      <c r="H179" s="466">
        <f>'Bball ref'!L185</f>
        <v>2.2000000000000002</v>
      </c>
      <c r="I179" s="466">
        <f>'Bball ref'!M185</f>
        <v>0.7</v>
      </c>
      <c r="J179" s="466">
        <f>'Bball ref'!N185</f>
        <v>0.2</v>
      </c>
      <c r="K179" s="466">
        <f>'Bball ref'!O185</f>
        <v>1.2</v>
      </c>
      <c r="L179" s="466">
        <f>'Bball ref'!J185</f>
        <v>14.1</v>
      </c>
      <c r="M179" s="466" t="str">
        <f>MID('Bball ref'!G185,FIND("(",'Bball ref'!G185)+1,FIND("/",'Bball ref'!G185)-FIND("(",'Bball ref'!G185)-1)</f>
        <v>4.9</v>
      </c>
      <c r="N179" s="466" t="str">
        <f>MID('Bball ref'!G185,FIND("/",'Bball ref'!G185)+1,FIND(")",'Bball ref'!G185)-FIND("/",'Bball ref'!G185)-1)</f>
        <v>11.1</v>
      </c>
      <c r="O179" s="466" t="str">
        <f>MID('Bball ref'!H185,FIND("(",'Bball ref'!H185)+1,FIND("/",'Bball ref'!H185)-FIND("(",'Bball ref'!H185)-1)</f>
        <v>1.9</v>
      </c>
      <c r="P179" s="466" t="str">
        <f>MID('Bball ref'!H185,FIND("/",'Bball ref'!H185)+1,FIND(")",'Bball ref'!H185)-FIND("/",'Bball ref'!H185)-1)</f>
        <v>2.3</v>
      </c>
    </row>
    <row r="180" spans="1:16">
      <c r="A180" t="str">
        <f>'Bball ref'!B186</f>
        <v>Rodions Kurucs</v>
      </c>
      <c r="B180" s="466">
        <f>'Bball ref'!A186</f>
        <v>167</v>
      </c>
      <c r="C180" s="466">
        <f>'Bball ref'!E186</f>
        <v>76</v>
      </c>
      <c r="D180" s="466" t="str">
        <f>LEFT('Bball ref'!G186,FIND("(",'Bball ref'!G186)-1)</f>
        <v xml:space="preserve">0.46 </v>
      </c>
      <c r="E180" s="466" t="str">
        <f>LEFT('Bball ref'!H186,(FIND("(",'Bball ref'!H186)-1))</f>
        <v xml:space="preserve">0.83 </v>
      </c>
      <c r="F180" s="466">
        <f>'Bball ref'!I186</f>
        <v>1.3</v>
      </c>
      <c r="G180" s="466">
        <f>'Bball ref'!K186</f>
        <v>4.8</v>
      </c>
      <c r="H180" s="466">
        <f>'Bball ref'!L186</f>
        <v>1</v>
      </c>
      <c r="I180" s="466">
        <f>'Bball ref'!M186</f>
        <v>0.9</v>
      </c>
      <c r="J180" s="466">
        <f>'Bball ref'!N186</f>
        <v>0.6</v>
      </c>
      <c r="K180" s="466">
        <f>'Bball ref'!O186</f>
        <v>1.4</v>
      </c>
      <c r="L180" s="466">
        <f>'Bball ref'!J186</f>
        <v>11.9</v>
      </c>
      <c r="M180" s="466" t="str">
        <f>MID('Bball ref'!G186,FIND("(",'Bball ref'!G186)+1,FIND("/",'Bball ref'!G186)-FIND("(",'Bball ref'!G186)-1)</f>
        <v>4.6</v>
      </c>
      <c r="N180" s="466" t="str">
        <f>MID('Bball ref'!G186,FIND("/",'Bball ref'!G186)+1,FIND(")",'Bball ref'!G186)-FIND("/",'Bball ref'!G186)-1)</f>
        <v>10.0</v>
      </c>
      <c r="O180" s="466" t="str">
        <f>MID('Bball ref'!H186,FIND("(",'Bball ref'!H186)+1,FIND("/",'Bball ref'!H186)-FIND("(",'Bball ref'!H186)-1)</f>
        <v>1.5</v>
      </c>
      <c r="P180" s="466" t="str">
        <f>MID('Bball ref'!H186,FIND("/",'Bball ref'!H186)+1,FIND(")",'Bball ref'!H186)-FIND("/",'Bball ref'!H186)-1)</f>
        <v>1.8</v>
      </c>
    </row>
    <row r="181" spans="1:16">
      <c r="A181" t="str">
        <f>'Bball ref'!B187</f>
        <v>Rui Hachimura</v>
      </c>
      <c r="B181" s="466">
        <f>'Bball ref'!A187</f>
        <v>168</v>
      </c>
      <c r="C181" s="466">
        <f>'Bball ref'!E187</f>
        <v>72</v>
      </c>
      <c r="D181" s="466" t="str">
        <f>LEFT('Bball ref'!G187,FIND("(",'Bball ref'!G187)-1)</f>
        <v xml:space="preserve">0.47 </v>
      </c>
      <c r="E181" s="466" t="str">
        <f>LEFT('Bball ref'!H187,(FIND("(",'Bball ref'!H187)-1))</f>
        <v xml:space="preserve">0.74 </v>
      </c>
      <c r="F181" s="466">
        <f>'Bball ref'!I187</f>
        <v>0.5</v>
      </c>
      <c r="G181" s="466">
        <f>'Bball ref'!K187</f>
        <v>5.7</v>
      </c>
      <c r="H181" s="466">
        <f>'Bball ref'!L187</f>
        <v>1.7</v>
      </c>
      <c r="I181" s="466">
        <f>'Bball ref'!M187</f>
        <v>1</v>
      </c>
      <c r="J181" s="466">
        <f>'Bball ref'!N187</f>
        <v>0.7</v>
      </c>
      <c r="K181" s="466">
        <f>'Bball ref'!O187</f>
        <v>1.5</v>
      </c>
      <c r="L181" s="466">
        <f>'Bball ref'!J187</f>
        <v>13.7</v>
      </c>
      <c r="M181" s="466" t="str">
        <f>MID('Bball ref'!G187,FIND("(",'Bball ref'!G187)+1,FIND("/",'Bball ref'!G187)-FIND("(",'Bball ref'!G187)-1)</f>
        <v>5.3</v>
      </c>
      <c r="N181" s="466" t="str">
        <f>MID('Bball ref'!G187,FIND("/",'Bball ref'!G187)+1,FIND(")",'Bball ref'!G187)-FIND("/",'Bball ref'!G187)-1)</f>
        <v>11.3</v>
      </c>
      <c r="O181" s="466" t="str">
        <f>MID('Bball ref'!H187,FIND("(",'Bball ref'!H187)+1,FIND("/",'Bball ref'!H187)-FIND("(",'Bball ref'!H187)-1)</f>
        <v>2.6</v>
      </c>
      <c r="P181" s="466" t="str">
        <f>MID('Bball ref'!H187,FIND("/",'Bball ref'!H187)+1,FIND(")",'Bball ref'!H187)-FIND("/",'Bball ref'!H187)-1)</f>
        <v>3.5</v>
      </c>
    </row>
    <row r="182" spans="1:16">
      <c r="A182" t="str">
        <f>'Bball ref'!B188</f>
        <v>Dwayne Bacon</v>
      </c>
      <c r="B182" s="466">
        <f>'Bball ref'!A188</f>
        <v>169</v>
      </c>
      <c r="C182" s="466">
        <f>'Bball ref'!E188</f>
        <v>60</v>
      </c>
      <c r="D182" s="466" t="str">
        <f>LEFT('Bball ref'!G188,FIND("(",'Bball ref'!G188)-1)</f>
        <v xml:space="preserve">0.47 </v>
      </c>
      <c r="E182" s="466" t="str">
        <f>LEFT('Bball ref'!H188,(FIND("(",'Bball ref'!H188)-1))</f>
        <v xml:space="preserve">0.70 </v>
      </c>
      <c r="F182" s="466">
        <f>'Bball ref'!I188</f>
        <v>1.6</v>
      </c>
      <c r="G182" s="466">
        <f>'Bball ref'!K188</f>
        <v>3.8</v>
      </c>
      <c r="H182" s="466">
        <f>'Bball ref'!L188</f>
        <v>2</v>
      </c>
      <c r="I182" s="466">
        <f>'Bball ref'!M188</f>
        <v>0.7</v>
      </c>
      <c r="J182" s="466">
        <f>'Bball ref'!N188</f>
        <v>0.2</v>
      </c>
      <c r="K182" s="466">
        <f>'Bball ref'!O188</f>
        <v>0.7</v>
      </c>
      <c r="L182" s="466">
        <f>'Bball ref'!J188</f>
        <v>16.100000000000001</v>
      </c>
      <c r="M182" s="466" t="str">
        <f>MID('Bball ref'!G188,FIND("(",'Bball ref'!G188)+1,FIND("/",'Bball ref'!G188)-FIND("(",'Bball ref'!G188)-1)</f>
        <v>6.5</v>
      </c>
      <c r="N182" s="466" t="str">
        <f>MID('Bball ref'!G188,FIND("/",'Bball ref'!G188)+1,FIND(")",'Bball ref'!G188)-FIND("/",'Bball ref'!G188)-1)</f>
        <v>13.9</v>
      </c>
      <c r="O182" s="466" t="str">
        <f>MID('Bball ref'!H188,FIND("(",'Bball ref'!H188)+1,FIND("/",'Bball ref'!H188)-FIND("(",'Bball ref'!H188)-1)</f>
        <v>1.4</v>
      </c>
      <c r="P182" s="466" t="str">
        <f>MID('Bball ref'!H188,FIND("/",'Bball ref'!H188)+1,FIND(")",'Bball ref'!H188)-FIND("/",'Bball ref'!H188)-1)</f>
        <v>2.0</v>
      </c>
    </row>
    <row r="183" spans="1:16">
      <c r="A183" t="str">
        <f>'Bball ref'!B189</f>
        <v>PLAYER</v>
      </c>
      <c r="B183" s="466" t="str">
        <f>'Bball ref'!A189</f>
        <v>R#</v>
      </c>
      <c r="C183" s="466" t="str">
        <f>'Bball ref'!E189</f>
        <v>GP</v>
      </c>
      <c r="D183" s="466" t="e">
        <f>LEFT('Bball ref'!G189,FIND("(",'Bball ref'!G189)-1)</f>
        <v>#VALUE!</v>
      </c>
      <c r="E183" s="466" t="e">
        <f>LEFT('Bball ref'!H189,(FIND("(",'Bball ref'!H189)-1))</f>
        <v>#VALUE!</v>
      </c>
      <c r="F183" s="466" t="str">
        <f>'Bball ref'!I189</f>
        <v>3PM</v>
      </c>
      <c r="G183" s="466" t="str">
        <f>'Bball ref'!K189</f>
        <v>TREB</v>
      </c>
      <c r="H183" s="466" t="str">
        <f>'Bball ref'!L189</f>
        <v>AST</v>
      </c>
      <c r="I183" s="466" t="str">
        <f>'Bball ref'!M189</f>
        <v>STL</v>
      </c>
      <c r="J183" s="466" t="str">
        <f>'Bball ref'!N189</f>
        <v>BLK</v>
      </c>
      <c r="K183" s="466" t="str">
        <f>'Bball ref'!O189</f>
        <v>TO</v>
      </c>
      <c r="L183" s="466" t="str">
        <f>'Bball ref'!J189</f>
        <v>PTS</v>
      </c>
      <c r="M183" s="466" t="e">
        <f>MID('Bball ref'!G189,FIND("(",'Bball ref'!G189)+1,FIND("/",'Bball ref'!G189)-FIND("(",'Bball ref'!G189)-1)</f>
        <v>#VALUE!</v>
      </c>
      <c r="N183" s="466" t="e">
        <f>MID('Bball ref'!G189,FIND("/",'Bball ref'!G189)+1,FIND(")",'Bball ref'!G189)-FIND("/",'Bball ref'!G189)-1)</f>
        <v>#VALUE!</v>
      </c>
      <c r="O183" s="466" t="e">
        <f>MID('Bball ref'!H189,FIND("(",'Bball ref'!H189)+1,FIND("/",'Bball ref'!H189)-FIND("(",'Bball ref'!H189)-1)</f>
        <v>#VALUE!</v>
      </c>
      <c r="P183" s="466" t="e">
        <f>MID('Bball ref'!H189,FIND("/",'Bball ref'!H189)+1,FIND(")",'Bball ref'!H189)-FIND("/",'Bball ref'!H189)-1)</f>
        <v>#VALUE!</v>
      </c>
    </row>
    <row r="184" spans="1:16">
      <c r="A184" t="str">
        <f>'Bball ref'!B190</f>
        <v>Elfrid Payton</v>
      </c>
      <c r="B184" s="466">
        <f>'Bball ref'!A190</f>
        <v>170</v>
      </c>
      <c r="C184" s="466">
        <f>'Bball ref'!E190</f>
        <v>70</v>
      </c>
      <c r="D184" s="466" t="str">
        <f>LEFT('Bball ref'!G190,FIND("(",'Bball ref'!G190)-1)</f>
        <v xml:space="preserve">0.44 </v>
      </c>
      <c r="E184" s="466" t="str">
        <f>LEFT('Bball ref'!H190,(FIND("(",'Bball ref'!H190)-1))</f>
        <v xml:space="preserve">0.75 </v>
      </c>
      <c r="F184" s="466">
        <f>'Bball ref'!I190</f>
        <v>0.7</v>
      </c>
      <c r="G184" s="466">
        <f>'Bball ref'!K190</f>
        <v>4.2</v>
      </c>
      <c r="H184" s="466">
        <f>'Bball ref'!L190</f>
        <v>6</v>
      </c>
      <c r="I184" s="466">
        <f>'Bball ref'!M190</f>
        <v>0.9</v>
      </c>
      <c r="J184" s="466">
        <f>'Bball ref'!N190</f>
        <v>0.4</v>
      </c>
      <c r="K184" s="466">
        <f>'Bball ref'!O190</f>
        <v>2.4</v>
      </c>
      <c r="L184" s="466">
        <f>'Bball ref'!J190</f>
        <v>9.8000000000000007</v>
      </c>
      <c r="M184" s="466" t="str">
        <f>MID('Bball ref'!G190,FIND("(",'Bball ref'!G190)+1,FIND("/",'Bball ref'!G190)-FIND("(",'Bball ref'!G190)-1)</f>
        <v>4.0</v>
      </c>
      <c r="N184" s="466" t="str">
        <f>MID('Bball ref'!G190,FIND("/",'Bball ref'!G190)+1,FIND(")",'Bball ref'!G190)-FIND("/",'Bball ref'!G190)-1)</f>
        <v>9.0</v>
      </c>
      <c r="O184" s="466" t="str">
        <f>MID('Bball ref'!H190,FIND("(",'Bball ref'!H190)+1,FIND("/",'Bball ref'!H190)-FIND("(",'Bball ref'!H190)-1)</f>
        <v>1.2</v>
      </c>
      <c r="P184" s="466" t="str">
        <f>MID('Bball ref'!H190,FIND("/",'Bball ref'!H190)+1,FIND(")",'Bball ref'!H190)-FIND("/",'Bball ref'!H190)-1)</f>
        <v>1.6</v>
      </c>
    </row>
    <row r="185" spans="1:16">
      <c r="A185" t="str">
        <f>'Bball ref'!B191</f>
        <v>Marcus Morris</v>
      </c>
      <c r="B185" s="466">
        <f>'Bball ref'!A191</f>
        <v>171</v>
      </c>
      <c r="C185" s="466">
        <f>'Bball ref'!E191</f>
        <v>68</v>
      </c>
      <c r="D185" s="466" t="str">
        <f>LEFT('Bball ref'!G191,FIND("(",'Bball ref'!G191)-1)</f>
        <v xml:space="preserve">0.42 </v>
      </c>
      <c r="E185" s="466" t="str">
        <f>LEFT('Bball ref'!H191,(FIND("(",'Bball ref'!H191)-1))</f>
        <v xml:space="preserve">0.83 </v>
      </c>
      <c r="F185" s="466">
        <f>'Bball ref'!I191</f>
        <v>1.9</v>
      </c>
      <c r="G185" s="466">
        <f>'Bball ref'!K191</f>
        <v>6</v>
      </c>
      <c r="H185" s="466">
        <f>'Bball ref'!L191</f>
        <v>1.5</v>
      </c>
      <c r="I185" s="466">
        <f>'Bball ref'!M191</f>
        <v>0.6</v>
      </c>
      <c r="J185" s="466">
        <f>'Bball ref'!N191</f>
        <v>0.3</v>
      </c>
      <c r="K185" s="466">
        <f>'Bball ref'!O191</f>
        <v>1.1000000000000001</v>
      </c>
      <c r="L185" s="466">
        <f>'Bball ref'!J191</f>
        <v>12.8</v>
      </c>
      <c r="M185" s="466" t="str">
        <f>MID('Bball ref'!G191,FIND("(",'Bball ref'!G191)+1,FIND("/",'Bball ref'!G191)-FIND("(",'Bball ref'!G191)-1)</f>
        <v>4.5</v>
      </c>
      <c r="N185" s="466" t="str">
        <f>MID('Bball ref'!G191,FIND("/",'Bball ref'!G191)+1,FIND(")",'Bball ref'!G191)-FIND("/",'Bball ref'!G191)-1)</f>
        <v>10.8</v>
      </c>
      <c r="O185" s="466" t="str">
        <f>MID('Bball ref'!H191,FIND("(",'Bball ref'!H191)+1,FIND("/",'Bball ref'!H191)-FIND("(",'Bball ref'!H191)-1)</f>
        <v>1.9</v>
      </c>
      <c r="P185" s="466" t="str">
        <f>MID('Bball ref'!H191,FIND("/",'Bball ref'!H191)+1,FIND(")",'Bball ref'!H191)-FIND("/",'Bball ref'!H191)-1)</f>
        <v>2.3</v>
      </c>
    </row>
    <row r="186" spans="1:16">
      <c r="A186" t="str">
        <f>'Bball ref'!B192</f>
        <v>Troy Brown</v>
      </c>
      <c r="B186" s="466">
        <f>'Bball ref'!A192</f>
        <v>172</v>
      </c>
      <c r="C186" s="466">
        <f>'Bball ref'!E192</f>
        <v>68</v>
      </c>
      <c r="D186" s="466" t="str">
        <f>LEFT('Bball ref'!G192,FIND("(",'Bball ref'!G192)-1)</f>
        <v xml:space="preserve">0.44 </v>
      </c>
      <c r="E186" s="466" t="str">
        <f>LEFT('Bball ref'!H192,(FIND("(",'Bball ref'!H192)-1))</f>
        <v xml:space="preserve">0.75 </v>
      </c>
      <c r="F186" s="466">
        <f>'Bball ref'!I192</f>
        <v>0.9</v>
      </c>
      <c r="G186" s="466">
        <f>'Bball ref'!K192</f>
        <v>6.2</v>
      </c>
      <c r="H186" s="466">
        <f>'Bball ref'!L192</f>
        <v>3.3</v>
      </c>
      <c r="I186" s="466">
        <f>'Bball ref'!M192</f>
        <v>0.9</v>
      </c>
      <c r="J186" s="466">
        <f>'Bball ref'!N192</f>
        <v>0.2</v>
      </c>
      <c r="K186" s="466">
        <f>'Bball ref'!O192</f>
        <v>1.3</v>
      </c>
      <c r="L186" s="466">
        <f>'Bball ref'!J192</f>
        <v>11.7</v>
      </c>
      <c r="M186" s="466" t="str">
        <f>MID('Bball ref'!G192,FIND("(",'Bball ref'!G192)+1,FIND("/",'Bball ref'!G192)-FIND("(",'Bball ref'!G192)-1)</f>
        <v>4.7</v>
      </c>
      <c r="N186" s="466" t="str">
        <f>MID('Bball ref'!G192,FIND("/",'Bball ref'!G192)+1,FIND(")",'Bball ref'!G192)-FIND("/",'Bball ref'!G192)-1)</f>
        <v>10.6</v>
      </c>
      <c r="O186" s="466" t="str">
        <f>MID('Bball ref'!H192,FIND("(",'Bball ref'!H192)+1,FIND("/",'Bball ref'!H192)-FIND("(",'Bball ref'!H192)-1)</f>
        <v>1.5</v>
      </c>
      <c r="P186" s="466" t="str">
        <f>MID('Bball ref'!H192,FIND("/",'Bball ref'!H192)+1,FIND(")",'Bball ref'!H192)-FIND("/",'Bball ref'!H192)-1)</f>
        <v>2.0</v>
      </c>
    </row>
    <row r="187" spans="1:16">
      <c r="A187" t="str">
        <f>'Bball ref'!B193</f>
        <v>Rodney Hood</v>
      </c>
      <c r="B187" s="466">
        <f>'Bball ref'!A193</f>
        <v>173</v>
      </c>
      <c r="C187" s="466">
        <f>'Bball ref'!E193</f>
        <v>72</v>
      </c>
      <c r="D187" s="466" t="str">
        <f>LEFT('Bball ref'!G193,FIND("(",'Bball ref'!G193)-1)</f>
        <v xml:space="preserve">0.44 </v>
      </c>
      <c r="E187" s="466" t="str">
        <f>LEFT('Bball ref'!H193,(FIND("(",'Bball ref'!H193)-1))</f>
        <v xml:space="preserve">0.84 </v>
      </c>
      <c r="F187" s="466">
        <f>'Bball ref'!I193</f>
        <v>1.3</v>
      </c>
      <c r="G187" s="466">
        <f>'Bball ref'!K193</f>
        <v>2.2999999999999998</v>
      </c>
      <c r="H187" s="466">
        <f>'Bball ref'!L193</f>
        <v>2</v>
      </c>
      <c r="I187" s="466">
        <f>'Bball ref'!M193</f>
        <v>0.9</v>
      </c>
      <c r="J187" s="466">
        <f>'Bball ref'!N193</f>
        <v>0.2</v>
      </c>
      <c r="K187" s="466">
        <f>'Bball ref'!O193</f>
        <v>0.9</v>
      </c>
      <c r="L187" s="466">
        <f>'Bball ref'!J193</f>
        <v>12.7</v>
      </c>
      <c r="M187" s="466" t="str">
        <f>MID('Bball ref'!G193,FIND("(",'Bball ref'!G193)+1,FIND("/",'Bball ref'!G193)-FIND("(",'Bball ref'!G193)-1)</f>
        <v>4.6</v>
      </c>
      <c r="N187" s="466" t="str">
        <f>MID('Bball ref'!G193,FIND("/",'Bball ref'!G193)+1,FIND(")",'Bball ref'!G193)-FIND("/",'Bball ref'!G193)-1)</f>
        <v>10.4</v>
      </c>
      <c r="O187" s="466" t="str">
        <f>MID('Bball ref'!H193,FIND("(",'Bball ref'!H193)+1,FIND("/",'Bball ref'!H193)-FIND("(",'Bball ref'!H193)-1)</f>
        <v>2.1</v>
      </c>
      <c r="P187" s="466" t="str">
        <f>MID('Bball ref'!H193,FIND("/",'Bball ref'!H193)+1,FIND(")",'Bball ref'!H193)-FIND("/",'Bball ref'!H193)-1)</f>
        <v>2.5</v>
      </c>
    </row>
    <row r="188" spans="1:16">
      <c r="A188" t="str">
        <f>'Bball ref'!B194</f>
        <v>Boban Marjanovic</v>
      </c>
      <c r="B188" s="466">
        <f>'Bball ref'!A194</f>
        <v>174</v>
      </c>
      <c r="C188" s="466">
        <f>'Bball ref'!E194</f>
        <v>60</v>
      </c>
      <c r="D188" s="466" t="str">
        <f>LEFT('Bball ref'!G194,FIND("(",'Bball ref'!G194)-1)</f>
        <v xml:space="preserve">0.64 </v>
      </c>
      <c r="E188" s="466" t="str">
        <f>LEFT('Bball ref'!H194,(FIND("(",'Bball ref'!H194)-1))</f>
        <v xml:space="preserve">0.79 </v>
      </c>
      <c r="F188" s="466">
        <f>'Bball ref'!I194</f>
        <v>0.1</v>
      </c>
      <c r="G188" s="466">
        <f>'Bball ref'!K194</f>
        <v>5.8</v>
      </c>
      <c r="H188" s="466">
        <f>'Bball ref'!L194</f>
        <v>1.2</v>
      </c>
      <c r="I188" s="466">
        <f>'Bball ref'!M194</f>
        <v>0.3</v>
      </c>
      <c r="J188" s="466">
        <f>'Bball ref'!N194</f>
        <v>0.6</v>
      </c>
      <c r="K188" s="466">
        <f>'Bball ref'!O194</f>
        <v>1.3</v>
      </c>
      <c r="L188" s="466">
        <f>'Bball ref'!J194</f>
        <v>9.3000000000000007</v>
      </c>
      <c r="M188" s="466" t="str">
        <f>MID('Bball ref'!G194,FIND("(",'Bball ref'!G194)+1,FIND("/",'Bball ref'!G194)-FIND("(",'Bball ref'!G194)-1)</f>
        <v>3.5</v>
      </c>
      <c r="N188" s="466" t="str">
        <f>MID('Bball ref'!G194,FIND("/",'Bball ref'!G194)+1,FIND(")",'Bball ref'!G194)-FIND("/",'Bball ref'!G194)-1)</f>
        <v>5.5</v>
      </c>
      <c r="O188" s="466" t="str">
        <f>MID('Bball ref'!H194,FIND("(",'Bball ref'!H194)+1,FIND("/",'Bball ref'!H194)-FIND("(",'Bball ref'!H194)-1)</f>
        <v>2.2</v>
      </c>
      <c r="P188" s="466" t="str">
        <f>MID('Bball ref'!H194,FIND("/",'Bball ref'!H194)+1,FIND(")",'Bball ref'!H194)-FIND("/",'Bball ref'!H194)-1)</f>
        <v>2.8</v>
      </c>
    </row>
    <row r="189" spans="1:16">
      <c r="A189" t="str">
        <f>'Bball ref'!B195</f>
        <v>Dennis Schroder</v>
      </c>
      <c r="B189" s="466">
        <f>'Bball ref'!A195</f>
        <v>175</v>
      </c>
      <c r="C189" s="466">
        <f>'Bball ref'!E195</f>
        <v>76</v>
      </c>
      <c r="D189" s="466" t="str">
        <f>LEFT('Bball ref'!G195,FIND("(",'Bball ref'!G195)-1)</f>
        <v xml:space="preserve">0.42 </v>
      </c>
      <c r="E189" s="466" t="str">
        <f>LEFT('Bball ref'!H195,(FIND("(",'Bball ref'!H195)-1))</f>
        <v xml:space="preserve">0.81 </v>
      </c>
      <c r="F189" s="466">
        <f>'Bball ref'!I195</f>
        <v>1.5</v>
      </c>
      <c r="G189" s="466">
        <f>'Bball ref'!K195</f>
        <v>3.4</v>
      </c>
      <c r="H189" s="466">
        <f>'Bball ref'!L195</f>
        <v>3.8</v>
      </c>
      <c r="I189" s="466">
        <f>'Bball ref'!M195</f>
        <v>0.7</v>
      </c>
      <c r="J189" s="466">
        <f>'Bball ref'!N195</f>
        <v>0.2</v>
      </c>
      <c r="K189" s="466">
        <f>'Bball ref'!O195</f>
        <v>2</v>
      </c>
      <c r="L189" s="466">
        <f>'Bball ref'!J195</f>
        <v>14.6</v>
      </c>
      <c r="M189" s="466" t="str">
        <f>MID('Bball ref'!G195,FIND("(",'Bball ref'!G195)+1,FIND("/",'Bball ref'!G195)-FIND("(",'Bball ref'!G195)-1)</f>
        <v>5.4</v>
      </c>
      <c r="N189" s="466" t="str">
        <f>MID('Bball ref'!G195,FIND("/",'Bball ref'!G195)+1,FIND(")",'Bball ref'!G195)-FIND("/",'Bball ref'!G195)-1)</f>
        <v>13.0</v>
      </c>
      <c r="O189" s="466" t="str">
        <f>MID('Bball ref'!H195,FIND("(",'Bball ref'!H195)+1,FIND("/",'Bball ref'!H195)-FIND("(",'Bball ref'!H195)-1)</f>
        <v>2.2</v>
      </c>
      <c r="P189" s="466" t="str">
        <f>MID('Bball ref'!H195,FIND("/",'Bball ref'!H195)+1,FIND(")",'Bball ref'!H195)-FIND("/",'Bball ref'!H195)-1)</f>
        <v>2.7</v>
      </c>
    </row>
    <row r="190" spans="1:16">
      <c r="A190" t="str">
        <f>'Bball ref'!B196</f>
        <v>Landry Shamet</v>
      </c>
      <c r="B190" s="466">
        <f>'Bball ref'!A196</f>
        <v>176</v>
      </c>
      <c r="C190" s="466">
        <f>'Bball ref'!E196</f>
        <v>78</v>
      </c>
      <c r="D190" s="466" t="str">
        <f>LEFT('Bball ref'!G196,FIND("(",'Bball ref'!G196)-1)</f>
        <v xml:space="preserve">0.44 </v>
      </c>
      <c r="E190" s="466" t="str">
        <f>LEFT('Bball ref'!H196,(FIND("(",'Bball ref'!H196)-1))</f>
        <v xml:space="preserve">0.80 </v>
      </c>
      <c r="F190" s="466">
        <f>'Bball ref'!I196</f>
        <v>2.8</v>
      </c>
      <c r="G190" s="466">
        <f>'Bball ref'!K196</f>
        <v>2.2000000000000002</v>
      </c>
      <c r="H190" s="466">
        <f>'Bball ref'!L196</f>
        <v>1.9</v>
      </c>
      <c r="I190" s="466">
        <f>'Bball ref'!M196</f>
        <v>0.6</v>
      </c>
      <c r="J190" s="466">
        <f>'Bball ref'!N196</f>
        <v>0.1</v>
      </c>
      <c r="K190" s="466">
        <f>'Bball ref'!O196</f>
        <v>0.7</v>
      </c>
      <c r="L190" s="466">
        <f>'Bball ref'!J196</f>
        <v>12.6</v>
      </c>
      <c r="M190" s="466" t="str">
        <f>MID('Bball ref'!G196,FIND("(",'Bball ref'!G196)+1,FIND("/",'Bball ref'!G196)-FIND("(",'Bball ref'!G196)-1)</f>
        <v>4.3</v>
      </c>
      <c r="N190" s="466" t="str">
        <f>MID('Bball ref'!G196,FIND("/",'Bball ref'!G196)+1,FIND(")",'Bball ref'!G196)-FIND("/",'Bball ref'!G196)-1)</f>
        <v>9.7</v>
      </c>
      <c r="O190" s="466" t="str">
        <f>MID('Bball ref'!H196,FIND("(",'Bball ref'!H196)+1,FIND("/",'Bball ref'!H196)-FIND("(",'Bball ref'!H196)-1)</f>
        <v>1.2</v>
      </c>
      <c r="P190" s="466" t="str">
        <f>MID('Bball ref'!H196,FIND("/",'Bball ref'!H196)+1,FIND(")",'Bball ref'!H196)-FIND("/",'Bball ref'!H196)-1)</f>
        <v>1.5</v>
      </c>
    </row>
    <row r="191" spans="1:16">
      <c r="A191" t="str">
        <f>'Bball ref'!B197</f>
        <v>OG Anunoby</v>
      </c>
      <c r="B191" s="466">
        <f>'Bball ref'!A197</f>
        <v>177</v>
      </c>
      <c r="C191" s="466">
        <f>'Bball ref'!E197</f>
        <v>70</v>
      </c>
      <c r="D191" s="466" t="str">
        <f>LEFT('Bball ref'!G197,FIND("(",'Bball ref'!G197)-1)</f>
        <v xml:space="preserve">0.45 </v>
      </c>
      <c r="E191" s="466" t="str">
        <f>LEFT('Bball ref'!H197,(FIND("(",'Bball ref'!H197)-1))</f>
        <v xml:space="preserve">0.62 </v>
      </c>
      <c r="F191" s="466">
        <f>'Bball ref'!I197</f>
        <v>1.5</v>
      </c>
      <c r="G191" s="466">
        <f>'Bball ref'!K197</f>
        <v>4.4000000000000004</v>
      </c>
      <c r="H191" s="466">
        <f>'Bball ref'!L197</f>
        <v>1</v>
      </c>
      <c r="I191" s="466">
        <f>'Bball ref'!M197</f>
        <v>1.2</v>
      </c>
      <c r="J191" s="466">
        <f>'Bball ref'!N197</f>
        <v>0.4</v>
      </c>
      <c r="K191" s="466">
        <f>'Bball ref'!O197</f>
        <v>1.1000000000000001</v>
      </c>
      <c r="L191" s="466">
        <f>'Bball ref'!J197</f>
        <v>11</v>
      </c>
      <c r="M191" s="466" t="str">
        <f>MID('Bball ref'!G197,FIND("(",'Bball ref'!G197)+1,FIND("/",'Bball ref'!G197)-FIND("(",'Bball ref'!G197)-1)</f>
        <v>4.3</v>
      </c>
      <c r="N191" s="466" t="str">
        <f>MID('Bball ref'!G197,FIND("/",'Bball ref'!G197)+1,FIND(")",'Bball ref'!G197)-FIND("/",'Bball ref'!G197)-1)</f>
        <v>9.5</v>
      </c>
      <c r="O191" s="466" t="str">
        <f>MID('Bball ref'!H197,FIND("(",'Bball ref'!H197)+1,FIND("/",'Bball ref'!H197)-FIND("(",'Bball ref'!H197)-1)</f>
        <v>0.8</v>
      </c>
      <c r="P191" s="466" t="str">
        <f>MID('Bball ref'!H197,FIND("/",'Bball ref'!H197)+1,FIND(")",'Bball ref'!H197)-FIND("/",'Bball ref'!H197)-1)</f>
        <v>1.3</v>
      </c>
    </row>
    <row r="192" spans="1:16">
      <c r="A192" t="str">
        <f>'Bball ref'!B198</f>
        <v>Mason Plumlee</v>
      </c>
      <c r="B192" s="466">
        <f>'Bball ref'!A198</f>
        <v>178</v>
      </c>
      <c r="C192" s="466">
        <f>'Bball ref'!E198</f>
        <v>76</v>
      </c>
      <c r="D192" s="466" t="str">
        <f>LEFT('Bball ref'!G198,FIND("(",'Bball ref'!G198)-1)</f>
        <v xml:space="preserve">0.59 </v>
      </c>
      <c r="E192" s="466" t="str">
        <f>LEFT('Bball ref'!H198,(FIND("(",'Bball ref'!H198)-1))</f>
        <v xml:space="preserve">0.58 </v>
      </c>
      <c r="F192" s="466">
        <f>'Bball ref'!I198</f>
        <v>0</v>
      </c>
      <c r="G192" s="466">
        <f>'Bball ref'!K198</f>
        <v>6.4</v>
      </c>
      <c r="H192" s="466">
        <f>'Bball ref'!L198</f>
        <v>3</v>
      </c>
      <c r="I192" s="466">
        <f>'Bball ref'!M198</f>
        <v>0.8</v>
      </c>
      <c r="J192" s="466">
        <f>'Bball ref'!N198</f>
        <v>0.9</v>
      </c>
      <c r="K192" s="466">
        <f>'Bball ref'!O198</f>
        <v>1.4</v>
      </c>
      <c r="L192" s="466">
        <f>'Bball ref'!J198</f>
        <v>7.8</v>
      </c>
      <c r="M192" s="466" t="str">
        <f>MID('Bball ref'!G198,FIND("(",'Bball ref'!G198)+1,FIND("/",'Bball ref'!G198)-FIND("(",'Bball ref'!G198)-1)</f>
        <v>3.2</v>
      </c>
      <c r="N192" s="466" t="str">
        <f>MID('Bball ref'!G198,FIND("/",'Bball ref'!G198)+1,FIND(")",'Bball ref'!G198)-FIND("/",'Bball ref'!G198)-1)</f>
        <v>5.4</v>
      </c>
      <c r="O192" s="466" t="str">
        <f>MID('Bball ref'!H198,FIND("(",'Bball ref'!H198)+1,FIND("/",'Bball ref'!H198)-FIND("(",'Bball ref'!H198)-1)</f>
        <v>1.4</v>
      </c>
      <c r="P192" s="466" t="str">
        <f>MID('Bball ref'!H198,FIND("/",'Bball ref'!H198)+1,FIND(")",'Bball ref'!H198)-FIND("/",'Bball ref'!H198)-1)</f>
        <v>2.4</v>
      </c>
    </row>
    <row r="193" spans="1:16">
      <c r="A193" t="str">
        <f>'Bball ref'!B199</f>
        <v>Coby White</v>
      </c>
      <c r="B193" s="466">
        <f>'Bball ref'!A199</f>
        <v>179</v>
      </c>
      <c r="C193" s="466">
        <f>'Bball ref'!E199</f>
        <v>70</v>
      </c>
      <c r="D193" s="466" t="str">
        <f>LEFT('Bball ref'!G199,FIND("(",'Bball ref'!G199)-1)</f>
        <v xml:space="preserve">0.44 </v>
      </c>
      <c r="E193" s="466" t="str">
        <f>LEFT('Bball ref'!H199,(FIND("(",'Bball ref'!H199)-1))</f>
        <v xml:space="preserve">0.77 </v>
      </c>
      <c r="F193" s="466">
        <f>'Bball ref'!I199</f>
        <v>1.4</v>
      </c>
      <c r="G193" s="466">
        <f>'Bball ref'!K199</f>
        <v>2.6</v>
      </c>
      <c r="H193" s="466">
        <f>'Bball ref'!L199</f>
        <v>3</v>
      </c>
      <c r="I193" s="466">
        <f>'Bball ref'!M199</f>
        <v>1.1000000000000001</v>
      </c>
      <c r="J193" s="466">
        <f>'Bball ref'!N199</f>
        <v>0.2</v>
      </c>
      <c r="K193" s="466">
        <f>'Bball ref'!O199</f>
        <v>1.5</v>
      </c>
      <c r="L193" s="466">
        <f>'Bball ref'!J199</f>
        <v>10.9</v>
      </c>
      <c r="M193" s="466" t="str">
        <f>MID('Bball ref'!G199,FIND("(",'Bball ref'!G199)+1,FIND("/",'Bball ref'!G199)-FIND("(",'Bball ref'!G199)-1)</f>
        <v>3.6</v>
      </c>
      <c r="N193" s="466" t="str">
        <f>MID('Bball ref'!G199,FIND("/",'Bball ref'!G199)+1,FIND(")",'Bball ref'!G199)-FIND("/",'Bball ref'!G199)-1)</f>
        <v>8.2</v>
      </c>
      <c r="O193" s="466" t="str">
        <f>MID('Bball ref'!H199,FIND("(",'Bball ref'!H199)+1,FIND("/",'Bball ref'!H199)-FIND("(",'Bball ref'!H199)-1)</f>
        <v>2.3</v>
      </c>
      <c r="P193" s="466" t="str">
        <f>MID('Bball ref'!H199,FIND("/",'Bball ref'!H199)+1,FIND(")",'Bball ref'!H199)-FIND("/",'Bball ref'!H199)-1)</f>
        <v>3.0</v>
      </c>
    </row>
    <row r="194" spans="1:16">
      <c r="A194" t="str">
        <f>'Bball ref'!B200</f>
        <v>Kris Dunn</v>
      </c>
      <c r="B194" s="466">
        <f>'Bball ref'!A200</f>
        <v>180</v>
      </c>
      <c r="C194" s="466">
        <f>'Bball ref'!E200</f>
        <v>60</v>
      </c>
      <c r="D194" s="466" t="str">
        <f>LEFT('Bball ref'!G200,FIND("(",'Bball ref'!G200)-1)</f>
        <v xml:space="preserve">0.43 </v>
      </c>
      <c r="E194" s="466" t="str">
        <f>LEFT('Bball ref'!H200,(FIND("(",'Bball ref'!H200)-1))</f>
        <v xml:space="preserve">0.82 </v>
      </c>
      <c r="F194" s="466">
        <f>'Bball ref'!I200</f>
        <v>0.5</v>
      </c>
      <c r="G194" s="466">
        <f>'Bball ref'!K200</f>
        <v>3.1</v>
      </c>
      <c r="H194" s="466">
        <f>'Bball ref'!L200</f>
        <v>4.5999999999999996</v>
      </c>
      <c r="I194" s="466">
        <f>'Bball ref'!M200</f>
        <v>1.1000000000000001</v>
      </c>
      <c r="J194" s="466">
        <f>'Bball ref'!N200</f>
        <v>0.4</v>
      </c>
      <c r="K194" s="466">
        <f>'Bball ref'!O200</f>
        <v>1.7</v>
      </c>
      <c r="L194" s="466">
        <f>'Bball ref'!J200</f>
        <v>8.6999999999999993</v>
      </c>
      <c r="M194" s="466" t="str">
        <f>MID('Bball ref'!G200,FIND("(",'Bball ref'!G200)+1,FIND("/",'Bball ref'!G200)-FIND("(",'Bball ref'!G200)-1)</f>
        <v>3.6</v>
      </c>
      <c r="N194" s="466" t="str">
        <f>MID('Bball ref'!G200,FIND("/",'Bball ref'!G200)+1,FIND(")",'Bball ref'!G200)-FIND("/",'Bball ref'!G200)-1)</f>
        <v>8.4</v>
      </c>
      <c r="O194" s="466" t="str">
        <f>MID('Bball ref'!H200,FIND("(",'Bball ref'!H200)+1,FIND("/",'Bball ref'!H200)-FIND("(",'Bball ref'!H200)-1)</f>
        <v>0.9</v>
      </c>
      <c r="P194" s="466" t="str">
        <f>MID('Bball ref'!H200,FIND("/",'Bball ref'!H200)+1,FIND(")",'Bball ref'!H200)-FIND("/",'Bball ref'!H200)-1)</f>
        <v>1.1</v>
      </c>
    </row>
    <row r="195" spans="1:16">
      <c r="A195" t="str">
        <f>'Bball ref'!B201</f>
        <v>Bobby Portis</v>
      </c>
      <c r="B195" s="466">
        <f>'Bball ref'!A201</f>
        <v>181</v>
      </c>
      <c r="C195" s="466">
        <f>'Bball ref'!E201</f>
        <v>64</v>
      </c>
      <c r="D195" s="466" t="str">
        <f>LEFT('Bball ref'!G201,FIND("(",'Bball ref'!G201)-1)</f>
        <v xml:space="preserve">0.44 </v>
      </c>
      <c r="E195" s="466" t="str">
        <f>LEFT('Bball ref'!H201,(FIND("(",'Bball ref'!H201)-1))</f>
        <v xml:space="preserve">0.78 </v>
      </c>
      <c r="F195" s="466">
        <f>'Bball ref'!I201</f>
        <v>1.2</v>
      </c>
      <c r="G195" s="466">
        <f>'Bball ref'!K201</f>
        <v>6.6</v>
      </c>
      <c r="H195" s="466">
        <f>'Bball ref'!L201</f>
        <v>1.3</v>
      </c>
      <c r="I195" s="466">
        <f>'Bball ref'!M201</f>
        <v>0.6</v>
      </c>
      <c r="J195" s="466">
        <f>'Bball ref'!N201</f>
        <v>0.4</v>
      </c>
      <c r="K195" s="466">
        <f>'Bball ref'!O201</f>
        <v>1.3</v>
      </c>
      <c r="L195" s="466">
        <f>'Bball ref'!J201</f>
        <v>11.8</v>
      </c>
      <c r="M195" s="466" t="str">
        <f>MID('Bball ref'!G201,FIND("(",'Bball ref'!G201)+1,FIND("/",'Bball ref'!G201)-FIND("(",'Bball ref'!G201)-1)</f>
        <v>4.6</v>
      </c>
      <c r="N195" s="466" t="str">
        <f>MID('Bball ref'!G201,FIND("/",'Bball ref'!G201)+1,FIND(")",'Bball ref'!G201)-FIND("/",'Bball ref'!G201)-1)</f>
        <v>10.4</v>
      </c>
      <c r="O195" s="466" t="str">
        <f>MID('Bball ref'!H201,FIND("(",'Bball ref'!H201)+1,FIND("/",'Bball ref'!H201)-FIND("(",'Bball ref'!H201)-1)</f>
        <v>1.4</v>
      </c>
      <c r="P195" s="466" t="str">
        <f>MID('Bball ref'!H201,FIND("/",'Bball ref'!H201)+1,FIND(")",'Bball ref'!H201)-FIND("/",'Bball ref'!H201)-1)</f>
        <v>1.8</v>
      </c>
    </row>
    <row r="196" spans="1:16">
      <c r="A196" t="str">
        <f>'Bball ref'!B202</f>
        <v>Tristan Thompson</v>
      </c>
      <c r="B196" s="466">
        <f>'Bball ref'!A202</f>
        <v>182</v>
      </c>
      <c r="C196" s="466">
        <f>'Bball ref'!E202</f>
        <v>70</v>
      </c>
      <c r="D196" s="466" t="str">
        <f>LEFT('Bball ref'!G202,FIND("(",'Bball ref'!G202)-1)</f>
        <v xml:space="preserve">0.53 </v>
      </c>
      <c r="E196" s="466" t="str">
        <f>LEFT('Bball ref'!H202,(FIND("(",'Bball ref'!H202)-1))</f>
        <v xml:space="preserve">0.63 </v>
      </c>
      <c r="F196" s="466">
        <f>'Bball ref'!I202</f>
        <v>0</v>
      </c>
      <c r="G196" s="466">
        <f>'Bball ref'!K202</f>
        <v>9.6</v>
      </c>
      <c r="H196" s="466">
        <f>'Bball ref'!L202</f>
        <v>1.9</v>
      </c>
      <c r="I196" s="466">
        <f>'Bball ref'!M202</f>
        <v>0.5</v>
      </c>
      <c r="J196" s="466">
        <f>'Bball ref'!N202</f>
        <v>0.4</v>
      </c>
      <c r="K196" s="466">
        <f>'Bball ref'!O202</f>
        <v>1.3</v>
      </c>
      <c r="L196" s="466">
        <f>'Bball ref'!J202</f>
        <v>10.4</v>
      </c>
      <c r="M196" s="466" t="str">
        <f>MID('Bball ref'!G202,FIND("(",'Bball ref'!G202)+1,FIND("/",'Bball ref'!G202)-FIND("(",'Bball ref'!G202)-1)</f>
        <v>4.4</v>
      </c>
      <c r="N196" s="466" t="str">
        <f>MID('Bball ref'!G202,FIND("/",'Bball ref'!G202)+1,FIND(")",'Bball ref'!G202)-FIND("/",'Bball ref'!G202)-1)</f>
        <v>8.3</v>
      </c>
      <c r="O196" s="466" t="str">
        <f>MID('Bball ref'!H202,FIND("(",'Bball ref'!H202)+1,FIND("/",'Bball ref'!H202)-FIND("(",'Bball ref'!H202)-1)</f>
        <v>1.5</v>
      </c>
      <c r="P196" s="466" t="str">
        <f>MID('Bball ref'!H202,FIND("/",'Bball ref'!H202)+1,FIND(")",'Bball ref'!H202)-FIND("/",'Bball ref'!H202)-1)</f>
        <v>2.4</v>
      </c>
    </row>
    <row r="197" spans="1:16">
      <c r="A197" t="str">
        <f>'Bball ref'!B203</f>
        <v>PLAYER</v>
      </c>
      <c r="B197" s="466" t="str">
        <f>'Bball ref'!A203</f>
        <v>R#</v>
      </c>
      <c r="C197" s="466" t="str">
        <f>'Bball ref'!E203</f>
        <v>GP</v>
      </c>
      <c r="D197" s="466" t="e">
        <f>LEFT('Bball ref'!G203,FIND("(",'Bball ref'!G203)-1)</f>
        <v>#VALUE!</v>
      </c>
      <c r="E197" s="466" t="e">
        <f>LEFT('Bball ref'!H203,(FIND("(",'Bball ref'!H203)-1))</f>
        <v>#VALUE!</v>
      </c>
      <c r="F197" s="466" t="str">
        <f>'Bball ref'!I203</f>
        <v>3PM</v>
      </c>
      <c r="G197" s="466" t="str">
        <f>'Bball ref'!K203</f>
        <v>TREB</v>
      </c>
      <c r="H197" s="466" t="str">
        <f>'Bball ref'!L203</f>
        <v>AST</v>
      </c>
      <c r="I197" s="466" t="str">
        <f>'Bball ref'!M203</f>
        <v>STL</v>
      </c>
      <c r="J197" s="466" t="str">
        <f>'Bball ref'!N203</f>
        <v>BLK</v>
      </c>
      <c r="K197" s="466" t="str">
        <f>'Bball ref'!O203</f>
        <v>TO</v>
      </c>
      <c r="L197" s="466" t="str">
        <f>'Bball ref'!J203</f>
        <v>PTS</v>
      </c>
      <c r="M197" s="466" t="e">
        <f>MID('Bball ref'!G203,FIND("(",'Bball ref'!G203)+1,FIND("/",'Bball ref'!G203)-FIND("(",'Bball ref'!G203)-1)</f>
        <v>#VALUE!</v>
      </c>
      <c r="N197" s="466" t="e">
        <f>MID('Bball ref'!G203,FIND("/",'Bball ref'!G203)+1,FIND(")",'Bball ref'!G203)-FIND("/",'Bball ref'!G203)-1)</f>
        <v>#VALUE!</v>
      </c>
      <c r="O197" s="466" t="e">
        <f>MID('Bball ref'!H203,FIND("(",'Bball ref'!H203)+1,FIND("/",'Bball ref'!H203)-FIND("(",'Bball ref'!H203)-1)</f>
        <v>#VALUE!</v>
      </c>
      <c r="P197" s="466" t="e">
        <f>MID('Bball ref'!H203,FIND("/",'Bball ref'!H203)+1,FIND(")",'Bball ref'!H203)-FIND("/",'Bball ref'!H203)-1)</f>
        <v>#VALUE!</v>
      </c>
    </row>
    <row r="198" spans="1:16">
      <c r="A198" t="str">
        <f>'Bball ref'!B204</f>
        <v>Gorgui Dieng</v>
      </c>
      <c r="B198" s="466">
        <f>'Bball ref'!A204</f>
        <v>183</v>
      </c>
      <c r="C198" s="466">
        <f>'Bball ref'!E204</f>
        <v>76</v>
      </c>
      <c r="D198" s="466" t="str">
        <f>LEFT('Bball ref'!G204,FIND("(",'Bball ref'!G204)-1)</f>
        <v xml:space="preserve">0.50 </v>
      </c>
      <c r="E198" s="466" t="str">
        <f>LEFT('Bball ref'!H204,(FIND("(",'Bball ref'!H204)-1))</f>
        <v xml:space="preserve">0.88 </v>
      </c>
      <c r="F198" s="466">
        <f>'Bball ref'!I204</f>
        <v>0.4</v>
      </c>
      <c r="G198" s="466">
        <f>'Bball ref'!K204</f>
        <v>5.0999999999999996</v>
      </c>
      <c r="H198" s="466">
        <f>'Bball ref'!L204</f>
        <v>1.1000000000000001</v>
      </c>
      <c r="I198" s="466">
        <f>'Bball ref'!M204</f>
        <v>0.7</v>
      </c>
      <c r="J198" s="466">
        <f>'Bball ref'!N204</f>
        <v>0.6</v>
      </c>
      <c r="K198" s="466">
        <f>'Bball ref'!O204</f>
        <v>0.9</v>
      </c>
      <c r="L198" s="466">
        <f>'Bball ref'!J204</f>
        <v>8.1</v>
      </c>
      <c r="M198" s="466" t="str">
        <f>MID('Bball ref'!G204,FIND("(",'Bball ref'!G204)+1,FIND("/",'Bball ref'!G204)-FIND("(",'Bball ref'!G204)-1)</f>
        <v>3.1</v>
      </c>
      <c r="N198" s="466" t="str">
        <f>MID('Bball ref'!G204,FIND("/",'Bball ref'!G204)+1,FIND(")",'Bball ref'!G204)-FIND("/",'Bball ref'!G204)-1)</f>
        <v>6.2</v>
      </c>
      <c r="O198" s="466" t="str">
        <f>MID('Bball ref'!H204,FIND("(",'Bball ref'!H204)+1,FIND("/",'Bball ref'!H204)-FIND("(",'Bball ref'!H204)-1)</f>
        <v>1.5</v>
      </c>
      <c r="P198" s="466" t="str">
        <f>MID('Bball ref'!H204,FIND("/",'Bball ref'!H204)+1,FIND(")",'Bball ref'!H204)-FIND("/",'Bball ref'!H204)-1)</f>
        <v>1.7</v>
      </c>
    </row>
    <row r="199" spans="1:16">
      <c r="A199" t="str">
        <f>'Bball ref'!B205</f>
        <v>Tyler Herro</v>
      </c>
      <c r="B199" s="466">
        <f>'Bball ref'!A205</f>
        <v>184</v>
      </c>
      <c r="C199" s="466">
        <f>'Bball ref'!E205</f>
        <v>74</v>
      </c>
      <c r="D199" s="466" t="str">
        <f>LEFT('Bball ref'!G205,FIND("(",'Bball ref'!G205)-1)</f>
        <v xml:space="preserve">0.44 </v>
      </c>
      <c r="E199" s="466" t="str">
        <f>LEFT('Bball ref'!H205,(FIND("(",'Bball ref'!H205)-1))</f>
        <v xml:space="preserve">0.85 </v>
      </c>
      <c r="F199" s="466">
        <f>'Bball ref'!I205</f>
        <v>1.7</v>
      </c>
      <c r="G199" s="466">
        <f>'Bball ref'!K205</f>
        <v>3.1</v>
      </c>
      <c r="H199" s="466">
        <f>'Bball ref'!L205</f>
        <v>1.8</v>
      </c>
      <c r="I199" s="466">
        <f>'Bball ref'!M205</f>
        <v>0.7</v>
      </c>
      <c r="J199" s="466">
        <f>'Bball ref'!N205</f>
        <v>0.3</v>
      </c>
      <c r="K199" s="466">
        <f>'Bball ref'!O205</f>
        <v>1.1000000000000001</v>
      </c>
      <c r="L199" s="466">
        <f>'Bball ref'!J205</f>
        <v>11.4</v>
      </c>
      <c r="M199" s="466" t="str">
        <f>MID('Bball ref'!G205,FIND("(",'Bball ref'!G205)+1,FIND("/",'Bball ref'!G205)-FIND("(",'Bball ref'!G205)-1)</f>
        <v>4.0</v>
      </c>
      <c r="N199" s="466" t="str">
        <f>MID('Bball ref'!G205,FIND("/",'Bball ref'!G205)+1,FIND(")",'Bball ref'!G205)-FIND("/",'Bball ref'!G205)-1)</f>
        <v>9.1</v>
      </c>
      <c r="O199" s="466" t="str">
        <f>MID('Bball ref'!H205,FIND("(",'Bball ref'!H205)+1,FIND("/",'Bball ref'!H205)-FIND("(",'Bball ref'!H205)-1)</f>
        <v>1.7</v>
      </c>
      <c r="P199" s="466" t="str">
        <f>MID('Bball ref'!H205,FIND("/",'Bball ref'!H205)+1,FIND(")",'Bball ref'!H205)-FIND("/",'Bball ref'!H205)-1)</f>
        <v>2.0</v>
      </c>
    </row>
    <row r="200" spans="1:16">
      <c r="A200" t="str">
        <f>'Bball ref'!B206</f>
        <v>Chris Boucher</v>
      </c>
      <c r="B200" s="466">
        <f>'Bball ref'!A206</f>
        <v>185</v>
      </c>
      <c r="C200" s="466">
        <f>'Bball ref'!E206</f>
        <v>40</v>
      </c>
      <c r="D200" s="466" t="str">
        <f>LEFT('Bball ref'!G206,FIND("(",'Bball ref'!G206)-1)</f>
        <v xml:space="preserve">0.44 </v>
      </c>
      <c r="E200" s="466" t="str">
        <f>LEFT('Bball ref'!H206,(FIND("(",'Bball ref'!H206)-1))</f>
        <v xml:space="preserve">1.00 </v>
      </c>
      <c r="F200" s="466">
        <f>'Bball ref'!I206</f>
        <v>0.9</v>
      </c>
      <c r="G200" s="466">
        <f>'Bball ref'!K206</f>
        <v>4.3</v>
      </c>
      <c r="H200" s="466">
        <f>'Bball ref'!L206</f>
        <v>0.2</v>
      </c>
      <c r="I200" s="466">
        <f>'Bball ref'!M206</f>
        <v>0.4</v>
      </c>
      <c r="J200" s="466">
        <f>'Bball ref'!N206</f>
        <v>1.2</v>
      </c>
      <c r="K200" s="466">
        <f>'Bball ref'!O206</f>
        <v>0.6</v>
      </c>
      <c r="L200" s="466">
        <f>'Bball ref'!J206</f>
        <v>7.2</v>
      </c>
      <c r="M200" s="466" t="str">
        <f>MID('Bball ref'!G206,FIND("(",'Bball ref'!G206)+1,FIND("/",'Bball ref'!G206)-FIND("(",'Bball ref'!G206)-1)</f>
        <v>2.6</v>
      </c>
      <c r="N200" s="466" t="str">
        <f>MID('Bball ref'!G206,FIND("/",'Bball ref'!G206)+1,FIND(")",'Bball ref'!G206)-FIND("/",'Bball ref'!G206)-1)</f>
        <v>5.9</v>
      </c>
      <c r="O200" s="466" t="str">
        <f>MID('Bball ref'!H206,FIND("(",'Bball ref'!H206)+1,FIND("/",'Bball ref'!H206)-FIND("(",'Bball ref'!H206)-1)</f>
        <v>1.1</v>
      </c>
      <c r="P200" s="466" t="str">
        <f>MID('Bball ref'!H206,FIND("/",'Bball ref'!H206)+1,FIND(")",'Bball ref'!H206)-FIND("/",'Bball ref'!H206)-1)</f>
        <v>1.1</v>
      </c>
    </row>
    <row r="201" spans="1:16">
      <c r="A201" t="str">
        <f>'Bball ref'!B207</f>
        <v>Jordan Clarkson</v>
      </c>
      <c r="B201" s="466">
        <f>'Bball ref'!A207</f>
        <v>186</v>
      </c>
      <c r="C201" s="466">
        <f>'Bball ref'!E207</f>
        <v>76</v>
      </c>
      <c r="D201" s="466" t="str">
        <f>LEFT('Bball ref'!G207,FIND("(",'Bball ref'!G207)-1)</f>
        <v xml:space="preserve">0.45 </v>
      </c>
      <c r="E201" s="466" t="str">
        <f>LEFT('Bball ref'!H207,(FIND("(",'Bball ref'!H207)-1))</f>
        <v xml:space="preserve">0.86 </v>
      </c>
      <c r="F201" s="466">
        <f>'Bball ref'!I207</f>
        <v>1.6</v>
      </c>
      <c r="G201" s="466">
        <f>'Bball ref'!K207</f>
        <v>2.9</v>
      </c>
      <c r="H201" s="466">
        <f>'Bball ref'!L207</f>
        <v>2.1</v>
      </c>
      <c r="I201" s="466">
        <f>'Bball ref'!M207</f>
        <v>0.6</v>
      </c>
      <c r="J201" s="466">
        <f>'Bball ref'!N207</f>
        <v>0.2</v>
      </c>
      <c r="K201" s="466">
        <f>'Bball ref'!O207</f>
        <v>1.4</v>
      </c>
      <c r="L201" s="466">
        <f>'Bball ref'!J207</f>
        <v>14.9</v>
      </c>
      <c r="M201" s="466" t="str">
        <f>MID('Bball ref'!G207,FIND("(",'Bball ref'!G207)+1,FIND("/",'Bball ref'!G207)-FIND("(",'Bball ref'!G207)-1)</f>
        <v>5.8</v>
      </c>
      <c r="N201" s="466" t="str">
        <f>MID('Bball ref'!G207,FIND("/",'Bball ref'!G207)+1,FIND(")",'Bball ref'!G207)-FIND("/",'Bball ref'!G207)-1)</f>
        <v>12.9</v>
      </c>
      <c r="O201" s="466" t="str">
        <f>MID('Bball ref'!H207,FIND("(",'Bball ref'!H207)+1,FIND("/",'Bball ref'!H207)-FIND("(",'Bball ref'!H207)-1)</f>
        <v>1.8</v>
      </c>
      <c r="P201" s="466" t="str">
        <f>MID('Bball ref'!H207,FIND("/",'Bball ref'!H207)+1,FIND(")",'Bball ref'!H207)-FIND("/",'Bball ref'!H207)-1)</f>
        <v>2.1</v>
      </c>
    </row>
    <row r="202" spans="1:16">
      <c r="A202" t="str">
        <f>'Bball ref'!B208</f>
        <v>Bruce Brown Jr</v>
      </c>
      <c r="B202" s="466">
        <f>'Bball ref'!A208</f>
        <v>187</v>
      </c>
      <c r="C202" s="466">
        <f>'Bball ref'!E208</f>
        <v>76</v>
      </c>
      <c r="D202" s="466" t="str">
        <f>LEFT('Bball ref'!G208,FIND("(",'Bball ref'!G208)-1)</f>
        <v xml:space="preserve">0.43 </v>
      </c>
      <c r="E202" s="466" t="str">
        <f>LEFT('Bball ref'!H208,(FIND("(",'Bball ref'!H208)-1))</f>
        <v xml:space="preserve">0.73 </v>
      </c>
      <c r="F202" s="466">
        <f>'Bball ref'!I208</f>
        <v>0.5</v>
      </c>
      <c r="G202" s="466">
        <f>'Bball ref'!K208</f>
        <v>4</v>
      </c>
      <c r="H202" s="466">
        <f>'Bball ref'!L208</f>
        <v>2.1</v>
      </c>
      <c r="I202" s="466">
        <f>'Bball ref'!M208</f>
        <v>1.1000000000000001</v>
      </c>
      <c r="J202" s="466">
        <f>'Bball ref'!N208</f>
        <v>0.7</v>
      </c>
      <c r="K202" s="466">
        <f>'Bball ref'!O208</f>
        <v>0.8</v>
      </c>
      <c r="L202" s="466">
        <f>'Bball ref'!J208</f>
        <v>10.5</v>
      </c>
      <c r="M202" s="466" t="str">
        <f>MID('Bball ref'!G208,FIND("(",'Bball ref'!G208)+1,FIND("/",'Bball ref'!G208)-FIND("(",'Bball ref'!G208)-1)</f>
        <v>4.5</v>
      </c>
      <c r="N202" s="466" t="str">
        <f>MID('Bball ref'!G208,FIND("/",'Bball ref'!G208)+1,FIND(")",'Bball ref'!G208)-FIND("/",'Bball ref'!G208)-1)</f>
        <v>10.5</v>
      </c>
      <c r="O202" s="466" t="str">
        <f>MID('Bball ref'!H208,FIND("(",'Bball ref'!H208)+1,FIND("/",'Bball ref'!H208)-FIND("(",'Bball ref'!H208)-1)</f>
        <v>0.8</v>
      </c>
      <c r="P202" s="466" t="str">
        <f>MID('Bball ref'!H208,FIND("/",'Bball ref'!H208)+1,FIND(")",'Bball ref'!H208)-FIND("/",'Bball ref'!H208)-1)</f>
        <v>1.1</v>
      </c>
    </row>
    <row r="203" spans="1:16">
      <c r="A203" t="str">
        <f>'Bball ref'!B209</f>
        <v>George Hill</v>
      </c>
      <c r="B203" s="466">
        <f>'Bball ref'!A209</f>
        <v>188</v>
      </c>
      <c r="C203" s="466">
        <f>'Bball ref'!E209</f>
        <v>64</v>
      </c>
      <c r="D203" s="466" t="str">
        <f>LEFT('Bball ref'!G209,FIND("(",'Bball ref'!G209)-1)</f>
        <v xml:space="preserve">0.45 </v>
      </c>
      <c r="E203" s="466" t="str">
        <f>LEFT('Bball ref'!H209,(FIND("(",'Bball ref'!H209)-1))</f>
        <v xml:space="preserve">0.88 </v>
      </c>
      <c r="F203" s="466">
        <f>'Bball ref'!I209</f>
        <v>1.1000000000000001</v>
      </c>
      <c r="G203" s="466">
        <f>'Bball ref'!K209</f>
        <v>2.9</v>
      </c>
      <c r="H203" s="466">
        <f>'Bball ref'!L209</f>
        <v>2.7</v>
      </c>
      <c r="I203" s="466">
        <f>'Bball ref'!M209</f>
        <v>1</v>
      </c>
      <c r="J203" s="466">
        <f>'Bball ref'!N209</f>
        <v>0.1</v>
      </c>
      <c r="K203" s="466">
        <f>'Bball ref'!O209</f>
        <v>1</v>
      </c>
      <c r="L203" s="466">
        <f>'Bball ref'!J209</f>
        <v>9.1</v>
      </c>
      <c r="M203" s="466" t="str">
        <f>MID('Bball ref'!G209,FIND("(",'Bball ref'!G209)+1,FIND("/",'Bball ref'!G209)-FIND("(",'Bball ref'!G209)-1)</f>
        <v>3.3</v>
      </c>
      <c r="N203" s="466" t="str">
        <f>MID('Bball ref'!G209,FIND("/",'Bball ref'!G209)+1,FIND(")",'Bball ref'!G209)-FIND("/",'Bball ref'!G209)-1)</f>
        <v>7.3</v>
      </c>
      <c r="O203" s="466" t="str">
        <f>MID('Bball ref'!H209,FIND("(",'Bball ref'!H209)+1,FIND("/",'Bball ref'!H209)-FIND("(",'Bball ref'!H209)-1)</f>
        <v>1.4</v>
      </c>
      <c r="P203" s="466" t="str">
        <f>MID('Bball ref'!H209,FIND("/",'Bball ref'!H209)+1,FIND(")",'Bball ref'!H209)-FIND("/",'Bball ref'!H209)-1)</f>
        <v>1.6</v>
      </c>
    </row>
    <row r="204" spans="1:16">
      <c r="A204" t="str">
        <f>'Bball ref'!B210</f>
        <v>Monte Morris</v>
      </c>
      <c r="B204" s="466">
        <f>'Bball ref'!A210</f>
        <v>189</v>
      </c>
      <c r="C204" s="466">
        <f>'Bball ref'!E210</f>
        <v>76</v>
      </c>
      <c r="D204" s="466" t="str">
        <f>LEFT('Bball ref'!G210,FIND("(",'Bball ref'!G210)-1)</f>
        <v xml:space="preserve">0.49 </v>
      </c>
      <c r="E204" s="466" t="str">
        <f>LEFT('Bball ref'!H210,(FIND("(",'Bball ref'!H210)-1))</f>
        <v xml:space="preserve">0.80 </v>
      </c>
      <c r="F204" s="466">
        <f>'Bball ref'!I210</f>
        <v>1.1000000000000001</v>
      </c>
      <c r="G204" s="466">
        <f>'Bball ref'!K210</f>
        <v>2.2000000000000002</v>
      </c>
      <c r="H204" s="466">
        <f>'Bball ref'!L210</f>
        <v>3.5</v>
      </c>
      <c r="I204" s="466">
        <f>'Bball ref'!M210</f>
        <v>0.8</v>
      </c>
      <c r="J204" s="466">
        <f>'Bball ref'!N210</f>
        <v>0</v>
      </c>
      <c r="K204" s="466">
        <f>'Bball ref'!O210</f>
        <v>0.6</v>
      </c>
      <c r="L204" s="466">
        <f>'Bball ref'!J210</f>
        <v>10</v>
      </c>
      <c r="M204" s="466" t="str">
        <f>MID('Bball ref'!G210,FIND("(",'Bball ref'!G210)+1,FIND("/",'Bball ref'!G210)-FIND("(",'Bball ref'!G210)-1)</f>
        <v>4.1</v>
      </c>
      <c r="N204" s="466" t="str">
        <f>MID('Bball ref'!G210,FIND("/",'Bball ref'!G210)+1,FIND(")",'Bball ref'!G210)-FIND("/",'Bball ref'!G210)-1)</f>
        <v>8.3</v>
      </c>
      <c r="O204" s="466" t="str">
        <f>MID('Bball ref'!H210,FIND("(",'Bball ref'!H210)+1,FIND("/",'Bball ref'!H210)-FIND("(",'Bball ref'!H210)-1)</f>
        <v>0.8</v>
      </c>
      <c r="P204" s="466" t="str">
        <f>MID('Bball ref'!H210,FIND("/",'Bball ref'!H210)+1,FIND(")",'Bball ref'!H210)-FIND("/",'Bball ref'!H210)-1)</f>
        <v>1.0</v>
      </c>
    </row>
    <row r="205" spans="1:16">
      <c r="A205" t="str">
        <f>'Bball ref'!B211</f>
        <v xml:space="preserve">Jusuf Nurkic </v>
      </c>
      <c r="B205" s="466">
        <f>'Bball ref'!A211</f>
        <v>190</v>
      </c>
      <c r="C205" s="466">
        <f>'Bball ref'!E211</f>
        <v>18</v>
      </c>
      <c r="D205" s="466" t="str">
        <f>LEFT('Bball ref'!G211,FIND("(",'Bball ref'!G211)-1)</f>
        <v xml:space="preserve">0.48 </v>
      </c>
      <c r="E205" s="466" t="str">
        <f>LEFT('Bball ref'!H211,(FIND("(",'Bball ref'!H211)-1))</f>
        <v xml:space="preserve">0.67 </v>
      </c>
      <c r="F205" s="466">
        <f>'Bball ref'!I211</f>
        <v>0</v>
      </c>
      <c r="G205" s="466">
        <f>'Bball ref'!K211</f>
        <v>7.5</v>
      </c>
      <c r="H205" s="466">
        <f>'Bball ref'!L211</f>
        <v>2.5</v>
      </c>
      <c r="I205" s="466">
        <f>'Bball ref'!M211</f>
        <v>0.8</v>
      </c>
      <c r="J205" s="466">
        <f>'Bball ref'!N211</f>
        <v>1</v>
      </c>
      <c r="K205" s="466">
        <f>'Bball ref'!O211</f>
        <v>1.8</v>
      </c>
      <c r="L205" s="466">
        <f>'Bball ref'!J211</f>
        <v>10</v>
      </c>
      <c r="M205" s="466" t="str">
        <f>MID('Bball ref'!G211,FIND("(",'Bball ref'!G211)+1,FIND("/",'Bball ref'!G211)-FIND("(",'Bball ref'!G211)-1)</f>
        <v>3.5</v>
      </c>
      <c r="N205" s="466" t="str">
        <f>MID('Bball ref'!G211,FIND("/",'Bball ref'!G211)+1,FIND(")",'Bball ref'!G211)-FIND("/",'Bball ref'!G211)-1)</f>
        <v>7.3</v>
      </c>
      <c r="O205" s="466" t="str">
        <f>MID('Bball ref'!H211,FIND("(",'Bball ref'!H211)+1,FIND("/",'Bball ref'!H211)-FIND("(",'Bball ref'!H211)-1)</f>
        <v>2.9</v>
      </c>
      <c r="P205" s="466" t="str">
        <f>MID('Bball ref'!H211,FIND("/",'Bball ref'!H211)+1,FIND(")",'Bball ref'!H211)-FIND("/",'Bball ref'!H211)-1)</f>
        <v>4.3</v>
      </c>
    </row>
    <row r="206" spans="1:16">
      <c r="A206" t="str">
        <f>'Bball ref'!B212</f>
        <v>Rajon Rondo</v>
      </c>
      <c r="B206" s="466">
        <f>'Bball ref'!A212</f>
        <v>191</v>
      </c>
      <c r="C206" s="466">
        <f>'Bball ref'!E212</f>
        <v>66</v>
      </c>
      <c r="D206" s="466" t="str">
        <f>LEFT('Bball ref'!G212,FIND("(",'Bball ref'!G212)-1)</f>
        <v xml:space="preserve">0.43 </v>
      </c>
      <c r="E206" s="466" t="str">
        <f>LEFT('Bball ref'!H212,(FIND("(",'Bball ref'!H212)-1))</f>
        <v xml:space="preserve">0.67 </v>
      </c>
      <c r="F206" s="466">
        <f>'Bball ref'!I212</f>
        <v>0.9</v>
      </c>
      <c r="G206" s="466">
        <f>'Bball ref'!K212</f>
        <v>4</v>
      </c>
      <c r="H206" s="466">
        <f>'Bball ref'!L212</f>
        <v>6.2</v>
      </c>
      <c r="I206" s="466">
        <f>'Bball ref'!M212</f>
        <v>0.9</v>
      </c>
      <c r="J206" s="466">
        <f>'Bball ref'!N212</f>
        <v>0.2</v>
      </c>
      <c r="K206" s="466">
        <f>'Bball ref'!O212</f>
        <v>2.1</v>
      </c>
      <c r="L206" s="466">
        <f>'Bball ref'!J212</f>
        <v>7.2</v>
      </c>
      <c r="M206" s="466" t="str">
        <f>MID('Bball ref'!G212,FIND("(",'Bball ref'!G212)+1,FIND("/",'Bball ref'!G212)-FIND("(",'Bball ref'!G212)-1)</f>
        <v>3.0</v>
      </c>
      <c r="N206" s="466" t="str">
        <f>MID('Bball ref'!G212,FIND("/",'Bball ref'!G212)+1,FIND(")",'Bball ref'!G212)-FIND("/",'Bball ref'!G212)-1)</f>
        <v>6.9</v>
      </c>
      <c r="O206" s="466" t="str">
        <f>MID('Bball ref'!H212,FIND("(",'Bball ref'!H212)+1,FIND("/",'Bball ref'!H212)-FIND("(",'Bball ref'!H212)-1)</f>
        <v>0.4</v>
      </c>
      <c r="P206" s="466" t="str">
        <f>MID('Bball ref'!H212,FIND("/",'Bball ref'!H212)+1,FIND(")",'Bball ref'!H212)-FIND("/",'Bball ref'!H212)-1)</f>
        <v>0.6</v>
      </c>
    </row>
    <row r="207" spans="1:16">
      <c r="A207" t="str">
        <f>'Bball ref'!B213</f>
        <v>Kentavious Caldwell-Pope</v>
      </c>
      <c r="B207" s="466">
        <f>'Bball ref'!A213</f>
        <v>192</v>
      </c>
      <c r="C207" s="466">
        <f>'Bball ref'!E213</f>
        <v>70</v>
      </c>
      <c r="D207" s="466" t="str">
        <f>LEFT('Bball ref'!G213,FIND("(",'Bball ref'!G213)-1)</f>
        <v xml:space="preserve">0.43 </v>
      </c>
      <c r="E207" s="466" t="str">
        <f>LEFT('Bball ref'!H213,(FIND("(",'Bball ref'!H213)-1))</f>
        <v xml:space="preserve">0.89 </v>
      </c>
      <c r="F207" s="466">
        <f>'Bball ref'!I213</f>
        <v>1.7</v>
      </c>
      <c r="G207" s="466">
        <f>'Bball ref'!K213</f>
        <v>2.7</v>
      </c>
      <c r="H207" s="466">
        <f>'Bball ref'!L213</f>
        <v>1.2</v>
      </c>
      <c r="I207" s="466">
        <f>'Bball ref'!M213</f>
        <v>0.8</v>
      </c>
      <c r="J207" s="466">
        <f>'Bball ref'!N213</f>
        <v>0.2</v>
      </c>
      <c r="K207" s="466">
        <f>'Bball ref'!O213</f>
        <v>0.7</v>
      </c>
      <c r="L207" s="466">
        <f>'Bball ref'!J213</f>
        <v>10.8</v>
      </c>
      <c r="M207" s="466" t="str">
        <f>MID('Bball ref'!G213,FIND("(",'Bball ref'!G213)+1,FIND("/",'Bball ref'!G213)-FIND("(",'Bball ref'!G213)-1)</f>
        <v>3.7</v>
      </c>
      <c r="N207" s="466" t="str">
        <f>MID('Bball ref'!G213,FIND("/",'Bball ref'!G213)+1,FIND(")",'Bball ref'!G213)-FIND("/",'Bball ref'!G213)-1)</f>
        <v>8.6</v>
      </c>
      <c r="O207" s="466" t="str">
        <f>MID('Bball ref'!H213,FIND("(",'Bball ref'!H213)+1,FIND("/",'Bball ref'!H213)-FIND("(",'Bball ref'!H213)-1)</f>
        <v>1.6</v>
      </c>
      <c r="P207" s="466" t="str">
        <f>MID('Bball ref'!H213,FIND("/",'Bball ref'!H213)+1,FIND(")",'Bball ref'!H213)-FIND("/",'Bball ref'!H213)-1)</f>
        <v>1.8</v>
      </c>
    </row>
    <row r="208" spans="1:16">
      <c r="A208" t="str">
        <f>'Bball ref'!B214</f>
        <v>Malik Beasley</v>
      </c>
      <c r="B208" s="466">
        <f>'Bball ref'!A214</f>
        <v>193</v>
      </c>
      <c r="C208" s="466">
        <f>'Bball ref'!E214</f>
        <v>70</v>
      </c>
      <c r="D208" s="466" t="str">
        <f>LEFT('Bball ref'!G214,FIND("(",'Bball ref'!G214)-1)</f>
        <v xml:space="preserve">0.47 </v>
      </c>
      <c r="E208" s="466" t="str">
        <f>LEFT('Bball ref'!H214,(FIND("(",'Bball ref'!H214)-1))</f>
        <v xml:space="preserve">0.88 </v>
      </c>
      <c r="F208" s="466">
        <f>'Bball ref'!I214</f>
        <v>2</v>
      </c>
      <c r="G208" s="466">
        <f>'Bball ref'!K214</f>
        <v>2.4</v>
      </c>
      <c r="H208" s="466">
        <f>'Bball ref'!L214</f>
        <v>1.2</v>
      </c>
      <c r="I208" s="466">
        <f>'Bball ref'!M214</f>
        <v>0.7</v>
      </c>
      <c r="J208" s="466">
        <f>'Bball ref'!N214</f>
        <v>0.1</v>
      </c>
      <c r="K208" s="466">
        <f>'Bball ref'!O214</f>
        <v>0.7</v>
      </c>
      <c r="L208" s="466">
        <f>'Bball ref'!J214</f>
        <v>11.3</v>
      </c>
      <c r="M208" s="466" t="str">
        <f>MID('Bball ref'!G214,FIND("(",'Bball ref'!G214)+1,FIND("/",'Bball ref'!G214)-FIND("(",'Bball ref'!G214)-1)</f>
        <v>4.3</v>
      </c>
      <c r="N208" s="466" t="str">
        <f>MID('Bball ref'!G214,FIND("/",'Bball ref'!G214)+1,FIND(")",'Bball ref'!G214)-FIND("/",'Bball ref'!G214)-1)</f>
        <v>9.1</v>
      </c>
      <c r="O208" s="466" t="str">
        <f>MID('Bball ref'!H214,FIND("(",'Bball ref'!H214)+1,FIND("/",'Bball ref'!H214)-FIND("(",'Bball ref'!H214)-1)</f>
        <v>0.7</v>
      </c>
      <c r="P208" s="466" t="str">
        <f>MID('Bball ref'!H214,FIND("/",'Bball ref'!H214)+1,FIND(")",'Bball ref'!H214)-FIND("/",'Bball ref'!H214)-1)</f>
        <v>0.8</v>
      </c>
    </row>
    <row r="209" spans="1:16">
      <c r="A209" t="str">
        <f>'Bball ref'!B215</f>
        <v>Ish Smith</v>
      </c>
      <c r="B209" s="466">
        <f>'Bball ref'!A215</f>
        <v>194</v>
      </c>
      <c r="C209" s="466">
        <f>'Bball ref'!E215</f>
        <v>74</v>
      </c>
      <c r="D209" s="466" t="str">
        <f>LEFT('Bball ref'!G215,FIND("(",'Bball ref'!G215)-1)</f>
        <v xml:space="preserve">0.43 </v>
      </c>
      <c r="E209" s="466" t="str">
        <f>LEFT('Bball ref'!H215,(FIND("(",'Bball ref'!H215)-1))</f>
        <v xml:space="preserve">0.73 </v>
      </c>
      <c r="F209" s="466">
        <f>'Bball ref'!I215</f>
        <v>1.1000000000000001</v>
      </c>
      <c r="G209" s="466">
        <f>'Bball ref'!K215</f>
        <v>3.4</v>
      </c>
      <c r="H209" s="466">
        <f>'Bball ref'!L215</f>
        <v>4.7</v>
      </c>
      <c r="I209" s="466">
        <f>'Bball ref'!M215</f>
        <v>0.6</v>
      </c>
      <c r="J209" s="466">
        <f>'Bball ref'!N215</f>
        <v>0.3</v>
      </c>
      <c r="K209" s="466">
        <f>'Bball ref'!O215</f>
        <v>1.4</v>
      </c>
      <c r="L209" s="466">
        <f>'Bball ref'!J215</f>
        <v>11.9</v>
      </c>
      <c r="M209" s="466" t="str">
        <f>MID('Bball ref'!G215,FIND("(",'Bball ref'!G215)+1,FIND("/",'Bball ref'!G215)-FIND("(",'Bball ref'!G215)-1)</f>
        <v>4.9</v>
      </c>
      <c r="N209" s="466" t="str">
        <f>MID('Bball ref'!G215,FIND("/",'Bball ref'!G215)+1,FIND(")",'Bball ref'!G215)-FIND("/",'Bball ref'!G215)-1)</f>
        <v>11.3</v>
      </c>
      <c r="O209" s="466" t="str">
        <f>MID('Bball ref'!H215,FIND("(",'Bball ref'!H215)+1,FIND("/",'Bball ref'!H215)-FIND("(",'Bball ref'!H215)-1)</f>
        <v>1.1</v>
      </c>
      <c r="P209" s="466" t="str">
        <f>MID('Bball ref'!H215,FIND("/",'Bball ref'!H215)+1,FIND(")",'Bball ref'!H215)-FIND("/",'Bball ref'!H215)-1)</f>
        <v>1.5</v>
      </c>
    </row>
    <row r="210" spans="1:16">
      <c r="A210" t="str">
        <f>'Bball ref'!B216</f>
        <v>Dennis Smith Jr</v>
      </c>
      <c r="B210" s="466">
        <f>'Bball ref'!A216</f>
        <v>195</v>
      </c>
      <c r="C210" s="466">
        <f>'Bball ref'!E216</f>
        <v>70</v>
      </c>
      <c r="D210" s="466" t="str">
        <f>LEFT('Bball ref'!G216,FIND("(",'Bball ref'!G216)-1)</f>
        <v xml:space="preserve">0.42 </v>
      </c>
      <c r="E210" s="466" t="str">
        <f>LEFT('Bball ref'!H216,(FIND("(",'Bball ref'!H216)-1))</f>
        <v xml:space="preserve">0.64 </v>
      </c>
      <c r="F210" s="466">
        <f>'Bball ref'!I216</f>
        <v>1.2</v>
      </c>
      <c r="G210" s="466">
        <f>'Bball ref'!K216</f>
        <v>2.8</v>
      </c>
      <c r="H210" s="466">
        <f>'Bball ref'!L216</f>
        <v>4.5999999999999996</v>
      </c>
      <c r="I210" s="466">
        <f>'Bball ref'!M216</f>
        <v>1.2</v>
      </c>
      <c r="J210" s="466">
        <f>'Bball ref'!N216</f>
        <v>0.4</v>
      </c>
      <c r="K210" s="466">
        <f>'Bball ref'!O216</f>
        <v>2.6</v>
      </c>
      <c r="L210" s="466">
        <f>'Bball ref'!J216</f>
        <v>13.1</v>
      </c>
      <c r="M210" s="466" t="str">
        <f>MID('Bball ref'!G216,FIND("(",'Bball ref'!G216)+1,FIND("/",'Bball ref'!G216)-FIND("(",'Bball ref'!G216)-1)</f>
        <v>5.0</v>
      </c>
      <c r="N210" s="466" t="str">
        <f>MID('Bball ref'!G216,FIND("/",'Bball ref'!G216)+1,FIND(")",'Bball ref'!G216)-FIND("/",'Bball ref'!G216)-1)</f>
        <v>11.8</v>
      </c>
      <c r="O210" s="466" t="str">
        <f>MID('Bball ref'!H216,FIND("(",'Bball ref'!H216)+1,FIND("/",'Bball ref'!H216)-FIND("(",'Bball ref'!H216)-1)</f>
        <v>1.8</v>
      </c>
      <c r="P210" s="466" t="str">
        <f>MID('Bball ref'!H216,FIND("/",'Bball ref'!H216)+1,FIND(")",'Bball ref'!H216)-FIND("/",'Bball ref'!H216)-1)</f>
        <v>2.8</v>
      </c>
    </row>
    <row r="211" spans="1:16">
      <c r="A211" t="str">
        <f>'Bball ref'!B217</f>
        <v>Meyers Leonard</v>
      </c>
      <c r="B211" s="466">
        <f>'Bball ref'!A217</f>
        <v>196</v>
      </c>
      <c r="C211" s="466">
        <f>'Bball ref'!E217</f>
        <v>70</v>
      </c>
      <c r="D211" s="466" t="str">
        <f>LEFT('Bball ref'!G217,FIND("(",'Bball ref'!G217)-1)</f>
        <v xml:space="preserve">0.56 </v>
      </c>
      <c r="E211" s="466" t="str">
        <f>LEFT('Bball ref'!H217,(FIND("(",'Bball ref'!H217)-1))</f>
        <v xml:space="preserve">0.91 </v>
      </c>
      <c r="F211" s="466">
        <f>'Bball ref'!I217</f>
        <v>1.1000000000000001</v>
      </c>
      <c r="G211" s="466">
        <f>'Bball ref'!K217</f>
        <v>5.3</v>
      </c>
      <c r="H211" s="466">
        <f>'Bball ref'!L217</f>
        <v>1.7</v>
      </c>
      <c r="I211" s="466">
        <f>'Bball ref'!M217</f>
        <v>0.3</v>
      </c>
      <c r="J211" s="466">
        <f>'Bball ref'!N217</f>
        <v>0.1</v>
      </c>
      <c r="K211" s="466">
        <f>'Bball ref'!O217</f>
        <v>0.9</v>
      </c>
      <c r="L211" s="466">
        <f>'Bball ref'!J217</f>
        <v>8.1999999999999993</v>
      </c>
      <c r="M211" s="466" t="str">
        <f>MID('Bball ref'!G217,FIND("(",'Bball ref'!G217)+1,FIND("/",'Bball ref'!G217)-FIND("(",'Bball ref'!G217)-1)</f>
        <v>3.1</v>
      </c>
      <c r="N211" s="466" t="str">
        <f>MID('Bball ref'!G217,FIND("/",'Bball ref'!G217)+1,FIND(")",'Bball ref'!G217)-FIND("/",'Bball ref'!G217)-1)</f>
        <v>5.5</v>
      </c>
      <c r="O211" s="466" t="str">
        <f>MID('Bball ref'!H217,FIND("(",'Bball ref'!H217)+1,FIND("/",'Bball ref'!H217)-FIND("(",'Bball ref'!H217)-1)</f>
        <v>1.0</v>
      </c>
      <c r="P211" s="466" t="str">
        <f>MID('Bball ref'!H217,FIND("/",'Bball ref'!H217)+1,FIND(")",'Bball ref'!H217)-FIND("/",'Bball ref'!H217)-1)</f>
        <v>1.1</v>
      </c>
    </row>
    <row r="212" spans="1:16">
      <c r="A212" t="str">
        <f>'Bball ref'!B218</f>
        <v>Will Barton</v>
      </c>
      <c r="B212" s="466">
        <f>'Bball ref'!A218</f>
        <v>197</v>
      </c>
      <c r="C212" s="466">
        <f>'Bball ref'!E218</f>
        <v>60</v>
      </c>
      <c r="D212" s="466" t="str">
        <f>LEFT('Bball ref'!G218,FIND("(",'Bball ref'!G218)-1)</f>
        <v xml:space="preserve">0.40 </v>
      </c>
      <c r="E212" s="466" t="str">
        <f>LEFT('Bball ref'!H218,(FIND("(",'Bball ref'!H218)-1))</f>
        <v xml:space="preserve">0.78 </v>
      </c>
      <c r="F212" s="466">
        <f>'Bball ref'!I218</f>
        <v>1.7</v>
      </c>
      <c r="G212" s="466">
        <f>'Bball ref'!K218</f>
        <v>4.9000000000000004</v>
      </c>
      <c r="H212" s="466">
        <f>'Bball ref'!L218</f>
        <v>3.1</v>
      </c>
      <c r="I212" s="466">
        <f>'Bball ref'!M218</f>
        <v>0.4</v>
      </c>
      <c r="J212" s="466">
        <f>'Bball ref'!N218</f>
        <v>0.5</v>
      </c>
      <c r="K212" s="466">
        <f>'Bball ref'!O218</f>
        <v>1.5</v>
      </c>
      <c r="L212" s="466">
        <f>'Bball ref'!J218</f>
        <v>12.3</v>
      </c>
      <c r="M212" s="466" t="str">
        <f>MID('Bball ref'!G218,FIND("(",'Bball ref'!G218)+1,FIND("/",'Bball ref'!G218)-FIND("(",'Bball ref'!G218)-1)</f>
        <v>4.6</v>
      </c>
      <c r="N212" s="466" t="str">
        <f>MID('Bball ref'!G218,FIND("/",'Bball ref'!G218)+1,FIND(")",'Bball ref'!G218)-FIND("/",'Bball ref'!G218)-1)</f>
        <v>11.4</v>
      </c>
      <c r="O212" s="466" t="str">
        <f>MID('Bball ref'!H218,FIND("(",'Bball ref'!H218)+1,FIND("/",'Bball ref'!H218)-FIND("(",'Bball ref'!H218)-1)</f>
        <v>1.4</v>
      </c>
      <c r="P212" s="466" t="str">
        <f>MID('Bball ref'!H218,FIND("/",'Bball ref'!H218)+1,FIND(")",'Bball ref'!H218)-FIND("/",'Bball ref'!H218)-1)</f>
        <v>1.8</v>
      </c>
    </row>
    <row r="213" spans="1:16">
      <c r="A213" t="str">
        <f>'Bball ref'!B219</f>
        <v>Luke Kennard</v>
      </c>
      <c r="B213" s="466">
        <f>'Bball ref'!A219</f>
        <v>198</v>
      </c>
      <c r="C213" s="466">
        <f>'Bball ref'!E219</f>
        <v>68</v>
      </c>
      <c r="D213" s="466" t="str">
        <f>LEFT('Bball ref'!G219,FIND("(",'Bball ref'!G219)-1)</f>
        <v xml:space="preserve">0.45 </v>
      </c>
      <c r="E213" s="466" t="str">
        <f>LEFT('Bball ref'!H219,(FIND("(",'Bball ref'!H219)-1))</f>
        <v xml:space="preserve">0.75 </v>
      </c>
      <c r="F213" s="466">
        <f>'Bball ref'!I219</f>
        <v>2</v>
      </c>
      <c r="G213" s="466">
        <f>'Bball ref'!K219</f>
        <v>3.3</v>
      </c>
      <c r="H213" s="466">
        <f>'Bball ref'!L219</f>
        <v>2.1</v>
      </c>
      <c r="I213" s="466">
        <f>'Bball ref'!M219</f>
        <v>0.4</v>
      </c>
      <c r="J213" s="466">
        <f>'Bball ref'!N219</f>
        <v>0.1</v>
      </c>
      <c r="K213" s="466">
        <f>'Bball ref'!O219</f>
        <v>1</v>
      </c>
      <c r="L213" s="466">
        <f>'Bball ref'!J219</f>
        <v>11.9</v>
      </c>
      <c r="M213" s="466" t="str">
        <f>MID('Bball ref'!G219,FIND("(",'Bball ref'!G219)+1,FIND("/",'Bball ref'!G219)-FIND("(",'Bball ref'!G219)-1)</f>
        <v>4.5</v>
      </c>
      <c r="N213" s="466" t="str">
        <f>MID('Bball ref'!G219,FIND("/",'Bball ref'!G219)+1,FIND(")",'Bball ref'!G219)-FIND("/",'Bball ref'!G219)-1)</f>
        <v>9.9</v>
      </c>
      <c r="O213" s="466" t="str">
        <f>MID('Bball ref'!H219,FIND("(",'Bball ref'!H219)+1,FIND("/",'Bball ref'!H219)-FIND("(",'Bball ref'!H219)-1)</f>
        <v>0.9</v>
      </c>
      <c r="P213" s="466" t="str">
        <f>MID('Bball ref'!H219,FIND("/",'Bball ref'!H219)+1,FIND(")",'Bball ref'!H219)-FIND("/",'Bball ref'!H219)-1)</f>
        <v>1.2</v>
      </c>
    </row>
    <row r="214" spans="1:16">
      <c r="A214" t="str">
        <f>'Bball ref'!B220</f>
        <v>Willie Cauley-Stein</v>
      </c>
      <c r="B214" s="466">
        <f>'Bball ref'!A220</f>
        <v>199</v>
      </c>
      <c r="C214" s="466">
        <f>'Bball ref'!E220</f>
        <v>74</v>
      </c>
      <c r="D214" s="466" t="str">
        <f>LEFT('Bball ref'!G220,FIND("(",'Bball ref'!G220)-1)</f>
        <v xml:space="preserve">0.56 </v>
      </c>
      <c r="E214" s="466" t="str">
        <f>LEFT('Bball ref'!H220,(FIND("(",'Bball ref'!H220)-1))</f>
        <v xml:space="preserve">0.55 </v>
      </c>
      <c r="F214" s="466">
        <f>'Bball ref'!I220</f>
        <v>0</v>
      </c>
      <c r="G214" s="466">
        <f>'Bball ref'!K220</f>
        <v>6.3</v>
      </c>
      <c r="H214" s="466">
        <f>'Bball ref'!L220</f>
        <v>2.2000000000000002</v>
      </c>
      <c r="I214" s="466">
        <f>'Bball ref'!M220</f>
        <v>1.1000000000000001</v>
      </c>
      <c r="J214" s="466">
        <f>'Bball ref'!N220</f>
        <v>0.6</v>
      </c>
      <c r="K214" s="466">
        <f>'Bball ref'!O220</f>
        <v>0.9</v>
      </c>
      <c r="L214" s="466">
        <f>'Bball ref'!J220</f>
        <v>9.6999999999999993</v>
      </c>
      <c r="M214" s="466" t="str">
        <f>MID('Bball ref'!G220,FIND("(",'Bball ref'!G220)+1,FIND("/",'Bball ref'!G220)-FIND("(",'Bball ref'!G220)-1)</f>
        <v>4.0</v>
      </c>
      <c r="N214" s="466" t="str">
        <f>MID('Bball ref'!G220,FIND("/",'Bball ref'!G220)+1,FIND(")",'Bball ref'!G220)-FIND("/",'Bball ref'!G220)-1)</f>
        <v>7.1</v>
      </c>
      <c r="O214" s="466" t="str">
        <f>MID('Bball ref'!H220,FIND("(",'Bball ref'!H220)+1,FIND("/",'Bball ref'!H220)-FIND("(",'Bball ref'!H220)-1)</f>
        <v>1.6</v>
      </c>
      <c r="P214" s="466" t="str">
        <f>MID('Bball ref'!H220,FIND("/",'Bball ref'!H220)+1,FIND(")",'Bball ref'!H220)-FIND("/",'Bball ref'!H220)-1)</f>
        <v>2.9</v>
      </c>
    </row>
    <row r="215" spans="1:16">
      <c r="A215" t="str">
        <f>'Bball ref'!B221</f>
        <v>Dillon Brooks</v>
      </c>
      <c r="B215" s="466">
        <f>'Bball ref'!A221</f>
        <v>200</v>
      </c>
      <c r="C215" s="466">
        <f>'Bball ref'!E221</f>
        <v>70</v>
      </c>
      <c r="D215" s="466" t="str">
        <f>LEFT('Bball ref'!G221,FIND("(",'Bball ref'!G221)-1)</f>
        <v xml:space="preserve">0.45 </v>
      </c>
      <c r="E215" s="466" t="str">
        <f>LEFT('Bball ref'!H221,(FIND("(",'Bball ref'!H221)-1))</f>
        <v xml:space="preserve">0.73 </v>
      </c>
      <c r="F215" s="466">
        <f>'Bball ref'!I221</f>
        <v>1.3</v>
      </c>
      <c r="G215" s="466">
        <f>'Bball ref'!K221</f>
        <v>3.3</v>
      </c>
      <c r="H215" s="466">
        <f>'Bball ref'!L221</f>
        <v>1.4</v>
      </c>
      <c r="I215" s="466">
        <f>'Bball ref'!M221</f>
        <v>1</v>
      </c>
      <c r="J215" s="466">
        <f>'Bball ref'!N221</f>
        <v>0.2</v>
      </c>
      <c r="K215" s="466">
        <f>'Bball ref'!O221</f>
        <v>1.7</v>
      </c>
      <c r="L215" s="466">
        <f>'Bball ref'!J221</f>
        <v>13.9</v>
      </c>
      <c r="M215" s="466" t="str">
        <f>MID('Bball ref'!G221,FIND("(",'Bball ref'!G221)+1,FIND("/",'Bball ref'!G221)-FIND("(",'Bball ref'!G221)-1)</f>
        <v>5.4</v>
      </c>
      <c r="N215" s="466" t="str">
        <f>MID('Bball ref'!G221,FIND("/",'Bball ref'!G221)+1,FIND(")",'Bball ref'!G221)-FIND("/",'Bball ref'!G221)-1)</f>
        <v>12.0</v>
      </c>
      <c r="O215" s="466" t="str">
        <f>MID('Bball ref'!H221,FIND("(",'Bball ref'!H221)+1,FIND("/",'Bball ref'!H221)-FIND("(",'Bball ref'!H221)-1)</f>
        <v>1.9</v>
      </c>
      <c r="P215" s="466" t="str">
        <f>MID('Bball ref'!H221,FIND("/",'Bball ref'!H221)+1,FIND(")",'Bball ref'!H221)-FIND("/",'Bball ref'!H221)-1)</f>
        <v>2.6</v>
      </c>
    </row>
    <row r="216" spans="1:16">
      <c r="A216">
        <f>'Bball ref'!B222</f>
        <v>0</v>
      </c>
      <c r="B216" s="466">
        <f>'Bball ref'!A222</f>
        <v>0</v>
      </c>
      <c r="C216" s="466">
        <f>'Bball ref'!E222</f>
        <v>0</v>
      </c>
      <c r="D216" s="466" t="e">
        <f>LEFT('Bball ref'!G222,FIND("(",'Bball ref'!G222)-1)</f>
        <v>#VALUE!</v>
      </c>
      <c r="E216" s="466" t="e">
        <f>LEFT('Bball ref'!H222,(FIND("(",'Bball ref'!H222)-1))</f>
        <v>#VALUE!</v>
      </c>
      <c r="F216" s="466">
        <f>'Bball ref'!I222</f>
        <v>0</v>
      </c>
      <c r="G216" s="466">
        <f>'Bball ref'!K222</f>
        <v>0</v>
      </c>
      <c r="H216" s="466">
        <f>'Bball ref'!L222</f>
        <v>0</v>
      </c>
      <c r="I216" s="466">
        <f>'Bball ref'!M222</f>
        <v>0</v>
      </c>
      <c r="J216" s="466">
        <f>'Bball ref'!N222</f>
        <v>0</v>
      </c>
      <c r="K216" s="466">
        <f>'Bball ref'!O222</f>
        <v>0</v>
      </c>
      <c r="L216" s="466">
        <f>'Bball ref'!J222</f>
        <v>0</v>
      </c>
      <c r="M216" s="466" t="e">
        <f>MID('Bball ref'!G222,FIND("(",'Bball ref'!G222)+1,FIND("/",'Bball ref'!G222)-FIND("(",'Bball ref'!G222)-1)</f>
        <v>#VALUE!</v>
      </c>
      <c r="N216" s="466" t="e">
        <f>MID('Bball ref'!G222,FIND("/",'Bball ref'!G222)+1,FIND(")",'Bball ref'!G222)-FIND("/",'Bball ref'!G222)-1)</f>
        <v>#VALUE!</v>
      </c>
      <c r="O216" s="466" t="e">
        <f>MID('Bball ref'!H222,FIND("(",'Bball ref'!H222)+1,FIND("/",'Bball ref'!H222)-FIND("(",'Bball ref'!H222)-1)</f>
        <v>#VALUE!</v>
      </c>
      <c r="P216" s="466" t="e">
        <f>MID('Bball ref'!H222,FIND("/",'Bball ref'!H222)+1,FIND(")",'Bball ref'!H222)-FIND("/",'Bball ref'!H222)-1)</f>
        <v>#VALUE!</v>
      </c>
    </row>
    <row r="217" spans="1:16">
      <c r="A217">
        <f>'Bball ref'!B223</f>
        <v>0</v>
      </c>
      <c r="B217" s="466">
        <f>'Bball ref'!A223</f>
        <v>0</v>
      </c>
      <c r="C217" s="466">
        <f>'Bball ref'!E223</f>
        <v>0</v>
      </c>
      <c r="D217" s="466" t="e">
        <f>LEFT('Bball ref'!G223,FIND("(",'Bball ref'!G223)-1)</f>
        <v>#VALUE!</v>
      </c>
      <c r="E217" s="466" t="e">
        <f>LEFT('Bball ref'!H223,(FIND("(",'Bball ref'!H223)-1))</f>
        <v>#VALUE!</v>
      </c>
      <c r="F217" s="466">
        <f>'Bball ref'!I223</f>
        <v>0</v>
      </c>
      <c r="G217" s="466">
        <f>'Bball ref'!K223</f>
        <v>0</v>
      </c>
      <c r="H217" s="466">
        <f>'Bball ref'!L223</f>
        <v>0</v>
      </c>
      <c r="I217" s="466">
        <f>'Bball ref'!M223</f>
        <v>0</v>
      </c>
      <c r="J217" s="466">
        <f>'Bball ref'!N223</f>
        <v>0</v>
      </c>
      <c r="K217" s="466">
        <f>'Bball ref'!O223</f>
        <v>0</v>
      </c>
      <c r="L217" s="466">
        <f>'Bball ref'!J223</f>
        <v>0</v>
      </c>
      <c r="M217" s="466" t="e">
        <f>MID('Bball ref'!G223,FIND("(",'Bball ref'!G223)+1,FIND("/",'Bball ref'!G223)-FIND("(",'Bball ref'!G223)-1)</f>
        <v>#VALUE!</v>
      </c>
      <c r="N217" s="466" t="e">
        <f>MID('Bball ref'!G223,FIND("/",'Bball ref'!G223)+1,FIND(")",'Bball ref'!G223)-FIND("/",'Bball ref'!G223)-1)</f>
        <v>#VALUE!</v>
      </c>
      <c r="O217" s="466" t="e">
        <f>MID('Bball ref'!H223,FIND("(",'Bball ref'!H223)+1,FIND("/",'Bball ref'!H223)-FIND("(",'Bball ref'!H223)-1)</f>
        <v>#VALUE!</v>
      </c>
      <c r="P217" s="466" t="e">
        <f>MID('Bball ref'!H223,FIND("/",'Bball ref'!H223)+1,FIND(")",'Bball ref'!H223)-FIND("/",'Bball ref'!H223)-1)</f>
        <v>#VALUE!</v>
      </c>
    </row>
    <row r="218" spans="1:16">
      <c r="A218">
        <f>'Bball ref'!B224</f>
        <v>0</v>
      </c>
      <c r="B218" s="466">
        <f>'Bball ref'!A224</f>
        <v>0</v>
      </c>
      <c r="C218" s="466">
        <f>'Bball ref'!E224</f>
        <v>0</v>
      </c>
      <c r="D218" s="466" t="e">
        <f>LEFT('Bball ref'!G224,FIND("(",'Bball ref'!G224)-1)</f>
        <v>#VALUE!</v>
      </c>
      <c r="E218" s="466" t="e">
        <f>LEFT('Bball ref'!H224,(FIND("(",'Bball ref'!H224)-1))</f>
        <v>#VALUE!</v>
      </c>
      <c r="F218" s="466">
        <f>'Bball ref'!I224</f>
        <v>0</v>
      </c>
      <c r="G218" s="466">
        <f>'Bball ref'!K224</f>
        <v>0</v>
      </c>
      <c r="H218" s="466">
        <f>'Bball ref'!L224</f>
        <v>0</v>
      </c>
      <c r="I218" s="466">
        <f>'Bball ref'!M224</f>
        <v>0</v>
      </c>
      <c r="J218" s="466">
        <f>'Bball ref'!N224</f>
        <v>0</v>
      </c>
      <c r="K218" s="466">
        <f>'Bball ref'!O224</f>
        <v>0</v>
      </c>
      <c r="L218" s="466">
        <f>'Bball ref'!J224</f>
        <v>0</v>
      </c>
      <c r="M218" s="466" t="e">
        <f>MID('Bball ref'!G224,FIND("(",'Bball ref'!G224)+1,FIND("/",'Bball ref'!G224)-FIND("(",'Bball ref'!G224)-1)</f>
        <v>#VALUE!</v>
      </c>
      <c r="N218" s="466" t="e">
        <f>MID('Bball ref'!G224,FIND("/",'Bball ref'!G224)+1,FIND(")",'Bball ref'!G224)-FIND("/",'Bball ref'!G224)-1)</f>
        <v>#VALUE!</v>
      </c>
      <c r="O218" s="466" t="e">
        <f>MID('Bball ref'!H224,FIND("(",'Bball ref'!H224)+1,FIND("/",'Bball ref'!H224)-FIND("(",'Bball ref'!H224)-1)</f>
        <v>#VALUE!</v>
      </c>
      <c r="P218" s="466" t="e">
        <f>MID('Bball ref'!H224,FIND("/",'Bball ref'!H224)+1,FIND(")",'Bball ref'!H224)-FIND("/",'Bball ref'!H224)-1)</f>
        <v>#VALUE!</v>
      </c>
    </row>
    <row r="219" spans="1:16">
      <c r="A219">
        <f>'Bball ref'!B225</f>
        <v>0</v>
      </c>
      <c r="B219" s="466">
        <f>'Bball ref'!A225</f>
        <v>0</v>
      </c>
      <c r="C219" s="466">
        <f>'Bball ref'!E225</f>
        <v>0</v>
      </c>
      <c r="D219" s="466" t="e">
        <f>LEFT('Bball ref'!G225,FIND("(",'Bball ref'!G225)-1)</f>
        <v>#VALUE!</v>
      </c>
      <c r="E219" s="466" t="e">
        <f>LEFT('Bball ref'!H225,(FIND("(",'Bball ref'!H225)-1))</f>
        <v>#VALUE!</v>
      </c>
      <c r="F219" s="466">
        <f>'Bball ref'!I225</f>
        <v>0</v>
      </c>
      <c r="G219" s="466">
        <f>'Bball ref'!K225</f>
        <v>0</v>
      </c>
      <c r="H219" s="466">
        <f>'Bball ref'!L225</f>
        <v>0</v>
      </c>
      <c r="I219" s="466">
        <f>'Bball ref'!M225</f>
        <v>0</v>
      </c>
      <c r="J219" s="466">
        <f>'Bball ref'!N225</f>
        <v>0</v>
      </c>
      <c r="K219" s="466">
        <f>'Bball ref'!O225</f>
        <v>0</v>
      </c>
      <c r="L219" s="466">
        <f>'Bball ref'!J225</f>
        <v>0</v>
      </c>
      <c r="M219" s="466" t="e">
        <f>MID('Bball ref'!G225,FIND("(",'Bball ref'!G225)+1,FIND("/",'Bball ref'!G225)-FIND("(",'Bball ref'!G225)-1)</f>
        <v>#VALUE!</v>
      </c>
      <c r="N219" s="466" t="e">
        <f>MID('Bball ref'!G225,FIND("/",'Bball ref'!G225)+1,FIND(")",'Bball ref'!G225)-FIND("/",'Bball ref'!G225)-1)</f>
        <v>#VALUE!</v>
      </c>
      <c r="O219" s="466" t="e">
        <f>MID('Bball ref'!H225,FIND("(",'Bball ref'!H225)+1,FIND("/",'Bball ref'!H225)-FIND("(",'Bball ref'!H225)-1)</f>
        <v>#VALUE!</v>
      </c>
      <c r="P219" s="466" t="e">
        <f>MID('Bball ref'!H225,FIND("/",'Bball ref'!H225)+1,FIND(")",'Bball ref'!H225)-FIND("/",'Bball ref'!H225)-1)</f>
        <v>#VALUE!</v>
      </c>
    </row>
    <row r="220" spans="1:16">
      <c r="A220">
        <f>'Bball ref'!B226</f>
        <v>0</v>
      </c>
      <c r="B220" s="466">
        <f>'Bball ref'!A226</f>
        <v>0</v>
      </c>
      <c r="C220" s="466">
        <f>'Bball ref'!E226</f>
        <v>0</v>
      </c>
      <c r="D220" s="466" t="e">
        <f>LEFT('Bball ref'!G226,FIND("(",'Bball ref'!G226)-1)</f>
        <v>#VALUE!</v>
      </c>
      <c r="E220" s="466" t="e">
        <f>LEFT('Bball ref'!H226,(FIND("(",'Bball ref'!H226)-1))</f>
        <v>#VALUE!</v>
      </c>
      <c r="F220" s="466">
        <f>'Bball ref'!I226</f>
        <v>0</v>
      </c>
      <c r="G220" s="466">
        <f>'Bball ref'!K226</f>
        <v>0</v>
      </c>
      <c r="H220" s="466">
        <f>'Bball ref'!L226</f>
        <v>0</v>
      </c>
      <c r="I220" s="466">
        <f>'Bball ref'!M226</f>
        <v>0</v>
      </c>
      <c r="J220" s="466">
        <f>'Bball ref'!N226</f>
        <v>0</v>
      </c>
      <c r="K220" s="466">
        <f>'Bball ref'!O226</f>
        <v>0</v>
      </c>
      <c r="L220" s="466">
        <f>'Bball ref'!J226</f>
        <v>0</v>
      </c>
      <c r="M220" s="466" t="e">
        <f>MID('Bball ref'!G226,FIND("(",'Bball ref'!G226)+1,FIND("/",'Bball ref'!G226)-FIND("(",'Bball ref'!G226)-1)</f>
        <v>#VALUE!</v>
      </c>
      <c r="N220" s="466" t="e">
        <f>MID('Bball ref'!G226,FIND("/",'Bball ref'!G226)+1,FIND(")",'Bball ref'!G226)-FIND("/",'Bball ref'!G226)-1)</f>
        <v>#VALUE!</v>
      </c>
      <c r="O220" s="466" t="e">
        <f>MID('Bball ref'!H226,FIND("(",'Bball ref'!H226)+1,FIND("/",'Bball ref'!H226)-FIND("(",'Bball ref'!H226)-1)</f>
        <v>#VALUE!</v>
      </c>
      <c r="P220" s="466" t="e">
        <f>MID('Bball ref'!H226,FIND("/",'Bball ref'!H226)+1,FIND(")",'Bball ref'!H226)-FIND("/",'Bball ref'!H226)-1)</f>
        <v>#VALUE!</v>
      </c>
    </row>
    <row r="221" spans="1:16">
      <c r="A221">
        <f>'Bball ref'!B227</f>
        <v>0</v>
      </c>
      <c r="B221" s="466">
        <f>'Bball ref'!A227</f>
        <v>0</v>
      </c>
      <c r="C221" s="466">
        <f>'Bball ref'!E227</f>
        <v>0</v>
      </c>
      <c r="D221" s="466" t="e">
        <f>LEFT('Bball ref'!G227,FIND("(",'Bball ref'!G227)-1)</f>
        <v>#VALUE!</v>
      </c>
      <c r="E221" s="466" t="e">
        <f>LEFT('Bball ref'!H227,(FIND("(",'Bball ref'!H227)-1))</f>
        <v>#VALUE!</v>
      </c>
      <c r="F221" s="466">
        <f>'Bball ref'!I227</f>
        <v>0</v>
      </c>
      <c r="G221" s="466">
        <f>'Bball ref'!K227</f>
        <v>0</v>
      </c>
      <c r="H221" s="466">
        <f>'Bball ref'!L227</f>
        <v>0</v>
      </c>
      <c r="I221" s="466">
        <f>'Bball ref'!M227</f>
        <v>0</v>
      </c>
      <c r="J221" s="466">
        <f>'Bball ref'!N227</f>
        <v>0</v>
      </c>
      <c r="K221" s="466">
        <f>'Bball ref'!O227</f>
        <v>0</v>
      </c>
      <c r="L221" s="466">
        <f>'Bball ref'!J227</f>
        <v>0</v>
      </c>
      <c r="M221" s="466" t="e">
        <f>MID('Bball ref'!G227,FIND("(",'Bball ref'!G227)+1,FIND("/",'Bball ref'!G227)-FIND("(",'Bball ref'!G227)-1)</f>
        <v>#VALUE!</v>
      </c>
      <c r="N221" s="466" t="e">
        <f>MID('Bball ref'!G227,FIND("/",'Bball ref'!G227)+1,FIND(")",'Bball ref'!G227)-FIND("/",'Bball ref'!G227)-1)</f>
        <v>#VALUE!</v>
      </c>
      <c r="O221" s="466" t="e">
        <f>MID('Bball ref'!H227,FIND("(",'Bball ref'!H227)+1,FIND("/",'Bball ref'!H227)-FIND("(",'Bball ref'!H227)-1)</f>
        <v>#VALUE!</v>
      </c>
      <c r="P221" s="466" t="e">
        <f>MID('Bball ref'!H227,FIND("/",'Bball ref'!H227)+1,FIND(")",'Bball ref'!H227)-FIND("/",'Bball ref'!H227)-1)</f>
        <v>#VALUE!</v>
      </c>
    </row>
    <row r="222" spans="1:16">
      <c r="A222">
        <f>'Bball ref'!B228</f>
        <v>0</v>
      </c>
      <c r="B222" s="466">
        <f>'Bball ref'!A228</f>
        <v>0</v>
      </c>
      <c r="C222" s="466">
        <f>'Bball ref'!E228</f>
        <v>0</v>
      </c>
      <c r="D222" s="466" t="e">
        <f>LEFT('Bball ref'!G228,FIND("(",'Bball ref'!G228)-1)</f>
        <v>#VALUE!</v>
      </c>
      <c r="E222" s="466" t="e">
        <f>LEFT('Bball ref'!H228,(FIND("(",'Bball ref'!H228)-1))</f>
        <v>#VALUE!</v>
      </c>
      <c r="F222" s="466">
        <f>'Bball ref'!I228</f>
        <v>0</v>
      </c>
      <c r="G222" s="466">
        <f>'Bball ref'!K228</f>
        <v>0</v>
      </c>
      <c r="H222" s="466">
        <f>'Bball ref'!L228</f>
        <v>0</v>
      </c>
      <c r="I222" s="466">
        <f>'Bball ref'!M228</f>
        <v>0</v>
      </c>
      <c r="J222" s="466">
        <f>'Bball ref'!N228</f>
        <v>0</v>
      </c>
      <c r="K222" s="466">
        <f>'Bball ref'!O228</f>
        <v>0</v>
      </c>
      <c r="L222" s="466">
        <f>'Bball ref'!J228</f>
        <v>0</v>
      </c>
      <c r="M222" s="466" t="e">
        <f>MID('Bball ref'!G228,FIND("(",'Bball ref'!G228)+1,FIND("/",'Bball ref'!G228)-FIND("(",'Bball ref'!G228)-1)</f>
        <v>#VALUE!</v>
      </c>
      <c r="N222" s="466" t="e">
        <f>MID('Bball ref'!G228,FIND("/",'Bball ref'!G228)+1,FIND(")",'Bball ref'!G228)-FIND("/",'Bball ref'!G228)-1)</f>
        <v>#VALUE!</v>
      </c>
      <c r="O222" s="466" t="e">
        <f>MID('Bball ref'!H228,FIND("(",'Bball ref'!H228)+1,FIND("/",'Bball ref'!H228)-FIND("(",'Bball ref'!H228)-1)</f>
        <v>#VALUE!</v>
      </c>
      <c r="P222" s="466" t="e">
        <f>MID('Bball ref'!H228,FIND("/",'Bball ref'!H228)+1,FIND(")",'Bball ref'!H228)-FIND("/",'Bball ref'!H228)-1)</f>
        <v>#VALUE!</v>
      </c>
    </row>
    <row r="223" spans="1:16">
      <c r="A223">
        <f>'Bball ref'!B229</f>
        <v>0</v>
      </c>
      <c r="B223" s="466">
        <f>'Bball ref'!A229</f>
        <v>0</v>
      </c>
      <c r="C223" s="466">
        <f>'Bball ref'!E229</f>
        <v>0</v>
      </c>
      <c r="D223" s="466" t="e">
        <f>LEFT('Bball ref'!G229,FIND("(",'Bball ref'!G229)-1)</f>
        <v>#VALUE!</v>
      </c>
      <c r="E223" s="466" t="e">
        <f>LEFT('Bball ref'!H229,(FIND("(",'Bball ref'!H229)-1))</f>
        <v>#VALUE!</v>
      </c>
      <c r="F223" s="466">
        <f>'Bball ref'!I229</f>
        <v>0</v>
      </c>
      <c r="G223" s="466">
        <f>'Bball ref'!K229</f>
        <v>0</v>
      </c>
      <c r="H223" s="466">
        <f>'Bball ref'!L229</f>
        <v>0</v>
      </c>
      <c r="I223" s="466">
        <f>'Bball ref'!M229</f>
        <v>0</v>
      </c>
      <c r="J223" s="466">
        <f>'Bball ref'!N229</f>
        <v>0</v>
      </c>
      <c r="K223" s="466">
        <f>'Bball ref'!O229</f>
        <v>0</v>
      </c>
      <c r="L223" s="466">
        <f>'Bball ref'!J229</f>
        <v>0</v>
      </c>
      <c r="M223" s="466" t="e">
        <f>MID('Bball ref'!G229,FIND("(",'Bball ref'!G229)+1,FIND("/",'Bball ref'!G229)-FIND("(",'Bball ref'!G229)-1)</f>
        <v>#VALUE!</v>
      </c>
      <c r="N223" s="466" t="e">
        <f>MID('Bball ref'!G229,FIND("/",'Bball ref'!G229)+1,FIND(")",'Bball ref'!G229)-FIND("/",'Bball ref'!G229)-1)</f>
        <v>#VALUE!</v>
      </c>
      <c r="O223" s="466" t="e">
        <f>MID('Bball ref'!H229,FIND("(",'Bball ref'!H229)+1,FIND("/",'Bball ref'!H229)-FIND("(",'Bball ref'!H229)-1)</f>
        <v>#VALUE!</v>
      </c>
      <c r="P223" s="466" t="e">
        <f>MID('Bball ref'!H229,FIND("/",'Bball ref'!H229)+1,FIND(")",'Bball ref'!H229)-FIND("/",'Bball ref'!H229)-1)</f>
        <v>#VALUE!</v>
      </c>
    </row>
    <row r="224" spans="1:16">
      <c r="A224">
        <f>'Bball ref'!B230</f>
        <v>0</v>
      </c>
      <c r="B224" s="466">
        <f>'Bball ref'!A230</f>
        <v>0</v>
      </c>
      <c r="C224" s="466">
        <f>'Bball ref'!E230</f>
        <v>0</v>
      </c>
      <c r="D224" s="466" t="e">
        <f>LEFT('Bball ref'!G230,FIND("(",'Bball ref'!G230)-1)</f>
        <v>#VALUE!</v>
      </c>
      <c r="E224" s="466" t="e">
        <f>LEFT('Bball ref'!H230,(FIND("(",'Bball ref'!H230)-1))</f>
        <v>#VALUE!</v>
      </c>
      <c r="F224" s="466">
        <f>'Bball ref'!I230</f>
        <v>0</v>
      </c>
      <c r="G224" s="466">
        <f>'Bball ref'!K230</f>
        <v>0</v>
      </c>
      <c r="H224" s="466">
        <f>'Bball ref'!L230</f>
        <v>0</v>
      </c>
      <c r="I224" s="466">
        <f>'Bball ref'!M230</f>
        <v>0</v>
      </c>
      <c r="J224" s="466">
        <f>'Bball ref'!N230</f>
        <v>0</v>
      </c>
      <c r="K224" s="466">
        <f>'Bball ref'!O230</f>
        <v>0</v>
      </c>
      <c r="L224" s="466">
        <f>'Bball ref'!J230</f>
        <v>0</v>
      </c>
      <c r="M224" s="466" t="e">
        <f>MID('Bball ref'!G230,FIND("(",'Bball ref'!G230)+1,FIND("/",'Bball ref'!G230)-FIND("(",'Bball ref'!G230)-1)</f>
        <v>#VALUE!</v>
      </c>
      <c r="N224" s="466" t="e">
        <f>MID('Bball ref'!G230,FIND("/",'Bball ref'!G230)+1,FIND(")",'Bball ref'!G230)-FIND("/",'Bball ref'!G230)-1)</f>
        <v>#VALUE!</v>
      </c>
      <c r="O224" s="466" t="e">
        <f>MID('Bball ref'!H230,FIND("(",'Bball ref'!H230)+1,FIND("/",'Bball ref'!H230)-FIND("(",'Bball ref'!H230)-1)</f>
        <v>#VALUE!</v>
      </c>
      <c r="P224" s="466" t="e">
        <f>MID('Bball ref'!H230,FIND("/",'Bball ref'!H230)+1,FIND(")",'Bball ref'!H230)-FIND("/",'Bball ref'!H230)-1)</f>
        <v>#VALUE!</v>
      </c>
    </row>
    <row r="225" spans="1:16">
      <c r="A225">
        <f>'Bball ref'!B231</f>
        <v>0</v>
      </c>
      <c r="B225" s="466">
        <f>'Bball ref'!A231</f>
        <v>0</v>
      </c>
      <c r="C225" s="466">
        <f>'Bball ref'!E231</f>
        <v>0</v>
      </c>
      <c r="D225" s="466" t="e">
        <f>LEFT('Bball ref'!G231,FIND("(",'Bball ref'!G231)-1)</f>
        <v>#VALUE!</v>
      </c>
      <c r="E225" s="466" t="e">
        <f>LEFT('Bball ref'!H231,(FIND("(",'Bball ref'!H231)-1))</f>
        <v>#VALUE!</v>
      </c>
      <c r="F225" s="466">
        <f>'Bball ref'!I231</f>
        <v>0</v>
      </c>
      <c r="G225" s="466">
        <f>'Bball ref'!K231</f>
        <v>0</v>
      </c>
      <c r="H225" s="466">
        <f>'Bball ref'!L231</f>
        <v>0</v>
      </c>
      <c r="I225" s="466">
        <f>'Bball ref'!M231</f>
        <v>0</v>
      </c>
      <c r="J225" s="466">
        <f>'Bball ref'!N231</f>
        <v>0</v>
      </c>
      <c r="K225" s="466">
        <f>'Bball ref'!O231</f>
        <v>0</v>
      </c>
      <c r="L225" s="466">
        <f>'Bball ref'!J231</f>
        <v>0</v>
      </c>
      <c r="M225" s="466" t="e">
        <f>MID('Bball ref'!G231,FIND("(",'Bball ref'!G231)+1,FIND("/",'Bball ref'!G231)-FIND("(",'Bball ref'!G231)-1)</f>
        <v>#VALUE!</v>
      </c>
      <c r="N225" s="466" t="e">
        <f>MID('Bball ref'!G231,FIND("/",'Bball ref'!G231)+1,FIND(")",'Bball ref'!G231)-FIND("/",'Bball ref'!G231)-1)</f>
        <v>#VALUE!</v>
      </c>
      <c r="O225" s="466" t="e">
        <f>MID('Bball ref'!H231,FIND("(",'Bball ref'!H231)+1,FIND("/",'Bball ref'!H231)-FIND("(",'Bball ref'!H231)-1)</f>
        <v>#VALUE!</v>
      </c>
      <c r="P225" s="466" t="e">
        <f>MID('Bball ref'!H231,FIND("/",'Bball ref'!H231)+1,FIND(")",'Bball ref'!H231)-FIND("/",'Bball ref'!H231)-1)</f>
        <v>#VALUE!</v>
      </c>
    </row>
    <row r="226" spans="1:16">
      <c r="A226">
        <f>'Bball ref'!B232</f>
        <v>0</v>
      </c>
      <c r="B226" s="466">
        <f>'Bball ref'!A232</f>
        <v>0</v>
      </c>
      <c r="C226" s="466">
        <f>'Bball ref'!E232</f>
        <v>0</v>
      </c>
      <c r="D226" s="466" t="e">
        <f>LEFT('Bball ref'!G232,FIND("(",'Bball ref'!G232)-1)</f>
        <v>#VALUE!</v>
      </c>
      <c r="E226" s="466" t="e">
        <f>LEFT('Bball ref'!H232,(FIND("(",'Bball ref'!H232)-1))</f>
        <v>#VALUE!</v>
      </c>
      <c r="F226" s="466">
        <f>'Bball ref'!I232</f>
        <v>0</v>
      </c>
      <c r="G226" s="466">
        <f>'Bball ref'!K232</f>
        <v>0</v>
      </c>
      <c r="H226" s="466">
        <f>'Bball ref'!L232</f>
        <v>0</v>
      </c>
      <c r="I226" s="466">
        <f>'Bball ref'!M232</f>
        <v>0</v>
      </c>
      <c r="J226" s="466">
        <f>'Bball ref'!N232</f>
        <v>0</v>
      </c>
      <c r="K226" s="466">
        <f>'Bball ref'!O232</f>
        <v>0</v>
      </c>
      <c r="L226" s="466">
        <f>'Bball ref'!J232</f>
        <v>0</v>
      </c>
      <c r="M226" s="466" t="e">
        <f>MID('Bball ref'!G232,FIND("(",'Bball ref'!G232)+1,FIND("/",'Bball ref'!G232)-FIND("(",'Bball ref'!G232)-1)</f>
        <v>#VALUE!</v>
      </c>
      <c r="N226" s="466" t="e">
        <f>MID('Bball ref'!G232,FIND("/",'Bball ref'!G232)+1,FIND(")",'Bball ref'!G232)-FIND("/",'Bball ref'!G232)-1)</f>
        <v>#VALUE!</v>
      </c>
      <c r="O226" s="466" t="e">
        <f>MID('Bball ref'!H232,FIND("(",'Bball ref'!H232)+1,FIND("/",'Bball ref'!H232)-FIND("(",'Bball ref'!H232)-1)</f>
        <v>#VALUE!</v>
      </c>
      <c r="P226" s="466" t="e">
        <f>MID('Bball ref'!H232,FIND("/",'Bball ref'!H232)+1,FIND(")",'Bball ref'!H232)-FIND("/",'Bball ref'!H232)-1)</f>
        <v>#VALUE!</v>
      </c>
    </row>
    <row r="227" spans="1:16">
      <c r="A227">
        <f>'Bball ref'!B233</f>
        <v>0</v>
      </c>
      <c r="B227" s="466">
        <f>'Bball ref'!A233</f>
        <v>0</v>
      </c>
      <c r="C227" s="466">
        <f>'Bball ref'!E233</f>
        <v>0</v>
      </c>
      <c r="D227" s="466" t="e">
        <f>LEFT('Bball ref'!G233,FIND("(",'Bball ref'!G233)-1)</f>
        <v>#VALUE!</v>
      </c>
      <c r="E227" s="466" t="e">
        <f>LEFT('Bball ref'!H233,(FIND("(",'Bball ref'!H233)-1))</f>
        <v>#VALUE!</v>
      </c>
      <c r="F227" s="466">
        <f>'Bball ref'!I233</f>
        <v>0</v>
      </c>
      <c r="G227" s="466">
        <f>'Bball ref'!K233</f>
        <v>0</v>
      </c>
      <c r="H227" s="466">
        <f>'Bball ref'!L233</f>
        <v>0</v>
      </c>
      <c r="I227" s="466">
        <f>'Bball ref'!M233</f>
        <v>0</v>
      </c>
      <c r="J227" s="466">
        <f>'Bball ref'!N233</f>
        <v>0</v>
      </c>
      <c r="K227" s="466">
        <f>'Bball ref'!O233</f>
        <v>0</v>
      </c>
      <c r="L227" s="466">
        <f>'Bball ref'!J233</f>
        <v>0</v>
      </c>
      <c r="M227" s="466" t="e">
        <f>MID('Bball ref'!G233,FIND("(",'Bball ref'!G233)+1,FIND("/",'Bball ref'!G233)-FIND("(",'Bball ref'!G233)-1)</f>
        <v>#VALUE!</v>
      </c>
      <c r="N227" s="466" t="e">
        <f>MID('Bball ref'!G233,FIND("/",'Bball ref'!G233)+1,FIND(")",'Bball ref'!G233)-FIND("/",'Bball ref'!G233)-1)</f>
        <v>#VALUE!</v>
      </c>
      <c r="O227" s="466" t="e">
        <f>MID('Bball ref'!H233,FIND("(",'Bball ref'!H233)+1,FIND("/",'Bball ref'!H233)-FIND("(",'Bball ref'!H233)-1)</f>
        <v>#VALUE!</v>
      </c>
      <c r="P227" s="466" t="e">
        <f>MID('Bball ref'!H233,FIND("/",'Bball ref'!H233)+1,FIND(")",'Bball ref'!H233)-FIND("/",'Bball ref'!H233)-1)</f>
        <v>#VALUE!</v>
      </c>
    </row>
    <row r="228" spans="1:16">
      <c r="A228">
        <f>'Bball ref'!B234</f>
        <v>0</v>
      </c>
      <c r="B228" s="466">
        <f>'Bball ref'!A234</f>
        <v>0</v>
      </c>
      <c r="C228" s="466">
        <f>'Bball ref'!E234</f>
        <v>0</v>
      </c>
      <c r="D228" s="466" t="e">
        <f>LEFT('Bball ref'!G234,FIND("(",'Bball ref'!G234)-1)</f>
        <v>#VALUE!</v>
      </c>
      <c r="E228" s="466" t="e">
        <f>LEFT('Bball ref'!H234,(FIND("(",'Bball ref'!H234)-1))</f>
        <v>#VALUE!</v>
      </c>
      <c r="F228" s="466">
        <f>'Bball ref'!I234</f>
        <v>0</v>
      </c>
      <c r="G228" s="466">
        <f>'Bball ref'!K234</f>
        <v>0</v>
      </c>
      <c r="H228" s="466">
        <f>'Bball ref'!L234</f>
        <v>0</v>
      </c>
      <c r="I228" s="466">
        <f>'Bball ref'!M234</f>
        <v>0</v>
      </c>
      <c r="J228" s="466">
        <f>'Bball ref'!N234</f>
        <v>0</v>
      </c>
      <c r="K228" s="466">
        <f>'Bball ref'!O234</f>
        <v>0</v>
      </c>
      <c r="L228" s="466">
        <f>'Bball ref'!J234</f>
        <v>0</v>
      </c>
      <c r="M228" s="466" t="e">
        <f>MID('Bball ref'!G234,FIND("(",'Bball ref'!G234)+1,FIND("/",'Bball ref'!G234)-FIND("(",'Bball ref'!G234)-1)</f>
        <v>#VALUE!</v>
      </c>
      <c r="N228" s="466" t="e">
        <f>MID('Bball ref'!G234,FIND("/",'Bball ref'!G234)+1,FIND(")",'Bball ref'!G234)-FIND("/",'Bball ref'!G234)-1)</f>
        <v>#VALUE!</v>
      </c>
      <c r="O228" s="466" t="e">
        <f>MID('Bball ref'!H234,FIND("(",'Bball ref'!H234)+1,FIND("/",'Bball ref'!H234)-FIND("(",'Bball ref'!H234)-1)</f>
        <v>#VALUE!</v>
      </c>
      <c r="P228" s="466" t="e">
        <f>MID('Bball ref'!H234,FIND("/",'Bball ref'!H234)+1,FIND(")",'Bball ref'!H234)-FIND("/",'Bball ref'!H234)-1)</f>
        <v>#VALUE!</v>
      </c>
    </row>
    <row r="229" spans="1:16">
      <c r="A229">
        <f>'Bball ref'!B235</f>
        <v>0</v>
      </c>
      <c r="B229" s="466">
        <f>'Bball ref'!A235</f>
        <v>0</v>
      </c>
      <c r="C229" s="466">
        <f>'Bball ref'!E235</f>
        <v>0</v>
      </c>
      <c r="D229" s="466" t="e">
        <f>LEFT('Bball ref'!G235,FIND("(",'Bball ref'!G235)-1)</f>
        <v>#VALUE!</v>
      </c>
      <c r="E229" s="466" t="e">
        <f>LEFT('Bball ref'!H235,(FIND("(",'Bball ref'!H235)-1))</f>
        <v>#VALUE!</v>
      </c>
      <c r="F229" s="466">
        <f>'Bball ref'!I235</f>
        <v>0</v>
      </c>
      <c r="G229" s="466">
        <f>'Bball ref'!K235</f>
        <v>0</v>
      </c>
      <c r="H229" s="466">
        <f>'Bball ref'!L235</f>
        <v>0</v>
      </c>
      <c r="I229" s="466">
        <f>'Bball ref'!M235</f>
        <v>0</v>
      </c>
      <c r="J229" s="466">
        <f>'Bball ref'!N235</f>
        <v>0</v>
      </c>
      <c r="K229" s="466">
        <f>'Bball ref'!O235</f>
        <v>0</v>
      </c>
      <c r="L229" s="466">
        <f>'Bball ref'!J235</f>
        <v>0</v>
      </c>
      <c r="M229" s="466" t="e">
        <f>MID('Bball ref'!G235,FIND("(",'Bball ref'!G235)+1,FIND("/",'Bball ref'!G235)-FIND("(",'Bball ref'!G235)-1)</f>
        <v>#VALUE!</v>
      </c>
      <c r="N229" s="466" t="e">
        <f>MID('Bball ref'!G235,FIND("/",'Bball ref'!G235)+1,FIND(")",'Bball ref'!G235)-FIND("/",'Bball ref'!G235)-1)</f>
        <v>#VALUE!</v>
      </c>
      <c r="O229" s="466" t="e">
        <f>MID('Bball ref'!H235,FIND("(",'Bball ref'!H235)+1,FIND("/",'Bball ref'!H235)-FIND("(",'Bball ref'!H235)-1)</f>
        <v>#VALUE!</v>
      </c>
      <c r="P229" s="466" t="e">
        <f>MID('Bball ref'!H235,FIND("/",'Bball ref'!H235)+1,FIND(")",'Bball ref'!H235)-FIND("/",'Bball ref'!H235)-1)</f>
        <v>#VALUE!</v>
      </c>
    </row>
    <row r="230" spans="1:16">
      <c r="A230">
        <f>'Bball ref'!B236</f>
        <v>0</v>
      </c>
      <c r="B230" s="466">
        <f>'Bball ref'!A236</f>
        <v>0</v>
      </c>
      <c r="C230" s="466">
        <f>'Bball ref'!E236</f>
        <v>0</v>
      </c>
      <c r="D230" s="466" t="e">
        <f>LEFT('Bball ref'!G236,FIND("(",'Bball ref'!G236)-1)</f>
        <v>#VALUE!</v>
      </c>
      <c r="E230" s="466" t="e">
        <f>LEFT('Bball ref'!H236,(FIND("(",'Bball ref'!H236)-1))</f>
        <v>#VALUE!</v>
      </c>
      <c r="F230" s="466">
        <f>'Bball ref'!I236</f>
        <v>0</v>
      </c>
      <c r="G230" s="466">
        <f>'Bball ref'!K236</f>
        <v>0</v>
      </c>
      <c r="H230" s="466">
        <f>'Bball ref'!L236</f>
        <v>0</v>
      </c>
      <c r="I230" s="466">
        <f>'Bball ref'!M236</f>
        <v>0</v>
      </c>
      <c r="J230" s="466">
        <f>'Bball ref'!N236</f>
        <v>0</v>
      </c>
      <c r="K230" s="466">
        <f>'Bball ref'!O236</f>
        <v>0</v>
      </c>
      <c r="L230" s="466">
        <f>'Bball ref'!J236</f>
        <v>0</v>
      </c>
      <c r="M230" s="466" t="e">
        <f>MID('Bball ref'!G236,FIND("(",'Bball ref'!G236)+1,FIND("/",'Bball ref'!G236)-FIND("(",'Bball ref'!G236)-1)</f>
        <v>#VALUE!</v>
      </c>
      <c r="N230" s="466" t="e">
        <f>MID('Bball ref'!G236,FIND("/",'Bball ref'!G236)+1,FIND(")",'Bball ref'!G236)-FIND("/",'Bball ref'!G236)-1)</f>
        <v>#VALUE!</v>
      </c>
      <c r="O230" s="466" t="e">
        <f>MID('Bball ref'!H236,FIND("(",'Bball ref'!H236)+1,FIND("/",'Bball ref'!H236)-FIND("(",'Bball ref'!H236)-1)</f>
        <v>#VALUE!</v>
      </c>
      <c r="P230" s="466" t="e">
        <f>MID('Bball ref'!H236,FIND("/",'Bball ref'!H236)+1,FIND(")",'Bball ref'!H236)-FIND("/",'Bball ref'!H236)-1)</f>
        <v>#VALUE!</v>
      </c>
    </row>
    <row r="231" spans="1:16">
      <c r="A231">
        <f>'Bball ref'!B237</f>
        <v>0</v>
      </c>
      <c r="B231" s="466">
        <f>'Bball ref'!A237</f>
        <v>0</v>
      </c>
      <c r="C231" s="466">
        <f>'Bball ref'!E237</f>
        <v>0</v>
      </c>
      <c r="D231" s="466" t="e">
        <f>LEFT('Bball ref'!G237,FIND("(",'Bball ref'!G237)-1)</f>
        <v>#VALUE!</v>
      </c>
      <c r="E231" s="466" t="e">
        <f>LEFT('Bball ref'!H237,(FIND("(",'Bball ref'!H237)-1))</f>
        <v>#VALUE!</v>
      </c>
      <c r="F231" s="466">
        <f>'Bball ref'!I237</f>
        <v>0</v>
      </c>
      <c r="G231" s="466">
        <f>'Bball ref'!K237</f>
        <v>0</v>
      </c>
      <c r="H231" s="466">
        <f>'Bball ref'!L237</f>
        <v>0</v>
      </c>
      <c r="I231" s="466">
        <f>'Bball ref'!M237</f>
        <v>0</v>
      </c>
      <c r="J231" s="466">
        <f>'Bball ref'!N237</f>
        <v>0</v>
      </c>
      <c r="K231" s="466">
        <f>'Bball ref'!O237</f>
        <v>0</v>
      </c>
      <c r="L231" s="466">
        <f>'Bball ref'!J237</f>
        <v>0</v>
      </c>
      <c r="M231" s="466" t="e">
        <f>MID('Bball ref'!G237,FIND("(",'Bball ref'!G237)+1,FIND("/",'Bball ref'!G237)-FIND("(",'Bball ref'!G237)-1)</f>
        <v>#VALUE!</v>
      </c>
      <c r="N231" s="466" t="e">
        <f>MID('Bball ref'!G237,FIND("/",'Bball ref'!G237)+1,FIND(")",'Bball ref'!G237)-FIND("/",'Bball ref'!G237)-1)</f>
        <v>#VALUE!</v>
      </c>
      <c r="O231" s="466" t="e">
        <f>MID('Bball ref'!H237,FIND("(",'Bball ref'!H237)+1,FIND("/",'Bball ref'!H237)-FIND("(",'Bball ref'!H237)-1)</f>
        <v>#VALUE!</v>
      </c>
      <c r="P231" s="466" t="e">
        <f>MID('Bball ref'!H237,FIND("/",'Bball ref'!H237)+1,FIND(")",'Bball ref'!H237)-FIND("/",'Bball ref'!H237)-1)</f>
        <v>#VALUE!</v>
      </c>
    </row>
    <row r="232" spans="1:16">
      <c r="A232">
        <f>'Bball ref'!B238</f>
        <v>0</v>
      </c>
      <c r="B232" s="466">
        <f>'Bball ref'!A238</f>
        <v>0</v>
      </c>
      <c r="C232" s="466">
        <f>'Bball ref'!E238</f>
        <v>0</v>
      </c>
      <c r="D232" s="466" t="e">
        <f>LEFT('Bball ref'!G238,FIND("(",'Bball ref'!G238)-1)</f>
        <v>#VALUE!</v>
      </c>
      <c r="E232" s="466" t="e">
        <f>LEFT('Bball ref'!H238,(FIND("(",'Bball ref'!H238)-1))</f>
        <v>#VALUE!</v>
      </c>
      <c r="F232" s="466">
        <f>'Bball ref'!I238</f>
        <v>0</v>
      </c>
      <c r="G232" s="466">
        <f>'Bball ref'!K238</f>
        <v>0</v>
      </c>
      <c r="H232" s="466">
        <f>'Bball ref'!L238</f>
        <v>0</v>
      </c>
      <c r="I232" s="466">
        <f>'Bball ref'!M238</f>
        <v>0</v>
      </c>
      <c r="J232" s="466">
        <f>'Bball ref'!N238</f>
        <v>0</v>
      </c>
      <c r="K232" s="466">
        <f>'Bball ref'!O238</f>
        <v>0</v>
      </c>
      <c r="L232" s="466">
        <f>'Bball ref'!J238</f>
        <v>0</v>
      </c>
      <c r="M232" s="466" t="e">
        <f>MID('Bball ref'!G238,FIND("(",'Bball ref'!G238)+1,FIND("/",'Bball ref'!G238)-FIND("(",'Bball ref'!G238)-1)</f>
        <v>#VALUE!</v>
      </c>
      <c r="N232" s="466" t="e">
        <f>MID('Bball ref'!G238,FIND("/",'Bball ref'!G238)+1,FIND(")",'Bball ref'!G238)-FIND("/",'Bball ref'!G238)-1)</f>
        <v>#VALUE!</v>
      </c>
      <c r="O232" s="466" t="e">
        <f>MID('Bball ref'!H238,FIND("(",'Bball ref'!H238)+1,FIND("/",'Bball ref'!H238)-FIND("(",'Bball ref'!H238)-1)</f>
        <v>#VALUE!</v>
      </c>
      <c r="P232" s="466" t="e">
        <f>MID('Bball ref'!H238,FIND("/",'Bball ref'!H238)+1,FIND(")",'Bball ref'!H238)-FIND("/",'Bball ref'!H238)-1)</f>
        <v>#VALUE!</v>
      </c>
    </row>
    <row r="233" spans="1:16">
      <c r="A233">
        <f>'Bball ref'!B239</f>
        <v>0</v>
      </c>
      <c r="B233" s="466">
        <f>'Bball ref'!A239</f>
        <v>0</v>
      </c>
      <c r="C233" s="466">
        <f>'Bball ref'!E239</f>
        <v>0</v>
      </c>
      <c r="D233" s="466" t="e">
        <f>LEFT('Bball ref'!G239,FIND("(",'Bball ref'!G239)-1)</f>
        <v>#VALUE!</v>
      </c>
      <c r="E233" s="466" t="e">
        <f>LEFT('Bball ref'!H239,(FIND("(",'Bball ref'!H239)-1))</f>
        <v>#VALUE!</v>
      </c>
      <c r="F233" s="466">
        <f>'Bball ref'!I239</f>
        <v>0</v>
      </c>
      <c r="G233" s="466">
        <f>'Bball ref'!K239</f>
        <v>0</v>
      </c>
      <c r="H233" s="466">
        <f>'Bball ref'!L239</f>
        <v>0</v>
      </c>
      <c r="I233" s="466">
        <f>'Bball ref'!M239</f>
        <v>0</v>
      </c>
      <c r="J233" s="466">
        <f>'Bball ref'!N239</f>
        <v>0</v>
      </c>
      <c r="K233" s="466">
        <f>'Bball ref'!O239</f>
        <v>0</v>
      </c>
      <c r="L233" s="466">
        <f>'Bball ref'!J239</f>
        <v>0</v>
      </c>
      <c r="M233" s="466" t="e">
        <f>MID('Bball ref'!G239,FIND("(",'Bball ref'!G239)+1,FIND("/",'Bball ref'!G239)-FIND("(",'Bball ref'!G239)-1)</f>
        <v>#VALUE!</v>
      </c>
      <c r="N233" s="466" t="e">
        <f>MID('Bball ref'!G239,FIND("/",'Bball ref'!G239)+1,FIND(")",'Bball ref'!G239)-FIND("/",'Bball ref'!G239)-1)</f>
        <v>#VALUE!</v>
      </c>
      <c r="O233" s="466" t="e">
        <f>MID('Bball ref'!H239,FIND("(",'Bball ref'!H239)+1,FIND("/",'Bball ref'!H239)-FIND("(",'Bball ref'!H239)-1)</f>
        <v>#VALUE!</v>
      </c>
      <c r="P233" s="466" t="e">
        <f>MID('Bball ref'!H239,FIND("/",'Bball ref'!H239)+1,FIND(")",'Bball ref'!H239)-FIND("/",'Bball ref'!H239)-1)</f>
        <v>#VALUE!</v>
      </c>
    </row>
    <row r="234" spans="1:16">
      <c r="A234">
        <f>'Bball ref'!B240</f>
        <v>0</v>
      </c>
      <c r="B234" s="466">
        <f>'Bball ref'!A240</f>
        <v>0</v>
      </c>
      <c r="C234" s="466">
        <f>'Bball ref'!E240</f>
        <v>0</v>
      </c>
      <c r="D234" s="466" t="e">
        <f>LEFT('Bball ref'!G240,FIND("(",'Bball ref'!G240)-1)</f>
        <v>#VALUE!</v>
      </c>
      <c r="E234" s="466" t="e">
        <f>LEFT('Bball ref'!H240,(FIND("(",'Bball ref'!H240)-1))</f>
        <v>#VALUE!</v>
      </c>
      <c r="F234" s="466">
        <f>'Bball ref'!I240</f>
        <v>0</v>
      </c>
      <c r="G234" s="466">
        <f>'Bball ref'!K240</f>
        <v>0</v>
      </c>
      <c r="H234" s="466">
        <f>'Bball ref'!L240</f>
        <v>0</v>
      </c>
      <c r="I234" s="466">
        <f>'Bball ref'!M240</f>
        <v>0</v>
      </c>
      <c r="J234" s="466">
        <f>'Bball ref'!N240</f>
        <v>0</v>
      </c>
      <c r="K234" s="466">
        <f>'Bball ref'!O240</f>
        <v>0</v>
      </c>
      <c r="L234" s="466">
        <f>'Bball ref'!J240</f>
        <v>0</v>
      </c>
      <c r="M234" s="466" t="e">
        <f>MID('Bball ref'!G240,FIND("(",'Bball ref'!G240)+1,FIND("/",'Bball ref'!G240)-FIND("(",'Bball ref'!G240)-1)</f>
        <v>#VALUE!</v>
      </c>
      <c r="N234" s="466" t="e">
        <f>MID('Bball ref'!G240,FIND("/",'Bball ref'!G240)+1,FIND(")",'Bball ref'!G240)-FIND("/",'Bball ref'!G240)-1)</f>
        <v>#VALUE!</v>
      </c>
      <c r="O234" s="466" t="e">
        <f>MID('Bball ref'!H240,FIND("(",'Bball ref'!H240)+1,FIND("/",'Bball ref'!H240)-FIND("(",'Bball ref'!H240)-1)</f>
        <v>#VALUE!</v>
      </c>
      <c r="P234" s="466" t="e">
        <f>MID('Bball ref'!H240,FIND("/",'Bball ref'!H240)+1,FIND(")",'Bball ref'!H240)-FIND("/",'Bball ref'!H240)-1)</f>
        <v>#VALUE!</v>
      </c>
    </row>
    <row r="235" spans="1:16">
      <c r="A235">
        <f>'Bball ref'!B241</f>
        <v>0</v>
      </c>
      <c r="B235" s="466">
        <f>'Bball ref'!A241</f>
        <v>0</v>
      </c>
      <c r="C235" s="466">
        <f>'Bball ref'!E241</f>
        <v>0</v>
      </c>
      <c r="D235" s="466" t="e">
        <f>LEFT('Bball ref'!G241,FIND("(",'Bball ref'!G241)-1)</f>
        <v>#VALUE!</v>
      </c>
      <c r="E235" s="466" t="e">
        <f>LEFT('Bball ref'!H241,(FIND("(",'Bball ref'!H241)-1))</f>
        <v>#VALUE!</v>
      </c>
      <c r="F235" s="466">
        <f>'Bball ref'!I241</f>
        <v>0</v>
      </c>
      <c r="G235" s="466">
        <f>'Bball ref'!K241</f>
        <v>0</v>
      </c>
      <c r="H235" s="466">
        <f>'Bball ref'!L241</f>
        <v>0</v>
      </c>
      <c r="I235" s="466">
        <f>'Bball ref'!M241</f>
        <v>0</v>
      </c>
      <c r="J235" s="466">
        <f>'Bball ref'!N241</f>
        <v>0</v>
      </c>
      <c r="K235" s="466">
        <f>'Bball ref'!O241</f>
        <v>0</v>
      </c>
      <c r="L235" s="466">
        <f>'Bball ref'!J241</f>
        <v>0</v>
      </c>
      <c r="M235" s="466" t="e">
        <f>MID('Bball ref'!G241,FIND("(",'Bball ref'!G241)+1,FIND("/",'Bball ref'!G241)-FIND("(",'Bball ref'!G241)-1)</f>
        <v>#VALUE!</v>
      </c>
      <c r="N235" s="466" t="e">
        <f>MID('Bball ref'!G241,FIND("/",'Bball ref'!G241)+1,FIND(")",'Bball ref'!G241)-FIND("/",'Bball ref'!G241)-1)</f>
        <v>#VALUE!</v>
      </c>
      <c r="O235" s="466" t="e">
        <f>MID('Bball ref'!H241,FIND("(",'Bball ref'!H241)+1,FIND("/",'Bball ref'!H241)-FIND("(",'Bball ref'!H241)-1)</f>
        <v>#VALUE!</v>
      </c>
      <c r="P235" s="466" t="e">
        <f>MID('Bball ref'!H241,FIND("/",'Bball ref'!H241)+1,FIND(")",'Bball ref'!H241)-FIND("/",'Bball ref'!H241)-1)</f>
        <v>#VALUE!</v>
      </c>
    </row>
    <row r="236" spans="1:16">
      <c r="A236">
        <f>'Bball ref'!B242</f>
        <v>0</v>
      </c>
      <c r="B236" s="466">
        <f>'Bball ref'!A242</f>
        <v>0</v>
      </c>
      <c r="C236" s="466">
        <f>'Bball ref'!E242</f>
        <v>0</v>
      </c>
      <c r="D236" s="466" t="e">
        <f>LEFT('Bball ref'!G242,FIND("(",'Bball ref'!G242)-1)</f>
        <v>#VALUE!</v>
      </c>
      <c r="E236" s="466" t="e">
        <f>LEFT('Bball ref'!H242,(FIND("(",'Bball ref'!H242)-1))</f>
        <v>#VALUE!</v>
      </c>
      <c r="F236" s="466">
        <f>'Bball ref'!I242</f>
        <v>0</v>
      </c>
      <c r="G236" s="466">
        <f>'Bball ref'!K242</f>
        <v>0</v>
      </c>
      <c r="H236" s="466">
        <f>'Bball ref'!L242</f>
        <v>0</v>
      </c>
      <c r="I236" s="466">
        <f>'Bball ref'!M242</f>
        <v>0</v>
      </c>
      <c r="J236" s="466">
        <f>'Bball ref'!N242</f>
        <v>0</v>
      </c>
      <c r="K236" s="466">
        <f>'Bball ref'!O242</f>
        <v>0</v>
      </c>
      <c r="L236" s="466">
        <f>'Bball ref'!J242</f>
        <v>0</v>
      </c>
      <c r="M236" s="466" t="e">
        <f>MID('Bball ref'!G242,FIND("(",'Bball ref'!G242)+1,FIND("/",'Bball ref'!G242)-FIND("(",'Bball ref'!G242)-1)</f>
        <v>#VALUE!</v>
      </c>
      <c r="N236" s="466" t="e">
        <f>MID('Bball ref'!G242,FIND("/",'Bball ref'!G242)+1,FIND(")",'Bball ref'!G242)-FIND("/",'Bball ref'!G242)-1)</f>
        <v>#VALUE!</v>
      </c>
      <c r="O236" s="466" t="e">
        <f>MID('Bball ref'!H242,FIND("(",'Bball ref'!H242)+1,FIND("/",'Bball ref'!H242)-FIND("(",'Bball ref'!H242)-1)</f>
        <v>#VALUE!</v>
      </c>
      <c r="P236" s="466" t="e">
        <f>MID('Bball ref'!H242,FIND("/",'Bball ref'!H242)+1,FIND(")",'Bball ref'!H242)-FIND("/",'Bball ref'!H242)-1)</f>
        <v>#VALUE!</v>
      </c>
    </row>
    <row r="237" spans="1:16">
      <c r="A237">
        <f>'Bball ref'!B243</f>
        <v>0</v>
      </c>
      <c r="B237" s="466">
        <f>'Bball ref'!A243</f>
        <v>0</v>
      </c>
      <c r="C237" s="466">
        <f>'Bball ref'!E243</f>
        <v>0</v>
      </c>
      <c r="D237" s="466" t="e">
        <f>LEFT('Bball ref'!G243,FIND("(",'Bball ref'!G243)-1)</f>
        <v>#VALUE!</v>
      </c>
      <c r="E237" s="466" t="e">
        <f>LEFT('Bball ref'!H243,(FIND("(",'Bball ref'!H243)-1))</f>
        <v>#VALUE!</v>
      </c>
      <c r="F237" s="466">
        <f>'Bball ref'!I243</f>
        <v>0</v>
      </c>
      <c r="G237" s="466">
        <f>'Bball ref'!K243</f>
        <v>0</v>
      </c>
      <c r="H237" s="466">
        <f>'Bball ref'!L243</f>
        <v>0</v>
      </c>
      <c r="I237" s="466">
        <f>'Bball ref'!M243</f>
        <v>0</v>
      </c>
      <c r="J237" s="466">
        <f>'Bball ref'!N243</f>
        <v>0</v>
      </c>
      <c r="K237" s="466">
        <f>'Bball ref'!O243</f>
        <v>0</v>
      </c>
      <c r="L237" s="466">
        <f>'Bball ref'!J243</f>
        <v>0</v>
      </c>
      <c r="M237" s="466" t="e">
        <f>MID('Bball ref'!G243,FIND("(",'Bball ref'!G243)+1,FIND("/",'Bball ref'!G243)-FIND("(",'Bball ref'!G243)-1)</f>
        <v>#VALUE!</v>
      </c>
      <c r="N237" s="466" t="e">
        <f>MID('Bball ref'!G243,FIND("/",'Bball ref'!G243)+1,FIND(")",'Bball ref'!G243)-FIND("/",'Bball ref'!G243)-1)</f>
        <v>#VALUE!</v>
      </c>
      <c r="O237" s="466" t="e">
        <f>MID('Bball ref'!H243,FIND("(",'Bball ref'!H243)+1,FIND("/",'Bball ref'!H243)-FIND("(",'Bball ref'!H243)-1)</f>
        <v>#VALUE!</v>
      </c>
      <c r="P237" s="466" t="e">
        <f>MID('Bball ref'!H243,FIND("/",'Bball ref'!H243)+1,FIND(")",'Bball ref'!H243)-FIND("/",'Bball ref'!H243)-1)</f>
        <v>#VALUE!</v>
      </c>
    </row>
    <row r="238" spans="1:16">
      <c r="A238">
        <f>'Bball ref'!B244</f>
        <v>0</v>
      </c>
      <c r="B238" s="466">
        <f>'Bball ref'!A244</f>
        <v>0</v>
      </c>
      <c r="C238" s="466">
        <f>'Bball ref'!E244</f>
        <v>0</v>
      </c>
      <c r="D238" s="466" t="e">
        <f>LEFT('Bball ref'!G244,FIND("(",'Bball ref'!G244)-1)</f>
        <v>#VALUE!</v>
      </c>
      <c r="E238" s="466" t="e">
        <f>LEFT('Bball ref'!H244,(FIND("(",'Bball ref'!H244)-1))</f>
        <v>#VALUE!</v>
      </c>
      <c r="F238" s="466">
        <f>'Bball ref'!I244</f>
        <v>0</v>
      </c>
      <c r="G238" s="466">
        <f>'Bball ref'!K244</f>
        <v>0</v>
      </c>
      <c r="H238" s="466">
        <f>'Bball ref'!L244</f>
        <v>0</v>
      </c>
      <c r="I238" s="466">
        <f>'Bball ref'!M244</f>
        <v>0</v>
      </c>
      <c r="J238" s="466">
        <f>'Bball ref'!N244</f>
        <v>0</v>
      </c>
      <c r="K238" s="466">
        <f>'Bball ref'!O244</f>
        <v>0</v>
      </c>
      <c r="L238" s="466">
        <f>'Bball ref'!J244</f>
        <v>0</v>
      </c>
      <c r="M238" s="466" t="e">
        <f>MID('Bball ref'!G244,FIND("(",'Bball ref'!G244)+1,FIND("/",'Bball ref'!G244)-FIND("(",'Bball ref'!G244)-1)</f>
        <v>#VALUE!</v>
      </c>
      <c r="N238" s="466" t="e">
        <f>MID('Bball ref'!G244,FIND("/",'Bball ref'!G244)+1,FIND(")",'Bball ref'!G244)-FIND("/",'Bball ref'!G244)-1)</f>
        <v>#VALUE!</v>
      </c>
      <c r="O238" s="466" t="e">
        <f>MID('Bball ref'!H244,FIND("(",'Bball ref'!H244)+1,FIND("/",'Bball ref'!H244)-FIND("(",'Bball ref'!H244)-1)</f>
        <v>#VALUE!</v>
      </c>
      <c r="P238" s="466" t="e">
        <f>MID('Bball ref'!H244,FIND("/",'Bball ref'!H244)+1,FIND(")",'Bball ref'!H244)-FIND("/",'Bball ref'!H244)-1)</f>
        <v>#VALUE!</v>
      </c>
    </row>
    <row r="239" spans="1:16">
      <c r="A239">
        <f>'Bball ref'!B245</f>
        <v>0</v>
      </c>
      <c r="B239" s="466">
        <f>'Bball ref'!A245</f>
        <v>0</v>
      </c>
      <c r="C239" s="466">
        <f>'Bball ref'!E245</f>
        <v>0</v>
      </c>
      <c r="D239" s="466" t="e">
        <f>LEFT('Bball ref'!G245,FIND("(",'Bball ref'!G245)-1)</f>
        <v>#VALUE!</v>
      </c>
      <c r="E239" s="466" t="e">
        <f>LEFT('Bball ref'!H245,(FIND("(",'Bball ref'!H245)-1))</f>
        <v>#VALUE!</v>
      </c>
      <c r="F239" s="466">
        <f>'Bball ref'!I245</f>
        <v>0</v>
      </c>
      <c r="G239" s="466">
        <f>'Bball ref'!K245</f>
        <v>0</v>
      </c>
      <c r="H239" s="466">
        <f>'Bball ref'!L245</f>
        <v>0</v>
      </c>
      <c r="I239" s="466">
        <f>'Bball ref'!M245</f>
        <v>0</v>
      </c>
      <c r="J239" s="466">
        <f>'Bball ref'!N245</f>
        <v>0</v>
      </c>
      <c r="K239" s="466">
        <f>'Bball ref'!O245</f>
        <v>0</v>
      </c>
      <c r="L239" s="466">
        <f>'Bball ref'!J245</f>
        <v>0</v>
      </c>
      <c r="M239" s="466" t="e">
        <f>MID('Bball ref'!G245,FIND("(",'Bball ref'!G245)+1,FIND("/",'Bball ref'!G245)-FIND("(",'Bball ref'!G245)-1)</f>
        <v>#VALUE!</v>
      </c>
      <c r="N239" s="466" t="e">
        <f>MID('Bball ref'!G245,FIND("/",'Bball ref'!G245)+1,FIND(")",'Bball ref'!G245)-FIND("/",'Bball ref'!G245)-1)</f>
        <v>#VALUE!</v>
      </c>
      <c r="O239" s="466" t="e">
        <f>MID('Bball ref'!H245,FIND("(",'Bball ref'!H245)+1,FIND("/",'Bball ref'!H245)-FIND("(",'Bball ref'!H245)-1)</f>
        <v>#VALUE!</v>
      </c>
      <c r="P239" s="466" t="e">
        <f>MID('Bball ref'!H245,FIND("/",'Bball ref'!H245)+1,FIND(")",'Bball ref'!H245)-FIND("/",'Bball ref'!H245)-1)</f>
        <v>#VALUE!</v>
      </c>
    </row>
    <row r="240" spans="1:16">
      <c r="A240">
        <f>'Bball ref'!B246</f>
        <v>0</v>
      </c>
      <c r="B240" s="466">
        <f>'Bball ref'!A246</f>
        <v>0</v>
      </c>
      <c r="C240" s="466">
        <f>'Bball ref'!E246</f>
        <v>0</v>
      </c>
      <c r="D240" s="466" t="e">
        <f>LEFT('Bball ref'!G246,FIND("(",'Bball ref'!G246)-1)</f>
        <v>#VALUE!</v>
      </c>
      <c r="E240" s="466" t="e">
        <f>LEFT('Bball ref'!H246,(FIND("(",'Bball ref'!H246)-1))</f>
        <v>#VALUE!</v>
      </c>
      <c r="F240" s="466">
        <f>'Bball ref'!I246</f>
        <v>0</v>
      </c>
      <c r="G240" s="466">
        <f>'Bball ref'!K246</f>
        <v>0</v>
      </c>
      <c r="H240" s="466">
        <f>'Bball ref'!L246</f>
        <v>0</v>
      </c>
      <c r="I240" s="466">
        <f>'Bball ref'!M246</f>
        <v>0</v>
      </c>
      <c r="J240" s="466">
        <f>'Bball ref'!N246</f>
        <v>0</v>
      </c>
      <c r="K240" s="466">
        <f>'Bball ref'!O246</f>
        <v>0</v>
      </c>
      <c r="L240" s="466">
        <f>'Bball ref'!J246</f>
        <v>0</v>
      </c>
      <c r="M240" s="466" t="e">
        <f>MID('Bball ref'!G246,FIND("(",'Bball ref'!G246)+1,FIND("/",'Bball ref'!G246)-FIND("(",'Bball ref'!G246)-1)</f>
        <v>#VALUE!</v>
      </c>
      <c r="N240" s="466" t="e">
        <f>MID('Bball ref'!G246,FIND("/",'Bball ref'!G246)+1,FIND(")",'Bball ref'!G246)-FIND("/",'Bball ref'!G246)-1)</f>
        <v>#VALUE!</v>
      </c>
      <c r="O240" s="466" t="e">
        <f>MID('Bball ref'!H246,FIND("(",'Bball ref'!H246)+1,FIND("/",'Bball ref'!H246)-FIND("(",'Bball ref'!H246)-1)</f>
        <v>#VALUE!</v>
      </c>
      <c r="P240" s="466" t="e">
        <f>MID('Bball ref'!H246,FIND("/",'Bball ref'!H246)+1,FIND(")",'Bball ref'!H246)-FIND("/",'Bball ref'!H246)-1)</f>
        <v>#VALUE!</v>
      </c>
    </row>
    <row r="241" spans="1:16">
      <c r="A241">
        <f>'Bball ref'!B247</f>
        <v>0</v>
      </c>
      <c r="B241" s="466">
        <f>'Bball ref'!A247</f>
        <v>0</v>
      </c>
      <c r="C241" s="466">
        <f>'Bball ref'!E247</f>
        <v>0</v>
      </c>
      <c r="D241" s="466" t="e">
        <f>LEFT('Bball ref'!G247,FIND("(",'Bball ref'!G247)-1)</f>
        <v>#VALUE!</v>
      </c>
      <c r="E241" s="466" t="e">
        <f>LEFT('Bball ref'!H247,(FIND("(",'Bball ref'!H247)-1))</f>
        <v>#VALUE!</v>
      </c>
      <c r="F241" s="466">
        <f>'Bball ref'!I247</f>
        <v>0</v>
      </c>
      <c r="G241" s="466">
        <f>'Bball ref'!K247</f>
        <v>0</v>
      </c>
      <c r="H241" s="466">
        <f>'Bball ref'!L247</f>
        <v>0</v>
      </c>
      <c r="I241" s="466">
        <f>'Bball ref'!M247</f>
        <v>0</v>
      </c>
      <c r="J241" s="466">
        <f>'Bball ref'!N247</f>
        <v>0</v>
      </c>
      <c r="K241" s="466">
        <f>'Bball ref'!O247</f>
        <v>0</v>
      </c>
      <c r="L241" s="466">
        <f>'Bball ref'!J247</f>
        <v>0</v>
      </c>
      <c r="M241" s="466" t="e">
        <f>MID('Bball ref'!G247,FIND("(",'Bball ref'!G247)+1,FIND("/",'Bball ref'!G247)-FIND("(",'Bball ref'!G247)-1)</f>
        <v>#VALUE!</v>
      </c>
      <c r="N241" s="466" t="e">
        <f>MID('Bball ref'!G247,FIND("/",'Bball ref'!G247)+1,FIND(")",'Bball ref'!G247)-FIND("/",'Bball ref'!G247)-1)</f>
        <v>#VALUE!</v>
      </c>
      <c r="O241" s="466" t="e">
        <f>MID('Bball ref'!H247,FIND("(",'Bball ref'!H247)+1,FIND("/",'Bball ref'!H247)-FIND("(",'Bball ref'!H247)-1)</f>
        <v>#VALUE!</v>
      </c>
      <c r="P241" s="466" t="e">
        <f>MID('Bball ref'!H247,FIND("/",'Bball ref'!H247)+1,FIND(")",'Bball ref'!H247)-FIND("/",'Bball ref'!H247)-1)</f>
        <v>#VALUE!</v>
      </c>
    </row>
    <row r="242" spans="1:16">
      <c r="A242">
        <f>'Bball ref'!B248</f>
        <v>0</v>
      </c>
      <c r="B242" s="466">
        <f>'Bball ref'!A248</f>
        <v>0</v>
      </c>
      <c r="C242" s="466">
        <f>'Bball ref'!E248</f>
        <v>0</v>
      </c>
      <c r="D242" s="466" t="e">
        <f>LEFT('Bball ref'!G248,FIND("(",'Bball ref'!G248)-1)</f>
        <v>#VALUE!</v>
      </c>
      <c r="E242" s="466" t="e">
        <f>LEFT('Bball ref'!H248,(FIND("(",'Bball ref'!H248)-1))</f>
        <v>#VALUE!</v>
      </c>
      <c r="F242" s="466">
        <f>'Bball ref'!I248</f>
        <v>0</v>
      </c>
      <c r="G242" s="466">
        <f>'Bball ref'!K248</f>
        <v>0</v>
      </c>
      <c r="H242" s="466">
        <f>'Bball ref'!L248</f>
        <v>0</v>
      </c>
      <c r="I242" s="466">
        <f>'Bball ref'!M248</f>
        <v>0</v>
      </c>
      <c r="J242" s="466">
        <f>'Bball ref'!N248</f>
        <v>0</v>
      </c>
      <c r="K242" s="466">
        <f>'Bball ref'!O248</f>
        <v>0</v>
      </c>
      <c r="L242" s="466">
        <f>'Bball ref'!J248</f>
        <v>0</v>
      </c>
      <c r="M242" s="466" t="e">
        <f>MID('Bball ref'!G248,FIND("(",'Bball ref'!G248)+1,FIND("/",'Bball ref'!G248)-FIND("(",'Bball ref'!G248)-1)</f>
        <v>#VALUE!</v>
      </c>
      <c r="N242" s="466" t="e">
        <f>MID('Bball ref'!G248,FIND("/",'Bball ref'!G248)+1,FIND(")",'Bball ref'!G248)-FIND("/",'Bball ref'!G248)-1)</f>
        <v>#VALUE!</v>
      </c>
      <c r="O242" s="466" t="e">
        <f>MID('Bball ref'!H248,FIND("(",'Bball ref'!H248)+1,FIND("/",'Bball ref'!H248)-FIND("(",'Bball ref'!H248)-1)</f>
        <v>#VALUE!</v>
      </c>
      <c r="P242" s="466" t="e">
        <f>MID('Bball ref'!H248,FIND("/",'Bball ref'!H248)+1,FIND(")",'Bball ref'!H248)-FIND("/",'Bball ref'!H248)-1)</f>
        <v>#VALUE!</v>
      </c>
    </row>
    <row r="243" spans="1:16">
      <c r="A243">
        <f>'Bball ref'!B249</f>
        <v>0</v>
      </c>
      <c r="B243" s="466">
        <f>'Bball ref'!A249</f>
        <v>0</v>
      </c>
      <c r="C243" s="466">
        <f>'Bball ref'!E249</f>
        <v>0</v>
      </c>
      <c r="D243" s="466" t="e">
        <f>LEFT('Bball ref'!G249,FIND("(",'Bball ref'!G249)-1)</f>
        <v>#VALUE!</v>
      </c>
      <c r="E243" s="466" t="e">
        <f>LEFT('Bball ref'!H249,(FIND("(",'Bball ref'!H249)-1))</f>
        <v>#VALUE!</v>
      </c>
      <c r="F243" s="466">
        <f>'Bball ref'!I249</f>
        <v>0</v>
      </c>
      <c r="G243" s="466">
        <f>'Bball ref'!K249</f>
        <v>0</v>
      </c>
      <c r="H243" s="466">
        <f>'Bball ref'!L249</f>
        <v>0</v>
      </c>
      <c r="I243" s="466">
        <f>'Bball ref'!M249</f>
        <v>0</v>
      </c>
      <c r="J243" s="466">
        <f>'Bball ref'!N249</f>
        <v>0</v>
      </c>
      <c r="K243" s="466">
        <f>'Bball ref'!O249</f>
        <v>0</v>
      </c>
      <c r="L243" s="466">
        <f>'Bball ref'!J249</f>
        <v>0</v>
      </c>
      <c r="M243" s="466" t="e">
        <f>MID('Bball ref'!G249,FIND("(",'Bball ref'!G249)+1,FIND("/",'Bball ref'!G249)-FIND("(",'Bball ref'!G249)-1)</f>
        <v>#VALUE!</v>
      </c>
      <c r="N243" s="466" t="e">
        <f>MID('Bball ref'!G249,FIND("/",'Bball ref'!G249)+1,FIND(")",'Bball ref'!G249)-FIND("/",'Bball ref'!G249)-1)</f>
        <v>#VALUE!</v>
      </c>
      <c r="O243" s="466" t="e">
        <f>MID('Bball ref'!H249,FIND("(",'Bball ref'!H249)+1,FIND("/",'Bball ref'!H249)-FIND("(",'Bball ref'!H249)-1)</f>
        <v>#VALUE!</v>
      </c>
      <c r="P243" s="466" t="e">
        <f>MID('Bball ref'!H249,FIND("/",'Bball ref'!H249)+1,FIND(")",'Bball ref'!H249)-FIND("/",'Bball ref'!H249)-1)</f>
        <v>#VALUE!</v>
      </c>
    </row>
    <row r="244" spans="1:16">
      <c r="A244">
        <f>'Bball ref'!B250</f>
        <v>0</v>
      </c>
      <c r="B244" s="466">
        <f>'Bball ref'!A250</f>
        <v>0</v>
      </c>
      <c r="C244" s="466">
        <f>'Bball ref'!E250</f>
        <v>0</v>
      </c>
      <c r="D244" s="466" t="e">
        <f>LEFT('Bball ref'!G250,FIND("(",'Bball ref'!G250)-1)</f>
        <v>#VALUE!</v>
      </c>
      <c r="E244" s="466" t="e">
        <f>LEFT('Bball ref'!H250,(FIND("(",'Bball ref'!H250)-1))</f>
        <v>#VALUE!</v>
      </c>
      <c r="F244" s="466">
        <f>'Bball ref'!I250</f>
        <v>0</v>
      </c>
      <c r="G244" s="466">
        <f>'Bball ref'!K250</f>
        <v>0</v>
      </c>
      <c r="H244" s="466">
        <f>'Bball ref'!L250</f>
        <v>0</v>
      </c>
      <c r="I244" s="466">
        <f>'Bball ref'!M250</f>
        <v>0</v>
      </c>
      <c r="J244" s="466">
        <f>'Bball ref'!N250</f>
        <v>0</v>
      </c>
      <c r="K244" s="466">
        <f>'Bball ref'!O250</f>
        <v>0</v>
      </c>
      <c r="L244" s="466">
        <f>'Bball ref'!J250</f>
        <v>0</v>
      </c>
      <c r="M244" s="466" t="e">
        <f>MID('Bball ref'!G250,FIND("(",'Bball ref'!G250)+1,FIND("/",'Bball ref'!G250)-FIND("(",'Bball ref'!G250)-1)</f>
        <v>#VALUE!</v>
      </c>
      <c r="N244" s="466" t="e">
        <f>MID('Bball ref'!G250,FIND("/",'Bball ref'!G250)+1,FIND(")",'Bball ref'!G250)-FIND("/",'Bball ref'!G250)-1)</f>
        <v>#VALUE!</v>
      </c>
      <c r="O244" s="466" t="e">
        <f>MID('Bball ref'!H250,FIND("(",'Bball ref'!H250)+1,FIND("/",'Bball ref'!H250)-FIND("(",'Bball ref'!H250)-1)</f>
        <v>#VALUE!</v>
      </c>
      <c r="P244" s="466" t="e">
        <f>MID('Bball ref'!H250,FIND("/",'Bball ref'!H250)+1,FIND(")",'Bball ref'!H250)-FIND("/",'Bball ref'!H250)-1)</f>
        <v>#VALUE!</v>
      </c>
    </row>
    <row r="245" spans="1:16">
      <c r="A245">
        <f>'Bball ref'!B251</f>
        <v>0</v>
      </c>
      <c r="B245" s="466">
        <f>'Bball ref'!A251</f>
        <v>0</v>
      </c>
      <c r="C245" s="466">
        <f>'Bball ref'!E251</f>
        <v>0</v>
      </c>
      <c r="D245" s="466" t="e">
        <f>LEFT('Bball ref'!G251,FIND("(",'Bball ref'!G251)-1)</f>
        <v>#VALUE!</v>
      </c>
      <c r="E245" s="466" t="e">
        <f>LEFT('Bball ref'!H251,(FIND("(",'Bball ref'!H251)-1))</f>
        <v>#VALUE!</v>
      </c>
      <c r="F245" s="466">
        <f>'Bball ref'!I251</f>
        <v>0</v>
      </c>
      <c r="G245" s="466">
        <f>'Bball ref'!K251</f>
        <v>0</v>
      </c>
      <c r="H245" s="466">
        <f>'Bball ref'!L251</f>
        <v>0</v>
      </c>
      <c r="I245" s="466">
        <f>'Bball ref'!M251</f>
        <v>0</v>
      </c>
      <c r="J245" s="466">
        <f>'Bball ref'!N251</f>
        <v>0</v>
      </c>
      <c r="K245" s="466">
        <f>'Bball ref'!O251</f>
        <v>0</v>
      </c>
      <c r="L245" s="466">
        <f>'Bball ref'!J251</f>
        <v>0</v>
      </c>
      <c r="M245" s="466" t="e">
        <f>MID('Bball ref'!G251,FIND("(",'Bball ref'!G251)+1,FIND("/",'Bball ref'!G251)-FIND("(",'Bball ref'!G251)-1)</f>
        <v>#VALUE!</v>
      </c>
      <c r="N245" s="466" t="e">
        <f>MID('Bball ref'!G251,FIND("/",'Bball ref'!G251)+1,FIND(")",'Bball ref'!G251)-FIND("/",'Bball ref'!G251)-1)</f>
        <v>#VALUE!</v>
      </c>
      <c r="O245" s="466" t="e">
        <f>MID('Bball ref'!H251,FIND("(",'Bball ref'!H251)+1,FIND("/",'Bball ref'!H251)-FIND("(",'Bball ref'!H251)-1)</f>
        <v>#VALUE!</v>
      </c>
      <c r="P245" s="466" t="e">
        <f>MID('Bball ref'!H251,FIND("/",'Bball ref'!H251)+1,FIND(")",'Bball ref'!H251)-FIND("/",'Bball ref'!H251)-1)</f>
        <v>#VALUE!</v>
      </c>
    </row>
    <row r="246" spans="1:16">
      <c r="A246">
        <f>'Bball ref'!B252</f>
        <v>0</v>
      </c>
      <c r="B246" s="466">
        <f>'Bball ref'!A252</f>
        <v>0</v>
      </c>
      <c r="C246" s="466">
        <f>'Bball ref'!E252</f>
        <v>0</v>
      </c>
      <c r="D246" s="466" t="e">
        <f>LEFT('Bball ref'!G252,FIND("(",'Bball ref'!G252)-1)</f>
        <v>#VALUE!</v>
      </c>
      <c r="E246" s="466" t="e">
        <f>LEFT('Bball ref'!H252,(FIND("(",'Bball ref'!H252)-1))</f>
        <v>#VALUE!</v>
      </c>
      <c r="F246" s="466">
        <f>'Bball ref'!I252</f>
        <v>0</v>
      </c>
      <c r="G246" s="466">
        <f>'Bball ref'!K252</f>
        <v>0</v>
      </c>
      <c r="H246" s="466">
        <f>'Bball ref'!L252</f>
        <v>0</v>
      </c>
      <c r="I246" s="466">
        <f>'Bball ref'!M252</f>
        <v>0</v>
      </c>
      <c r="J246" s="466">
        <f>'Bball ref'!N252</f>
        <v>0</v>
      </c>
      <c r="K246" s="466">
        <f>'Bball ref'!O252</f>
        <v>0</v>
      </c>
      <c r="L246" s="466">
        <f>'Bball ref'!J252</f>
        <v>0</v>
      </c>
      <c r="M246" s="466" t="e">
        <f>MID('Bball ref'!G252,FIND("(",'Bball ref'!G252)+1,FIND("/",'Bball ref'!G252)-FIND("(",'Bball ref'!G252)-1)</f>
        <v>#VALUE!</v>
      </c>
      <c r="N246" s="466" t="e">
        <f>MID('Bball ref'!G252,FIND("/",'Bball ref'!G252)+1,FIND(")",'Bball ref'!G252)-FIND("/",'Bball ref'!G252)-1)</f>
        <v>#VALUE!</v>
      </c>
      <c r="O246" s="466" t="e">
        <f>MID('Bball ref'!H252,FIND("(",'Bball ref'!H252)+1,FIND("/",'Bball ref'!H252)-FIND("(",'Bball ref'!H252)-1)</f>
        <v>#VALUE!</v>
      </c>
      <c r="P246" s="466" t="e">
        <f>MID('Bball ref'!H252,FIND("/",'Bball ref'!H252)+1,FIND(")",'Bball ref'!H252)-FIND("/",'Bball ref'!H252)-1)</f>
        <v>#VALUE!</v>
      </c>
    </row>
    <row r="247" spans="1:16">
      <c r="A247">
        <f>'Bball ref'!B253</f>
        <v>0</v>
      </c>
      <c r="B247" s="466">
        <f>'Bball ref'!A253</f>
        <v>0</v>
      </c>
      <c r="C247" s="466">
        <f>'Bball ref'!E253</f>
        <v>0</v>
      </c>
      <c r="D247" s="466" t="e">
        <f>LEFT('Bball ref'!G253,FIND("(",'Bball ref'!G253)-1)</f>
        <v>#VALUE!</v>
      </c>
      <c r="E247" s="466" t="e">
        <f>LEFT('Bball ref'!H253,(FIND("(",'Bball ref'!H253)-1))</f>
        <v>#VALUE!</v>
      </c>
      <c r="F247" s="466">
        <f>'Bball ref'!I253</f>
        <v>0</v>
      </c>
      <c r="G247" s="466">
        <f>'Bball ref'!K253</f>
        <v>0</v>
      </c>
      <c r="H247" s="466">
        <f>'Bball ref'!L253</f>
        <v>0</v>
      </c>
      <c r="I247" s="466">
        <f>'Bball ref'!M253</f>
        <v>0</v>
      </c>
      <c r="J247" s="466">
        <f>'Bball ref'!N253</f>
        <v>0</v>
      </c>
      <c r="K247" s="466">
        <f>'Bball ref'!O253</f>
        <v>0</v>
      </c>
      <c r="L247" s="466">
        <f>'Bball ref'!J253</f>
        <v>0</v>
      </c>
      <c r="M247" s="466" t="e">
        <f>MID('Bball ref'!G253,FIND("(",'Bball ref'!G253)+1,FIND("/",'Bball ref'!G253)-FIND("(",'Bball ref'!G253)-1)</f>
        <v>#VALUE!</v>
      </c>
      <c r="N247" s="466" t="e">
        <f>MID('Bball ref'!G253,FIND("/",'Bball ref'!G253)+1,FIND(")",'Bball ref'!G253)-FIND("/",'Bball ref'!G253)-1)</f>
        <v>#VALUE!</v>
      </c>
      <c r="O247" s="466" t="e">
        <f>MID('Bball ref'!H253,FIND("(",'Bball ref'!H253)+1,FIND("/",'Bball ref'!H253)-FIND("(",'Bball ref'!H253)-1)</f>
        <v>#VALUE!</v>
      </c>
      <c r="P247" s="466" t="e">
        <f>MID('Bball ref'!H253,FIND("/",'Bball ref'!H253)+1,FIND(")",'Bball ref'!H253)-FIND("/",'Bball ref'!H253)-1)</f>
        <v>#VALUE!</v>
      </c>
    </row>
    <row r="248" spans="1:16">
      <c r="A248">
        <f>'Bball ref'!B254</f>
        <v>0</v>
      </c>
      <c r="B248" s="466">
        <f>'Bball ref'!A254</f>
        <v>0</v>
      </c>
      <c r="C248" s="466">
        <f>'Bball ref'!E254</f>
        <v>0</v>
      </c>
      <c r="D248" s="466" t="e">
        <f>LEFT('Bball ref'!G254,FIND("(",'Bball ref'!G254)-1)</f>
        <v>#VALUE!</v>
      </c>
      <c r="E248" s="466" t="e">
        <f>LEFT('Bball ref'!H254,(FIND("(",'Bball ref'!H254)-1))</f>
        <v>#VALUE!</v>
      </c>
      <c r="F248" s="466">
        <f>'Bball ref'!I254</f>
        <v>0</v>
      </c>
      <c r="G248" s="466">
        <f>'Bball ref'!K254</f>
        <v>0</v>
      </c>
      <c r="H248" s="466">
        <f>'Bball ref'!L254</f>
        <v>0</v>
      </c>
      <c r="I248" s="466">
        <f>'Bball ref'!M254</f>
        <v>0</v>
      </c>
      <c r="J248" s="466">
        <f>'Bball ref'!N254</f>
        <v>0</v>
      </c>
      <c r="K248" s="466">
        <f>'Bball ref'!O254</f>
        <v>0</v>
      </c>
      <c r="L248" s="466">
        <f>'Bball ref'!J254</f>
        <v>0</v>
      </c>
      <c r="M248" s="466" t="e">
        <f>MID('Bball ref'!G254,FIND("(",'Bball ref'!G254)+1,FIND("/",'Bball ref'!G254)-FIND("(",'Bball ref'!G254)-1)</f>
        <v>#VALUE!</v>
      </c>
      <c r="N248" s="466" t="e">
        <f>MID('Bball ref'!G254,FIND("/",'Bball ref'!G254)+1,FIND(")",'Bball ref'!G254)-FIND("/",'Bball ref'!G254)-1)</f>
        <v>#VALUE!</v>
      </c>
      <c r="O248" s="466" t="e">
        <f>MID('Bball ref'!H254,FIND("(",'Bball ref'!H254)+1,FIND("/",'Bball ref'!H254)-FIND("(",'Bball ref'!H254)-1)</f>
        <v>#VALUE!</v>
      </c>
      <c r="P248" s="466" t="e">
        <f>MID('Bball ref'!H254,FIND("/",'Bball ref'!H254)+1,FIND(")",'Bball ref'!H254)-FIND("/",'Bball ref'!H254)-1)</f>
        <v>#VALUE!</v>
      </c>
    </row>
    <row r="249" spans="1:16">
      <c r="A249">
        <f>'Bball ref'!B255</f>
        <v>0</v>
      </c>
      <c r="B249" s="466">
        <f>'Bball ref'!A255</f>
        <v>0</v>
      </c>
      <c r="C249" s="466">
        <f>'Bball ref'!E255</f>
        <v>0</v>
      </c>
      <c r="D249" s="466" t="e">
        <f>LEFT('Bball ref'!G255,FIND("(",'Bball ref'!G255)-1)</f>
        <v>#VALUE!</v>
      </c>
      <c r="E249" s="466" t="e">
        <f>LEFT('Bball ref'!H255,(FIND("(",'Bball ref'!H255)-1))</f>
        <v>#VALUE!</v>
      </c>
      <c r="F249" s="466">
        <f>'Bball ref'!I255</f>
        <v>0</v>
      </c>
      <c r="G249" s="466">
        <f>'Bball ref'!K255</f>
        <v>0</v>
      </c>
      <c r="H249" s="466">
        <f>'Bball ref'!L255</f>
        <v>0</v>
      </c>
      <c r="I249" s="466">
        <f>'Bball ref'!M255</f>
        <v>0</v>
      </c>
      <c r="J249" s="466">
        <f>'Bball ref'!N255</f>
        <v>0</v>
      </c>
      <c r="K249" s="466">
        <f>'Bball ref'!O255</f>
        <v>0</v>
      </c>
      <c r="L249" s="466">
        <f>'Bball ref'!J255</f>
        <v>0</v>
      </c>
      <c r="M249" s="466" t="e">
        <f>MID('Bball ref'!G255,FIND("(",'Bball ref'!G255)+1,FIND("/",'Bball ref'!G255)-FIND("(",'Bball ref'!G255)-1)</f>
        <v>#VALUE!</v>
      </c>
      <c r="N249" s="466" t="e">
        <f>MID('Bball ref'!G255,FIND("/",'Bball ref'!G255)+1,FIND(")",'Bball ref'!G255)-FIND("/",'Bball ref'!G255)-1)</f>
        <v>#VALUE!</v>
      </c>
      <c r="O249" s="466" t="e">
        <f>MID('Bball ref'!H255,FIND("(",'Bball ref'!H255)+1,FIND("/",'Bball ref'!H255)-FIND("(",'Bball ref'!H255)-1)</f>
        <v>#VALUE!</v>
      </c>
      <c r="P249" s="466" t="e">
        <f>MID('Bball ref'!H255,FIND("/",'Bball ref'!H255)+1,FIND(")",'Bball ref'!H255)-FIND("/",'Bball ref'!H255)-1)</f>
        <v>#VALUE!</v>
      </c>
    </row>
    <row r="250" spans="1:16">
      <c r="A250">
        <f>'Bball ref'!B256</f>
        <v>0</v>
      </c>
      <c r="B250" s="466">
        <f>'Bball ref'!A256</f>
        <v>0</v>
      </c>
      <c r="C250" s="466">
        <f>'Bball ref'!E256</f>
        <v>0</v>
      </c>
      <c r="D250" s="466" t="e">
        <f>LEFT('Bball ref'!G256,FIND("(",'Bball ref'!G256)-1)</f>
        <v>#VALUE!</v>
      </c>
      <c r="E250" s="466" t="e">
        <f>LEFT('Bball ref'!H256,(FIND("(",'Bball ref'!H256)-1))</f>
        <v>#VALUE!</v>
      </c>
      <c r="F250" s="466">
        <f>'Bball ref'!I256</f>
        <v>0</v>
      </c>
      <c r="G250" s="466">
        <f>'Bball ref'!K256</f>
        <v>0</v>
      </c>
      <c r="H250" s="466">
        <f>'Bball ref'!L256</f>
        <v>0</v>
      </c>
      <c r="I250" s="466">
        <f>'Bball ref'!M256</f>
        <v>0</v>
      </c>
      <c r="J250" s="466">
        <f>'Bball ref'!N256</f>
        <v>0</v>
      </c>
      <c r="K250" s="466">
        <f>'Bball ref'!O256</f>
        <v>0</v>
      </c>
      <c r="L250" s="466">
        <f>'Bball ref'!J256</f>
        <v>0</v>
      </c>
      <c r="M250" s="466" t="e">
        <f>MID('Bball ref'!G256,FIND("(",'Bball ref'!G256)+1,FIND("/",'Bball ref'!G256)-FIND("(",'Bball ref'!G256)-1)</f>
        <v>#VALUE!</v>
      </c>
      <c r="N250" s="466" t="e">
        <f>MID('Bball ref'!G256,FIND("/",'Bball ref'!G256)+1,FIND(")",'Bball ref'!G256)-FIND("/",'Bball ref'!G256)-1)</f>
        <v>#VALUE!</v>
      </c>
      <c r="O250" s="466" t="e">
        <f>MID('Bball ref'!H256,FIND("(",'Bball ref'!H256)+1,FIND("/",'Bball ref'!H256)-FIND("(",'Bball ref'!H256)-1)</f>
        <v>#VALUE!</v>
      </c>
      <c r="P250" s="466" t="e">
        <f>MID('Bball ref'!H256,FIND("/",'Bball ref'!H256)+1,FIND(")",'Bball ref'!H256)-FIND("/",'Bball ref'!H256)-1)</f>
        <v>#VALUE!</v>
      </c>
    </row>
    <row r="251" spans="1:16">
      <c r="A251">
        <f>'Bball ref'!B257</f>
        <v>0</v>
      </c>
      <c r="B251" s="466">
        <f>'Bball ref'!A257</f>
        <v>0</v>
      </c>
      <c r="C251" s="466">
        <f>'Bball ref'!E257</f>
        <v>0</v>
      </c>
      <c r="D251" s="466" t="e">
        <f>LEFT('Bball ref'!G257,FIND("(",'Bball ref'!G257)-1)</f>
        <v>#VALUE!</v>
      </c>
      <c r="E251" s="466" t="e">
        <f>LEFT('Bball ref'!H257,(FIND("(",'Bball ref'!H257)-1))</f>
        <v>#VALUE!</v>
      </c>
      <c r="F251" s="466">
        <f>'Bball ref'!I257</f>
        <v>0</v>
      </c>
      <c r="G251" s="466">
        <f>'Bball ref'!K257</f>
        <v>0</v>
      </c>
      <c r="H251" s="466">
        <f>'Bball ref'!L257</f>
        <v>0</v>
      </c>
      <c r="I251" s="466">
        <f>'Bball ref'!M257</f>
        <v>0</v>
      </c>
      <c r="J251" s="466">
        <f>'Bball ref'!N257</f>
        <v>0</v>
      </c>
      <c r="K251" s="466">
        <f>'Bball ref'!O257</f>
        <v>0</v>
      </c>
      <c r="L251" s="466">
        <f>'Bball ref'!J257</f>
        <v>0</v>
      </c>
      <c r="M251" s="466" t="e">
        <f>MID('Bball ref'!G257,FIND("(",'Bball ref'!G257)+1,FIND("/",'Bball ref'!G257)-FIND("(",'Bball ref'!G257)-1)</f>
        <v>#VALUE!</v>
      </c>
      <c r="N251" s="466" t="e">
        <f>MID('Bball ref'!G257,FIND("/",'Bball ref'!G257)+1,FIND(")",'Bball ref'!G257)-FIND("/",'Bball ref'!G257)-1)</f>
        <v>#VALUE!</v>
      </c>
      <c r="O251" s="466" t="e">
        <f>MID('Bball ref'!H257,FIND("(",'Bball ref'!H257)+1,FIND("/",'Bball ref'!H257)-FIND("(",'Bball ref'!H257)-1)</f>
        <v>#VALUE!</v>
      </c>
      <c r="P251" s="466" t="e">
        <f>MID('Bball ref'!H257,FIND("/",'Bball ref'!H257)+1,FIND(")",'Bball ref'!H257)-FIND("/",'Bball ref'!H257)-1)</f>
        <v>#VALUE!</v>
      </c>
    </row>
    <row r="252" spans="1:16">
      <c r="A252">
        <f>'Bball ref'!B258</f>
        <v>0</v>
      </c>
      <c r="B252" s="466">
        <f>'Bball ref'!A258</f>
        <v>0</v>
      </c>
      <c r="C252" s="466">
        <f>'Bball ref'!E258</f>
        <v>0</v>
      </c>
      <c r="D252" s="466" t="e">
        <f>LEFT('Bball ref'!G258,FIND("(",'Bball ref'!G258)-1)</f>
        <v>#VALUE!</v>
      </c>
      <c r="E252" s="466" t="e">
        <f>LEFT('Bball ref'!H258,(FIND("(",'Bball ref'!H258)-1))</f>
        <v>#VALUE!</v>
      </c>
      <c r="F252" s="466">
        <f>'Bball ref'!I258</f>
        <v>0</v>
      </c>
      <c r="G252" s="466">
        <f>'Bball ref'!K258</f>
        <v>0</v>
      </c>
      <c r="H252" s="466">
        <f>'Bball ref'!L258</f>
        <v>0</v>
      </c>
      <c r="I252" s="466">
        <f>'Bball ref'!M258</f>
        <v>0</v>
      </c>
      <c r="J252" s="466">
        <f>'Bball ref'!N258</f>
        <v>0</v>
      </c>
      <c r="K252" s="466">
        <f>'Bball ref'!O258</f>
        <v>0</v>
      </c>
      <c r="L252" s="466">
        <f>'Bball ref'!J258</f>
        <v>0</v>
      </c>
      <c r="M252" s="466" t="e">
        <f>MID('Bball ref'!G258,FIND("(",'Bball ref'!G258)+1,FIND("/",'Bball ref'!G258)-FIND("(",'Bball ref'!G258)-1)</f>
        <v>#VALUE!</v>
      </c>
      <c r="N252" s="466" t="e">
        <f>MID('Bball ref'!G258,FIND("/",'Bball ref'!G258)+1,FIND(")",'Bball ref'!G258)-FIND("/",'Bball ref'!G258)-1)</f>
        <v>#VALUE!</v>
      </c>
      <c r="O252" s="466" t="e">
        <f>MID('Bball ref'!H258,FIND("(",'Bball ref'!H258)+1,FIND("/",'Bball ref'!H258)-FIND("(",'Bball ref'!H258)-1)</f>
        <v>#VALUE!</v>
      </c>
      <c r="P252" s="466" t="e">
        <f>MID('Bball ref'!H258,FIND("/",'Bball ref'!H258)+1,FIND(")",'Bball ref'!H258)-FIND("/",'Bball ref'!H258)-1)</f>
        <v>#VALUE!</v>
      </c>
    </row>
    <row r="253" spans="1:16">
      <c r="A253">
        <f>'Bball ref'!B259</f>
        <v>0</v>
      </c>
      <c r="B253" s="466">
        <f>'Bball ref'!A259</f>
        <v>0</v>
      </c>
      <c r="C253" s="466">
        <f>'Bball ref'!E259</f>
        <v>0</v>
      </c>
      <c r="D253" s="466" t="e">
        <f>LEFT('Bball ref'!G259,FIND("(",'Bball ref'!G259)-1)</f>
        <v>#VALUE!</v>
      </c>
      <c r="E253" s="466" t="e">
        <f>LEFT('Bball ref'!H259,(FIND("(",'Bball ref'!H259)-1))</f>
        <v>#VALUE!</v>
      </c>
      <c r="F253" s="466">
        <f>'Bball ref'!I259</f>
        <v>0</v>
      </c>
      <c r="G253" s="466">
        <f>'Bball ref'!K259</f>
        <v>0</v>
      </c>
      <c r="H253" s="466">
        <f>'Bball ref'!L259</f>
        <v>0</v>
      </c>
      <c r="I253" s="466">
        <f>'Bball ref'!M259</f>
        <v>0</v>
      </c>
      <c r="J253" s="466">
        <f>'Bball ref'!N259</f>
        <v>0</v>
      </c>
      <c r="K253" s="466">
        <f>'Bball ref'!O259</f>
        <v>0</v>
      </c>
      <c r="L253" s="466">
        <f>'Bball ref'!J259</f>
        <v>0</v>
      </c>
      <c r="M253" s="466" t="e">
        <f>MID('Bball ref'!G259,FIND("(",'Bball ref'!G259)+1,FIND("/",'Bball ref'!G259)-FIND("(",'Bball ref'!G259)-1)</f>
        <v>#VALUE!</v>
      </c>
      <c r="N253" s="466" t="e">
        <f>MID('Bball ref'!G259,FIND("/",'Bball ref'!G259)+1,FIND(")",'Bball ref'!G259)-FIND("/",'Bball ref'!G259)-1)</f>
        <v>#VALUE!</v>
      </c>
      <c r="O253" s="466" t="e">
        <f>MID('Bball ref'!H259,FIND("(",'Bball ref'!H259)+1,FIND("/",'Bball ref'!H259)-FIND("(",'Bball ref'!H259)-1)</f>
        <v>#VALUE!</v>
      </c>
      <c r="P253" s="466" t="e">
        <f>MID('Bball ref'!H259,FIND("/",'Bball ref'!H259)+1,FIND(")",'Bball ref'!H259)-FIND("/",'Bball ref'!H259)-1)</f>
        <v>#VALUE!</v>
      </c>
    </row>
    <row r="254" spans="1:16">
      <c r="A254">
        <f>'Bball ref'!B260</f>
        <v>0</v>
      </c>
      <c r="B254" s="466">
        <f>'Bball ref'!A260</f>
        <v>0</v>
      </c>
      <c r="C254" s="466">
        <f>'Bball ref'!E260</f>
        <v>0</v>
      </c>
      <c r="D254" s="466" t="e">
        <f>LEFT('Bball ref'!G260,FIND("(",'Bball ref'!G260)-1)</f>
        <v>#VALUE!</v>
      </c>
      <c r="E254" s="466" t="e">
        <f>LEFT('Bball ref'!H260,(FIND("(",'Bball ref'!H260)-1))</f>
        <v>#VALUE!</v>
      </c>
      <c r="F254" s="466">
        <f>'Bball ref'!I260</f>
        <v>0</v>
      </c>
      <c r="G254" s="466">
        <f>'Bball ref'!K260</f>
        <v>0</v>
      </c>
      <c r="H254" s="466">
        <f>'Bball ref'!L260</f>
        <v>0</v>
      </c>
      <c r="I254" s="466">
        <f>'Bball ref'!M260</f>
        <v>0</v>
      </c>
      <c r="J254" s="466">
        <f>'Bball ref'!N260</f>
        <v>0</v>
      </c>
      <c r="K254" s="466">
        <f>'Bball ref'!O260</f>
        <v>0</v>
      </c>
      <c r="L254" s="466">
        <f>'Bball ref'!J260</f>
        <v>0</v>
      </c>
      <c r="M254" s="466" t="e">
        <f>MID('Bball ref'!G260,FIND("(",'Bball ref'!G260)+1,FIND("/",'Bball ref'!G260)-FIND("(",'Bball ref'!G260)-1)</f>
        <v>#VALUE!</v>
      </c>
      <c r="N254" s="466" t="e">
        <f>MID('Bball ref'!G260,FIND("/",'Bball ref'!G260)+1,FIND(")",'Bball ref'!G260)-FIND("/",'Bball ref'!G260)-1)</f>
        <v>#VALUE!</v>
      </c>
      <c r="O254" s="466" t="e">
        <f>MID('Bball ref'!H260,FIND("(",'Bball ref'!H260)+1,FIND("/",'Bball ref'!H260)-FIND("(",'Bball ref'!H260)-1)</f>
        <v>#VALUE!</v>
      </c>
      <c r="P254" s="466" t="e">
        <f>MID('Bball ref'!H260,FIND("/",'Bball ref'!H260)+1,FIND(")",'Bball ref'!H260)-FIND("/",'Bball ref'!H260)-1)</f>
        <v>#VALUE!</v>
      </c>
    </row>
    <row r="255" spans="1:16">
      <c r="A255">
        <f>'Bball ref'!B261</f>
        <v>0</v>
      </c>
      <c r="B255" s="466">
        <f>'Bball ref'!A261</f>
        <v>0</v>
      </c>
      <c r="C255" s="466">
        <f>'Bball ref'!E261</f>
        <v>0</v>
      </c>
      <c r="D255" s="466" t="e">
        <f>LEFT('Bball ref'!G261,FIND("(",'Bball ref'!G261)-1)</f>
        <v>#VALUE!</v>
      </c>
      <c r="E255" s="466" t="e">
        <f>LEFT('Bball ref'!H261,(FIND("(",'Bball ref'!H261)-1))</f>
        <v>#VALUE!</v>
      </c>
      <c r="F255" s="466">
        <f>'Bball ref'!I261</f>
        <v>0</v>
      </c>
      <c r="G255" s="466">
        <f>'Bball ref'!K261</f>
        <v>0</v>
      </c>
      <c r="H255" s="466">
        <f>'Bball ref'!L261</f>
        <v>0</v>
      </c>
      <c r="I255" s="466">
        <f>'Bball ref'!M261</f>
        <v>0</v>
      </c>
      <c r="J255" s="466">
        <f>'Bball ref'!N261</f>
        <v>0</v>
      </c>
      <c r="K255" s="466">
        <f>'Bball ref'!O261</f>
        <v>0</v>
      </c>
      <c r="L255" s="466">
        <f>'Bball ref'!J261</f>
        <v>0</v>
      </c>
      <c r="M255" s="466" t="e">
        <f>MID('Bball ref'!G261,FIND("(",'Bball ref'!G261)+1,FIND("/",'Bball ref'!G261)-FIND("(",'Bball ref'!G261)-1)</f>
        <v>#VALUE!</v>
      </c>
      <c r="N255" s="466" t="e">
        <f>MID('Bball ref'!G261,FIND("/",'Bball ref'!G261)+1,FIND(")",'Bball ref'!G261)-FIND("/",'Bball ref'!G261)-1)</f>
        <v>#VALUE!</v>
      </c>
      <c r="O255" s="466" t="e">
        <f>MID('Bball ref'!H261,FIND("(",'Bball ref'!H261)+1,FIND("/",'Bball ref'!H261)-FIND("(",'Bball ref'!H261)-1)</f>
        <v>#VALUE!</v>
      </c>
      <c r="P255" s="466" t="e">
        <f>MID('Bball ref'!H261,FIND("/",'Bball ref'!H261)+1,FIND(")",'Bball ref'!H261)-FIND("/",'Bball ref'!H261)-1)</f>
        <v>#VALUE!</v>
      </c>
    </row>
    <row r="256" spans="1:16">
      <c r="A256">
        <f>'Bball ref'!B262</f>
        <v>0</v>
      </c>
      <c r="B256" s="466">
        <f>'Bball ref'!A262</f>
        <v>0</v>
      </c>
      <c r="C256" s="466">
        <f>'Bball ref'!E262</f>
        <v>0</v>
      </c>
      <c r="D256" s="466" t="e">
        <f>LEFT('Bball ref'!G262,FIND("(",'Bball ref'!G262)-1)</f>
        <v>#VALUE!</v>
      </c>
      <c r="E256" s="466" t="e">
        <f>LEFT('Bball ref'!H262,(FIND("(",'Bball ref'!H262)-1))</f>
        <v>#VALUE!</v>
      </c>
      <c r="F256" s="466">
        <f>'Bball ref'!I262</f>
        <v>0</v>
      </c>
      <c r="G256" s="466">
        <f>'Bball ref'!K262</f>
        <v>0</v>
      </c>
      <c r="H256" s="466">
        <f>'Bball ref'!L262</f>
        <v>0</v>
      </c>
      <c r="I256" s="466">
        <f>'Bball ref'!M262</f>
        <v>0</v>
      </c>
      <c r="J256" s="466">
        <f>'Bball ref'!N262</f>
        <v>0</v>
      </c>
      <c r="K256" s="466">
        <f>'Bball ref'!O262</f>
        <v>0</v>
      </c>
      <c r="L256" s="466">
        <f>'Bball ref'!J262</f>
        <v>0</v>
      </c>
      <c r="M256" s="466" t="e">
        <f>MID('Bball ref'!G262,FIND("(",'Bball ref'!G262)+1,FIND("/",'Bball ref'!G262)-FIND("(",'Bball ref'!G262)-1)</f>
        <v>#VALUE!</v>
      </c>
      <c r="N256" s="466" t="e">
        <f>MID('Bball ref'!G262,FIND("/",'Bball ref'!G262)+1,FIND(")",'Bball ref'!G262)-FIND("/",'Bball ref'!G262)-1)</f>
        <v>#VALUE!</v>
      </c>
      <c r="O256" s="466" t="e">
        <f>MID('Bball ref'!H262,FIND("(",'Bball ref'!H262)+1,FIND("/",'Bball ref'!H262)-FIND("(",'Bball ref'!H262)-1)</f>
        <v>#VALUE!</v>
      </c>
      <c r="P256" s="466" t="e">
        <f>MID('Bball ref'!H262,FIND("/",'Bball ref'!H262)+1,FIND(")",'Bball ref'!H262)-FIND("/",'Bball ref'!H262)-1)</f>
        <v>#VALUE!</v>
      </c>
    </row>
    <row r="257" spans="1:16">
      <c r="A257">
        <f>'Bball ref'!B263</f>
        <v>0</v>
      </c>
      <c r="B257" s="466">
        <f>'Bball ref'!A263</f>
        <v>0</v>
      </c>
      <c r="C257" s="466">
        <f>'Bball ref'!E263</f>
        <v>0</v>
      </c>
      <c r="D257" s="466" t="e">
        <f>LEFT('Bball ref'!G263,FIND("(",'Bball ref'!G263)-1)</f>
        <v>#VALUE!</v>
      </c>
      <c r="E257" s="466" t="e">
        <f>LEFT('Bball ref'!H263,(FIND("(",'Bball ref'!H263)-1))</f>
        <v>#VALUE!</v>
      </c>
      <c r="F257" s="466">
        <f>'Bball ref'!I263</f>
        <v>0</v>
      </c>
      <c r="G257" s="466">
        <f>'Bball ref'!K263</f>
        <v>0</v>
      </c>
      <c r="H257" s="466">
        <f>'Bball ref'!L263</f>
        <v>0</v>
      </c>
      <c r="I257" s="466">
        <f>'Bball ref'!M263</f>
        <v>0</v>
      </c>
      <c r="J257" s="466">
        <f>'Bball ref'!N263</f>
        <v>0</v>
      </c>
      <c r="K257" s="466">
        <f>'Bball ref'!O263</f>
        <v>0</v>
      </c>
      <c r="L257" s="466">
        <f>'Bball ref'!J263</f>
        <v>0</v>
      </c>
      <c r="M257" s="466" t="e">
        <f>MID('Bball ref'!G263,FIND("(",'Bball ref'!G263)+1,FIND("/",'Bball ref'!G263)-FIND("(",'Bball ref'!G263)-1)</f>
        <v>#VALUE!</v>
      </c>
      <c r="N257" s="466" t="e">
        <f>MID('Bball ref'!G263,FIND("/",'Bball ref'!G263)+1,FIND(")",'Bball ref'!G263)-FIND("/",'Bball ref'!G263)-1)</f>
        <v>#VALUE!</v>
      </c>
      <c r="O257" s="466" t="e">
        <f>MID('Bball ref'!H263,FIND("(",'Bball ref'!H263)+1,FIND("/",'Bball ref'!H263)-FIND("(",'Bball ref'!H263)-1)</f>
        <v>#VALUE!</v>
      </c>
      <c r="P257" s="466" t="e">
        <f>MID('Bball ref'!H263,FIND("/",'Bball ref'!H263)+1,FIND(")",'Bball ref'!H263)-FIND("/",'Bball ref'!H263)-1)</f>
        <v>#VALUE!</v>
      </c>
    </row>
    <row r="258" spans="1:16">
      <c r="A258">
        <f>'Bball ref'!B264</f>
        <v>0</v>
      </c>
      <c r="B258" s="466">
        <f>'Bball ref'!A264</f>
        <v>0</v>
      </c>
      <c r="C258" s="466">
        <f>'Bball ref'!E264</f>
        <v>0</v>
      </c>
      <c r="D258" s="466" t="e">
        <f>LEFT('Bball ref'!G264,FIND("(",'Bball ref'!G264)-1)</f>
        <v>#VALUE!</v>
      </c>
      <c r="E258" s="466" t="e">
        <f>LEFT('Bball ref'!H264,(FIND("(",'Bball ref'!H264)-1))</f>
        <v>#VALUE!</v>
      </c>
      <c r="F258" s="466">
        <f>'Bball ref'!I264</f>
        <v>0</v>
      </c>
      <c r="G258" s="466">
        <f>'Bball ref'!K264</f>
        <v>0</v>
      </c>
      <c r="H258" s="466">
        <f>'Bball ref'!L264</f>
        <v>0</v>
      </c>
      <c r="I258" s="466">
        <f>'Bball ref'!M264</f>
        <v>0</v>
      </c>
      <c r="J258" s="466">
        <f>'Bball ref'!N264</f>
        <v>0</v>
      </c>
      <c r="K258" s="466">
        <f>'Bball ref'!O264</f>
        <v>0</v>
      </c>
      <c r="L258" s="466">
        <f>'Bball ref'!J264</f>
        <v>0</v>
      </c>
      <c r="M258" s="466" t="e">
        <f>MID('Bball ref'!G264,FIND("(",'Bball ref'!G264)+1,FIND("/",'Bball ref'!G264)-FIND("(",'Bball ref'!G264)-1)</f>
        <v>#VALUE!</v>
      </c>
      <c r="N258" s="466" t="e">
        <f>MID('Bball ref'!G264,FIND("/",'Bball ref'!G264)+1,FIND(")",'Bball ref'!G264)-FIND("/",'Bball ref'!G264)-1)</f>
        <v>#VALUE!</v>
      </c>
      <c r="O258" s="466" t="e">
        <f>MID('Bball ref'!H264,FIND("(",'Bball ref'!H264)+1,FIND("/",'Bball ref'!H264)-FIND("(",'Bball ref'!H264)-1)</f>
        <v>#VALUE!</v>
      </c>
      <c r="P258" s="466" t="e">
        <f>MID('Bball ref'!H264,FIND("/",'Bball ref'!H264)+1,FIND(")",'Bball ref'!H264)-FIND("/",'Bball ref'!H264)-1)</f>
        <v>#VALUE!</v>
      </c>
    </row>
    <row r="259" spans="1:16">
      <c r="A259">
        <f>'Bball ref'!B265</f>
        <v>0</v>
      </c>
      <c r="B259" s="466">
        <f>'Bball ref'!A265</f>
        <v>0</v>
      </c>
      <c r="C259" s="466">
        <f>'Bball ref'!E265</f>
        <v>0</v>
      </c>
      <c r="D259" s="466" t="e">
        <f>LEFT('Bball ref'!G265,FIND("(",'Bball ref'!G265)-1)</f>
        <v>#VALUE!</v>
      </c>
      <c r="E259" s="466" t="e">
        <f>LEFT('Bball ref'!H265,(FIND("(",'Bball ref'!H265)-1))</f>
        <v>#VALUE!</v>
      </c>
      <c r="F259" s="466">
        <f>'Bball ref'!I265</f>
        <v>0</v>
      </c>
      <c r="G259" s="466">
        <f>'Bball ref'!K265</f>
        <v>0</v>
      </c>
      <c r="H259" s="466">
        <f>'Bball ref'!L265</f>
        <v>0</v>
      </c>
      <c r="I259" s="466">
        <f>'Bball ref'!M265</f>
        <v>0</v>
      </c>
      <c r="J259" s="466">
        <f>'Bball ref'!N265</f>
        <v>0</v>
      </c>
      <c r="K259" s="466">
        <f>'Bball ref'!O265</f>
        <v>0</v>
      </c>
      <c r="L259" s="466">
        <f>'Bball ref'!J265</f>
        <v>0</v>
      </c>
      <c r="M259" s="466" t="e">
        <f>MID('Bball ref'!G265,FIND("(",'Bball ref'!G265)+1,FIND("/",'Bball ref'!G265)-FIND("(",'Bball ref'!G265)-1)</f>
        <v>#VALUE!</v>
      </c>
      <c r="N259" s="466" t="e">
        <f>MID('Bball ref'!G265,FIND("/",'Bball ref'!G265)+1,FIND(")",'Bball ref'!G265)-FIND("/",'Bball ref'!G265)-1)</f>
        <v>#VALUE!</v>
      </c>
      <c r="O259" s="466" t="e">
        <f>MID('Bball ref'!H265,FIND("(",'Bball ref'!H265)+1,FIND("/",'Bball ref'!H265)-FIND("(",'Bball ref'!H265)-1)</f>
        <v>#VALUE!</v>
      </c>
      <c r="P259" s="466" t="e">
        <f>MID('Bball ref'!H265,FIND("/",'Bball ref'!H265)+1,FIND(")",'Bball ref'!H265)-FIND("/",'Bball ref'!H265)-1)</f>
        <v>#VALUE!</v>
      </c>
    </row>
    <row r="260" spans="1:16">
      <c r="A260">
        <f>'Bball ref'!B266</f>
        <v>0</v>
      </c>
      <c r="B260" s="466">
        <f>'Bball ref'!A266</f>
        <v>0</v>
      </c>
      <c r="C260" s="466">
        <f>'Bball ref'!E266</f>
        <v>0</v>
      </c>
      <c r="D260" s="466" t="e">
        <f>LEFT('Bball ref'!G266,FIND("(",'Bball ref'!G266)-1)</f>
        <v>#VALUE!</v>
      </c>
      <c r="E260" s="466" t="e">
        <f>LEFT('Bball ref'!H266,(FIND("(",'Bball ref'!H266)-1))</f>
        <v>#VALUE!</v>
      </c>
      <c r="F260" s="466">
        <f>'Bball ref'!I266</f>
        <v>0</v>
      </c>
      <c r="G260" s="466">
        <f>'Bball ref'!K266</f>
        <v>0</v>
      </c>
      <c r="H260" s="466">
        <f>'Bball ref'!L266</f>
        <v>0</v>
      </c>
      <c r="I260" s="466">
        <f>'Bball ref'!M266</f>
        <v>0</v>
      </c>
      <c r="J260" s="466">
        <f>'Bball ref'!N266</f>
        <v>0</v>
      </c>
      <c r="K260" s="466">
        <f>'Bball ref'!O266</f>
        <v>0</v>
      </c>
      <c r="L260" s="466">
        <f>'Bball ref'!J266</f>
        <v>0</v>
      </c>
      <c r="M260" s="466" t="e">
        <f>MID('Bball ref'!G266,FIND("(",'Bball ref'!G266)+1,FIND("/",'Bball ref'!G266)-FIND("(",'Bball ref'!G266)-1)</f>
        <v>#VALUE!</v>
      </c>
      <c r="N260" s="466" t="e">
        <f>MID('Bball ref'!G266,FIND("/",'Bball ref'!G266)+1,FIND(")",'Bball ref'!G266)-FIND("/",'Bball ref'!G266)-1)</f>
        <v>#VALUE!</v>
      </c>
      <c r="O260" s="466" t="e">
        <f>MID('Bball ref'!H266,FIND("(",'Bball ref'!H266)+1,FIND("/",'Bball ref'!H266)-FIND("(",'Bball ref'!H266)-1)</f>
        <v>#VALUE!</v>
      </c>
      <c r="P260" s="466" t="e">
        <f>MID('Bball ref'!H266,FIND("/",'Bball ref'!H266)+1,FIND(")",'Bball ref'!H266)-FIND("/",'Bball ref'!H266)-1)</f>
        <v>#VALUE!</v>
      </c>
    </row>
    <row r="261" spans="1:16">
      <c r="A261">
        <f>'Bball ref'!B267</f>
        <v>0</v>
      </c>
      <c r="B261" s="466">
        <f>'Bball ref'!A267</f>
        <v>0</v>
      </c>
      <c r="C261" s="466">
        <f>'Bball ref'!E267</f>
        <v>0</v>
      </c>
      <c r="D261" s="466" t="e">
        <f>LEFT('Bball ref'!G267,FIND("(",'Bball ref'!G267)-1)</f>
        <v>#VALUE!</v>
      </c>
      <c r="E261" s="466" t="e">
        <f>LEFT('Bball ref'!H267,(FIND("(",'Bball ref'!H267)-1))</f>
        <v>#VALUE!</v>
      </c>
      <c r="F261" s="466">
        <f>'Bball ref'!I267</f>
        <v>0</v>
      </c>
      <c r="G261" s="466">
        <f>'Bball ref'!K267</f>
        <v>0</v>
      </c>
      <c r="H261" s="466">
        <f>'Bball ref'!L267</f>
        <v>0</v>
      </c>
      <c r="I261" s="466">
        <f>'Bball ref'!M267</f>
        <v>0</v>
      </c>
      <c r="J261" s="466">
        <f>'Bball ref'!N267</f>
        <v>0</v>
      </c>
      <c r="K261" s="466">
        <f>'Bball ref'!O267</f>
        <v>0</v>
      </c>
      <c r="L261" s="466">
        <f>'Bball ref'!J267</f>
        <v>0</v>
      </c>
      <c r="M261" s="466" t="e">
        <f>MID('Bball ref'!G267,FIND("(",'Bball ref'!G267)+1,FIND("/",'Bball ref'!G267)-FIND("(",'Bball ref'!G267)-1)</f>
        <v>#VALUE!</v>
      </c>
      <c r="N261" s="466" t="e">
        <f>MID('Bball ref'!G267,FIND("/",'Bball ref'!G267)+1,FIND(")",'Bball ref'!G267)-FIND("/",'Bball ref'!G267)-1)</f>
        <v>#VALUE!</v>
      </c>
      <c r="O261" s="466" t="e">
        <f>MID('Bball ref'!H267,FIND("(",'Bball ref'!H267)+1,FIND("/",'Bball ref'!H267)-FIND("(",'Bball ref'!H267)-1)</f>
        <v>#VALUE!</v>
      </c>
      <c r="P261" s="466" t="e">
        <f>MID('Bball ref'!H267,FIND("/",'Bball ref'!H267)+1,FIND(")",'Bball ref'!H267)-FIND("/",'Bball ref'!H267)-1)</f>
        <v>#VALUE!</v>
      </c>
    </row>
    <row r="262" spans="1:16">
      <c r="A262">
        <f>'Bball ref'!B268</f>
        <v>0</v>
      </c>
      <c r="B262" s="466">
        <f>'Bball ref'!A268</f>
        <v>0</v>
      </c>
      <c r="C262" s="466">
        <f>'Bball ref'!E268</f>
        <v>0</v>
      </c>
      <c r="D262" s="466" t="e">
        <f>LEFT('Bball ref'!G268,FIND("(",'Bball ref'!G268)-1)</f>
        <v>#VALUE!</v>
      </c>
      <c r="E262" s="466" t="e">
        <f>LEFT('Bball ref'!H268,(FIND("(",'Bball ref'!H268)-1))</f>
        <v>#VALUE!</v>
      </c>
      <c r="F262" s="466">
        <f>'Bball ref'!I268</f>
        <v>0</v>
      </c>
      <c r="G262" s="466">
        <f>'Bball ref'!K268</f>
        <v>0</v>
      </c>
      <c r="H262" s="466">
        <f>'Bball ref'!L268</f>
        <v>0</v>
      </c>
      <c r="I262" s="466">
        <f>'Bball ref'!M268</f>
        <v>0</v>
      </c>
      <c r="J262" s="466">
        <f>'Bball ref'!N268</f>
        <v>0</v>
      </c>
      <c r="K262" s="466">
        <f>'Bball ref'!O268</f>
        <v>0</v>
      </c>
      <c r="L262" s="466">
        <f>'Bball ref'!J268</f>
        <v>0</v>
      </c>
      <c r="M262" s="466" t="e">
        <f>MID('Bball ref'!G268,FIND("(",'Bball ref'!G268)+1,FIND("/",'Bball ref'!G268)-FIND("(",'Bball ref'!G268)-1)</f>
        <v>#VALUE!</v>
      </c>
      <c r="N262" s="466" t="e">
        <f>MID('Bball ref'!G268,FIND("/",'Bball ref'!G268)+1,FIND(")",'Bball ref'!G268)-FIND("/",'Bball ref'!G268)-1)</f>
        <v>#VALUE!</v>
      </c>
      <c r="O262" s="466" t="e">
        <f>MID('Bball ref'!H268,FIND("(",'Bball ref'!H268)+1,FIND("/",'Bball ref'!H268)-FIND("(",'Bball ref'!H268)-1)</f>
        <v>#VALUE!</v>
      </c>
      <c r="P262" s="466" t="e">
        <f>MID('Bball ref'!H268,FIND("/",'Bball ref'!H268)+1,FIND(")",'Bball ref'!H268)-FIND("/",'Bball ref'!H268)-1)</f>
        <v>#VALUE!</v>
      </c>
    </row>
    <row r="263" spans="1:16">
      <c r="A263">
        <f>'Bball ref'!B269</f>
        <v>0</v>
      </c>
      <c r="B263" s="466">
        <f>'Bball ref'!A269</f>
        <v>0</v>
      </c>
      <c r="C263" s="466">
        <f>'Bball ref'!E269</f>
        <v>0</v>
      </c>
      <c r="D263" s="466" t="e">
        <f>LEFT('Bball ref'!G269,FIND("(",'Bball ref'!G269)-1)</f>
        <v>#VALUE!</v>
      </c>
      <c r="E263" s="466" t="e">
        <f>LEFT('Bball ref'!H269,(FIND("(",'Bball ref'!H269)-1))</f>
        <v>#VALUE!</v>
      </c>
      <c r="F263" s="466">
        <f>'Bball ref'!I269</f>
        <v>0</v>
      </c>
      <c r="G263" s="466">
        <f>'Bball ref'!K269</f>
        <v>0</v>
      </c>
      <c r="H263" s="466">
        <f>'Bball ref'!L269</f>
        <v>0</v>
      </c>
      <c r="I263" s="466">
        <f>'Bball ref'!M269</f>
        <v>0</v>
      </c>
      <c r="J263" s="466">
        <f>'Bball ref'!N269</f>
        <v>0</v>
      </c>
      <c r="K263" s="466">
        <f>'Bball ref'!O269</f>
        <v>0</v>
      </c>
      <c r="L263" s="466">
        <f>'Bball ref'!J269</f>
        <v>0</v>
      </c>
      <c r="M263" s="466" t="e">
        <f>MID('Bball ref'!G269,FIND("(",'Bball ref'!G269)+1,FIND("/",'Bball ref'!G269)-FIND("(",'Bball ref'!G269)-1)</f>
        <v>#VALUE!</v>
      </c>
      <c r="N263" s="466" t="e">
        <f>MID('Bball ref'!G269,FIND("/",'Bball ref'!G269)+1,FIND(")",'Bball ref'!G269)-FIND("/",'Bball ref'!G269)-1)</f>
        <v>#VALUE!</v>
      </c>
      <c r="O263" s="466" t="e">
        <f>MID('Bball ref'!H269,FIND("(",'Bball ref'!H269)+1,FIND("/",'Bball ref'!H269)-FIND("(",'Bball ref'!H269)-1)</f>
        <v>#VALUE!</v>
      </c>
      <c r="P263" s="466" t="e">
        <f>MID('Bball ref'!H269,FIND("/",'Bball ref'!H269)+1,FIND(")",'Bball ref'!H269)-FIND("/",'Bball ref'!H269)-1)</f>
        <v>#VALUE!</v>
      </c>
    </row>
    <row r="264" spans="1:16">
      <c r="A264">
        <f>'Bball ref'!B270</f>
        <v>0</v>
      </c>
      <c r="B264" s="466">
        <f>'Bball ref'!A270</f>
        <v>0</v>
      </c>
      <c r="C264" s="466">
        <f>'Bball ref'!E270</f>
        <v>0</v>
      </c>
      <c r="D264" s="466" t="e">
        <f>LEFT('Bball ref'!G270,FIND("(",'Bball ref'!G270)-1)</f>
        <v>#VALUE!</v>
      </c>
      <c r="E264" s="466" t="e">
        <f>LEFT('Bball ref'!H270,(FIND("(",'Bball ref'!H270)-1))</f>
        <v>#VALUE!</v>
      </c>
      <c r="F264" s="466">
        <f>'Bball ref'!I270</f>
        <v>0</v>
      </c>
      <c r="G264" s="466">
        <f>'Bball ref'!K270</f>
        <v>0</v>
      </c>
      <c r="H264" s="466">
        <f>'Bball ref'!L270</f>
        <v>0</v>
      </c>
      <c r="I264" s="466">
        <f>'Bball ref'!M270</f>
        <v>0</v>
      </c>
      <c r="J264" s="466">
        <f>'Bball ref'!N270</f>
        <v>0</v>
      </c>
      <c r="K264" s="466">
        <f>'Bball ref'!O270</f>
        <v>0</v>
      </c>
      <c r="L264" s="466">
        <f>'Bball ref'!J270</f>
        <v>0</v>
      </c>
      <c r="M264" s="466" t="e">
        <f>MID('Bball ref'!G270,FIND("(",'Bball ref'!G270)+1,FIND("/",'Bball ref'!G270)-FIND("(",'Bball ref'!G270)-1)</f>
        <v>#VALUE!</v>
      </c>
      <c r="N264" s="466" t="e">
        <f>MID('Bball ref'!G270,FIND("/",'Bball ref'!G270)+1,FIND(")",'Bball ref'!G270)-FIND("/",'Bball ref'!G270)-1)</f>
        <v>#VALUE!</v>
      </c>
      <c r="O264" s="466" t="e">
        <f>MID('Bball ref'!H270,FIND("(",'Bball ref'!H270)+1,FIND("/",'Bball ref'!H270)-FIND("(",'Bball ref'!H270)-1)</f>
        <v>#VALUE!</v>
      </c>
      <c r="P264" s="466" t="e">
        <f>MID('Bball ref'!H270,FIND("/",'Bball ref'!H270)+1,FIND(")",'Bball ref'!H270)-FIND("/",'Bball ref'!H270)-1)</f>
        <v>#VALUE!</v>
      </c>
    </row>
    <row r="265" spans="1:16">
      <c r="A265">
        <f>'Bball ref'!B271</f>
        <v>0</v>
      </c>
      <c r="B265" s="466">
        <f>'Bball ref'!A271</f>
        <v>0</v>
      </c>
      <c r="C265" s="466">
        <f>'Bball ref'!E271</f>
        <v>0</v>
      </c>
      <c r="D265" s="466" t="e">
        <f>LEFT('Bball ref'!G271,FIND("(",'Bball ref'!G271)-1)</f>
        <v>#VALUE!</v>
      </c>
      <c r="E265" s="466" t="e">
        <f>LEFT('Bball ref'!H271,(FIND("(",'Bball ref'!H271)-1))</f>
        <v>#VALUE!</v>
      </c>
      <c r="F265" s="466">
        <f>'Bball ref'!I271</f>
        <v>0</v>
      </c>
      <c r="G265" s="466">
        <f>'Bball ref'!K271</f>
        <v>0</v>
      </c>
      <c r="H265" s="466">
        <f>'Bball ref'!L271</f>
        <v>0</v>
      </c>
      <c r="I265" s="466">
        <f>'Bball ref'!M271</f>
        <v>0</v>
      </c>
      <c r="J265" s="466">
        <f>'Bball ref'!N271</f>
        <v>0</v>
      </c>
      <c r="K265" s="466">
        <f>'Bball ref'!O271</f>
        <v>0</v>
      </c>
      <c r="L265" s="466">
        <f>'Bball ref'!J271</f>
        <v>0</v>
      </c>
      <c r="M265" s="466" t="e">
        <f>MID('Bball ref'!G271,FIND("(",'Bball ref'!G271)+1,FIND("/",'Bball ref'!G271)-FIND("(",'Bball ref'!G271)-1)</f>
        <v>#VALUE!</v>
      </c>
      <c r="N265" s="466" t="e">
        <f>MID('Bball ref'!G271,FIND("/",'Bball ref'!G271)+1,FIND(")",'Bball ref'!G271)-FIND("/",'Bball ref'!G271)-1)</f>
        <v>#VALUE!</v>
      </c>
      <c r="O265" s="466" t="e">
        <f>MID('Bball ref'!H271,FIND("(",'Bball ref'!H271)+1,FIND("/",'Bball ref'!H271)-FIND("(",'Bball ref'!H271)-1)</f>
        <v>#VALUE!</v>
      </c>
      <c r="P265" s="466" t="e">
        <f>MID('Bball ref'!H271,FIND("/",'Bball ref'!H271)+1,FIND(")",'Bball ref'!H271)-FIND("/",'Bball ref'!H271)-1)</f>
        <v>#VALUE!</v>
      </c>
    </row>
    <row r="266" spans="1:16">
      <c r="A266">
        <f>'Bball ref'!B272</f>
        <v>0</v>
      </c>
      <c r="B266" s="466">
        <f>'Bball ref'!A272</f>
        <v>0</v>
      </c>
      <c r="C266" s="466">
        <f>'Bball ref'!E272</f>
        <v>0</v>
      </c>
      <c r="D266" s="466" t="e">
        <f>LEFT('Bball ref'!G272,FIND("(",'Bball ref'!G272)-1)</f>
        <v>#VALUE!</v>
      </c>
      <c r="E266" s="466" t="e">
        <f>LEFT('Bball ref'!H272,(FIND("(",'Bball ref'!H272)-1))</f>
        <v>#VALUE!</v>
      </c>
      <c r="F266" s="466">
        <f>'Bball ref'!I272</f>
        <v>0</v>
      </c>
      <c r="G266" s="466">
        <f>'Bball ref'!K272</f>
        <v>0</v>
      </c>
      <c r="H266" s="466">
        <f>'Bball ref'!L272</f>
        <v>0</v>
      </c>
      <c r="I266" s="466">
        <f>'Bball ref'!M272</f>
        <v>0</v>
      </c>
      <c r="J266" s="466">
        <f>'Bball ref'!N272</f>
        <v>0</v>
      </c>
      <c r="K266" s="466">
        <f>'Bball ref'!O272</f>
        <v>0</v>
      </c>
      <c r="L266" s="466">
        <f>'Bball ref'!J272</f>
        <v>0</v>
      </c>
      <c r="M266" s="466" t="e">
        <f>MID('Bball ref'!G272,FIND("(",'Bball ref'!G272)+1,FIND("/",'Bball ref'!G272)-FIND("(",'Bball ref'!G272)-1)</f>
        <v>#VALUE!</v>
      </c>
      <c r="N266" s="466" t="e">
        <f>MID('Bball ref'!G272,FIND("/",'Bball ref'!G272)+1,FIND(")",'Bball ref'!G272)-FIND("/",'Bball ref'!G272)-1)</f>
        <v>#VALUE!</v>
      </c>
      <c r="O266" s="466" t="e">
        <f>MID('Bball ref'!H272,FIND("(",'Bball ref'!H272)+1,FIND("/",'Bball ref'!H272)-FIND("(",'Bball ref'!H272)-1)</f>
        <v>#VALUE!</v>
      </c>
      <c r="P266" s="466" t="e">
        <f>MID('Bball ref'!H272,FIND("/",'Bball ref'!H272)+1,FIND(")",'Bball ref'!H272)-FIND("/",'Bball ref'!H272)-1)</f>
        <v>#VALUE!</v>
      </c>
    </row>
    <row r="267" spans="1:16">
      <c r="A267">
        <f>'Bball ref'!B273</f>
        <v>0</v>
      </c>
      <c r="B267" s="466">
        <f>'Bball ref'!A273</f>
        <v>0</v>
      </c>
      <c r="C267" s="466">
        <f>'Bball ref'!E273</f>
        <v>0</v>
      </c>
      <c r="D267" s="466" t="e">
        <f>LEFT('Bball ref'!G273,FIND("(",'Bball ref'!G273)-1)</f>
        <v>#VALUE!</v>
      </c>
      <c r="E267" s="466" t="e">
        <f>LEFT('Bball ref'!H273,(FIND("(",'Bball ref'!H273)-1))</f>
        <v>#VALUE!</v>
      </c>
      <c r="F267" s="466">
        <f>'Bball ref'!I273</f>
        <v>0</v>
      </c>
      <c r="G267" s="466">
        <f>'Bball ref'!K273</f>
        <v>0</v>
      </c>
      <c r="H267" s="466">
        <f>'Bball ref'!L273</f>
        <v>0</v>
      </c>
      <c r="I267" s="466">
        <f>'Bball ref'!M273</f>
        <v>0</v>
      </c>
      <c r="J267" s="466">
        <f>'Bball ref'!N273</f>
        <v>0</v>
      </c>
      <c r="K267" s="466">
        <f>'Bball ref'!O273</f>
        <v>0</v>
      </c>
      <c r="L267" s="466">
        <f>'Bball ref'!J273</f>
        <v>0</v>
      </c>
      <c r="M267" s="466" t="e">
        <f>MID('Bball ref'!G273,FIND("(",'Bball ref'!G273)+1,FIND("/",'Bball ref'!G273)-FIND("(",'Bball ref'!G273)-1)</f>
        <v>#VALUE!</v>
      </c>
      <c r="N267" s="466" t="e">
        <f>MID('Bball ref'!G273,FIND("/",'Bball ref'!G273)+1,FIND(")",'Bball ref'!G273)-FIND("/",'Bball ref'!G273)-1)</f>
        <v>#VALUE!</v>
      </c>
      <c r="O267" s="466" t="e">
        <f>MID('Bball ref'!H273,FIND("(",'Bball ref'!H273)+1,FIND("/",'Bball ref'!H273)-FIND("(",'Bball ref'!H273)-1)</f>
        <v>#VALUE!</v>
      </c>
      <c r="P267" s="466" t="e">
        <f>MID('Bball ref'!H273,FIND("/",'Bball ref'!H273)+1,FIND(")",'Bball ref'!H273)-FIND("/",'Bball ref'!H273)-1)</f>
        <v>#VALUE!</v>
      </c>
    </row>
    <row r="268" spans="1:16">
      <c r="A268">
        <f>'Bball ref'!B274</f>
        <v>0</v>
      </c>
      <c r="B268" s="466">
        <f>'Bball ref'!A274</f>
        <v>0</v>
      </c>
      <c r="C268" s="466">
        <f>'Bball ref'!E274</f>
        <v>0</v>
      </c>
      <c r="D268" s="466" t="e">
        <f>LEFT('Bball ref'!G274,FIND("(",'Bball ref'!G274)-1)</f>
        <v>#VALUE!</v>
      </c>
      <c r="E268" s="466" t="e">
        <f>LEFT('Bball ref'!H274,(FIND("(",'Bball ref'!H274)-1))</f>
        <v>#VALUE!</v>
      </c>
      <c r="F268" s="466">
        <f>'Bball ref'!I274</f>
        <v>0</v>
      </c>
      <c r="G268" s="466">
        <f>'Bball ref'!K274</f>
        <v>0</v>
      </c>
      <c r="H268" s="466">
        <f>'Bball ref'!L274</f>
        <v>0</v>
      </c>
      <c r="I268" s="466">
        <f>'Bball ref'!M274</f>
        <v>0</v>
      </c>
      <c r="J268" s="466">
        <f>'Bball ref'!N274</f>
        <v>0</v>
      </c>
      <c r="K268" s="466">
        <f>'Bball ref'!O274</f>
        <v>0</v>
      </c>
      <c r="L268" s="466">
        <f>'Bball ref'!J274</f>
        <v>0</v>
      </c>
      <c r="M268" s="466" t="e">
        <f>MID('Bball ref'!G274,FIND("(",'Bball ref'!G274)+1,FIND("/",'Bball ref'!G274)-FIND("(",'Bball ref'!G274)-1)</f>
        <v>#VALUE!</v>
      </c>
      <c r="N268" s="466" t="e">
        <f>MID('Bball ref'!G274,FIND("/",'Bball ref'!G274)+1,FIND(")",'Bball ref'!G274)-FIND("/",'Bball ref'!G274)-1)</f>
        <v>#VALUE!</v>
      </c>
      <c r="O268" s="466" t="e">
        <f>MID('Bball ref'!H274,FIND("(",'Bball ref'!H274)+1,FIND("/",'Bball ref'!H274)-FIND("(",'Bball ref'!H274)-1)</f>
        <v>#VALUE!</v>
      </c>
      <c r="P268" s="466" t="e">
        <f>MID('Bball ref'!H274,FIND("/",'Bball ref'!H274)+1,FIND(")",'Bball ref'!H274)-FIND("/",'Bball ref'!H274)-1)</f>
        <v>#VALUE!</v>
      </c>
    </row>
    <row r="269" spans="1:16">
      <c r="A269">
        <f>'Bball ref'!B275</f>
        <v>0</v>
      </c>
      <c r="B269" s="466">
        <f>'Bball ref'!A275</f>
        <v>0</v>
      </c>
      <c r="C269" s="466">
        <f>'Bball ref'!E275</f>
        <v>0</v>
      </c>
      <c r="D269" s="466" t="e">
        <f>LEFT('Bball ref'!G275,FIND("(",'Bball ref'!G275)-1)</f>
        <v>#VALUE!</v>
      </c>
      <c r="E269" s="466" t="e">
        <f>LEFT('Bball ref'!H275,(FIND("(",'Bball ref'!H275)-1))</f>
        <v>#VALUE!</v>
      </c>
      <c r="F269" s="466">
        <f>'Bball ref'!I275</f>
        <v>0</v>
      </c>
      <c r="G269" s="466">
        <f>'Bball ref'!K275</f>
        <v>0</v>
      </c>
      <c r="H269" s="466">
        <f>'Bball ref'!L275</f>
        <v>0</v>
      </c>
      <c r="I269" s="466">
        <f>'Bball ref'!M275</f>
        <v>0</v>
      </c>
      <c r="J269" s="466">
        <f>'Bball ref'!N275</f>
        <v>0</v>
      </c>
      <c r="K269" s="466">
        <f>'Bball ref'!O275</f>
        <v>0</v>
      </c>
      <c r="L269" s="466">
        <f>'Bball ref'!J275</f>
        <v>0</v>
      </c>
      <c r="M269" s="466" t="e">
        <f>MID('Bball ref'!G275,FIND("(",'Bball ref'!G275)+1,FIND("/",'Bball ref'!G275)-FIND("(",'Bball ref'!G275)-1)</f>
        <v>#VALUE!</v>
      </c>
      <c r="N269" s="466" t="e">
        <f>MID('Bball ref'!G275,FIND("/",'Bball ref'!G275)+1,FIND(")",'Bball ref'!G275)-FIND("/",'Bball ref'!G275)-1)</f>
        <v>#VALUE!</v>
      </c>
      <c r="O269" s="466" t="e">
        <f>MID('Bball ref'!H275,FIND("(",'Bball ref'!H275)+1,FIND("/",'Bball ref'!H275)-FIND("(",'Bball ref'!H275)-1)</f>
        <v>#VALUE!</v>
      </c>
      <c r="P269" s="466" t="e">
        <f>MID('Bball ref'!H275,FIND("/",'Bball ref'!H275)+1,FIND(")",'Bball ref'!H275)-FIND("/",'Bball ref'!H275)-1)</f>
        <v>#VALUE!</v>
      </c>
    </row>
    <row r="270" spans="1:16">
      <c r="A270">
        <f>'Bball ref'!B276</f>
        <v>0</v>
      </c>
      <c r="B270" s="466">
        <f>'Bball ref'!A276</f>
        <v>0</v>
      </c>
      <c r="C270" s="466">
        <f>'Bball ref'!E276</f>
        <v>0</v>
      </c>
      <c r="D270" s="466" t="e">
        <f>LEFT('Bball ref'!G276,FIND("(",'Bball ref'!G276)-1)</f>
        <v>#VALUE!</v>
      </c>
      <c r="E270" s="466" t="e">
        <f>LEFT('Bball ref'!H276,(FIND("(",'Bball ref'!H276)-1))</f>
        <v>#VALUE!</v>
      </c>
      <c r="F270" s="466">
        <f>'Bball ref'!I276</f>
        <v>0</v>
      </c>
      <c r="G270" s="466">
        <f>'Bball ref'!K276</f>
        <v>0</v>
      </c>
      <c r="H270" s="466">
        <f>'Bball ref'!L276</f>
        <v>0</v>
      </c>
      <c r="I270" s="466">
        <f>'Bball ref'!M276</f>
        <v>0</v>
      </c>
      <c r="J270" s="466">
        <f>'Bball ref'!N276</f>
        <v>0</v>
      </c>
      <c r="K270" s="466">
        <f>'Bball ref'!O276</f>
        <v>0</v>
      </c>
      <c r="L270" s="466">
        <f>'Bball ref'!J276</f>
        <v>0</v>
      </c>
      <c r="M270" s="466" t="e">
        <f>MID('Bball ref'!G276,FIND("(",'Bball ref'!G276)+1,FIND("/",'Bball ref'!G276)-FIND("(",'Bball ref'!G276)-1)</f>
        <v>#VALUE!</v>
      </c>
      <c r="N270" s="466" t="e">
        <f>MID('Bball ref'!G276,FIND("/",'Bball ref'!G276)+1,FIND(")",'Bball ref'!G276)-FIND("/",'Bball ref'!G276)-1)</f>
        <v>#VALUE!</v>
      </c>
      <c r="O270" s="466" t="e">
        <f>MID('Bball ref'!H276,FIND("(",'Bball ref'!H276)+1,FIND("/",'Bball ref'!H276)-FIND("(",'Bball ref'!H276)-1)</f>
        <v>#VALUE!</v>
      </c>
      <c r="P270" s="466" t="e">
        <f>MID('Bball ref'!H276,FIND("/",'Bball ref'!H276)+1,FIND(")",'Bball ref'!H276)-FIND("/",'Bball ref'!H276)-1)</f>
        <v>#VALUE!</v>
      </c>
    </row>
    <row r="271" spans="1:16">
      <c r="A271">
        <f>'Bball ref'!B277</f>
        <v>0</v>
      </c>
      <c r="B271" s="466">
        <f>'Bball ref'!A277</f>
        <v>0</v>
      </c>
      <c r="C271" s="466">
        <f>'Bball ref'!E277</f>
        <v>0</v>
      </c>
      <c r="D271" s="466" t="e">
        <f>LEFT('Bball ref'!G277,FIND("(",'Bball ref'!G277)-1)</f>
        <v>#VALUE!</v>
      </c>
      <c r="E271" s="466" t="e">
        <f>LEFT('Bball ref'!H277,(FIND("(",'Bball ref'!H277)-1))</f>
        <v>#VALUE!</v>
      </c>
      <c r="F271" s="466">
        <f>'Bball ref'!I277</f>
        <v>0</v>
      </c>
      <c r="G271" s="466">
        <f>'Bball ref'!K277</f>
        <v>0</v>
      </c>
      <c r="H271" s="466">
        <f>'Bball ref'!L277</f>
        <v>0</v>
      </c>
      <c r="I271" s="466">
        <f>'Bball ref'!M277</f>
        <v>0</v>
      </c>
      <c r="J271" s="466">
        <f>'Bball ref'!N277</f>
        <v>0</v>
      </c>
      <c r="K271" s="466">
        <f>'Bball ref'!O277</f>
        <v>0</v>
      </c>
      <c r="L271" s="466">
        <f>'Bball ref'!J277</f>
        <v>0</v>
      </c>
      <c r="M271" s="466" t="e">
        <f>MID('Bball ref'!G277,FIND("(",'Bball ref'!G277)+1,FIND("/",'Bball ref'!G277)-FIND("(",'Bball ref'!G277)-1)</f>
        <v>#VALUE!</v>
      </c>
      <c r="N271" s="466" t="e">
        <f>MID('Bball ref'!G277,FIND("/",'Bball ref'!G277)+1,FIND(")",'Bball ref'!G277)-FIND("/",'Bball ref'!G277)-1)</f>
        <v>#VALUE!</v>
      </c>
      <c r="O271" s="466" t="e">
        <f>MID('Bball ref'!H277,FIND("(",'Bball ref'!H277)+1,FIND("/",'Bball ref'!H277)-FIND("(",'Bball ref'!H277)-1)</f>
        <v>#VALUE!</v>
      </c>
      <c r="P271" s="466" t="e">
        <f>MID('Bball ref'!H277,FIND("/",'Bball ref'!H277)+1,FIND(")",'Bball ref'!H277)-FIND("/",'Bball ref'!H277)-1)</f>
        <v>#VALUE!</v>
      </c>
    </row>
    <row r="272" spans="1:16">
      <c r="A272">
        <f>'Bball ref'!B278</f>
        <v>0</v>
      </c>
      <c r="B272" s="466">
        <f>'Bball ref'!A278</f>
        <v>0</v>
      </c>
      <c r="C272" s="466">
        <f>'Bball ref'!E278</f>
        <v>0</v>
      </c>
      <c r="D272" s="466" t="e">
        <f>LEFT('Bball ref'!G278,FIND("(",'Bball ref'!G278)-1)</f>
        <v>#VALUE!</v>
      </c>
      <c r="E272" s="466" t="e">
        <f>LEFT('Bball ref'!H278,(FIND("(",'Bball ref'!H278)-1))</f>
        <v>#VALUE!</v>
      </c>
      <c r="F272" s="466">
        <f>'Bball ref'!I278</f>
        <v>0</v>
      </c>
      <c r="G272" s="466">
        <f>'Bball ref'!K278</f>
        <v>0</v>
      </c>
      <c r="H272" s="466">
        <f>'Bball ref'!L278</f>
        <v>0</v>
      </c>
      <c r="I272" s="466">
        <f>'Bball ref'!M278</f>
        <v>0</v>
      </c>
      <c r="J272" s="466">
        <f>'Bball ref'!N278</f>
        <v>0</v>
      </c>
      <c r="K272" s="466">
        <f>'Bball ref'!O278</f>
        <v>0</v>
      </c>
      <c r="L272" s="466">
        <f>'Bball ref'!J278</f>
        <v>0</v>
      </c>
      <c r="M272" s="466" t="e">
        <f>MID('Bball ref'!G278,FIND("(",'Bball ref'!G278)+1,FIND("/",'Bball ref'!G278)-FIND("(",'Bball ref'!G278)-1)</f>
        <v>#VALUE!</v>
      </c>
      <c r="N272" s="466" t="e">
        <f>MID('Bball ref'!G278,FIND("/",'Bball ref'!G278)+1,FIND(")",'Bball ref'!G278)-FIND("/",'Bball ref'!G278)-1)</f>
        <v>#VALUE!</v>
      </c>
      <c r="O272" s="466" t="e">
        <f>MID('Bball ref'!H278,FIND("(",'Bball ref'!H278)+1,FIND("/",'Bball ref'!H278)-FIND("(",'Bball ref'!H278)-1)</f>
        <v>#VALUE!</v>
      </c>
      <c r="P272" s="466" t="e">
        <f>MID('Bball ref'!H278,FIND("/",'Bball ref'!H278)+1,FIND(")",'Bball ref'!H278)-FIND("/",'Bball ref'!H278)-1)</f>
        <v>#VALUE!</v>
      </c>
    </row>
    <row r="273" spans="1:16">
      <c r="A273">
        <f>'Bball ref'!B279</f>
        <v>0</v>
      </c>
      <c r="B273" s="466">
        <f>'Bball ref'!A279</f>
        <v>0</v>
      </c>
      <c r="C273" s="466">
        <f>'Bball ref'!E279</f>
        <v>0</v>
      </c>
      <c r="D273" s="466" t="e">
        <f>LEFT('Bball ref'!G279,FIND("(",'Bball ref'!G279)-1)</f>
        <v>#VALUE!</v>
      </c>
      <c r="E273" s="466" t="e">
        <f>LEFT('Bball ref'!H279,(FIND("(",'Bball ref'!H279)-1))</f>
        <v>#VALUE!</v>
      </c>
      <c r="F273" s="466">
        <f>'Bball ref'!I279</f>
        <v>0</v>
      </c>
      <c r="G273" s="466">
        <f>'Bball ref'!K279</f>
        <v>0</v>
      </c>
      <c r="H273" s="466">
        <f>'Bball ref'!L279</f>
        <v>0</v>
      </c>
      <c r="I273" s="466">
        <f>'Bball ref'!M279</f>
        <v>0</v>
      </c>
      <c r="J273" s="466">
        <f>'Bball ref'!N279</f>
        <v>0</v>
      </c>
      <c r="K273" s="466">
        <f>'Bball ref'!O279</f>
        <v>0</v>
      </c>
      <c r="L273" s="466">
        <f>'Bball ref'!J279</f>
        <v>0</v>
      </c>
      <c r="M273" s="466" t="e">
        <f>MID('Bball ref'!G279,FIND("(",'Bball ref'!G279)+1,FIND("/",'Bball ref'!G279)-FIND("(",'Bball ref'!G279)-1)</f>
        <v>#VALUE!</v>
      </c>
      <c r="N273" s="466" t="e">
        <f>MID('Bball ref'!G279,FIND("/",'Bball ref'!G279)+1,FIND(")",'Bball ref'!G279)-FIND("/",'Bball ref'!G279)-1)</f>
        <v>#VALUE!</v>
      </c>
      <c r="O273" s="466" t="e">
        <f>MID('Bball ref'!H279,FIND("(",'Bball ref'!H279)+1,FIND("/",'Bball ref'!H279)-FIND("(",'Bball ref'!H279)-1)</f>
        <v>#VALUE!</v>
      </c>
      <c r="P273" s="466" t="e">
        <f>MID('Bball ref'!H279,FIND("/",'Bball ref'!H279)+1,FIND(")",'Bball ref'!H279)-FIND("/",'Bball ref'!H279)-1)</f>
        <v>#VALUE!</v>
      </c>
    </row>
    <row r="274" spans="1:16">
      <c r="A274">
        <f>'Bball ref'!B280</f>
        <v>0</v>
      </c>
      <c r="B274" s="466">
        <f>'Bball ref'!A280</f>
        <v>0</v>
      </c>
      <c r="C274" s="466">
        <f>'Bball ref'!E280</f>
        <v>0</v>
      </c>
      <c r="D274" s="466" t="e">
        <f>LEFT('Bball ref'!G280,FIND("(",'Bball ref'!G280)-1)</f>
        <v>#VALUE!</v>
      </c>
      <c r="E274" s="466" t="e">
        <f>LEFT('Bball ref'!H280,(FIND("(",'Bball ref'!H280)-1))</f>
        <v>#VALUE!</v>
      </c>
      <c r="F274" s="466">
        <f>'Bball ref'!I280</f>
        <v>0</v>
      </c>
      <c r="G274" s="466">
        <f>'Bball ref'!K280</f>
        <v>0</v>
      </c>
      <c r="H274" s="466">
        <f>'Bball ref'!L280</f>
        <v>0</v>
      </c>
      <c r="I274" s="466">
        <f>'Bball ref'!M280</f>
        <v>0</v>
      </c>
      <c r="J274" s="466">
        <f>'Bball ref'!N280</f>
        <v>0</v>
      </c>
      <c r="K274" s="466">
        <f>'Bball ref'!O280</f>
        <v>0</v>
      </c>
      <c r="L274" s="466">
        <f>'Bball ref'!J280</f>
        <v>0</v>
      </c>
      <c r="M274" s="466" t="e">
        <f>MID('Bball ref'!G280,FIND("(",'Bball ref'!G280)+1,FIND("/",'Bball ref'!G280)-FIND("(",'Bball ref'!G280)-1)</f>
        <v>#VALUE!</v>
      </c>
      <c r="N274" s="466" t="e">
        <f>MID('Bball ref'!G280,FIND("/",'Bball ref'!G280)+1,FIND(")",'Bball ref'!G280)-FIND("/",'Bball ref'!G280)-1)</f>
        <v>#VALUE!</v>
      </c>
      <c r="O274" s="466" t="e">
        <f>MID('Bball ref'!H280,FIND("(",'Bball ref'!H280)+1,FIND("/",'Bball ref'!H280)-FIND("(",'Bball ref'!H280)-1)</f>
        <v>#VALUE!</v>
      </c>
      <c r="P274" s="466" t="e">
        <f>MID('Bball ref'!H280,FIND("/",'Bball ref'!H280)+1,FIND(")",'Bball ref'!H280)-FIND("/",'Bball ref'!H280)-1)</f>
        <v>#VALUE!</v>
      </c>
    </row>
    <row r="275" spans="1:16">
      <c r="A275">
        <f>'Bball ref'!B281</f>
        <v>0</v>
      </c>
      <c r="B275" s="466">
        <f>'Bball ref'!A281</f>
        <v>0</v>
      </c>
      <c r="C275" s="466">
        <f>'Bball ref'!E281</f>
        <v>0</v>
      </c>
      <c r="D275" s="466" t="e">
        <f>LEFT('Bball ref'!G281,FIND("(",'Bball ref'!G281)-1)</f>
        <v>#VALUE!</v>
      </c>
      <c r="E275" s="466" t="e">
        <f>LEFT('Bball ref'!H281,(FIND("(",'Bball ref'!H281)-1))</f>
        <v>#VALUE!</v>
      </c>
      <c r="F275" s="466">
        <f>'Bball ref'!I281</f>
        <v>0</v>
      </c>
      <c r="G275" s="466">
        <f>'Bball ref'!K281</f>
        <v>0</v>
      </c>
      <c r="H275" s="466">
        <f>'Bball ref'!L281</f>
        <v>0</v>
      </c>
      <c r="I275" s="466">
        <f>'Bball ref'!M281</f>
        <v>0</v>
      </c>
      <c r="J275" s="466">
        <f>'Bball ref'!N281</f>
        <v>0</v>
      </c>
      <c r="K275" s="466">
        <f>'Bball ref'!O281</f>
        <v>0</v>
      </c>
      <c r="L275" s="466">
        <f>'Bball ref'!J281</f>
        <v>0</v>
      </c>
      <c r="M275" s="466" t="e">
        <f>MID('Bball ref'!G281,FIND("(",'Bball ref'!G281)+1,FIND("/",'Bball ref'!G281)-FIND("(",'Bball ref'!G281)-1)</f>
        <v>#VALUE!</v>
      </c>
      <c r="N275" s="466" t="e">
        <f>MID('Bball ref'!G281,FIND("/",'Bball ref'!G281)+1,FIND(")",'Bball ref'!G281)-FIND("/",'Bball ref'!G281)-1)</f>
        <v>#VALUE!</v>
      </c>
      <c r="O275" s="466" t="e">
        <f>MID('Bball ref'!H281,FIND("(",'Bball ref'!H281)+1,FIND("/",'Bball ref'!H281)-FIND("(",'Bball ref'!H281)-1)</f>
        <v>#VALUE!</v>
      </c>
      <c r="P275" s="466" t="e">
        <f>MID('Bball ref'!H281,FIND("/",'Bball ref'!H281)+1,FIND(")",'Bball ref'!H281)-FIND("/",'Bball ref'!H281)-1)</f>
        <v>#VALUE!</v>
      </c>
    </row>
    <row r="276" spans="1:16">
      <c r="A276">
        <f>'Bball ref'!B282</f>
        <v>0</v>
      </c>
      <c r="B276" s="466">
        <f>'Bball ref'!A282</f>
        <v>0</v>
      </c>
      <c r="C276" s="466">
        <f>'Bball ref'!E282</f>
        <v>0</v>
      </c>
      <c r="D276" s="466" t="e">
        <f>LEFT('Bball ref'!G282,FIND("(",'Bball ref'!G282)-1)</f>
        <v>#VALUE!</v>
      </c>
      <c r="E276" s="466" t="e">
        <f>LEFT('Bball ref'!H282,(FIND("(",'Bball ref'!H282)-1))</f>
        <v>#VALUE!</v>
      </c>
      <c r="F276" s="466">
        <f>'Bball ref'!I282</f>
        <v>0</v>
      </c>
      <c r="G276" s="466">
        <f>'Bball ref'!K282</f>
        <v>0</v>
      </c>
      <c r="H276" s="466">
        <f>'Bball ref'!L282</f>
        <v>0</v>
      </c>
      <c r="I276" s="466">
        <f>'Bball ref'!M282</f>
        <v>0</v>
      </c>
      <c r="J276" s="466">
        <f>'Bball ref'!N282</f>
        <v>0</v>
      </c>
      <c r="K276" s="466">
        <f>'Bball ref'!O282</f>
        <v>0</v>
      </c>
      <c r="L276" s="466">
        <f>'Bball ref'!J282</f>
        <v>0</v>
      </c>
      <c r="M276" s="466" t="e">
        <f>MID('Bball ref'!G282,FIND("(",'Bball ref'!G282)+1,FIND("/",'Bball ref'!G282)-FIND("(",'Bball ref'!G282)-1)</f>
        <v>#VALUE!</v>
      </c>
      <c r="N276" s="466" t="e">
        <f>MID('Bball ref'!G282,FIND("/",'Bball ref'!G282)+1,FIND(")",'Bball ref'!G282)-FIND("/",'Bball ref'!G282)-1)</f>
        <v>#VALUE!</v>
      </c>
      <c r="O276" s="466" t="e">
        <f>MID('Bball ref'!H282,FIND("(",'Bball ref'!H282)+1,FIND("/",'Bball ref'!H282)-FIND("(",'Bball ref'!H282)-1)</f>
        <v>#VALUE!</v>
      </c>
      <c r="P276" s="466" t="e">
        <f>MID('Bball ref'!H282,FIND("/",'Bball ref'!H282)+1,FIND(")",'Bball ref'!H282)-FIND("/",'Bball ref'!H282)-1)</f>
        <v>#VALUE!</v>
      </c>
    </row>
    <row r="277" spans="1:16">
      <c r="A277">
        <f>'Bball ref'!B283</f>
        <v>0</v>
      </c>
      <c r="B277" s="466">
        <f>'Bball ref'!A283</f>
        <v>0</v>
      </c>
      <c r="C277" s="466">
        <f>'Bball ref'!E283</f>
        <v>0</v>
      </c>
      <c r="D277" s="466" t="e">
        <f>LEFT('Bball ref'!G283,FIND("(",'Bball ref'!G283)-1)</f>
        <v>#VALUE!</v>
      </c>
      <c r="E277" s="466" t="e">
        <f>LEFT('Bball ref'!H283,(FIND("(",'Bball ref'!H283)-1))</f>
        <v>#VALUE!</v>
      </c>
      <c r="F277" s="466">
        <f>'Bball ref'!I283</f>
        <v>0</v>
      </c>
      <c r="G277" s="466">
        <f>'Bball ref'!K283</f>
        <v>0</v>
      </c>
      <c r="H277" s="466">
        <f>'Bball ref'!L283</f>
        <v>0</v>
      </c>
      <c r="I277" s="466">
        <f>'Bball ref'!M283</f>
        <v>0</v>
      </c>
      <c r="J277" s="466">
        <f>'Bball ref'!N283</f>
        <v>0</v>
      </c>
      <c r="K277" s="466">
        <f>'Bball ref'!O283</f>
        <v>0</v>
      </c>
      <c r="L277" s="466">
        <f>'Bball ref'!J283</f>
        <v>0</v>
      </c>
      <c r="M277" s="466" t="e">
        <f>MID('Bball ref'!G283,FIND("(",'Bball ref'!G283)+1,FIND("/",'Bball ref'!G283)-FIND("(",'Bball ref'!G283)-1)</f>
        <v>#VALUE!</v>
      </c>
      <c r="N277" s="466" t="e">
        <f>MID('Bball ref'!G283,FIND("/",'Bball ref'!G283)+1,FIND(")",'Bball ref'!G283)-FIND("/",'Bball ref'!G283)-1)</f>
        <v>#VALUE!</v>
      </c>
      <c r="O277" s="466" t="e">
        <f>MID('Bball ref'!H283,FIND("(",'Bball ref'!H283)+1,FIND("/",'Bball ref'!H283)-FIND("(",'Bball ref'!H283)-1)</f>
        <v>#VALUE!</v>
      </c>
      <c r="P277" s="466" t="e">
        <f>MID('Bball ref'!H283,FIND("/",'Bball ref'!H283)+1,FIND(")",'Bball ref'!H283)-FIND("/",'Bball ref'!H283)-1)</f>
        <v>#VALUE!</v>
      </c>
    </row>
    <row r="278" spans="1:16">
      <c r="A278">
        <f>'Bball ref'!B284</f>
        <v>0</v>
      </c>
      <c r="B278" s="466">
        <f>'Bball ref'!A284</f>
        <v>0</v>
      </c>
      <c r="C278" s="466">
        <f>'Bball ref'!E284</f>
        <v>0</v>
      </c>
      <c r="D278" s="466" t="e">
        <f>LEFT('Bball ref'!G284,FIND("(",'Bball ref'!G284)-1)</f>
        <v>#VALUE!</v>
      </c>
      <c r="E278" s="466" t="e">
        <f>LEFT('Bball ref'!H284,(FIND("(",'Bball ref'!H284)-1))</f>
        <v>#VALUE!</v>
      </c>
      <c r="F278" s="466">
        <f>'Bball ref'!I284</f>
        <v>0</v>
      </c>
      <c r="G278" s="466">
        <f>'Bball ref'!K284</f>
        <v>0</v>
      </c>
      <c r="H278" s="466">
        <f>'Bball ref'!L284</f>
        <v>0</v>
      </c>
      <c r="I278" s="466">
        <f>'Bball ref'!M284</f>
        <v>0</v>
      </c>
      <c r="J278" s="466">
        <f>'Bball ref'!N284</f>
        <v>0</v>
      </c>
      <c r="K278" s="466">
        <f>'Bball ref'!O284</f>
        <v>0</v>
      </c>
      <c r="L278" s="466">
        <f>'Bball ref'!J284</f>
        <v>0</v>
      </c>
      <c r="M278" s="466" t="e">
        <f>MID('Bball ref'!G284,FIND("(",'Bball ref'!G284)+1,FIND("/",'Bball ref'!G284)-FIND("(",'Bball ref'!G284)-1)</f>
        <v>#VALUE!</v>
      </c>
      <c r="N278" s="466" t="e">
        <f>MID('Bball ref'!G284,FIND("/",'Bball ref'!G284)+1,FIND(")",'Bball ref'!G284)-FIND("/",'Bball ref'!G284)-1)</f>
        <v>#VALUE!</v>
      </c>
      <c r="O278" s="466" t="e">
        <f>MID('Bball ref'!H284,FIND("(",'Bball ref'!H284)+1,FIND("/",'Bball ref'!H284)-FIND("(",'Bball ref'!H284)-1)</f>
        <v>#VALUE!</v>
      </c>
      <c r="P278" s="466" t="e">
        <f>MID('Bball ref'!H284,FIND("/",'Bball ref'!H284)+1,FIND(")",'Bball ref'!H284)-FIND("/",'Bball ref'!H284)-1)</f>
        <v>#VALUE!</v>
      </c>
    </row>
    <row r="279" spans="1:16">
      <c r="A279">
        <f>'Bball ref'!B285</f>
        <v>0</v>
      </c>
      <c r="B279" s="466">
        <f>'Bball ref'!A285</f>
        <v>0</v>
      </c>
      <c r="C279" s="466">
        <f>'Bball ref'!E285</f>
        <v>0</v>
      </c>
      <c r="D279" s="466" t="e">
        <f>LEFT('Bball ref'!G285,FIND("(",'Bball ref'!G285)-1)</f>
        <v>#VALUE!</v>
      </c>
      <c r="E279" s="466" t="e">
        <f>LEFT('Bball ref'!H285,(FIND("(",'Bball ref'!H285)-1))</f>
        <v>#VALUE!</v>
      </c>
      <c r="F279" s="466">
        <f>'Bball ref'!I285</f>
        <v>0</v>
      </c>
      <c r="G279" s="466">
        <f>'Bball ref'!K285</f>
        <v>0</v>
      </c>
      <c r="H279" s="466">
        <f>'Bball ref'!L285</f>
        <v>0</v>
      </c>
      <c r="I279" s="466">
        <f>'Bball ref'!M285</f>
        <v>0</v>
      </c>
      <c r="J279" s="466">
        <f>'Bball ref'!N285</f>
        <v>0</v>
      </c>
      <c r="K279" s="466">
        <f>'Bball ref'!O285</f>
        <v>0</v>
      </c>
      <c r="L279" s="466">
        <f>'Bball ref'!J285</f>
        <v>0</v>
      </c>
      <c r="M279" s="466" t="e">
        <f>MID('Bball ref'!G285,FIND("(",'Bball ref'!G285)+1,FIND("/",'Bball ref'!G285)-FIND("(",'Bball ref'!G285)-1)</f>
        <v>#VALUE!</v>
      </c>
      <c r="N279" s="466" t="e">
        <f>MID('Bball ref'!G285,FIND("/",'Bball ref'!G285)+1,FIND(")",'Bball ref'!G285)-FIND("/",'Bball ref'!G285)-1)</f>
        <v>#VALUE!</v>
      </c>
      <c r="O279" s="466" t="e">
        <f>MID('Bball ref'!H285,FIND("(",'Bball ref'!H285)+1,FIND("/",'Bball ref'!H285)-FIND("(",'Bball ref'!H285)-1)</f>
        <v>#VALUE!</v>
      </c>
      <c r="P279" s="466" t="e">
        <f>MID('Bball ref'!H285,FIND("/",'Bball ref'!H285)+1,FIND(")",'Bball ref'!H285)-FIND("/",'Bball ref'!H285)-1)</f>
        <v>#VALUE!</v>
      </c>
    </row>
    <row r="280" spans="1:16">
      <c r="A280">
        <f>'Bball ref'!B286</f>
        <v>0</v>
      </c>
      <c r="B280" s="466">
        <f>'Bball ref'!A286</f>
        <v>0</v>
      </c>
      <c r="C280" s="466">
        <f>'Bball ref'!E286</f>
        <v>0</v>
      </c>
      <c r="D280" s="466" t="e">
        <f>LEFT('Bball ref'!G286,FIND("(",'Bball ref'!G286)-1)</f>
        <v>#VALUE!</v>
      </c>
      <c r="E280" s="466" t="e">
        <f>LEFT('Bball ref'!H286,(FIND("(",'Bball ref'!H286)-1))</f>
        <v>#VALUE!</v>
      </c>
      <c r="F280" s="466">
        <f>'Bball ref'!I286</f>
        <v>0</v>
      </c>
      <c r="G280" s="466">
        <f>'Bball ref'!K286</f>
        <v>0</v>
      </c>
      <c r="H280" s="466">
        <f>'Bball ref'!L286</f>
        <v>0</v>
      </c>
      <c r="I280" s="466">
        <f>'Bball ref'!M286</f>
        <v>0</v>
      </c>
      <c r="J280" s="466">
        <f>'Bball ref'!N286</f>
        <v>0</v>
      </c>
      <c r="K280" s="466">
        <f>'Bball ref'!O286</f>
        <v>0</v>
      </c>
      <c r="L280" s="466">
        <f>'Bball ref'!J286</f>
        <v>0</v>
      </c>
      <c r="M280" s="466" t="e">
        <f>MID('Bball ref'!G286,FIND("(",'Bball ref'!G286)+1,FIND("/",'Bball ref'!G286)-FIND("(",'Bball ref'!G286)-1)</f>
        <v>#VALUE!</v>
      </c>
      <c r="N280" s="466" t="e">
        <f>MID('Bball ref'!G286,FIND("/",'Bball ref'!G286)+1,FIND(")",'Bball ref'!G286)-FIND("/",'Bball ref'!G286)-1)</f>
        <v>#VALUE!</v>
      </c>
      <c r="O280" s="466" t="e">
        <f>MID('Bball ref'!H286,FIND("(",'Bball ref'!H286)+1,FIND("/",'Bball ref'!H286)-FIND("(",'Bball ref'!H286)-1)</f>
        <v>#VALUE!</v>
      </c>
      <c r="P280" s="466" t="e">
        <f>MID('Bball ref'!H286,FIND("/",'Bball ref'!H286)+1,FIND(")",'Bball ref'!H286)-FIND("/",'Bball ref'!H286)-1)</f>
        <v>#VALUE!</v>
      </c>
    </row>
    <row r="281" spans="1:16">
      <c r="A281">
        <f>'Bball ref'!B287</f>
        <v>0</v>
      </c>
      <c r="B281" s="466">
        <f>'Bball ref'!A287</f>
        <v>0</v>
      </c>
      <c r="C281" s="466">
        <f>'Bball ref'!E287</f>
        <v>0</v>
      </c>
      <c r="D281" s="466" t="e">
        <f>LEFT('Bball ref'!G287,FIND("(",'Bball ref'!G287)-1)</f>
        <v>#VALUE!</v>
      </c>
      <c r="E281" s="466" t="e">
        <f>LEFT('Bball ref'!H287,(FIND("(",'Bball ref'!H287)-1))</f>
        <v>#VALUE!</v>
      </c>
      <c r="F281" s="466">
        <f>'Bball ref'!I287</f>
        <v>0</v>
      </c>
      <c r="G281" s="466">
        <f>'Bball ref'!K287</f>
        <v>0</v>
      </c>
      <c r="H281" s="466">
        <f>'Bball ref'!L287</f>
        <v>0</v>
      </c>
      <c r="I281" s="466">
        <f>'Bball ref'!M287</f>
        <v>0</v>
      </c>
      <c r="J281" s="466">
        <f>'Bball ref'!N287</f>
        <v>0</v>
      </c>
      <c r="K281" s="466">
        <f>'Bball ref'!O287</f>
        <v>0</v>
      </c>
      <c r="L281" s="466">
        <f>'Bball ref'!J287</f>
        <v>0</v>
      </c>
      <c r="M281" s="466" t="e">
        <f>MID('Bball ref'!G287,FIND("(",'Bball ref'!G287)+1,FIND("/",'Bball ref'!G287)-FIND("(",'Bball ref'!G287)-1)</f>
        <v>#VALUE!</v>
      </c>
      <c r="N281" s="466" t="e">
        <f>MID('Bball ref'!G287,FIND("/",'Bball ref'!G287)+1,FIND(")",'Bball ref'!G287)-FIND("/",'Bball ref'!G287)-1)</f>
        <v>#VALUE!</v>
      </c>
      <c r="O281" s="466" t="e">
        <f>MID('Bball ref'!H287,FIND("(",'Bball ref'!H287)+1,FIND("/",'Bball ref'!H287)-FIND("(",'Bball ref'!H287)-1)</f>
        <v>#VALUE!</v>
      </c>
      <c r="P281" s="466" t="e">
        <f>MID('Bball ref'!H287,FIND("/",'Bball ref'!H287)+1,FIND(")",'Bball ref'!H287)-FIND("/",'Bball ref'!H287)-1)</f>
        <v>#VALUE!</v>
      </c>
    </row>
    <row r="282" spans="1:16">
      <c r="A282">
        <f>'Bball ref'!B288</f>
        <v>0</v>
      </c>
      <c r="B282" s="466">
        <f>'Bball ref'!A288</f>
        <v>0</v>
      </c>
      <c r="C282" s="466">
        <f>'Bball ref'!E288</f>
        <v>0</v>
      </c>
      <c r="D282" s="466" t="e">
        <f>LEFT('Bball ref'!G288,FIND("(",'Bball ref'!G288)-1)</f>
        <v>#VALUE!</v>
      </c>
      <c r="E282" s="466" t="e">
        <f>LEFT('Bball ref'!H288,(FIND("(",'Bball ref'!H288)-1))</f>
        <v>#VALUE!</v>
      </c>
      <c r="F282" s="466">
        <f>'Bball ref'!I288</f>
        <v>0</v>
      </c>
      <c r="G282" s="466">
        <f>'Bball ref'!K288</f>
        <v>0</v>
      </c>
      <c r="H282" s="466">
        <f>'Bball ref'!L288</f>
        <v>0</v>
      </c>
      <c r="I282" s="466">
        <f>'Bball ref'!M288</f>
        <v>0</v>
      </c>
      <c r="J282" s="466">
        <f>'Bball ref'!N288</f>
        <v>0</v>
      </c>
      <c r="K282" s="466">
        <f>'Bball ref'!O288</f>
        <v>0</v>
      </c>
      <c r="L282" s="466">
        <f>'Bball ref'!J288</f>
        <v>0</v>
      </c>
      <c r="M282" s="466" t="e">
        <f>MID('Bball ref'!G288,FIND("(",'Bball ref'!G288)+1,FIND("/",'Bball ref'!G288)-FIND("(",'Bball ref'!G288)-1)</f>
        <v>#VALUE!</v>
      </c>
      <c r="N282" s="466" t="e">
        <f>MID('Bball ref'!G288,FIND("/",'Bball ref'!G288)+1,FIND(")",'Bball ref'!G288)-FIND("/",'Bball ref'!G288)-1)</f>
        <v>#VALUE!</v>
      </c>
      <c r="O282" s="466" t="e">
        <f>MID('Bball ref'!H288,FIND("(",'Bball ref'!H288)+1,FIND("/",'Bball ref'!H288)-FIND("(",'Bball ref'!H288)-1)</f>
        <v>#VALUE!</v>
      </c>
      <c r="P282" s="466" t="e">
        <f>MID('Bball ref'!H288,FIND("/",'Bball ref'!H288)+1,FIND(")",'Bball ref'!H288)-FIND("/",'Bball ref'!H288)-1)</f>
        <v>#VALUE!</v>
      </c>
    </row>
    <row r="283" spans="1:16">
      <c r="A283">
        <f>'Bball ref'!B289</f>
        <v>0</v>
      </c>
      <c r="B283" s="466">
        <f>'Bball ref'!A289</f>
        <v>0</v>
      </c>
      <c r="C283" s="466">
        <f>'Bball ref'!E289</f>
        <v>0</v>
      </c>
      <c r="D283" s="466" t="e">
        <f>LEFT('Bball ref'!G289,FIND("(",'Bball ref'!G289)-1)</f>
        <v>#VALUE!</v>
      </c>
      <c r="E283" s="466" t="e">
        <f>LEFT('Bball ref'!H289,(FIND("(",'Bball ref'!H289)-1))</f>
        <v>#VALUE!</v>
      </c>
      <c r="F283" s="466">
        <f>'Bball ref'!I289</f>
        <v>0</v>
      </c>
      <c r="G283" s="466">
        <f>'Bball ref'!K289</f>
        <v>0</v>
      </c>
      <c r="H283" s="466">
        <f>'Bball ref'!L289</f>
        <v>0</v>
      </c>
      <c r="I283" s="466">
        <f>'Bball ref'!M289</f>
        <v>0</v>
      </c>
      <c r="J283" s="466">
        <f>'Bball ref'!N289</f>
        <v>0</v>
      </c>
      <c r="K283" s="466">
        <f>'Bball ref'!O289</f>
        <v>0</v>
      </c>
      <c r="L283" s="466">
        <f>'Bball ref'!J289</f>
        <v>0</v>
      </c>
      <c r="M283" s="466" t="e">
        <f>MID('Bball ref'!G289,FIND("(",'Bball ref'!G289)+1,FIND("/",'Bball ref'!G289)-FIND("(",'Bball ref'!G289)-1)</f>
        <v>#VALUE!</v>
      </c>
      <c r="N283" s="466" t="e">
        <f>MID('Bball ref'!G289,FIND("/",'Bball ref'!G289)+1,FIND(")",'Bball ref'!G289)-FIND("/",'Bball ref'!G289)-1)</f>
        <v>#VALUE!</v>
      </c>
      <c r="O283" s="466" t="e">
        <f>MID('Bball ref'!H289,FIND("(",'Bball ref'!H289)+1,FIND("/",'Bball ref'!H289)-FIND("(",'Bball ref'!H289)-1)</f>
        <v>#VALUE!</v>
      </c>
      <c r="P283" s="466" t="e">
        <f>MID('Bball ref'!H289,FIND("/",'Bball ref'!H289)+1,FIND(")",'Bball ref'!H289)-FIND("/",'Bball ref'!H289)-1)</f>
        <v>#VALUE!</v>
      </c>
    </row>
    <row r="284" spans="1:16">
      <c r="A284">
        <f>'Bball ref'!B290</f>
        <v>0</v>
      </c>
      <c r="B284" s="466">
        <f>'Bball ref'!A290</f>
        <v>0</v>
      </c>
      <c r="C284" s="466">
        <f>'Bball ref'!E290</f>
        <v>0</v>
      </c>
      <c r="D284" s="466" t="e">
        <f>LEFT('Bball ref'!G290,FIND("(",'Bball ref'!G290)-1)</f>
        <v>#VALUE!</v>
      </c>
      <c r="E284" s="466" t="e">
        <f>LEFT('Bball ref'!H290,(FIND("(",'Bball ref'!H290)-1))</f>
        <v>#VALUE!</v>
      </c>
      <c r="F284" s="466">
        <f>'Bball ref'!I290</f>
        <v>0</v>
      </c>
      <c r="G284" s="466">
        <f>'Bball ref'!K290</f>
        <v>0</v>
      </c>
      <c r="H284" s="466">
        <f>'Bball ref'!L290</f>
        <v>0</v>
      </c>
      <c r="I284" s="466">
        <f>'Bball ref'!M290</f>
        <v>0</v>
      </c>
      <c r="J284" s="466">
        <f>'Bball ref'!N290</f>
        <v>0</v>
      </c>
      <c r="K284" s="466">
        <f>'Bball ref'!O290</f>
        <v>0</v>
      </c>
      <c r="L284" s="466">
        <f>'Bball ref'!J290</f>
        <v>0</v>
      </c>
      <c r="M284" s="466" t="e">
        <f>MID('Bball ref'!G290,FIND("(",'Bball ref'!G290)+1,FIND("/",'Bball ref'!G290)-FIND("(",'Bball ref'!G290)-1)</f>
        <v>#VALUE!</v>
      </c>
      <c r="N284" s="466" t="e">
        <f>MID('Bball ref'!G290,FIND("/",'Bball ref'!G290)+1,FIND(")",'Bball ref'!G290)-FIND("/",'Bball ref'!G290)-1)</f>
        <v>#VALUE!</v>
      </c>
      <c r="O284" s="466" t="e">
        <f>MID('Bball ref'!H290,FIND("(",'Bball ref'!H290)+1,FIND("/",'Bball ref'!H290)-FIND("(",'Bball ref'!H290)-1)</f>
        <v>#VALUE!</v>
      </c>
      <c r="P284" s="466" t="e">
        <f>MID('Bball ref'!H290,FIND("/",'Bball ref'!H290)+1,FIND(")",'Bball ref'!H290)-FIND("/",'Bball ref'!H290)-1)</f>
        <v>#VALUE!</v>
      </c>
    </row>
    <row r="285" spans="1:16">
      <c r="A285">
        <f>'Bball ref'!B291</f>
        <v>0</v>
      </c>
      <c r="B285" s="466">
        <f>'Bball ref'!A291</f>
        <v>0</v>
      </c>
      <c r="C285" s="466">
        <f>'Bball ref'!E291</f>
        <v>0</v>
      </c>
      <c r="D285" s="466" t="e">
        <f>LEFT('Bball ref'!G291,FIND("(",'Bball ref'!G291)-1)</f>
        <v>#VALUE!</v>
      </c>
      <c r="E285" s="466" t="e">
        <f>LEFT('Bball ref'!H291,(FIND("(",'Bball ref'!H291)-1))</f>
        <v>#VALUE!</v>
      </c>
      <c r="F285" s="466">
        <f>'Bball ref'!I291</f>
        <v>0</v>
      </c>
      <c r="G285" s="466">
        <f>'Bball ref'!K291</f>
        <v>0</v>
      </c>
      <c r="H285" s="466">
        <f>'Bball ref'!L291</f>
        <v>0</v>
      </c>
      <c r="I285" s="466">
        <f>'Bball ref'!M291</f>
        <v>0</v>
      </c>
      <c r="J285" s="466">
        <f>'Bball ref'!N291</f>
        <v>0</v>
      </c>
      <c r="K285" s="466">
        <f>'Bball ref'!O291</f>
        <v>0</v>
      </c>
      <c r="L285" s="466">
        <f>'Bball ref'!J291</f>
        <v>0</v>
      </c>
      <c r="M285" s="466" t="e">
        <f>MID('Bball ref'!G291,FIND("(",'Bball ref'!G291)+1,FIND("/",'Bball ref'!G291)-FIND("(",'Bball ref'!G291)-1)</f>
        <v>#VALUE!</v>
      </c>
      <c r="N285" s="466" t="e">
        <f>MID('Bball ref'!G291,FIND("/",'Bball ref'!G291)+1,FIND(")",'Bball ref'!G291)-FIND("/",'Bball ref'!G291)-1)</f>
        <v>#VALUE!</v>
      </c>
      <c r="O285" s="466" t="e">
        <f>MID('Bball ref'!H291,FIND("(",'Bball ref'!H291)+1,FIND("/",'Bball ref'!H291)-FIND("(",'Bball ref'!H291)-1)</f>
        <v>#VALUE!</v>
      </c>
      <c r="P285" s="466" t="e">
        <f>MID('Bball ref'!H291,FIND("/",'Bball ref'!H291)+1,FIND(")",'Bball ref'!H291)-FIND("/",'Bball ref'!H291)-1)</f>
        <v>#VALUE!</v>
      </c>
    </row>
    <row r="286" spans="1:16">
      <c r="A286">
        <f>'Bball ref'!B292</f>
        <v>0</v>
      </c>
      <c r="B286" s="466">
        <f>'Bball ref'!A292</f>
        <v>0</v>
      </c>
      <c r="C286" s="466">
        <f>'Bball ref'!E292</f>
        <v>0</v>
      </c>
      <c r="D286" s="466" t="e">
        <f>LEFT('Bball ref'!G292,FIND("(",'Bball ref'!G292)-1)</f>
        <v>#VALUE!</v>
      </c>
      <c r="E286" s="466" t="e">
        <f>LEFT('Bball ref'!H292,(FIND("(",'Bball ref'!H292)-1))</f>
        <v>#VALUE!</v>
      </c>
      <c r="F286" s="466">
        <f>'Bball ref'!I292</f>
        <v>0</v>
      </c>
      <c r="G286" s="466">
        <f>'Bball ref'!K292</f>
        <v>0</v>
      </c>
      <c r="H286" s="466">
        <f>'Bball ref'!L292</f>
        <v>0</v>
      </c>
      <c r="I286" s="466">
        <f>'Bball ref'!M292</f>
        <v>0</v>
      </c>
      <c r="J286" s="466">
        <f>'Bball ref'!N292</f>
        <v>0</v>
      </c>
      <c r="K286" s="466">
        <f>'Bball ref'!O292</f>
        <v>0</v>
      </c>
      <c r="L286" s="466">
        <f>'Bball ref'!J292</f>
        <v>0</v>
      </c>
      <c r="M286" s="466" t="e">
        <f>MID('Bball ref'!G292,FIND("(",'Bball ref'!G292)+1,FIND("/",'Bball ref'!G292)-FIND("(",'Bball ref'!G292)-1)</f>
        <v>#VALUE!</v>
      </c>
      <c r="N286" s="466" t="e">
        <f>MID('Bball ref'!G292,FIND("/",'Bball ref'!G292)+1,FIND(")",'Bball ref'!G292)-FIND("/",'Bball ref'!G292)-1)</f>
        <v>#VALUE!</v>
      </c>
      <c r="O286" s="466" t="e">
        <f>MID('Bball ref'!H292,FIND("(",'Bball ref'!H292)+1,FIND("/",'Bball ref'!H292)-FIND("(",'Bball ref'!H292)-1)</f>
        <v>#VALUE!</v>
      </c>
      <c r="P286" s="466" t="e">
        <f>MID('Bball ref'!H292,FIND("/",'Bball ref'!H292)+1,FIND(")",'Bball ref'!H292)-FIND("/",'Bball ref'!H292)-1)</f>
        <v>#VALUE!</v>
      </c>
    </row>
    <row r="287" spans="1:16">
      <c r="A287">
        <f>'Bball ref'!B293</f>
        <v>0</v>
      </c>
      <c r="B287" s="466">
        <f>'Bball ref'!A293</f>
        <v>0</v>
      </c>
      <c r="C287" s="466">
        <f>'Bball ref'!E293</f>
        <v>0</v>
      </c>
      <c r="D287" s="466" t="e">
        <f>LEFT('Bball ref'!G293,FIND("(",'Bball ref'!G293)-1)</f>
        <v>#VALUE!</v>
      </c>
      <c r="E287" s="466" t="e">
        <f>LEFT('Bball ref'!H293,(FIND("(",'Bball ref'!H293)-1))</f>
        <v>#VALUE!</v>
      </c>
      <c r="F287" s="466">
        <f>'Bball ref'!I293</f>
        <v>0</v>
      </c>
      <c r="G287" s="466">
        <f>'Bball ref'!K293</f>
        <v>0</v>
      </c>
      <c r="H287" s="466">
        <f>'Bball ref'!L293</f>
        <v>0</v>
      </c>
      <c r="I287" s="466">
        <f>'Bball ref'!M293</f>
        <v>0</v>
      </c>
      <c r="J287" s="466">
        <f>'Bball ref'!N293</f>
        <v>0</v>
      </c>
      <c r="K287" s="466">
        <f>'Bball ref'!O293</f>
        <v>0</v>
      </c>
      <c r="L287" s="466">
        <f>'Bball ref'!J293</f>
        <v>0</v>
      </c>
      <c r="M287" s="466" t="e">
        <f>MID('Bball ref'!G293,FIND("(",'Bball ref'!G293)+1,FIND("/",'Bball ref'!G293)-FIND("(",'Bball ref'!G293)-1)</f>
        <v>#VALUE!</v>
      </c>
      <c r="N287" s="466" t="e">
        <f>MID('Bball ref'!G293,FIND("/",'Bball ref'!G293)+1,FIND(")",'Bball ref'!G293)-FIND("/",'Bball ref'!G293)-1)</f>
        <v>#VALUE!</v>
      </c>
      <c r="O287" s="466" t="e">
        <f>MID('Bball ref'!H293,FIND("(",'Bball ref'!H293)+1,FIND("/",'Bball ref'!H293)-FIND("(",'Bball ref'!H293)-1)</f>
        <v>#VALUE!</v>
      </c>
      <c r="P287" s="466" t="e">
        <f>MID('Bball ref'!H293,FIND("/",'Bball ref'!H293)+1,FIND(")",'Bball ref'!H293)-FIND("/",'Bball ref'!H293)-1)</f>
        <v>#VALUE!</v>
      </c>
    </row>
    <row r="288" spans="1:16">
      <c r="A288">
        <f>'Bball ref'!B294</f>
        <v>0</v>
      </c>
      <c r="B288" s="466">
        <f>'Bball ref'!A294</f>
        <v>0</v>
      </c>
      <c r="C288" s="466">
        <f>'Bball ref'!E294</f>
        <v>0</v>
      </c>
      <c r="D288" s="466" t="e">
        <f>LEFT('Bball ref'!G294,FIND("(",'Bball ref'!G294)-1)</f>
        <v>#VALUE!</v>
      </c>
      <c r="E288" s="466" t="e">
        <f>LEFT('Bball ref'!H294,(FIND("(",'Bball ref'!H294)-1))</f>
        <v>#VALUE!</v>
      </c>
      <c r="F288" s="466">
        <f>'Bball ref'!I294</f>
        <v>0</v>
      </c>
      <c r="G288" s="466">
        <f>'Bball ref'!K294</f>
        <v>0</v>
      </c>
      <c r="H288" s="466">
        <f>'Bball ref'!L294</f>
        <v>0</v>
      </c>
      <c r="I288" s="466">
        <f>'Bball ref'!M294</f>
        <v>0</v>
      </c>
      <c r="J288" s="466">
        <f>'Bball ref'!N294</f>
        <v>0</v>
      </c>
      <c r="K288" s="466">
        <f>'Bball ref'!O294</f>
        <v>0</v>
      </c>
      <c r="L288" s="466">
        <f>'Bball ref'!J294</f>
        <v>0</v>
      </c>
      <c r="M288" s="466" t="e">
        <f>MID('Bball ref'!G294,FIND("(",'Bball ref'!G294)+1,FIND("/",'Bball ref'!G294)-FIND("(",'Bball ref'!G294)-1)</f>
        <v>#VALUE!</v>
      </c>
      <c r="N288" s="466" t="e">
        <f>MID('Bball ref'!G294,FIND("/",'Bball ref'!G294)+1,FIND(")",'Bball ref'!G294)-FIND("/",'Bball ref'!G294)-1)</f>
        <v>#VALUE!</v>
      </c>
      <c r="O288" s="466" t="e">
        <f>MID('Bball ref'!H294,FIND("(",'Bball ref'!H294)+1,FIND("/",'Bball ref'!H294)-FIND("(",'Bball ref'!H294)-1)</f>
        <v>#VALUE!</v>
      </c>
      <c r="P288" s="466" t="e">
        <f>MID('Bball ref'!H294,FIND("/",'Bball ref'!H294)+1,FIND(")",'Bball ref'!H294)-FIND("/",'Bball ref'!H294)-1)</f>
        <v>#VALUE!</v>
      </c>
    </row>
    <row r="289" spans="1:16">
      <c r="A289">
        <f>'Bball ref'!B295</f>
        <v>0</v>
      </c>
      <c r="B289" s="466">
        <f>'Bball ref'!A295</f>
        <v>0</v>
      </c>
      <c r="C289" s="466">
        <f>'Bball ref'!E295</f>
        <v>0</v>
      </c>
      <c r="D289" s="466" t="e">
        <f>LEFT('Bball ref'!G295,FIND("(",'Bball ref'!G295)-1)</f>
        <v>#VALUE!</v>
      </c>
      <c r="E289" s="466" t="e">
        <f>LEFT('Bball ref'!H295,(FIND("(",'Bball ref'!H295)-1))</f>
        <v>#VALUE!</v>
      </c>
      <c r="F289" s="466">
        <f>'Bball ref'!I295</f>
        <v>0</v>
      </c>
      <c r="G289" s="466">
        <f>'Bball ref'!K295</f>
        <v>0</v>
      </c>
      <c r="H289" s="466">
        <f>'Bball ref'!L295</f>
        <v>0</v>
      </c>
      <c r="I289" s="466">
        <f>'Bball ref'!M295</f>
        <v>0</v>
      </c>
      <c r="J289" s="466">
        <f>'Bball ref'!N295</f>
        <v>0</v>
      </c>
      <c r="K289" s="466">
        <f>'Bball ref'!O295</f>
        <v>0</v>
      </c>
      <c r="L289" s="466">
        <f>'Bball ref'!J295</f>
        <v>0</v>
      </c>
      <c r="M289" s="466" t="e">
        <f>MID('Bball ref'!G295,FIND("(",'Bball ref'!G295)+1,FIND("/",'Bball ref'!G295)-FIND("(",'Bball ref'!G295)-1)</f>
        <v>#VALUE!</v>
      </c>
      <c r="N289" s="466" t="e">
        <f>MID('Bball ref'!G295,FIND("/",'Bball ref'!G295)+1,FIND(")",'Bball ref'!G295)-FIND("/",'Bball ref'!G295)-1)</f>
        <v>#VALUE!</v>
      </c>
      <c r="O289" s="466" t="e">
        <f>MID('Bball ref'!H295,FIND("(",'Bball ref'!H295)+1,FIND("/",'Bball ref'!H295)-FIND("(",'Bball ref'!H295)-1)</f>
        <v>#VALUE!</v>
      </c>
      <c r="P289" s="466" t="e">
        <f>MID('Bball ref'!H295,FIND("/",'Bball ref'!H295)+1,FIND(")",'Bball ref'!H295)-FIND("/",'Bball ref'!H295)-1)</f>
        <v>#VALUE!</v>
      </c>
    </row>
    <row r="290" spans="1:16">
      <c r="A290">
        <f>'Bball ref'!B296</f>
        <v>0</v>
      </c>
      <c r="B290" s="466">
        <f>'Bball ref'!A296</f>
        <v>0</v>
      </c>
      <c r="C290" s="466">
        <f>'Bball ref'!E296</f>
        <v>0</v>
      </c>
      <c r="D290" s="466" t="e">
        <f>LEFT('Bball ref'!G296,FIND("(",'Bball ref'!G296)-1)</f>
        <v>#VALUE!</v>
      </c>
      <c r="E290" s="466" t="e">
        <f>LEFT('Bball ref'!H296,(FIND("(",'Bball ref'!H296)-1))</f>
        <v>#VALUE!</v>
      </c>
      <c r="F290" s="466">
        <f>'Bball ref'!I296</f>
        <v>0</v>
      </c>
      <c r="G290" s="466">
        <f>'Bball ref'!K296</f>
        <v>0</v>
      </c>
      <c r="H290" s="466">
        <f>'Bball ref'!L296</f>
        <v>0</v>
      </c>
      <c r="I290" s="466">
        <f>'Bball ref'!M296</f>
        <v>0</v>
      </c>
      <c r="J290" s="466">
        <f>'Bball ref'!N296</f>
        <v>0</v>
      </c>
      <c r="K290" s="466">
        <f>'Bball ref'!O296</f>
        <v>0</v>
      </c>
      <c r="L290" s="466">
        <f>'Bball ref'!J296</f>
        <v>0</v>
      </c>
      <c r="M290" s="466" t="e">
        <f>MID('Bball ref'!G296,FIND("(",'Bball ref'!G296)+1,FIND("/",'Bball ref'!G296)-FIND("(",'Bball ref'!G296)-1)</f>
        <v>#VALUE!</v>
      </c>
      <c r="N290" s="466" t="e">
        <f>MID('Bball ref'!G296,FIND("/",'Bball ref'!G296)+1,FIND(")",'Bball ref'!G296)-FIND("/",'Bball ref'!G296)-1)</f>
        <v>#VALUE!</v>
      </c>
      <c r="O290" s="466" t="e">
        <f>MID('Bball ref'!H296,FIND("(",'Bball ref'!H296)+1,FIND("/",'Bball ref'!H296)-FIND("(",'Bball ref'!H296)-1)</f>
        <v>#VALUE!</v>
      </c>
      <c r="P290" s="466" t="e">
        <f>MID('Bball ref'!H296,FIND("/",'Bball ref'!H296)+1,FIND(")",'Bball ref'!H296)-FIND("/",'Bball ref'!H296)-1)</f>
        <v>#VALUE!</v>
      </c>
    </row>
    <row r="291" spans="1:16">
      <c r="A291">
        <f>'Bball ref'!B297</f>
        <v>0</v>
      </c>
      <c r="B291" s="466">
        <f>'Bball ref'!A297</f>
        <v>0</v>
      </c>
      <c r="C291" s="466">
        <f>'Bball ref'!E297</f>
        <v>0</v>
      </c>
      <c r="D291" s="466" t="e">
        <f>LEFT('Bball ref'!G297,FIND("(",'Bball ref'!G297)-1)</f>
        <v>#VALUE!</v>
      </c>
      <c r="E291" s="466" t="e">
        <f>LEFT('Bball ref'!H297,(FIND("(",'Bball ref'!H297)-1))</f>
        <v>#VALUE!</v>
      </c>
      <c r="F291" s="466">
        <f>'Bball ref'!I297</f>
        <v>0</v>
      </c>
      <c r="G291" s="466">
        <f>'Bball ref'!K297</f>
        <v>0</v>
      </c>
      <c r="H291" s="466">
        <f>'Bball ref'!L297</f>
        <v>0</v>
      </c>
      <c r="I291" s="466">
        <f>'Bball ref'!M297</f>
        <v>0</v>
      </c>
      <c r="J291" s="466">
        <f>'Bball ref'!N297</f>
        <v>0</v>
      </c>
      <c r="K291" s="466">
        <f>'Bball ref'!O297</f>
        <v>0</v>
      </c>
      <c r="L291" s="466">
        <f>'Bball ref'!J297</f>
        <v>0</v>
      </c>
      <c r="M291" s="466" t="e">
        <f>MID('Bball ref'!G297,FIND("(",'Bball ref'!G297)+1,FIND("/",'Bball ref'!G297)-FIND("(",'Bball ref'!G297)-1)</f>
        <v>#VALUE!</v>
      </c>
      <c r="N291" s="466" t="e">
        <f>MID('Bball ref'!G297,FIND("/",'Bball ref'!G297)+1,FIND(")",'Bball ref'!G297)-FIND("/",'Bball ref'!G297)-1)</f>
        <v>#VALUE!</v>
      </c>
      <c r="O291" s="466" t="e">
        <f>MID('Bball ref'!H297,FIND("(",'Bball ref'!H297)+1,FIND("/",'Bball ref'!H297)-FIND("(",'Bball ref'!H297)-1)</f>
        <v>#VALUE!</v>
      </c>
      <c r="P291" s="466" t="e">
        <f>MID('Bball ref'!H297,FIND("/",'Bball ref'!H297)+1,FIND(")",'Bball ref'!H297)-FIND("/",'Bball ref'!H297)-1)</f>
        <v>#VALUE!</v>
      </c>
    </row>
    <row r="292" spans="1:16">
      <c r="A292">
        <f>'Bball ref'!B298</f>
        <v>0</v>
      </c>
      <c r="B292" s="466">
        <f>'Bball ref'!A298</f>
        <v>0</v>
      </c>
      <c r="C292" s="466">
        <f>'Bball ref'!E298</f>
        <v>0</v>
      </c>
      <c r="D292" s="466" t="e">
        <f>LEFT('Bball ref'!G298,FIND("(",'Bball ref'!G298)-1)</f>
        <v>#VALUE!</v>
      </c>
      <c r="E292" s="466" t="e">
        <f>LEFT('Bball ref'!H298,(FIND("(",'Bball ref'!H298)-1))</f>
        <v>#VALUE!</v>
      </c>
      <c r="F292" s="466">
        <f>'Bball ref'!I298</f>
        <v>0</v>
      </c>
      <c r="G292" s="466">
        <f>'Bball ref'!K298</f>
        <v>0</v>
      </c>
      <c r="H292" s="466">
        <f>'Bball ref'!L298</f>
        <v>0</v>
      </c>
      <c r="I292" s="466">
        <f>'Bball ref'!M298</f>
        <v>0</v>
      </c>
      <c r="J292" s="466">
        <f>'Bball ref'!N298</f>
        <v>0</v>
      </c>
      <c r="K292" s="466">
        <f>'Bball ref'!O298</f>
        <v>0</v>
      </c>
      <c r="L292" s="466">
        <f>'Bball ref'!J298</f>
        <v>0</v>
      </c>
      <c r="M292" s="466" t="e">
        <f>MID('Bball ref'!G298,FIND("(",'Bball ref'!G298)+1,FIND("/",'Bball ref'!G298)-FIND("(",'Bball ref'!G298)-1)</f>
        <v>#VALUE!</v>
      </c>
      <c r="N292" s="466" t="e">
        <f>MID('Bball ref'!G298,FIND("/",'Bball ref'!G298)+1,FIND(")",'Bball ref'!G298)-FIND("/",'Bball ref'!G298)-1)</f>
        <v>#VALUE!</v>
      </c>
      <c r="O292" s="466" t="e">
        <f>MID('Bball ref'!H298,FIND("(",'Bball ref'!H298)+1,FIND("/",'Bball ref'!H298)-FIND("(",'Bball ref'!H298)-1)</f>
        <v>#VALUE!</v>
      </c>
      <c r="P292" s="466" t="e">
        <f>MID('Bball ref'!H298,FIND("/",'Bball ref'!H298)+1,FIND(")",'Bball ref'!H298)-FIND("/",'Bball ref'!H298)-1)</f>
        <v>#VALUE!</v>
      </c>
    </row>
    <row r="293" spans="1:16">
      <c r="A293">
        <f>'Bball ref'!B299</f>
        <v>0</v>
      </c>
      <c r="B293" s="466">
        <f>'Bball ref'!A299</f>
        <v>0</v>
      </c>
      <c r="C293" s="466">
        <f>'Bball ref'!E299</f>
        <v>0</v>
      </c>
      <c r="D293" s="466" t="e">
        <f>LEFT('Bball ref'!G299,FIND("(",'Bball ref'!G299)-1)</f>
        <v>#VALUE!</v>
      </c>
      <c r="E293" s="466" t="e">
        <f>LEFT('Bball ref'!H299,(FIND("(",'Bball ref'!H299)-1))</f>
        <v>#VALUE!</v>
      </c>
      <c r="F293" s="466">
        <f>'Bball ref'!I299</f>
        <v>0</v>
      </c>
      <c r="G293" s="466">
        <f>'Bball ref'!K299</f>
        <v>0</v>
      </c>
      <c r="H293" s="466">
        <f>'Bball ref'!L299</f>
        <v>0</v>
      </c>
      <c r="I293" s="466">
        <f>'Bball ref'!M299</f>
        <v>0</v>
      </c>
      <c r="J293" s="466">
        <f>'Bball ref'!N299</f>
        <v>0</v>
      </c>
      <c r="K293" s="466">
        <f>'Bball ref'!O299</f>
        <v>0</v>
      </c>
      <c r="L293" s="466">
        <f>'Bball ref'!J299</f>
        <v>0</v>
      </c>
      <c r="M293" s="466" t="e">
        <f>MID('Bball ref'!G299,FIND("(",'Bball ref'!G299)+1,FIND("/",'Bball ref'!G299)-FIND("(",'Bball ref'!G299)-1)</f>
        <v>#VALUE!</v>
      </c>
      <c r="N293" s="466" t="e">
        <f>MID('Bball ref'!G299,FIND("/",'Bball ref'!G299)+1,FIND(")",'Bball ref'!G299)-FIND("/",'Bball ref'!G299)-1)</f>
        <v>#VALUE!</v>
      </c>
      <c r="O293" s="466" t="e">
        <f>MID('Bball ref'!H299,FIND("(",'Bball ref'!H299)+1,FIND("/",'Bball ref'!H299)-FIND("(",'Bball ref'!H299)-1)</f>
        <v>#VALUE!</v>
      </c>
      <c r="P293" s="466" t="e">
        <f>MID('Bball ref'!H299,FIND("/",'Bball ref'!H299)+1,FIND(")",'Bball ref'!H299)-FIND("/",'Bball ref'!H299)-1)</f>
        <v>#VALUE!</v>
      </c>
    </row>
    <row r="294" spans="1:16">
      <c r="A294">
        <f>'Bball ref'!B300</f>
        <v>0</v>
      </c>
      <c r="B294" s="466">
        <f>'Bball ref'!A300</f>
        <v>0</v>
      </c>
      <c r="C294" s="466">
        <f>'Bball ref'!E300</f>
        <v>0</v>
      </c>
      <c r="D294" s="466" t="e">
        <f>LEFT('Bball ref'!G300,FIND("(",'Bball ref'!G300)-1)</f>
        <v>#VALUE!</v>
      </c>
      <c r="E294" s="466" t="e">
        <f>LEFT('Bball ref'!H300,(FIND("(",'Bball ref'!H300)-1))</f>
        <v>#VALUE!</v>
      </c>
      <c r="F294" s="466">
        <f>'Bball ref'!I300</f>
        <v>0</v>
      </c>
      <c r="G294" s="466">
        <f>'Bball ref'!K300</f>
        <v>0</v>
      </c>
      <c r="H294" s="466">
        <f>'Bball ref'!L300</f>
        <v>0</v>
      </c>
      <c r="I294" s="466">
        <f>'Bball ref'!M300</f>
        <v>0</v>
      </c>
      <c r="J294" s="466">
        <f>'Bball ref'!N300</f>
        <v>0</v>
      </c>
      <c r="K294" s="466">
        <f>'Bball ref'!O300</f>
        <v>0</v>
      </c>
      <c r="L294" s="466">
        <f>'Bball ref'!J300</f>
        <v>0</v>
      </c>
      <c r="M294" s="466" t="e">
        <f>MID('Bball ref'!G300,FIND("(",'Bball ref'!G300)+1,FIND("/",'Bball ref'!G300)-FIND("(",'Bball ref'!G300)-1)</f>
        <v>#VALUE!</v>
      </c>
      <c r="N294" s="466" t="e">
        <f>MID('Bball ref'!G300,FIND("/",'Bball ref'!G300)+1,FIND(")",'Bball ref'!G300)-FIND("/",'Bball ref'!G300)-1)</f>
        <v>#VALUE!</v>
      </c>
      <c r="O294" s="466" t="e">
        <f>MID('Bball ref'!H300,FIND("(",'Bball ref'!H300)+1,FIND("/",'Bball ref'!H300)-FIND("(",'Bball ref'!H300)-1)</f>
        <v>#VALUE!</v>
      </c>
      <c r="P294" s="466" t="e">
        <f>MID('Bball ref'!H300,FIND("/",'Bball ref'!H300)+1,FIND(")",'Bball ref'!H300)-FIND("/",'Bball ref'!H300)-1)</f>
        <v>#VALUE!</v>
      </c>
    </row>
    <row r="295" spans="1:16">
      <c r="A295">
        <f>'Bball ref'!B301</f>
        <v>0</v>
      </c>
      <c r="B295" s="466">
        <f>'Bball ref'!A301</f>
        <v>0</v>
      </c>
      <c r="C295" s="466">
        <f>'Bball ref'!E301</f>
        <v>0</v>
      </c>
      <c r="D295" s="466" t="e">
        <f>LEFT('Bball ref'!G301,FIND("(",'Bball ref'!G301)-1)</f>
        <v>#VALUE!</v>
      </c>
      <c r="E295" s="466" t="e">
        <f>LEFT('Bball ref'!H301,(FIND("(",'Bball ref'!H301)-1))</f>
        <v>#VALUE!</v>
      </c>
      <c r="F295" s="466">
        <f>'Bball ref'!I301</f>
        <v>0</v>
      </c>
      <c r="G295" s="466">
        <f>'Bball ref'!K301</f>
        <v>0</v>
      </c>
      <c r="H295" s="466">
        <f>'Bball ref'!L301</f>
        <v>0</v>
      </c>
      <c r="I295" s="466">
        <f>'Bball ref'!M301</f>
        <v>0</v>
      </c>
      <c r="J295" s="466">
        <f>'Bball ref'!N301</f>
        <v>0</v>
      </c>
      <c r="K295" s="466">
        <f>'Bball ref'!O301</f>
        <v>0</v>
      </c>
      <c r="L295" s="466">
        <f>'Bball ref'!J301</f>
        <v>0</v>
      </c>
      <c r="M295" s="466" t="e">
        <f>MID('Bball ref'!G301,FIND("(",'Bball ref'!G301)+1,FIND("/",'Bball ref'!G301)-FIND("(",'Bball ref'!G301)-1)</f>
        <v>#VALUE!</v>
      </c>
      <c r="N295" s="466" t="e">
        <f>MID('Bball ref'!G301,FIND("/",'Bball ref'!G301)+1,FIND(")",'Bball ref'!G301)-FIND("/",'Bball ref'!G301)-1)</f>
        <v>#VALUE!</v>
      </c>
      <c r="O295" s="466" t="e">
        <f>MID('Bball ref'!H301,FIND("(",'Bball ref'!H301)+1,FIND("/",'Bball ref'!H301)-FIND("(",'Bball ref'!H301)-1)</f>
        <v>#VALUE!</v>
      </c>
      <c r="P295" s="466" t="e">
        <f>MID('Bball ref'!H301,FIND("/",'Bball ref'!H301)+1,FIND(")",'Bball ref'!H301)-FIND("/",'Bball ref'!H301)-1)</f>
        <v>#VALUE!</v>
      </c>
    </row>
    <row r="296" spans="1:16">
      <c r="A296">
        <f>'Bball ref'!B302</f>
        <v>0</v>
      </c>
      <c r="B296" s="466">
        <f>'Bball ref'!A302</f>
        <v>0</v>
      </c>
      <c r="C296" s="466">
        <f>'Bball ref'!E302</f>
        <v>0</v>
      </c>
      <c r="D296" s="466" t="e">
        <f>LEFT('Bball ref'!G302,FIND("(",'Bball ref'!G302)-1)</f>
        <v>#VALUE!</v>
      </c>
      <c r="E296" s="466" t="e">
        <f>LEFT('Bball ref'!H302,(FIND("(",'Bball ref'!H302)-1))</f>
        <v>#VALUE!</v>
      </c>
      <c r="F296" s="466">
        <f>'Bball ref'!I302</f>
        <v>0</v>
      </c>
      <c r="G296" s="466">
        <f>'Bball ref'!K302</f>
        <v>0</v>
      </c>
      <c r="H296" s="466">
        <f>'Bball ref'!L302</f>
        <v>0</v>
      </c>
      <c r="I296" s="466">
        <f>'Bball ref'!M302</f>
        <v>0</v>
      </c>
      <c r="J296" s="466">
        <f>'Bball ref'!N302</f>
        <v>0</v>
      </c>
      <c r="K296" s="466">
        <f>'Bball ref'!O302</f>
        <v>0</v>
      </c>
      <c r="L296" s="466">
        <f>'Bball ref'!J302</f>
        <v>0</v>
      </c>
      <c r="M296" s="466" t="e">
        <f>MID('Bball ref'!G302,FIND("(",'Bball ref'!G302)+1,FIND("/",'Bball ref'!G302)-FIND("(",'Bball ref'!G302)-1)</f>
        <v>#VALUE!</v>
      </c>
      <c r="N296" s="466" t="e">
        <f>MID('Bball ref'!G302,FIND("/",'Bball ref'!G302)+1,FIND(")",'Bball ref'!G302)-FIND("/",'Bball ref'!G302)-1)</f>
        <v>#VALUE!</v>
      </c>
      <c r="O296" s="466" t="e">
        <f>MID('Bball ref'!H302,FIND("(",'Bball ref'!H302)+1,FIND("/",'Bball ref'!H302)-FIND("(",'Bball ref'!H302)-1)</f>
        <v>#VALUE!</v>
      </c>
      <c r="P296" s="466" t="e">
        <f>MID('Bball ref'!H302,FIND("/",'Bball ref'!H302)+1,FIND(")",'Bball ref'!H302)-FIND("/",'Bball ref'!H302)-1)</f>
        <v>#VALUE!</v>
      </c>
    </row>
    <row r="297" spans="1:16">
      <c r="A297">
        <f>'Bball ref'!B303</f>
        <v>0</v>
      </c>
      <c r="B297" s="466">
        <f>'Bball ref'!A303</f>
        <v>0</v>
      </c>
      <c r="C297" s="466">
        <f>'Bball ref'!E303</f>
        <v>0</v>
      </c>
      <c r="D297" s="466" t="e">
        <f>LEFT('Bball ref'!G303,FIND("(",'Bball ref'!G303)-1)</f>
        <v>#VALUE!</v>
      </c>
      <c r="E297" s="466" t="e">
        <f>LEFT('Bball ref'!H303,(FIND("(",'Bball ref'!H303)-1))</f>
        <v>#VALUE!</v>
      </c>
      <c r="F297" s="466">
        <f>'Bball ref'!I303</f>
        <v>0</v>
      </c>
      <c r="G297" s="466">
        <f>'Bball ref'!K303</f>
        <v>0</v>
      </c>
      <c r="H297" s="466">
        <f>'Bball ref'!L303</f>
        <v>0</v>
      </c>
      <c r="I297" s="466">
        <f>'Bball ref'!M303</f>
        <v>0</v>
      </c>
      <c r="J297" s="466">
        <f>'Bball ref'!N303</f>
        <v>0</v>
      </c>
      <c r="K297" s="466">
        <f>'Bball ref'!O303</f>
        <v>0</v>
      </c>
      <c r="L297" s="466">
        <f>'Bball ref'!J303</f>
        <v>0</v>
      </c>
      <c r="M297" s="466" t="e">
        <f>MID('Bball ref'!G303,FIND("(",'Bball ref'!G303)+1,FIND("/",'Bball ref'!G303)-FIND("(",'Bball ref'!G303)-1)</f>
        <v>#VALUE!</v>
      </c>
      <c r="N297" s="466" t="e">
        <f>MID('Bball ref'!G303,FIND("/",'Bball ref'!G303)+1,FIND(")",'Bball ref'!G303)-FIND("/",'Bball ref'!G303)-1)</f>
        <v>#VALUE!</v>
      </c>
      <c r="O297" s="466" t="e">
        <f>MID('Bball ref'!H303,FIND("(",'Bball ref'!H303)+1,FIND("/",'Bball ref'!H303)-FIND("(",'Bball ref'!H303)-1)</f>
        <v>#VALUE!</v>
      </c>
      <c r="P297" s="466" t="e">
        <f>MID('Bball ref'!H303,FIND("/",'Bball ref'!H303)+1,FIND(")",'Bball ref'!H303)-FIND("/",'Bball ref'!H303)-1)</f>
        <v>#VALUE!</v>
      </c>
    </row>
    <row r="298" spans="1:16">
      <c r="A298">
        <f>'Bball ref'!B304</f>
        <v>0</v>
      </c>
      <c r="B298" s="466">
        <f>'Bball ref'!A304</f>
        <v>0</v>
      </c>
      <c r="C298" s="466">
        <f>'Bball ref'!E304</f>
        <v>0</v>
      </c>
      <c r="D298" s="466" t="e">
        <f>LEFT('Bball ref'!G304,FIND("(",'Bball ref'!G304)-1)</f>
        <v>#VALUE!</v>
      </c>
      <c r="E298" s="466" t="e">
        <f>LEFT('Bball ref'!H304,(FIND("(",'Bball ref'!H304)-1))</f>
        <v>#VALUE!</v>
      </c>
      <c r="F298" s="466">
        <f>'Bball ref'!I304</f>
        <v>0</v>
      </c>
      <c r="G298" s="466">
        <f>'Bball ref'!K304</f>
        <v>0</v>
      </c>
      <c r="H298" s="466">
        <f>'Bball ref'!L304</f>
        <v>0</v>
      </c>
      <c r="I298" s="466">
        <f>'Bball ref'!M304</f>
        <v>0</v>
      </c>
      <c r="J298" s="466">
        <f>'Bball ref'!N304</f>
        <v>0</v>
      </c>
      <c r="K298" s="466">
        <f>'Bball ref'!O304</f>
        <v>0</v>
      </c>
      <c r="L298" s="466">
        <f>'Bball ref'!J304</f>
        <v>0</v>
      </c>
      <c r="M298" s="466" t="e">
        <f>MID('Bball ref'!G304,FIND("(",'Bball ref'!G304)+1,FIND("/",'Bball ref'!G304)-FIND("(",'Bball ref'!G304)-1)</f>
        <v>#VALUE!</v>
      </c>
      <c r="N298" s="466" t="e">
        <f>MID('Bball ref'!G304,FIND("/",'Bball ref'!G304)+1,FIND(")",'Bball ref'!G304)-FIND("/",'Bball ref'!G304)-1)</f>
        <v>#VALUE!</v>
      </c>
      <c r="O298" s="466" t="e">
        <f>MID('Bball ref'!H304,FIND("(",'Bball ref'!H304)+1,FIND("/",'Bball ref'!H304)-FIND("(",'Bball ref'!H304)-1)</f>
        <v>#VALUE!</v>
      </c>
      <c r="P298" s="466" t="e">
        <f>MID('Bball ref'!H304,FIND("/",'Bball ref'!H304)+1,FIND(")",'Bball ref'!H304)-FIND("/",'Bball ref'!H304)-1)</f>
        <v>#VALUE!</v>
      </c>
    </row>
    <row r="299" spans="1:16">
      <c r="A299">
        <f>'Bball ref'!B305</f>
        <v>0</v>
      </c>
      <c r="B299" s="466">
        <f>'Bball ref'!A305</f>
        <v>0</v>
      </c>
      <c r="C299" s="466">
        <f>'Bball ref'!E305</f>
        <v>0</v>
      </c>
      <c r="D299" s="466" t="e">
        <f>LEFT('Bball ref'!G305,FIND("(",'Bball ref'!G305)-1)</f>
        <v>#VALUE!</v>
      </c>
      <c r="E299" s="466" t="e">
        <f>LEFT('Bball ref'!H305,(FIND("(",'Bball ref'!H305)-1))</f>
        <v>#VALUE!</v>
      </c>
      <c r="F299" s="466">
        <f>'Bball ref'!I305</f>
        <v>0</v>
      </c>
      <c r="G299" s="466">
        <f>'Bball ref'!K305</f>
        <v>0</v>
      </c>
      <c r="H299" s="466">
        <f>'Bball ref'!L305</f>
        <v>0</v>
      </c>
      <c r="I299" s="466">
        <f>'Bball ref'!M305</f>
        <v>0</v>
      </c>
      <c r="J299" s="466">
        <f>'Bball ref'!N305</f>
        <v>0</v>
      </c>
      <c r="K299" s="466">
        <f>'Bball ref'!O305</f>
        <v>0</v>
      </c>
      <c r="L299" s="466">
        <f>'Bball ref'!J305</f>
        <v>0</v>
      </c>
      <c r="M299" s="466" t="e">
        <f>MID('Bball ref'!G305,FIND("(",'Bball ref'!G305)+1,FIND("/",'Bball ref'!G305)-FIND("(",'Bball ref'!G305)-1)</f>
        <v>#VALUE!</v>
      </c>
      <c r="N299" s="466" t="e">
        <f>MID('Bball ref'!G305,FIND("/",'Bball ref'!G305)+1,FIND(")",'Bball ref'!G305)-FIND("/",'Bball ref'!G305)-1)</f>
        <v>#VALUE!</v>
      </c>
      <c r="O299" s="466" t="e">
        <f>MID('Bball ref'!H305,FIND("(",'Bball ref'!H305)+1,FIND("/",'Bball ref'!H305)-FIND("(",'Bball ref'!H305)-1)</f>
        <v>#VALUE!</v>
      </c>
      <c r="P299" s="466" t="e">
        <f>MID('Bball ref'!H305,FIND("/",'Bball ref'!H305)+1,FIND(")",'Bball ref'!H305)-FIND("/",'Bball ref'!H305)-1)</f>
        <v>#VALUE!</v>
      </c>
    </row>
    <row r="300" spans="1:16">
      <c r="A300">
        <f>'Bball ref'!B306</f>
        <v>0</v>
      </c>
      <c r="B300" s="466">
        <f>'Bball ref'!A306</f>
        <v>0</v>
      </c>
      <c r="C300" s="466">
        <f>'Bball ref'!E306</f>
        <v>0</v>
      </c>
      <c r="D300" s="466" t="e">
        <f>LEFT('Bball ref'!G306,FIND("(",'Bball ref'!G306)-1)</f>
        <v>#VALUE!</v>
      </c>
      <c r="E300" s="466" t="e">
        <f>LEFT('Bball ref'!H306,(FIND("(",'Bball ref'!H306)-1))</f>
        <v>#VALUE!</v>
      </c>
      <c r="F300" s="466">
        <f>'Bball ref'!I306</f>
        <v>0</v>
      </c>
      <c r="G300" s="466">
        <f>'Bball ref'!K306</f>
        <v>0</v>
      </c>
      <c r="H300" s="466">
        <f>'Bball ref'!L306</f>
        <v>0</v>
      </c>
      <c r="I300" s="466">
        <f>'Bball ref'!M306</f>
        <v>0</v>
      </c>
      <c r="J300" s="466">
        <f>'Bball ref'!N306</f>
        <v>0</v>
      </c>
      <c r="K300" s="466">
        <f>'Bball ref'!O306</f>
        <v>0</v>
      </c>
      <c r="L300" s="466">
        <f>'Bball ref'!J306</f>
        <v>0</v>
      </c>
      <c r="M300" s="466" t="e">
        <f>MID('Bball ref'!G306,FIND("(",'Bball ref'!G306)+1,FIND("/",'Bball ref'!G306)-FIND("(",'Bball ref'!G306)-1)</f>
        <v>#VALUE!</v>
      </c>
      <c r="N300" s="466" t="e">
        <f>MID('Bball ref'!G306,FIND("/",'Bball ref'!G306)+1,FIND(")",'Bball ref'!G306)-FIND("/",'Bball ref'!G306)-1)</f>
        <v>#VALUE!</v>
      </c>
      <c r="O300" s="466" t="e">
        <f>MID('Bball ref'!H306,FIND("(",'Bball ref'!H306)+1,FIND("/",'Bball ref'!H306)-FIND("(",'Bball ref'!H306)-1)</f>
        <v>#VALUE!</v>
      </c>
      <c r="P300" s="466" t="e">
        <f>MID('Bball ref'!H306,FIND("/",'Bball ref'!H306)+1,FIND(")",'Bball ref'!H306)-FIND("/",'Bball ref'!H306)-1)</f>
        <v>#VALUE!</v>
      </c>
    </row>
    <row r="301" spans="1:16">
      <c r="A301">
        <f>'Bball ref'!B307</f>
        <v>0</v>
      </c>
      <c r="B301" s="466">
        <f>'Bball ref'!A307</f>
        <v>0</v>
      </c>
      <c r="C301" s="466">
        <f>'Bball ref'!E307</f>
        <v>0</v>
      </c>
      <c r="D301" s="466" t="e">
        <f>LEFT('Bball ref'!G307,FIND("(",'Bball ref'!G307)-1)</f>
        <v>#VALUE!</v>
      </c>
      <c r="E301" s="466" t="e">
        <f>LEFT('Bball ref'!H307,(FIND("(",'Bball ref'!H307)-1))</f>
        <v>#VALUE!</v>
      </c>
      <c r="F301" s="466">
        <f>'Bball ref'!I307</f>
        <v>0</v>
      </c>
      <c r="G301" s="466">
        <f>'Bball ref'!K307</f>
        <v>0</v>
      </c>
      <c r="H301" s="466">
        <f>'Bball ref'!L307</f>
        <v>0</v>
      </c>
      <c r="I301" s="466">
        <f>'Bball ref'!M307</f>
        <v>0</v>
      </c>
      <c r="J301" s="466">
        <f>'Bball ref'!N307</f>
        <v>0</v>
      </c>
      <c r="K301" s="466">
        <f>'Bball ref'!O307</f>
        <v>0</v>
      </c>
      <c r="L301" s="466">
        <f>'Bball ref'!J307</f>
        <v>0</v>
      </c>
      <c r="M301" s="466" t="e">
        <f>MID('Bball ref'!G307,FIND("(",'Bball ref'!G307)+1,FIND("/",'Bball ref'!G307)-FIND("(",'Bball ref'!G307)-1)</f>
        <v>#VALUE!</v>
      </c>
      <c r="N301" s="466" t="e">
        <f>MID('Bball ref'!G307,FIND("/",'Bball ref'!G307)+1,FIND(")",'Bball ref'!G307)-FIND("/",'Bball ref'!G307)-1)</f>
        <v>#VALUE!</v>
      </c>
      <c r="O301" s="466" t="e">
        <f>MID('Bball ref'!H307,FIND("(",'Bball ref'!H307)+1,FIND("/",'Bball ref'!H307)-FIND("(",'Bball ref'!H307)-1)</f>
        <v>#VALUE!</v>
      </c>
      <c r="P301" s="466" t="e">
        <f>MID('Bball ref'!H307,FIND("/",'Bball ref'!H307)+1,FIND(")",'Bball ref'!H307)-FIND("/",'Bball ref'!H307)-1)</f>
        <v>#VALUE!</v>
      </c>
    </row>
    <row r="302" spans="1:16">
      <c r="A302">
        <f>'Bball ref'!B308</f>
        <v>0</v>
      </c>
      <c r="B302" s="466">
        <f>'Bball ref'!A308</f>
        <v>0</v>
      </c>
      <c r="C302" s="466">
        <f>'Bball ref'!E308</f>
        <v>0</v>
      </c>
      <c r="D302" s="466" t="e">
        <f>LEFT('Bball ref'!G308,FIND("(",'Bball ref'!G308)-1)</f>
        <v>#VALUE!</v>
      </c>
      <c r="E302" s="466" t="e">
        <f>LEFT('Bball ref'!H308,(FIND("(",'Bball ref'!H308)-1))</f>
        <v>#VALUE!</v>
      </c>
      <c r="F302" s="466">
        <f>'Bball ref'!I308</f>
        <v>0</v>
      </c>
      <c r="G302" s="466">
        <f>'Bball ref'!K308</f>
        <v>0</v>
      </c>
      <c r="H302" s="466">
        <f>'Bball ref'!L308</f>
        <v>0</v>
      </c>
      <c r="I302" s="466">
        <f>'Bball ref'!M308</f>
        <v>0</v>
      </c>
      <c r="J302" s="466">
        <f>'Bball ref'!N308</f>
        <v>0</v>
      </c>
      <c r="K302" s="466">
        <f>'Bball ref'!O308</f>
        <v>0</v>
      </c>
      <c r="L302" s="466">
        <f>'Bball ref'!J308</f>
        <v>0</v>
      </c>
      <c r="M302" s="466" t="e">
        <f>MID('Bball ref'!G308,FIND("(",'Bball ref'!G308)+1,FIND("/",'Bball ref'!G308)-FIND("(",'Bball ref'!G308)-1)</f>
        <v>#VALUE!</v>
      </c>
      <c r="N302" s="466" t="e">
        <f>MID('Bball ref'!G308,FIND("/",'Bball ref'!G308)+1,FIND(")",'Bball ref'!G308)-FIND("/",'Bball ref'!G308)-1)</f>
        <v>#VALUE!</v>
      </c>
      <c r="O302" s="466" t="e">
        <f>MID('Bball ref'!H308,FIND("(",'Bball ref'!H308)+1,FIND("/",'Bball ref'!H308)-FIND("(",'Bball ref'!H308)-1)</f>
        <v>#VALUE!</v>
      </c>
      <c r="P302" s="466" t="e">
        <f>MID('Bball ref'!H308,FIND("/",'Bball ref'!H308)+1,FIND(")",'Bball ref'!H308)-FIND("/",'Bball ref'!H308)-1)</f>
        <v>#VALUE!</v>
      </c>
    </row>
    <row r="303" spans="1:16">
      <c r="A303">
        <f>'Bball ref'!B309</f>
        <v>0</v>
      </c>
      <c r="B303" s="466">
        <f>'Bball ref'!A309</f>
        <v>0</v>
      </c>
      <c r="C303" s="466">
        <f>'Bball ref'!E309</f>
        <v>0</v>
      </c>
      <c r="D303" s="466" t="e">
        <f>LEFT('Bball ref'!G309,FIND("(",'Bball ref'!G309)-1)</f>
        <v>#VALUE!</v>
      </c>
      <c r="E303" s="466" t="e">
        <f>LEFT('Bball ref'!H309,(FIND("(",'Bball ref'!H309)-1))</f>
        <v>#VALUE!</v>
      </c>
      <c r="F303" s="466">
        <f>'Bball ref'!I309</f>
        <v>0</v>
      </c>
      <c r="G303" s="466">
        <f>'Bball ref'!K309</f>
        <v>0</v>
      </c>
      <c r="H303" s="466">
        <f>'Bball ref'!L309</f>
        <v>0</v>
      </c>
      <c r="I303" s="466">
        <f>'Bball ref'!M309</f>
        <v>0</v>
      </c>
      <c r="J303" s="466">
        <f>'Bball ref'!N309</f>
        <v>0</v>
      </c>
      <c r="K303" s="466">
        <f>'Bball ref'!O309</f>
        <v>0</v>
      </c>
      <c r="L303" s="466">
        <f>'Bball ref'!J309</f>
        <v>0</v>
      </c>
      <c r="M303" s="466" t="e">
        <f>MID('Bball ref'!G309,FIND("(",'Bball ref'!G309)+1,FIND("/",'Bball ref'!G309)-FIND("(",'Bball ref'!G309)-1)</f>
        <v>#VALUE!</v>
      </c>
      <c r="N303" s="466" t="e">
        <f>MID('Bball ref'!G309,FIND("/",'Bball ref'!G309)+1,FIND(")",'Bball ref'!G309)-FIND("/",'Bball ref'!G309)-1)</f>
        <v>#VALUE!</v>
      </c>
      <c r="O303" s="466" t="e">
        <f>MID('Bball ref'!H309,FIND("(",'Bball ref'!H309)+1,FIND("/",'Bball ref'!H309)-FIND("(",'Bball ref'!H309)-1)</f>
        <v>#VALUE!</v>
      </c>
      <c r="P303" s="466" t="e">
        <f>MID('Bball ref'!H309,FIND("/",'Bball ref'!H309)+1,FIND(")",'Bball ref'!H309)-FIND("/",'Bball ref'!H309)-1)</f>
        <v>#VALUE!</v>
      </c>
    </row>
    <row r="304" spans="1:16">
      <c r="A304">
        <f>'Bball ref'!B310</f>
        <v>0</v>
      </c>
      <c r="B304" s="466">
        <f>'Bball ref'!A310</f>
        <v>0</v>
      </c>
      <c r="C304" s="466">
        <f>'Bball ref'!E310</f>
        <v>0</v>
      </c>
      <c r="D304" s="466" t="e">
        <f>LEFT('Bball ref'!G310,FIND("(",'Bball ref'!G310)-1)</f>
        <v>#VALUE!</v>
      </c>
      <c r="E304" s="466" t="e">
        <f>LEFT('Bball ref'!H310,(FIND("(",'Bball ref'!H310)-1))</f>
        <v>#VALUE!</v>
      </c>
      <c r="F304" s="466">
        <f>'Bball ref'!I310</f>
        <v>0</v>
      </c>
      <c r="G304" s="466">
        <f>'Bball ref'!K310</f>
        <v>0</v>
      </c>
      <c r="H304" s="466">
        <f>'Bball ref'!L310</f>
        <v>0</v>
      </c>
      <c r="I304" s="466">
        <f>'Bball ref'!M310</f>
        <v>0</v>
      </c>
      <c r="J304" s="466">
        <f>'Bball ref'!N310</f>
        <v>0</v>
      </c>
      <c r="K304" s="466">
        <f>'Bball ref'!O310</f>
        <v>0</v>
      </c>
      <c r="L304" s="466">
        <f>'Bball ref'!J310</f>
        <v>0</v>
      </c>
      <c r="M304" s="466" t="e">
        <f>MID('Bball ref'!G310,FIND("(",'Bball ref'!G310)+1,FIND("/",'Bball ref'!G310)-FIND("(",'Bball ref'!G310)-1)</f>
        <v>#VALUE!</v>
      </c>
      <c r="N304" s="466" t="e">
        <f>MID('Bball ref'!G310,FIND("/",'Bball ref'!G310)+1,FIND(")",'Bball ref'!G310)-FIND("/",'Bball ref'!G310)-1)</f>
        <v>#VALUE!</v>
      </c>
      <c r="O304" s="466" t="e">
        <f>MID('Bball ref'!H310,FIND("(",'Bball ref'!H310)+1,FIND("/",'Bball ref'!H310)-FIND("(",'Bball ref'!H310)-1)</f>
        <v>#VALUE!</v>
      </c>
      <c r="P304" s="466" t="e">
        <f>MID('Bball ref'!H310,FIND("/",'Bball ref'!H310)+1,FIND(")",'Bball ref'!H310)-FIND("/",'Bball ref'!H310)-1)</f>
        <v>#VALUE!</v>
      </c>
    </row>
    <row r="305" spans="1:16">
      <c r="A305">
        <f>'Bball ref'!B311</f>
        <v>0</v>
      </c>
      <c r="B305" s="466">
        <f>'Bball ref'!A311</f>
        <v>0</v>
      </c>
      <c r="C305" s="466">
        <f>'Bball ref'!E311</f>
        <v>0</v>
      </c>
      <c r="D305" s="466" t="e">
        <f>LEFT('Bball ref'!G311,FIND("(",'Bball ref'!G311)-1)</f>
        <v>#VALUE!</v>
      </c>
      <c r="E305" s="466" t="e">
        <f>LEFT('Bball ref'!H311,(FIND("(",'Bball ref'!H311)-1))</f>
        <v>#VALUE!</v>
      </c>
      <c r="F305" s="466">
        <f>'Bball ref'!I311</f>
        <v>0</v>
      </c>
      <c r="G305" s="466">
        <f>'Bball ref'!K311</f>
        <v>0</v>
      </c>
      <c r="H305" s="466">
        <f>'Bball ref'!L311</f>
        <v>0</v>
      </c>
      <c r="I305" s="466">
        <f>'Bball ref'!M311</f>
        <v>0</v>
      </c>
      <c r="J305" s="466">
        <f>'Bball ref'!N311</f>
        <v>0</v>
      </c>
      <c r="K305" s="466">
        <f>'Bball ref'!O311</f>
        <v>0</v>
      </c>
      <c r="L305" s="466">
        <f>'Bball ref'!J311</f>
        <v>0</v>
      </c>
      <c r="M305" s="466" t="e">
        <f>MID('Bball ref'!G311,FIND("(",'Bball ref'!G311)+1,FIND("/",'Bball ref'!G311)-FIND("(",'Bball ref'!G311)-1)</f>
        <v>#VALUE!</v>
      </c>
      <c r="N305" s="466" t="e">
        <f>MID('Bball ref'!G311,FIND("/",'Bball ref'!G311)+1,FIND(")",'Bball ref'!G311)-FIND("/",'Bball ref'!G311)-1)</f>
        <v>#VALUE!</v>
      </c>
      <c r="O305" s="466" t="e">
        <f>MID('Bball ref'!H311,FIND("(",'Bball ref'!H311)+1,FIND("/",'Bball ref'!H311)-FIND("(",'Bball ref'!H311)-1)</f>
        <v>#VALUE!</v>
      </c>
      <c r="P305" s="466" t="e">
        <f>MID('Bball ref'!H311,FIND("/",'Bball ref'!H311)+1,FIND(")",'Bball ref'!H311)-FIND("/",'Bball ref'!H311)-1)</f>
        <v>#VALUE!</v>
      </c>
    </row>
    <row r="306" spans="1:16">
      <c r="A306">
        <f>'Bball ref'!B312</f>
        <v>0</v>
      </c>
      <c r="B306" s="466">
        <f>'Bball ref'!A312</f>
        <v>0</v>
      </c>
      <c r="C306" s="466">
        <f>'Bball ref'!E312</f>
        <v>0</v>
      </c>
      <c r="D306" s="466" t="e">
        <f>LEFT('Bball ref'!G312,FIND("(",'Bball ref'!G312)-1)</f>
        <v>#VALUE!</v>
      </c>
      <c r="E306" s="466" t="e">
        <f>LEFT('Bball ref'!H312,(FIND("(",'Bball ref'!H312)-1))</f>
        <v>#VALUE!</v>
      </c>
      <c r="F306" s="466">
        <f>'Bball ref'!I312</f>
        <v>0</v>
      </c>
      <c r="G306" s="466">
        <f>'Bball ref'!K312</f>
        <v>0</v>
      </c>
      <c r="H306" s="466">
        <f>'Bball ref'!L312</f>
        <v>0</v>
      </c>
      <c r="I306" s="466">
        <f>'Bball ref'!M312</f>
        <v>0</v>
      </c>
      <c r="J306" s="466">
        <f>'Bball ref'!N312</f>
        <v>0</v>
      </c>
      <c r="K306" s="466">
        <f>'Bball ref'!O312</f>
        <v>0</v>
      </c>
      <c r="L306" s="466">
        <f>'Bball ref'!J312</f>
        <v>0</v>
      </c>
      <c r="M306" s="466" t="e">
        <f>MID('Bball ref'!G312,FIND("(",'Bball ref'!G312)+1,FIND("/",'Bball ref'!G312)-FIND("(",'Bball ref'!G312)-1)</f>
        <v>#VALUE!</v>
      </c>
      <c r="N306" s="466" t="e">
        <f>MID('Bball ref'!G312,FIND("/",'Bball ref'!G312)+1,FIND(")",'Bball ref'!G312)-FIND("/",'Bball ref'!G312)-1)</f>
        <v>#VALUE!</v>
      </c>
      <c r="O306" s="466" t="e">
        <f>MID('Bball ref'!H312,FIND("(",'Bball ref'!H312)+1,FIND("/",'Bball ref'!H312)-FIND("(",'Bball ref'!H312)-1)</f>
        <v>#VALUE!</v>
      </c>
      <c r="P306" s="466" t="e">
        <f>MID('Bball ref'!H312,FIND("/",'Bball ref'!H312)+1,FIND(")",'Bball ref'!H312)-FIND("/",'Bball ref'!H312)-1)</f>
        <v>#VALUE!</v>
      </c>
    </row>
    <row r="307" spans="1:16">
      <c r="A307">
        <f>'Bball ref'!B313</f>
        <v>0</v>
      </c>
      <c r="B307" s="466">
        <f>'Bball ref'!A313</f>
        <v>0</v>
      </c>
      <c r="C307" s="466">
        <f>'Bball ref'!E313</f>
        <v>0</v>
      </c>
      <c r="D307" s="466" t="e">
        <f>LEFT('Bball ref'!G313,FIND("(",'Bball ref'!G313)-1)</f>
        <v>#VALUE!</v>
      </c>
      <c r="E307" s="466" t="e">
        <f>LEFT('Bball ref'!H313,(FIND("(",'Bball ref'!H313)-1))</f>
        <v>#VALUE!</v>
      </c>
      <c r="F307" s="466">
        <f>'Bball ref'!I313</f>
        <v>0</v>
      </c>
      <c r="G307" s="466">
        <f>'Bball ref'!K313</f>
        <v>0</v>
      </c>
      <c r="H307" s="466">
        <f>'Bball ref'!L313</f>
        <v>0</v>
      </c>
      <c r="I307" s="466">
        <f>'Bball ref'!M313</f>
        <v>0</v>
      </c>
      <c r="J307" s="466">
        <f>'Bball ref'!N313</f>
        <v>0</v>
      </c>
      <c r="K307" s="466">
        <f>'Bball ref'!O313</f>
        <v>0</v>
      </c>
      <c r="L307" s="466">
        <f>'Bball ref'!J313</f>
        <v>0</v>
      </c>
      <c r="M307" s="466" t="e">
        <f>MID('Bball ref'!G313,FIND("(",'Bball ref'!G313)+1,FIND("/",'Bball ref'!G313)-FIND("(",'Bball ref'!G313)-1)</f>
        <v>#VALUE!</v>
      </c>
      <c r="N307" s="466" t="e">
        <f>MID('Bball ref'!G313,FIND("/",'Bball ref'!G313)+1,FIND(")",'Bball ref'!G313)-FIND("/",'Bball ref'!G313)-1)</f>
        <v>#VALUE!</v>
      </c>
      <c r="O307" s="466" t="e">
        <f>MID('Bball ref'!H313,FIND("(",'Bball ref'!H313)+1,FIND("/",'Bball ref'!H313)-FIND("(",'Bball ref'!H313)-1)</f>
        <v>#VALUE!</v>
      </c>
      <c r="P307" s="466" t="e">
        <f>MID('Bball ref'!H313,FIND("/",'Bball ref'!H313)+1,FIND(")",'Bball ref'!H313)-FIND("/",'Bball ref'!H313)-1)</f>
        <v>#VALUE!</v>
      </c>
    </row>
    <row r="308" spans="1:16">
      <c r="A308">
        <f>'Bball ref'!B314</f>
        <v>0</v>
      </c>
      <c r="B308" s="466">
        <f>'Bball ref'!A314</f>
        <v>0</v>
      </c>
      <c r="C308" s="466">
        <f>'Bball ref'!E314</f>
        <v>0</v>
      </c>
      <c r="D308" s="466" t="e">
        <f>LEFT('Bball ref'!G314,FIND("(",'Bball ref'!G314)-1)</f>
        <v>#VALUE!</v>
      </c>
      <c r="E308" s="466" t="e">
        <f>LEFT('Bball ref'!H314,(FIND("(",'Bball ref'!H314)-1))</f>
        <v>#VALUE!</v>
      </c>
      <c r="F308" s="466">
        <f>'Bball ref'!I314</f>
        <v>0</v>
      </c>
      <c r="G308" s="466">
        <f>'Bball ref'!K314</f>
        <v>0</v>
      </c>
      <c r="H308" s="466">
        <f>'Bball ref'!L314</f>
        <v>0</v>
      </c>
      <c r="I308" s="466">
        <f>'Bball ref'!M314</f>
        <v>0</v>
      </c>
      <c r="J308" s="466">
        <f>'Bball ref'!N314</f>
        <v>0</v>
      </c>
      <c r="K308" s="466">
        <f>'Bball ref'!O314</f>
        <v>0</v>
      </c>
      <c r="L308" s="466">
        <f>'Bball ref'!J314</f>
        <v>0</v>
      </c>
      <c r="M308" s="466" t="e">
        <f>MID('Bball ref'!G314,FIND("(",'Bball ref'!G314)+1,FIND("/",'Bball ref'!G314)-FIND("(",'Bball ref'!G314)-1)</f>
        <v>#VALUE!</v>
      </c>
      <c r="N308" s="466" t="e">
        <f>MID('Bball ref'!G314,FIND("/",'Bball ref'!G314)+1,FIND(")",'Bball ref'!G314)-FIND("/",'Bball ref'!G314)-1)</f>
        <v>#VALUE!</v>
      </c>
      <c r="O308" s="466" t="e">
        <f>MID('Bball ref'!H314,FIND("(",'Bball ref'!H314)+1,FIND("/",'Bball ref'!H314)-FIND("(",'Bball ref'!H314)-1)</f>
        <v>#VALUE!</v>
      </c>
      <c r="P308" s="466" t="e">
        <f>MID('Bball ref'!H314,FIND("/",'Bball ref'!H314)+1,FIND(")",'Bball ref'!H314)-FIND("/",'Bball ref'!H314)-1)</f>
        <v>#VALUE!</v>
      </c>
    </row>
    <row r="309" spans="1:16">
      <c r="A309">
        <f>'Bball ref'!B315</f>
        <v>0</v>
      </c>
      <c r="B309" s="466">
        <f>'Bball ref'!A315</f>
        <v>0</v>
      </c>
      <c r="C309" s="466">
        <f>'Bball ref'!E315</f>
        <v>0</v>
      </c>
      <c r="D309" s="466" t="e">
        <f>LEFT('Bball ref'!G315,FIND("(",'Bball ref'!G315)-1)</f>
        <v>#VALUE!</v>
      </c>
      <c r="E309" s="466" t="e">
        <f>LEFT('Bball ref'!H315,(FIND("(",'Bball ref'!H315)-1))</f>
        <v>#VALUE!</v>
      </c>
      <c r="F309" s="466">
        <f>'Bball ref'!I315</f>
        <v>0</v>
      </c>
      <c r="G309" s="466">
        <f>'Bball ref'!K315</f>
        <v>0</v>
      </c>
      <c r="H309" s="466">
        <f>'Bball ref'!L315</f>
        <v>0</v>
      </c>
      <c r="I309" s="466">
        <f>'Bball ref'!M315</f>
        <v>0</v>
      </c>
      <c r="J309" s="466">
        <f>'Bball ref'!N315</f>
        <v>0</v>
      </c>
      <c r="K309" s="466">
        <f>'Bball ref'!O315</f>
        <v>0</v>
      </c>
      <c r="L309" s="466">
        <f>'Bball ref'!J315</f>
        <v>0</v>
      </c>
      <c r="M309" s="466" t="e">
        <f>MID('Bball ref'!G315,FIND("(",'Bball ref'!G315)+1,FIND("/",'Bball ref'!G315)-FIND("(",'Bball ref'!G315)-1)</f>
        <v>#VALUE!</v>
      </c>
      <c r="N309" s="466" t="e">
        <f>MID('Bball ref'!G315,FIND("/",'Bball ref'!G315)+1,FIND(")",'Bball ref'!G315)-FIND("/",'Bball ref'!G315)-1)</f>
        <v>#VALUE!</v>
      </c>
      <c r="O309" s="466" t="e">
        <f>MID('Bball ref'!H315,FIND("(",'Bball ref'!H315)+1,FIND("/",'Bball ref'!H315)-FIND("(",'Bball ref'!H315)-1)</f>
        <v>#VALUE!</v>
      </c>
      <c r="P309" s="466" t="e">
        <f>MID('Bball ref'!H315,FIND("/",'Bball ref'!H315)+1,FIND(")",'Bball ref'!H315)-FIND("/",'Bball ref'!H315)-1)</f>
        <v>#VALUE!</v>
      </c>
    </row>
    <row r="310" spans="1:16">
      <c r="A310">
        <f>'Bball ref'!B316</f>
        <v>0</v>
      </c>
      <c r="B310" s="466">
        <f>'Bball ref'!A316</f>
        <v>0</v>
      </c>
      <c r="C310" s="466">
        <f>'Bball ref'!E316</f>
        <v>0</v>
      </c>
      <c r="D310" s="466" t="e">
        <f>LEFT('Bball ref'!G316,FIND("(",'Bball ref'!G316)-1)</f>
        <v>#VALUE!</v>
      </c>
      <c r="E310" s="466" t="e">
        <f>LEFT('Bball ref'!H316,(FIND("(",'Bball ref'!H316)-1))</f>
        <v>#VALUE!</v>
      </c>
      <c r="F310" s="466">
        <f>'Bball ref'!I316</f>
        <v>0</v>
      </c>
      <c r="G310" s="466">
        <f>'Bball ref'!K316</f>
        <v>0</v>
      </c>
      <c r="H310" s="466">
        <f>'Bball ref'!L316</f>
        <v>0</v>
      </c>
      <c r="I310" s="466">
        <f>'Bball ref'!M316</f>
        <v>0</v>
      </c>
      <c r="J310" s="466">
        <f>'Bball ref'!N316</f>
        <v>0</v>
      </c>
      <c r="K310" s="466">
        <f>'Bball ref'!O316</f>
        <v>0</v>
      </c>
      <c r="L310" s="466">
        <f>'Bball ref'!J316</f>
        <v>0</v>
      </c>
      <c r="M310" s="466" t="e">
        <f>MID('Bball ref'!G316,FIND("(",'Bball ref'!G316)+1,FIND("/",'Bball ref'!G316)-FIND("(",'Bball ref'!G316)-1)</f>
        <v>#VALUE!</v>
      </c>
      <c r="N310" s="466" t="e">
        <f>MID('Bball ref'!G316,FIND("/",'Bball ref'!G316)+1,FIND(")",'Bball ref'!G316)-FIND("/",'Bball ref'!G316)-1)</f>
        <v>#VALUE!</v>
      </c>
      <c r="O310" s="466" t="e">
        <f>MID('Bball ref'!H316,FIND("(",'Bball ref'!H316)+1,FIND("/",'Bball ref'!H316)-FIND("(",'Bball ref'!H316)-1)</f>
        <v>#VALUE!</v>
      </c>
      <c r="P310" s="466" t="e">
        <f>MID('Bball ref'!H316,FIND("/",'Bball ref'!H316)+1,FIND(")",'Bball ref'!H316)-FIND("/",'Bball ref'!H316)-1)</f>
        <v>#VALUE!</v>
      </c>
    </row>
    <row r="311" spans="1:16">
      <c r="A311">
        <f>'Bball ref'!B317</f>
        <v>0</v>
      </c>
      <c r="B311" s="466">
        <f>'Bball ref'!A317</f>
        <v>0</v>
      </c>
      <c r="C311" s="466">
        <f>'Bball ref'!E317</f>
        <v>0</v>
      </c>
      <c r="D311" s="466" t="e">
        <f>LEFT('Bball ref'!G317,FIND("(",'Bball ref'!G317)-1)</f>
        <v>#VALUE!</v>
      </c>
      <c r="E311" s="466" t="e">
        <f>LEFT('Bball ref'!H317,(FIND("(",'Bball ref'!H317)-1))</f>
        <v>#VALUE!</v>
      </c>
      <c r="F311" s="466">
        <f>'Bball ref'!I317</f>
        <v>0</v>
      </c>
      <c r="G311" s="466">
        <f>'Bball ref'!K317</f>
        <v>0</v>
      </c>
      <c r="H311" s="466">
        <f>'Bball ref'!L317</f>
        <v>0</v>
      </c>
      <c r="I311" s="466">
        <f>'Bball ref'!M317</f>
        <v>0</v>
      </c>
      <c r="J311" s="466">
        <f>'Bball ref'!N317</f>
        <v>0</v>
      </c>
      <c r="K311" s="466">
        <f>'Bball ref'!O317</f>
        <v>0</v>
      </c>
      <c r="L311" s="466">
        <f>'Bball ref'!J317</f>
        <v>0</v>
      </c>
      <c r="M311" s="466" t="e">
        <f>MID('Bball ref'!G317,FIND("(",'Bball ref'!G317)+1,FIND("/",'Bball ref'!G317)-FIND("(",'Bball ref'!G317)-1)</f>
        <v>#VALUE!</v>
      </c>
      <c r="N311" s="466" t="e">
        <f>MID('Bball ref'!G317,FIND("/",'Bball ref'!G317)+1,FIND(")",'Bball ref'!G317)-FIND("/",'Bball ref'!G317)-1)</f>
        <v>#VALUE!</v>
      </c>
      <c r="O311" s="466" t="e">
        <f>MID('Bball ref'!H317,FIND("(",'Bball ref'!H317)+1,FIND("/",'Bball ref'!H317)-FIND("(",'Bball ref'!H317)-1)</f>
        <v>#VALUE!</v>
      </c>
      <c r="P311" s="466" t="e">
        <f>MID('Bball ref'!H317,FIND("/",'Bball ref'!H317)+1,FIND(")",'Bball ref'!H317)-FIND("/",'Bball ref'!H317)-1)</f>
        <v>#VALUE!</v>
      </c>
    </row>
    <row r="312" spans="1:16">
      <c r="A312">
        <f>'Bball ref'!B318</f>
        <v>0</v>
      </c>
      <c r="B312" s="466">
        <f>'Bball ref'!A318</f>
        <v>0</v>
      </c>
      <c r="C312" s="466">
        <f>'Bball ref'!E318</f>
        <v>0</v>
      </c>
      <c r="D312" s="466" t="e">
        <f>LEFT('Bball ref'!G318,FIND("(",'Bball ref'!G318)-1)</f>
        <v>#VALUE!</v>
      </c>
      <c r="E312" s="466" t="e">
        <f>LEFT('Bball ref'!H318,(FIND("(",'Bball ref'!H318)-1))</f>
        <v>#VALUE!</v>
      </c>
      <c r="F312" s="466">
        <f>'Bball ref'!I318</f>
        <v>0</v>
      </c>
      <c r="G312" s="466">
        <f>'Bball ref'!K318</f>
        <v>0</v>
      </c>
      <c r="H312" s="466">
        <f>'Bball ref'!L318</f>
        <v>0</v>
      </c>
      <c r="I312" s="466">
        <f>'Bball ref'!M318</f>
        <v>0</v>
      </c>
      <c r="J312" s="466">
        <f>'Bball ref'!N318</f>
        <v>0</v>
      </c>
      <c r="K312" s="466">
        <f>'Bball ref'!O318</f>
        <v>0</v>
      </c>
      <c r="L312" s="466">
        <f>'Bball ref'!J318</f>
        <v>0</v>
      </c>
      <c r="M312" s="466" t="e">
        <f>MID('Bball ref'!G318,FIND("(",'Bball ref'!G318)+1,FIND("/",'Bball ref'!G318)-FIND("(",'Bball ref'!G318)-1)</f>
        <v>#VALUE!</v>
      </c>
      <c r="N312" s="466" t="e">
        <f>MID('Bball ref'!G318,FIND("/",'Bball ref'!G318)+1,FIND(")",'Bball ref'!G318)-FIND("/",'Bball ref'!G318)-1)</f>
        <v>#VALUE!</v>
      </c>
      <c r="O312" s="466" t="e">
        <f>MID('Bball ref'!H318,FIND("(",'Bball ref'!H318)+1,FIND("/",'Bball ref'!H318)-FIND("(",'Bball ref'!H318)-1)</f>
        <v>#VALUE!</v>
      </c>
      <c r="P312" s="466" t="e">
        <f>MID('Bball ref'!H318,FIND("/",'Bball ref'!H318)+1,FIND(")",'Bball ref'!H318)-FIND("/",'Bball ref'!H318)-1)</f>
        <v>#VALUE!</v>
      </c>
    </row>
    <row r="313" spans="1:16">
      <c r="A313">
        <f>'Bball ref'!B319</f>
        <v>0</v>
      </c>
      <c r="B313" s="466">
        <f>'Bball ref'!A319</f>
        <v>0</v>
      </c>
      <c r="C313" s="466">
        <f>'Bball ref'!E319</f>
        <v>0</v>
      </c>
      <c r="D313" s="466" t="e">
        <f>LEFT('Bball ref'!G319,FIND("(",'Bball ref'!G319)-1)</f>
        <v>#VALUE!</v>
      </c>
      <c r="E313" s="466" t="e">
        <f>LEFT('Bball ref'!H319,(FIND("(",'Bball ref'!H319)-1))</f>
        <v>#VALUE!</v>
      </c>
      <c r="F313" s="466">
        <f>'Bball ref'!I319</f>
        <v>0</v>
      </c>
      <c r="G313" s="466">
        <f>'Bball ref'!K319</f>
        <v>0</v>
      </c>
      <c r="H313" s="466">
        <f>'Bball ref'!L319</f>
        <v>0</v>
      </c>
      <c r="I313" s="466">
        <f>'Bball ref'!M319</f>
        <v>0</v>
      </c>
      <c r="J313" s="466">
        <f>'Bball ref'!N319</f>
        <v>0</v>
      </c>
      <c r="K313" s="466">
        <f>'Bball ref'!O319</f>
        <v>0</v>
      </c>
      <c r="L313" s="466">
        <f>'Bball ref'!J319</f>
        <v>0</v>
      </c>
      <c r="M313" s="466" t="e">
        <f>MID('Bball ref'!G319,FIND("(",'Bball ref'!G319)+1,FIND("/",'Bball ref'!G319)-FIND("(",'Bball ref'!G319)-1)</f>
        <v>#VALUE!</v>
      </c>
      <c r="N313" s="466" t="e">
        <f>MID('Bball ref'!G319,FIND("/",'Bball ref'!G319)+1,FIND(")",'Bball ref'!G319)-FIND("/",'Bball ref'!G319)-1)</f>
        <v>#VALUE!</v>
      </c>
      <c r="O313" s="466" t="e">
        <f>MID('Bball ref'!H319,FIND("(",'Bball ref'!H319)+1,FIND("/",'Bball ref'!H319)-FIND("(",'Bball ref'!H319)-1)</f>
        <v>#VALUE!</v>
      </c>
      <c r="P313" s="466" t="e">
        <f>MID('Bball ref'!H319,FIND("/",'Bball ref'!H319)+1,FIND(")",'Bball ref'!H319)-FIND("/",'Bball ref'!H319)-1)</f>
        <v>#VALUE!</v>
      </c>
    </row>
    <row r="314" spans="1:16">
      <c r="A314">
        <f>'Bball ref'!B320</f>
        <v>0</v>
      </c>
      <c r="B314" s="466">
        <f>'Bball ref'!A320</f>
        <v>0</v>
      </c>
      <c r="C314" s="466">
        <f>'Bball ref'!E320</f>
        <v>0</v>
      </c>
      <c r="D314" s="466" t="e">
        <f>LEFT('Bball ref'!G320,FIND("(",'Bball ref'!G320)-1)</f>
        <v>#VALUE!</v>
      </c>
      <c r="E314" s="466" t="e">
        <f>LEFT('Bball ref'!H320,(FIND("(",'Bball ref'!H320)-1))</f>
        <v>#VALUE!</v>
      </c>
      <c r="F314" s="466">
        <f>'Bball ref'!I320</f>
        <v>0</v>
      </c>
      <c r="G314" s="466">
        <f>'Bball ref'!K320</f>
        <v>0</v>
      </c>
      <c r="H314" s="466">
        <f>'Bball ref'!L320</f>
        <v>0</v>
      </c>
      <c r="I314" s="466">
        <f>'Bball ref'!M320</f>
        <v>0</v>
      </c>
      <c r="J314" s="466">
        <f>'Bball ref'!N320</f>
        <v>0</v>
      </c>
      <c r="K314" s="466">
        <f>'Bball ref'!O320</f>
        <v>0</v>
      </c>
      <c r="L314" s="466">
        <f>'Bball ref'!J320</f>
        <v>0</v>
      </c>
      <c r="M314" s="466" t="e">
        <f>MID('Bball ref'!G320,FIND("(",'Bball ref'!G320)+1,FIND("/",'Bball ref'!G320)-FIND("(",'Bball ref'!G320)-1)</f>
        <v>#VALUE!</v>
      </c>
      <c r="N314" s="466" t="e">
        <f>MID('Bball ref'!G320,FIND("/",'Bball ref'!G320)+1,FIND(")",'Bball ref'!G320)-FIND("/",'Bball ref'!G320)-1)</f>
        <v>#VALUE!</v>
      </c>
      <c r="O314" s="466" t="e">
        <f>MID('Bball ref'!H320,FIND("(",'Bball ref'!H320)+1,FIND("/",'Bball ref'!H320)-FIND("(",'Bball ref'!H320)-1)</f>
        <v>#VALUE!</v>
      </c>
      <c r="P314" s="466" t="e">
        <f>MID('Bball ref'!H320,FIND("/",'Bball ref'!H320)+1,FIND(")",'Bball ref'!H320)-FIND("/",'Bball ref'!H320)-1)</f>
        <v>#VALUE!</v>
      </c>
    </row>
    <row r="315" spans="1:16">
      <c r="A315">
        <f>'Bball ref'!B321</f>
        <v>0</v>
      </c>
      <c r="B315" s="466">
        <f>'Bball ref'!A321</f>
        <v>0</v>
      </c>
      <c r="C315" s="466">
        <f>'Bball ref'!E321</f>
        <v>0</v>
      </c>
      <c r="D315" s="466" t="e">
        <f>LEFT('Bball ref'!G321,FIND("(",'Bball ref'!G321)-1)</f>
        <v>#VALUE!</v>
      </c>
      <c r="E315" s="466" t="e">
        <f>LEFT('Bball ref'!H321,(FIND("(",'Bball ref'!H321)-1))</f>
        <v>#VALUE!</v>
      </c>
      <c r="F315" s="466">
        <f>'Bball ref'!I321</f>
        <v>0</v>
      </c>
      <c r="G315" s="466">
        <f>'Bball ref'!K321</f>
        <v>0</v>
      </c>
      <c r="H315" s="466">
        <f>'Bball ref'!L321</f>
        <v>0</v>
      </c>
      <c r="I315" s="466">
        <f>'Bball ref'!M321</f>
        <v>0</v>
      </c>
      <c r="J315" s="466">
        <f>'Bball ref'!N321</f>
        <v>0</v>
      </c>
      <c r="K315" s="466">
        <f>'Bball ref'!O321</f>
        <v>0</v>
      </c>
      <c r="L315" s="466">
        <f>'Bball ref'!J321</f>
        <v>0</v>
      </c>
      <c r="M315" s="466" t="e">
        <f>MID('Bball ref'!G321,FIND("(",'Bball ref'!G321)+1,FIND("/",'Bball ref'!G321)-FIND("(",'Bball ref'!G321)-1)</f>
        <v>#VALUE!</v>
      </c>
      <c r="N315" s="466" t="e">
        <f>MID('Bball ref'!G321,FIND("/",'Bball ref'!G321)+1,FIND(")",'Bball ref'!G321)-FIND("/",'Bball ref'!G321)-1)</f>
        <v>#VALUE!</v>
      </c>
      <c r="O315" s="466" t="e">
        <f>MID('Bball ref'!H321,FIND("(",'Bball ref'!H321)+1,FIND("/",'Bball ref'!H321)-FIND("(",'Bball ref'!H321)-1)</f>
        <v>#VALUE!</v>
      </c>
      <c r="P315" s="466" t="e">
        <f>MID('Bball ref'!H321,FIND("/",'Bball ref'!H321)+1,FIND(")",'Bball ref'!H321)-FIND("/",'Bball ref'!H321)-1)</f>
        <v>#VALUE!</v>
      </c>
    </row>
    <row r="316" spans="1:16">
      <c r="A316">
        <f>'Bball ref'!B322</f>
        <v>0</v>
      </c>
      <c r="B316" s="466">
        <f>'Bball ref'!A322</f>
        <v>0</v>
      </c>
      <c r="C316" s="466">
        <f>'Bball ref'!E322</f>
        <v>0</v>
      </c>
      <c r="D316" s="466" t="e">
        <f>LEFT('Bball ref'!G322,FIND("(",'Bball ref'!G322)-1)</f>
        <v>#VALUE!</v>
      </c>
      <c r="E316" s="466" t="e">
        <f>LEFT('Bball ref'!H322,(FIND("(",'Bball ref'!H322)-1))</f>
        <v>#VALUE!</v>
      </c>
      <c r="F316" s="466">
        <f>'Bball ref'!I322</f>
        <v>0</v>
      </c>
      <c r="G316" s="466">
        <f>'Bball ref'!K322</f>
        <v>0</v>
      </c>
      <c r="H316" s="466">
        <f>'Bball ref'!L322</f>
        <v>0</v>
      </c>
      <c r="I316" s="466">
        <f>'Bball ref'!M322</f>
        <v>0</v>
      </c>
      <c r="J316" s="466">
        <f>'Bball ref'!N322</f>
        <v>0</v>
      </c>
      <c r="K316" s="466">
        <f>'Bball ref'!O322</f>
        <v>0</v>
      </c>
      <c r="L316" s="466">
        <f>'Bball ref'!J322</f>
        <v>0</v>
      </c>
      <c r="M316" s="466" t="e">
        <f>MID('Bball ref'!G322,FIND("(",'Bball ref'!G322)+1,FIND("/",'Bball ref'!G322)-FIND("(",'Bball ref'!G322)-1)</f>
        <v>#VALUE!</v>
      </c>
      <c r="N316" s="466" t="e">
        <f>MID('Bball ref'!G322,FIND("/",'Bball ref'!G322)+1,FIND(")",'Bball ref'!G322)-FIND("/",'Bball ref'!G322)-1)</f>
        <v>#VALUE!</v>
      </c>
      <c r="O316" s="466" t="e">
        <f>MID('Bball ref'!H322,FIND("(",'Bball ref'!H322)+1,FIND("/",'Bball ref'!H322)-FIND("(",'Bball ref'!H322)-1)</f>
        <v>#VALUE!</v>
      </c>
      <c r="P316" s="466" t="e">
        <f>MID('Bball ref'!H322,FIND("/",'Bball ref'!H322)+1,FIND(")",'Bball ref'!H322)-FIND("/",'Bball ref'!H322)-1)</f>
        <v>#VALUE!</v>
      </c>
    </row>
    <row r="317" spans="1:16">
      <c r="A317">
        <f>'Bball ref'!B323</f>
        <v>0</v>
      </c>
      <c r="B317" s="466">
        <f>'Bball ref'!A323</f>
        <v>0</v>
      </c>
      <c r="C317" s="466">
        <f>'Bball ref'!E323</f>
        <v>0</v>
      </c>
      <c r="D317" s="466" t="e">
        <f>LEFT('Bball ref'!G323,FIND("(",'Bball ref'!G323)-1)</f>
        <v>#VALUE!</v>
      </c>
      <c r="E317" s="466" t="e">
        <f>LEFT('Bball ref'!H323,(FIND("(",'Bball ref'!H323)-1))</f>
        <v>#VALUE!</v>
      </c>
      <c r="F317" s="466">
        <f>'Bball ref'!I323</f>
        <v>0</v>
      </c>
      <c r="G317" s="466">
        <f>'Bball ref'!K323</f>
        <v>0</v>
      </c>
      <c r="H317" s="466">
        <f>'Bball ref'!L323</f>
        <v>0</v>
      </c>
      <c r="I317" s="466">
        <f>'Bball ref'!M323</f>
        <v>0</v>
      </c>
      <c r="J317" s="466">
        <f>'Bball ref'!N323</f>
        <v>0</v>
      </c>
      <c r="K317" s="466">
        <f>'Bball ref'!O323</f>
        <v>0</v>
      </c>
      <c r="L317" s="466">
        <f>'Bball ref'!J323</f>
        <v>0</v>
      </c>
      <c r="M317" s="466" t="e">
        <f>MID('Bball ref'!G323,FIND("(",'Bball ref'!G323)+1,FIND("/",'Bball ref'!G323)-FIND("(",'Bball ref'!G323)-1)</f>
        <v>#VALUE!</v>
      </c>
      <c r="N317" s="466" t="e">
        <f>MID('Bball ref'!G323,FIND("/",'Bball ref'!G323)+1,FIND(")",'Bball ref'!G323)-FIND("/",'Bball ref'!G323)-1)</f>
        <v>#VALUE!</v>
      </c>
      <c r="O317" s="466" t="e">
        <f>MID('Bball ref'!H323,FIND("(",'Bball ref'!H323)+1,FIND("/",'Bball ref'!H323)-FIND("(",'Bball ref'!H323)-1)</f>
        <v>#VALUE!</v>
      </c>
      <c r="P317" s="466" t="e">
        <f>MID('Bball ref'!H323,FIND("/",'Bball ref'!H323)+1,FIND(")",'Bball ref'!H323)-FIND("/",'Bball ref'!H323)-1)</f>
        <v>#VALUE!</v>
      </c>
    </row>
    <row r="318" spans="1:16">
      <c r="A318">
        <f>'Bball ref'!B324</f>
        <v>0</v>
      </c>
      <c r="B318" s="466">
        <f>'Bball ref'!A324</f>
        <v>0</v>
      </c>
      <c r="C318" s="466">
        <f>'Bball ref'!E324</f>
        <v>0</v>
      </c>
      <c r="D318" s="466" t="e">
        <f>LEFT('Bball ref'!G324,FIND("(",'Bball ref'!G324)-1)</f>
        <v>#VALUE!</v>
      </c>
      <c r="E318" s="466" t="e">
        <f>LEFT('Bball ref'!H324,(FIND("(",'Bball ref'!H324)-1))</f>
        <v>#VALUE!</v>
      </c>
      <c r="F318" s="466">
        <f>'Bball ref'!I324</f>
        <v>0</v>
      </c>
      <c r="G318" s="466">
        <f>'Bball ref'!K324</f>
        <v>0</v>
      </c>
      <c r="H318" s="466">
        <f>'Bball ref'!L324</f>
        <v>0</v>
      </c>
      <c r="I318" s="466">
        <f>'Bball ref'!M324</f>
        <v>0</v>
      </c>
      <c r="J318" s="466">
        <f>'Bball ref'!N324</f>
        <v>0</v>
      </c>
      <c r="K318" s="466">
        <f>'Bball ref'!O324</f>
        <v>0</v>
      </c>
      <c r="L318" s="466">
        <f>'Bball ref'!J324</f>
        <v>0</v>
      </c>
      <c r="M318" s="466" t="e">
        <f>MID('Bball ref'!G324,FIND("(",'Bball ref'!G324)+1,FIND("/",'Bball ref'!G324)-FIND("(",'Bball ref'!G324)-1)</f>
        <v>#VALUE!</v>
      </c>
      <c r="N318" s="466" t="e">
        <f>MID('Bball ref'!G324,FIND("/",'Bball ref'!G324)+1,FIND(")",'Bball ref'!G324)-FIND("/",'Bball ref'!G324)-1)</f>
        <v>#VALUE!</v>
      </c>
      <c r="O318" s="466" t="e">
        <f>MID('Bball ref'!H324,FIND("(",'Bball ref'!H324)+1,FIND("/",'Bball ref'!H324)-FIND("(",'Bball ref'!H324)-1)</f>
        <v>#VALUE!</v>
      </c>
      <c r="P318" s="466" t="e">
        <f>MID('Bball ref'!H324,FIND("/",'Bball ref'!H324)+1,FIND(")",'Bball ref'!H324)-FIND("/",'Bball ref'!H324)-1)</f>
        <v>#VALUE!</v>
      </c>
    </row>
    <row r="319" spans="1:16">
      <c r="A319">
        <f>'Bball ref'!B325</f>
        <v>0</v>
      </c>
      <c r="B319" s="466">
        <f>'Bball ref'!A325</f>
        <v>0</v>
      </c>
      <c r="C319" s="466">
        <f>'Bball ref'!E325</f>
        <v>0</v>
      </c>
      <c r="D319" s="466" t="e">
        <f>LEFT('Bball ref'!G325,FIND("(",'Bball ref'!G325)-1)</f>
        <v>#VALUE!</v>
      </c>
      <c r="E319" s="466" t="e">
        <f>LEFT('Bball ref'!H325,(FIND("(",'Bball ref'!H325)-1))</f>
        <v>#VALUE!</v>
      </c>
      <c r="F319" s="466">
        <f>'Bball ref'!I325</f>
        <v>0</v>
      </c>
      <c r="G319" s="466">
        <f>'Bball ref'!K325</f>
        <v>0</v>
      </c>
      <c r="H319" s="466">
        <f>'Bball ref'!L325</f>
        <v>0</v>
      </c>
      <c r="I319" s="466">
        <f>'Bball ref'!M325</f>
        <v>0</v>
      </c>
      <c r="J319" s="466">
        <f>'Bball ref'!N325</f>
        <v>0</v>
      </c>
      <c r="K319" s="466">
        <f>'Bball ref'!O325</f>
        <v>0</v>
      </c>
      <c r="L319" s="466">
        <f>'Bball ref'!J325</f>
        <v>0</v>
      </c>
      <c r="M319" s="466" t="e">
        <f>MID('Bball ref'!G325,FIND("(",'Bball ref'!G325)+1,FIND("/",'Bball ref'!G325)-FIND("(",'Bball ref'!G325)-1)</f>
        <v>#VALUE!</v>
      </c>
      <c r="N319" s="466" t="e">
        <f>MID('Bball ref'!G325,FIND("/",'Bball ref'!G325)+1,FIND(")",'Bball ref'!G325)-FIND("/",'Bball ref'!G325)-1)</f>
        <v>#VALUE!</v>
      </c>
      <c r="O319" s="466" t="e">
        <f>MID('Bball ref'!H325,FIND("(",'Bball ref'!H325)+1,FIND("/",'Bball ref'!H325)-FIND("(",'Bball ref'!H325)-1)</f>
        <v>#VALUE!</v>
      </c>
      <c r="P319" s="466" t="e">
        <f>MID('Bball ref'!H325,FIND("/",'Bball ref'!H325)+1,FIND(")",'Bball ref'!H325)-FIND("/",'Bball ref'!H325)-1)</f>
        <v>#VALUE!</v>
      </c>
    </row>
    <row r="320" spans="1:16">
      <c r="A320">
        <f>'Bball ref'!B326</f>
        <v>0</v>
      </c>
      <c r="B320" s="466">
        <f>'Bball ref'!A326</f>
        <v>0</v>
      </c>
      <c r="C320" s="466">
        <f>'Bball ref'!E326</f>
        <v>0</v>
      </c>
      <c r="D320" s="466" t="e">
        <f>LEFT('Bball ref'!G326,FIND("(",'Bball ref'!G326)-1)</f>
        <v>#VALUE!</v>
      </c>
      <c r="E320" s="466" t="e">
        <f>LEFT('Bball ref'!H326,(FIND("(",'Bball ref'!H326)-1))</f>
        <v>#VALUE!</v>
      </c>
      <c r="F320" s="466">
        <f>'Bball ref'!I326</f>
        <v>0</v>
      </c>
      <c r="G320" s="466">
        <f>'Bball ref'!K326</f>
        <v>0</v>
      </c>
      <c r="H320" s="466">
        <f>'Bball ref'!L326</f>
        <v>0</v>
      </c>
      <c r="I320" s="466">
        <f>'Bball ref'!M326</f>
        <v>0</v>
      </c>
      <c r="J320" s="466">
        <f>'Bball ref'!N326</f>
        <v>0</v>
      </c>
      <c r="K320" s="466">
        <f>'Bball ref'!O326</f>
        <v>0</v>
      </c>
      <c r="L320" s="466">
        <f>'Bball ref'!J326</f>
        <v>0</v>
      </c>
      <c r="M320" s="466" t="e">
        <f>MID('Bball ref'!G326,FIND("(",'Bball ref'!G326)+1,FIND("/",'Bball ref'!G326)-FIND("(",'Bball ref'!G326)-1)</f>
        <v>#VALUE!</v>
      </c>
      <c r="N320" s="466" t="e">
        <f>MID('Bball ref'!G326,FIND("/",'Bball ref'!G326)+1,FIND(")",'Bball ref'!G326)-FIND("/",'Bball ref'!G326)-1)</f>
        <v>#VALUE!</v>
      </c>
      <c r="O320" s="466" t="e">
        <f>MID('Bball ref'!H326,FIND("(",'Bball ref'!H326)+1,FIND("/",'Bball ref'!H326)-FIND("(",'Bball ref'!H326)-1)</f>
        <v>#VALUE!</v>
      </c>
      <c r="P320" s="466" t="e">
        <f>MID('Bball ref'!H326,FIND("/",'Bball ref'!H326)+1,FIND(")",'Bball ref'!H326)-FIND("/",'Bball ref'!H326)-1)</f>
        <v>#VALUE!</v>
      </c>
    </row>
    <row r="321" spans="1:16">
      <c r="A321">
        <f>'Bball ref'!B327</f>
        <v>0</v>
      </c>
      <c r="B321" s="466">
        <f>'Bball ref'!A327</f>
        <v>0</v>
      </c>
      <c r="C321" s="466">
        <f>'Bball ref'!E327</f>
        <v>0</v>
      </c>
      <c r="D321" s="466" t="e">
        <f>LEFT('Bball ref'!G327,FIND("(",'Bball ref'!G327)-1)</f>
        <v>#VALUE!</v>
      </c>
      <c r="E321" s="466" t="e">
        <f>LEFT('Bball ref'!H327,(FIND("(",'Bball ref'!H327)-1))</f>
        <v>#VALUE!</v>
      </c>
      <c r="F321" s="466">
        <f>'Bball ref'!I327</f>
        <v>0</v>
      </c>
      <c r="G321" s="466">
        <f>'Bball ref'!K327</f>
        <v>0</v>
      </c>
      <c r="H321" s="466">
        <f>'Bball ref'!L327</f>
        <v>0</v>
      </c>
      <c r="I321" s="466">
        <f>'Bball ref'!M327</f>
        <v>0</v>
      </c>
      <c r="J321" s="466">
        <f>'Bball ref'!N327</f>
        <v>0</v>
      </c>
      <c r="K321" s="466">
        <f>'Bball ref'!O327</f>
        <v>0</v>
      </c>
      <c r="L321" s="466">
        <f>'Bball ref'!J327</f>
        <v>0</v>
      </c>
      <c r="M321" s="466" t="e">
        <f>MID('Bball ref'!G327,FIND("(",'Bball ref'!G327)+1,FIND("/",'Bball ref'!G327)-FIND("(",'Bball ref'!G327)-1)</f>
        <v>#VALUE!</v>
      </c>
      <c r="N321" s="466" t="e">
        <f>MID('Bball ref'!G327,FIND("/",'Bball ref'!G327)+1,FIND(")",'Bball ref'!G327)-FIND("/",'Bball ref'!G327)-1)</f>
        <v>#VALUE!</v>
      </c>
      <c r="O321" s="466" t="e">
        <f>MID('Bball ref'!H327,FIND("(",'Bball ref'!H327)+1,FIND("/",'Bball ref'!H327)-FIND("(",'Bball ref'!H327)-1)</f>
        <v>#VALUE!</v>
      </c>
      <c r="P321" s="466" t="e">
        <f>MID('Bball ref'!H327,FIND("/",'Bball ref'!H327)+1,FIND(")",'Bball ref'!H327)-FIND("/",'Bball ref'!H327)-1)</f>
        <v>#VALUE!</v>
      </c>
    </row>
    <row r="322" spans="1:16">
      <c r="A322">
        <f>'Bball ref'!B328</f>
        <v>0</v>
      </c>
      <c r="B322" s="466">
        <f>'Bball ref'!A328</f>
        <v>0</v>
      </c>
      <c r="C322" s="466">
        <f>'Bball ref'!E328</f>
        <v>0</v>
      </c>
      <c r="D322" s="466" t="e">
        <f>LEFT('Bball ref'!G328,FIND("(",'Bball ref'!G328)-1)</f>
        <v>#VALUE!</v>
      </c>
      <c r="E322" s="466" t="e">
        <f>LEFT('Bball ref'!H328,(FIND("(",'Bball ref'!H328)-1))</f>
        <v>#VALUE!</v>
      </c>
      <c r="F322" s="466">
        <f>'Bball ref'!I328</f>
        <v>0</v>
      </c>
      <c r="G322" s="466">
        <f>'Bball ref'!K328</f>
        <v>0</v>
      </c>
      <c r="H322" s="466">
        <f>'Bball ref'!L328</f>
        <v>0</v>
      </c>
      <c r="I322" s="466">
        <f>'Bball ref'!M328</f>
        <v>0</v>
      </c>
      <c r="J322" s="466">
        <f>'Bball ref'!N328</f>
        <v>0</v>
      </c>
      <c r="K322" s="466">
        <f>'Bball ref'!O328</f>
        <v>0</v>
      </c>
      <c r="L322" s="466">
        <f>'Bball ref'!J328</f>
        <v>0</v>
      </c>
      <c r="M322" s="466" t="e">
        <f>MID('Bball ref'!G328,FIND("(",'Bball ref'!G328)+1,FIND("/",'Bball ref'!G328)-FIND("(",'Bball ref'!G328)-1)</f>
        <v>#VALUE!</v>
      </c>
      <c r="N322" s="466" t="e">
        <f>MID('Bball ref'!G328,FIND("/",'Bball ref'!G328)+1,FIND(")",'Bball ref'!G328)-FIND("/",'Bball ref'!G328)-1)</f>
        <v>#VALUE!</v>
      </c>
      <c r="O322" s="466" t="e">
        <f>MID('Bball ref'!H328,FIND("(",'Bball ref'!H328)+1,FIND("/",'Bball ref'!H328)-FIND("(",'Bball ref'!H328)-1)</f>
        <v>#VALUE!</v>
      </c>
      <c r="P322" s="466" t="e">
        <f>MID('Bball ref'!H328,FIND("/",'Bball ref'!H328)+1,FIND(")",'Bball ref'!H328)-FIND("/",'Bball ref'!H328)-1)</f>
        <v>#VALUE!</v>
      </c>
    </row>
    <row r="323" spans="1:16">
      <c r="A323">
        <f>'Bball ref'!B329</f>
        <v>0</v>
      </c>
      <c r="B323" s="466">
        <f>'Bball ref'!A329</f>
        <v>0</v>
      </c>
      <c r="C323" s="466">
        <f>'Bball ref'!E329</f>
        <v>0</v>
      </c>
      <c r="D323" s="466" t="e">
        <f>LEFT('Bball ref'!G329,FIND("(",'Bball ref'!G329)-1)</f>
        <v>#VALUE!</v>
      </c>
      <c r="E323" s="466" t="e">
        <f>LEFT('Bball ref'!H329,(FIND("(",'Bball ref'!H329)-1))</f>
        <v>#VALUE!</v>
      </c>
      <c r="F323" s="466">
        <f>'Bball ref'!I329</f>
        <v>0</v>
      </c>
      <c r="G323" s="466">
        <f>'Bball ref'!K329</f>
        <v>0</v>
      </c>
      <c r="H323" s="466">
        <f>'Bball ref'!L329</f>
        <v>0</v>
      </c>
      <c r="I323" s="466">
        <f>'Bball ref'!M329</f>
        <v>0</v>
      </c>
      <c r="J323" s="466">
        <f>'Bball ref'!N329</f>
        <v>0</v>
      </c>
      <c r="K323" s="466">
        <f>'Bball ref'!O329</f>
        <v>0</v>
      </c>
      <c r="L323" s="466">
        <f>'Bball ref'!J329</f>
        <v>0</v>
      </c>
      <c r="M323" s="466" t="e">
        <f>MID('Bball ref'!G329,FIND("(",'Bball ref'!G329)+1,FIND("/",'Bball ref'!G329)-FIND("(",'Bball ref'!G329)-1)</f>
        <v>#VALUE!</v>
      </c>
      <c r="N323" s="466" t="e">
        <f>MID('Bball ref'!G329,FIND("/",'Bball ref'!G329)+1,FIND(")",'Bball ref'!G329)-FIND("/",'Bball ref'!G329)-1)</f>
        <v>#VALUE!</v>
      </c>
      <c r="O323" s="466" t="e">
        <f>MID('Bball ref'!H329,FIND("(",'Bball ref'!H329)+1,FIND("/",'Bball ref'!H329)-FIND("(",'Bball ref'!H329)-1)</f>
        <v>#VALUE!</v>
      </c>
      <c r="P323" s="466" t="e">
        <f>MID('Bball ref'!H329,FIND("/",'Bball ref'!H329)+1,FIND(")",'Bball ref'!H329)-FIND("/",'Bball ref'!H329)-1)</f>
        <v>#VALUE!</v>
      </c>
    </row>
    <row r="324" spans="1:16">
      <c r="A324">
        <f>'Bball ref'!B330</f>
        <v>0</v>
      </c>
      <c r="B324" s="466">
        <f>'Bball ref'!A330</f>
        <v>0</v>
      </c>
      <c r="C324" s="466">
        <f>'Bball ref'!E330</f>
        <v>0</v>
      </c>
      <c r="D324" s="466" t="e">
        <f>LEFT('Bball ref'!G330,FIND("(",'Bball ref'!G330)-1)</f>
        <v>#VALUE!</v>
      </c>
      <c r="E324" s="466" t="e">
        <f>LEFT('Bball ref'!H330,(FIND("(",'Bball ref'!H330)-1))</f>
        <v>#VALUE!</v>
      </c>
      <c r="F324" s="466">
        <f>'Bball ref'!I330</f>
        <v>0</v>
      </c>
      <c r="G324" s="466">
        <f>'Bball ref'!K330</f>
        <v>0</v>
      </c>
      <c r="H324" s="466">
        <f>'Bball ref'!L330</f>
        <v>0</v>
      </c>
      <c r="I324" s="466">
        <f>'Bball ref'!M330</f>
        <v>0</v>
      </c>
      <c r="J324" s="466">
        <f>'Bball ref'!N330</f>
        <v>0</v>
      </c>
      <c r="K324" s="466">
        <f>'Bball ref'!O330</f>
        <v>0</v>
      </c>
      <c r="L324" s="466">
        <f>'Bball ref'!J330</f>
        <v>0</v>
      </c>
      <c r="M324" s="466" t="e">
        <f>MID('Bball ref'!G330,FIND("(",'Bball ref'!G330)+1,FIND("/",'Bball ref'!G330)-FIND("(",'Bball ref'!G330)-1)</f>
        <v>#VALUE!</v>
      </c>
      <c r="N324" s="466" t="e">
        <f>MID('Bball ref'!G330,FIND("/",'Bball ref'!G330)+1,FIND(")",'Bball ref'!G330)-FIND("/",'Bball ref'!G330)-1)</f>
        <v>#VALUE!</v>
      </c>
      <c r="O324" s="466" t="e">
        <f>MID('Bball ref'!H330,FIND("(",'Bball ref'!H330)+1,FIND("/",'Bball ref'!H330)-FIND("(",'Bball ref'!H330)-1)</f>
        <v>#VALUE!</v>
      </c>
      <c r="P324" s="466" t="e">
        <f>MID('Bball ref'!H330,FIND("/",'Bball ref'!H330)+1,FIND(")",'Bball ref'!H330)-FIND("/",'Bball ref'!H330)-1)</f>
        <v>#VALUE!</v>
      </c>
    </row>
    <row r="325" spans="1:16">
      <c r="A325">
        <f>'Bball ref'!B331</f>
        <v>0</v>
      </c>
      <c r="B325" s="466">
        <f>'Bball ref'!A331</f>
        <v>0</v>
      </c>
      <c r="C325" s="466">
        <f>'Bball ref'!E331</f>
        <v>0</v>
      </c>
      <c r="D325" s="466" t="e">
        <f>LEFT('Bball ref'!G331,FIND("(",'Bball ref'!G331)-1)</f>
        <v>#VALUE!</v>
      </c>
      <c r="E325" s="466" t="e">
        <f>LEFT('Bball ref'!H331,(FIND("(",'Bball ref'!H331)-1))</f>
        <v>#VALUE!</v>
      </c>
      <c r="F325" s="466">
        <f>'Bball ref'!I331</f>
        <v>0</v>
      </c>
      <c r="G325" s="466">
        <f>'Bball ref'!K331</f>
        <v>0</v>
      </c>
      <c r="H325" s="466">
        <f>'Bball ref'!L331</f>
        <v>0</v>
      </c>
      <c r="I325" s="466">
        <f>'Bball ref'!M331</f>
        <v>0</v>
      </c>
      <c r="J325" s="466">
        <f>'Bball ref'!N331</f>
        <v>0</v>
      </c>
      <c r="K325" s="466">
        <f>'Bball ref'!O331</f>
        <v>0</v>
      </c>
      <c r="L325" s="466">
        <f>'Bball ref'!J331</f>
        <v>0</v>
      </c>
      <c r="M325" s="466" t="e">
        <f>MID('Bball ref'!G331,FIND("(",'Bball ref'!G331)+1,FIND("/",'Bball ref'!G331)-FIND("(",'Bball ref'!G331)-1)</f>
        <v>#VALUE!</v>
      </c>
      <c r="N325" s="466" t="e">
        <f>MID('Bball ref'!G331,FIND("/",'Bball ref'!G331)+1,FIND(")",'Bball ref'!G331)-FIND("/",'Bball ref'!G331)-1)</f>
        <v>#VALUE!</v>
      </c>
      <c r="O325" s="466" t="e">
        <f>MID('Bball ref'!H331,FIND("(",'Bball ref'!H331)+1,FIND("/",'Bball ref'!H331)-FIND("(",'Bball ref'!H331)-1)</f>
        <v>#VALUE!</v>
      </c>
      <c r="P325" s="466" t="e">
        <f>MID('Bball ref'!H331,FIND("/",'Bball ref'!H331)+1,FIND(")",'Bball ref'!H331)-FIND("/",'Bball ref'!H331)-1)</f>
        <v>#VALUE!</v>
      </c>
    </row>
    <row r="326" spans="1:16">
      <c r="A326">
        <f>'Bball ref'!B332</f>
        <v>0</v>
      </c>
      <c r="B326" s="466">
        <f>'Bball ref'!A332</f>
        <v>0</v>
      </c>
      <c r="C326" s="466">
        <f>'Bball ref'!E332</f>
        <v>0</v>
      </c>
      <c r="D326" s="466" t="e">
        <f>LEFT('Bball ref'!G332,FIND("(",'Bball ref'!G332)-1)</f>
        <v>#VALUE!</v>
      </c>
      <c r="E326" s="466" t="e">
        <f>LEFT('Bball ref'!H332,(FIND("(",'Bball ref'!H332)-1))</f>
        <v>#VALUE!</v>
      </c>
      <c r="F326" s="466">
        <f>'Bball ref'!I332</f>
        <v>0</v>
      </c>
      <c r="G326" s="466">
        <f>'Bball ref'!K332</f>
        <v>0</v>
      </c>
      <c r="H326" s="466">
        <f>'Bball ref'!L332</f>
        <v>0</v>
      </c>
      <c r="I326" s="466">
        <f>'Bball ref'!M332</f>
        <v>0</v>
      </c>
      <c r="J326" s="466">
        <f>'Bball ref'!N332</f>
        <v>0</v>
      </c>
      <c r="K326" s="466">
        <f>'Bball ref'!O332</f>
        <v>0</v>
      </c>
      <c r="L326" s="466">
        <f>'Bball ref'!J332</f>
        <v>0</v>
      </c>
      <c r="M326" s="466" t="e">
        <f>MID('Bball ref'!G332,FIND("(",'Bball ref'!G332)+1,FIND("/",'Bball ref'!G332)-FIND("(",'Bball ref'!G332)-1)</f>
        <v>#VALUE!</v>
      </c>
      <c r="N326" s="466" t="e">
        <f>MID('Bball ref'!G332,FIND("/",'Bball ref'!G332)+1,FIND(")",'Bball ref'!G332)-FIND("/",'Bball ref'!G332)-1)</f>
        <v>#VALUE!</v>
      </c>
      <c r="O326" s="466" t="e">
        <f>MID('Bball ref'!H332,FIND("(",'Bball ref'!H332)+1,FIND("/",'Bball ref'!H332)-FIND("(",'Bball ref'!H332)-1)</f>
        <v>#VALUE!</v>
      </c>
      <c r="P326" s="466" t="e">
        <f>MID('Bball ref'!H332,FIND("/",'Bball ref'!H332)+1,FIND(")",'Bball ref'!H332)-FIND("/",'Bball ref'!H332)-1)</f>
        <v>#VALUE!</v>
      </c>
    </row>
    <row r="327" spans="1:16">
      <c r="A327">
        <f>'Bball ref'!B333</f>
        <v>0</v>
      </c>
      <c r="B327" s="466">
        <f>'Bball ref'!A333</f>
        <v>0</v>
      </c>
      <c r="C327" s="466">
        <f>'Bball ref'!E333</f>
        <v>0</v>
      </c>
      <c r="D327" s="466" t="e">
        <f>LEFT('Bball ref'!G333,FIND("(",'Bball ref'!G333)-1)</f>
        <v>#VALUE!</v>
      </c>
      <c r="E327" s="466" t="e">
        <f>LEFT('Bball ref'!H333,(FIND("(",'Bball ref'!H333)-1))</f>
        <v>#VALUE!</v>
      </c>
      <c r="F327" s="466">
        <f>'Bball ref'!I333</f>
        <v>0</v>
      </c>
      <c r="G327" s="466">
        <f>'Bball ref'!K333</f>
        <v>0</v>
      </c>
      <c r="H327" s="466">
        <f>'Bball ref'!L333</f>
        <v>0</v>
      </c>
      <c r="I327" s="466">
        <f>'Bball ref'!M333</f>
        <v>0</v>
      </c>
      <c r="J327" s="466">
        <f>'Bball ref'!N333</f>
        <v>0</v>
      </c>
      <c r="K327" s="466">
        <f>'Bball ref'!O333</f>
        <v>0</v>
      </c>
      <c r="L327" s="466">
        <f>'Bball ref'!J333</f>
        <v>0</v>
      </c>
      <c r="M327" s="466" t="e">
        <f>MID('Bball ref'!G333,FIND("(",'Bball ref'!G333)+1,FIND("/",'Bball ref'!G333)-FIND("(",'Bball ref'!G333)-1)</f>
        <v>#VALUE!</v>
      </c>
      <c r="N327" s="466" t="e">
        <f>MID('Bball ref'!G333,FIND("/",'Bball ref'!G333)+1,FIND(")",'Bball ref'!G333)-FIND("/",'Bball ref'!G333)-1)</f>
        <v>#VALUE!</v>
      </c>
      <c r="O327" s="466" t="e">
        <f>MID('Bball ref'!H333,FIND("(",'Bball ref'!H333)+1,FIND("/",'Bball ref'!H333)-FIND("(",'Bball ref'!H333)-1)</f>
        <v>#VALUE!</v>
      </c>
      <c r="P327" s="466" t="e">
        <f>MID('Bball ref'!H333,FIND("/",'Bball ref'!H333)+1,FIND(")",'Bball ref'!H333)-FIND("/",'Bball ref'!H333)-1)</f>
        <v>#VALUE!</v>
      </c>
    </row>
    <row r="328" spans="1:16">
      <c r="A328">
        <f>'Bball ref'!B334</f>
        <v>0</v>
      </c>
      <c r="B328" s="466">
        <f>'Bball ref'!A334</f>
        <v>0</v>
      </c>
      <c r="C328" s="466">
        <f>'Bball ref'!E334</f>
        <v>0</v>
      </c>
      <c r="D328" s="466" t="e">
        <f>LEFT('Bball ref'!G334,FIND("(",'Bball ref'!G334)-1)</f>
        <v>#VALUE!</v>
      </c>
      <c r="E328" s="466" t="e">
        <f>LEFT('Bball ref'!H334,(FIND("(",'Bball ref'!H334)-1))</f>
        <v>#VALUE!</v>
      </c>
      <c r="F328" s="466">
        <f>'Bball ref'!I334</f>
        <v>0</v>
      </c>
      <c r="G328" s="466">
        <f>'Bball ref'!K334</f>
        <v>0</v>
      </c>
      <c r="H328" s="466">
        <f>'Bball ref'!L334</f>
        <v>0</v>
      </c>
      <c r="I328" s="466">
        <f>'Bball ref'!M334</f>
        <v>0</v>
      </c>
      <c r="J328" s="466">
        <f>'Bball ref'!N334</f>
        <v>0</v>
      </c>
      <c r="K328" s="466">
        <f>'Bball ref'!O334</f>
        <v>0</v>
      </c>
      <c r="L328" s="466">
        <f>'Bball ref'!J334</f>
        <v>0</v>
      </c>
      <c r="M328" s="466" t="e">
        <f>MID('Bball ref'!G334,FIND("(",'Bball ref'!G334)+1,FIND("/",'Bball ref'!G334)-FIND("(",'Bball ref'!G334)-1)</f>
        <v>#VALUE!</v>
      </c>
      <c r="N328" s="466" t="e">
        <f>MID('Bball ref'!G334,FIND("/",'Bball ref'!G334)+1,FIND(")",'Bball ref'!G334)-FIND("/",'Bball ref'!G334)-1)</f>
        <v>#VALUE!</v>
      </c>
      <c r="O328" s="466" t="e">
        <f>MID('Bball ref'!H334,FIND("(",'Bball ref'!H334)+1,FIND("/",'Bball ref'!H334)-FIND("(",'Bball ref'!H334)-1)</f>
        <v>#VALUE!</v>
      </c>
      <c r="P328" s="466" t="e">
        <f>MID('Bball ref'!H334,FIND("/",'Bball ref'!H334)+1,FIND(")",'Bball ref'!H334)-FIND("/",'Bball ref'!H334)-1)</f>
        <v>#VALUE!</v>
      </c>
    </row>
    <row r="329" spans="1:16">
      <c r="A329">
        <f>'Bball ref'!B335</f>
        <v>0</v>
      </c>
      <c r="B329" s="466">
        <f>'Bball ref'!A335</f>
        <v>0</v>
      </c>
      <c r="C329" s="466">
        <f>'Bball ref'!E335</f>
        <v>0</v>
      </c>
      <c r="D329" s="466" t="e">
        <f>LEFT('Bball ref'!G335,FIND("(",'Bball ref'!G335)-1)</f>
        <v>#VALUE!</v>
      </c>
      <c r="E329" s="466" t="e">
        <f>LEFT('Bball ref'!H335,(FIND("(",'Bball ref'!H335)-1))</f>
        <v>#VALUE!</v>
      </c>
      <c r="F329" s="466">
        <f>'Bball ref'!I335</f>
        <v>0</v>
      </c>
      <c r="G329" s="466">
        <f>'Bball ref'!K335</f>
        <v>0</v>
      </c>
      <c r="H329" s="466">
        <f>'Bball ref'!L335</f>
        <v>0</v>
      </c>
      <c r="I329" s="466">
        <f>'Bball ref'!M335</f>
        <v>0</v>
      </c>
      <c r="J329" s="466">
        <f>'Bball ref'!N335</f>
        <v>0</v>
      </c>
      <c r="K329" s="466">
        <f>'Bball ref'!O335</f>
        <v>0</v>
      </c>
      <c r="L329" s="466">
        <f>'Bball ref'!J335</f>
        <v>0</v>
      </c>
      <c r="M329" s="466" t="e">
        <f>MID('Bball ref'!G335,FIND("(",'Bball ref'!G335)+1,FIND("/",'Bball ref'!G335)-FIND("(",'Bball ref'!G335)-1)</f>
        <v>#VALUE!</v>
      </c>
      <c r="N329" s="466" t="e">
        <f>MID('Bball ref'!G335,FIND("/",'Bball ref'!G335)+1,FIND(")",'Bball ref'!G335)-FIND("/",'Bball ref'!G335)-1)</f>
        <v>#VALUE!</v>
      </c>
      <c r="O329" s="466" t="e">
        <f>MID('Bball ref'!H335,FIND("(",'Bball ref'!H335)+1,FIND("/",'Bball ref'!H335)-FIND("(",'Bball ref'!H335)-1)</f>
        <v>#VALUE!</v>
      </c>
      <c r="P329" s="466" t="e">
        <f>MID('Bball ref'!H335,FIND("/",'Bball ref'!H335)+1,FIND(")",'Bball ref'!H335)-FIND("/",'Bball ref'!H335)-1)</f>
        <v>#VALUE!</v>
      </c>
    </row>
    <row r="330" spans="1:16">
      <c r="A330">
        <f>'Bball ref'!B336</f>
        <v>0</v>
      </c>
      <c r="B330" s="466">
        <f>'Bball ref'!A336</f>
        <v>0</v>
      </c>
      <c r="C330" s="466">
        <f>'Bball ref'!E336</f>
        <v>0</v>
      </c>
      <c r="D330" s="466" t="e">
        <f>LEFT('Bball ref'!G336,FIND("(",'Bball ref'!G336)-1)</f>
        <v>#VALUE!</v>
      </c>
      <c r="E330" s="466" t="e">
        <f>LEFT('Bball ref'!H336,(FIND("(",'Bball ref'!H336)-1))</f>
        <v>#VALUE!</v>
      </c>
      <c r="F330" s="466">
        <f>'Bball ref'!I336</f>
        <v>0</v>
      </c>
      <c r="G330" s="466">
        <f>'Bball ref'!K336</f>
        <v>0</v>
      </c>
      <c r="H330" s="466">
        <f>'Bball ref'!L336</f>
        <v>0</v>
      </c>
      <c r="I330" s="466">
        <f>'Bball ref'!M336</f>
        <v>0</v>
      </c>
      <c r="J330" s="466">
        <f>'Bball ref'!N336</f>
        <v>0</v>
      </c>
      <c r="K330" s="466">
        <f>'Bball ref'!O336</f>
        <v>0</v>
      </c>
      <c r="L330" s="466">
        <f>'Bball ref'!J336</f>
        <v>0</v>
      </c>
      <c r="M330" s="466" t="e">
        <f>MID('Bball ref'!G336,FIND("(",'Bball ref'!G336)+1,FIND("/",'Bball ref'!G336)-FIND("(",'Bball ref'!G336)-1)</f>
        <v>#VALUE!</v>
      </c>
      <c r="N330" s="466" t="e">
        <f>MID('Bball ref'!G336,FIND("/",'Bball ref'!G336)+1,FIND(")",'Bball ref'!G336)-FIND("/",'Bball ref'!G336)-1)</f>
        <v>#VALUE!</v>
      </c>
      <c r="O330" s="466" t="e">
        <f>MID('Bball ref'!H336,FIND("(",'Bball ref'!H336)+1,FIND("/",'Bball ref'!H336)-FIND("(",'Bball ref'!H336)-1)</f>
        <v>#VALUE!</v>
      </c>
      <c r="P330" s="466" t="e">
        <f>MID('Bball ref'!H336,FIND("/",'Bball ref'!H336)+1,FIND(")",'Bball ref'!H336)-FIND("/",'Bball ref'!H336)-1)</f>
        <v>#VALUE!</v>
      </c>
    </row>
    <row r="331" spans="1:16">
      <c r="A331">
        <f>'Bball ref'!B337</f>
        <v>0</v>
      </c>
      <c r="B331" s="466">
        <f>'Bball ref'!A337</f>
        <v>0</v>
      </c>
      <c r="C331" s="466">
        <f>'Bball ref'!E337</f>
        <v>0</v>
      </c>
      <c r="D331" s="466" t="e">
        <f>LEFT('Bball ref'!G337,FIND("(",'Bball ref'!G337)-1)</f>
        <v>#VALUE!</v>
      </c>
      <c r="E331" s="466" t="e">
        <f>LEFT('Bball ref'!H337,(FIND("(",'Bball ref'!H337)-1))</f>
        <v>#VALUE!</v>
      </c>
      <c r="F331" s="466">
        <f>'Bball ref'!I337</f>
        <v>0</v>
      </c>
      <c r="G331" s="466">
        <f>'Bball ref'!K337</f>
        <v>0</v>
      </c>
      <c r="H331" s="466">
        <f>'Bball ref'!L337</f>
        <v>0</v>
      </c>
      <c r="I331" s="466">
        <f>'Bball ref'!M337</f>
        <v>0</v>
      </c>
      <c r="J331" s="466">
        <f>'Bball ref'!N337</f>
        <v>0</v>
      </c>
      <c r="K331" s="466">
        <f>'Bball ref'!O337</f>
        <v>0</v>
      </c>
      <c r="L331" s="466">
        <f>'Bball ref'!J337</f>
        <v>0</v>
      </c>
      <c r="M331" s="466" t="e">
        <f>MID('Bball ref'!G337,FIND("(",'Bball ref'!G337)+1,FIND("/",'Bball ref'!G337)-FIND("(",'Bball ref'!G337)-1)</f>
        <v>#VALUE!</v>
      </c>
      <c r="N331" s="466" t="e">
        <f>MID('Bball ref'!G337,FIND("/",'Bball ref'!G337)+1,FIND(")",'Bball ref'!G337)-FIND("/",'Bball ref'!G337)-1)</f>
        <v>#VALUE!</v>
      </c>
      <c r="O331" s="466" t="e">
        <f>MID('Bball ref'!H337,FIND("(",'Bball ref'!H337)+1,FIND("/",'Bball ref'!H337)-FIND("(",'Bball ref'!H337)-1)</f>
        <v>#VALUE!</v>
      </c>
      <c r="P331" s="466" t="e">
        <f>MID('Bball ref'!H337,FIND("/",'Bball ref'!H337)+1,FIND(")",'Bball ref'!H337)-FIND("/",'Bball ref'!H337)-1)</f>
        <v>#VALUE!</v>
      </c>
    </row>
    <row r="332" spans="1:16">
      <c r="A332">
        <f>'Bball ref'!B338</f>
        <v>0</v>
      </c>
      <c r="B332" s="466">
        <f>'Bball ref'!A338</f>
        <v>0</v>
      </c>
      <c r="C332" s="466">
        <f>'Bball ref'!E338</f>
        <v>0</v>
      </c>
      <c r="D332" s="466" t="e">
        <f>LEFT('Bball ref'!G338,FIND("(",'Bball ref'!G338)-1)</f>
        <v>#VALUE!</v>
      </c>
      <c r="E332" s="466" t="e">
        <f>LEFT('Bball ref'!H338,(FIND("(",'Bball ref'!H338)-1))</f>
        <v>#VALUE!</v>
      </c>
      <c r="F332" s="466">
        <f>'Bball ref'!I338</f>
        <v>0</v>
      </c>
      <c r="G332" s="466">
        <f>'Bball ref'!K338</f>
        <v>0</v>
      </c>
      <c r="H332" s="466">
        <f>'Bball ref'!L338</f>
        <v>0</v>
      </c>
      <c r="I332" s="466">
        <f>'Bball ref'!M338</f>
        <v>0</v>
      </c>
      <c r="J332" s="466">
        <f>'Bball ref'!N338</f>
        <v>0</v>
      </c>
      <c r="K332" s="466">
        <f>'Bball ref'!O338</f>
        <v>0</v>
      </c>
      <c r="L332" s="466">
        <f>'Bball ref'!J338</f>
        <v>0</v>
      </c>
      <c r="M332" s="466" t="e">
        <f>MID('Bball ref'!G338,FIND("(",'Bball ref'!G338)+1,FIND("/",'Bball ref'!G338)-FIND("(",'Bball ref'!G338)-1)</f>
        <v>#VALUE!</v>
      </c>
      <c r="N332" s="466" t="e">
        <f>MID('Bball ref'!G338,FIND("/",'Bball ref'!G338)+1,FIND(")",'Bball ref'!G338)-FIND("/",'Bball ref'!G338)-1)</f>
        <v>#VALUE!</v>
      </c>
      <c r="O332" s="466" t="e">
        <f>MID('Bball ref'!H338,FIND("(",'Bball ref'!H338)+1,FIND("/",'Bball ref'!H338)-FIND("(",'Bball ref'!H338)-1)</f>
        <v>#VALUE!</v>
      </c>
      <c r="P332" s="466" t="e">
        <f>MID('Bball ref'!H338,FIND("/",'Bball ref'!H338)+1,FIND(")",'Bball ref'!H338)-FIND("/",'Bball ref'!H338)-1)</f>
        <v>#VALUE!</v>
      </c>
    </row>
    <row r="333" spans="1:16">
      <c r="A333">
        <f>'Bball ref'!B339</f>
        <v>0</v>
      </c>
      <c r="B333" s="466">
        <f>'Bball ref'!A339</f>
        <v>0</v>
      </c>
      <c r="C333" s="466">
        <f>'Bball ref'!E339</f>
        <v>0</v>
      </c>
      <c r="D333" s="466" t="e">
        <f>LEFT('Bball ref'!G339,FIND("(",'Bball ref'!G339)-1)</f>
        <v>#VALUE!</v>
      </c>
      <c r="E333" s="466" t="e">
        <f>LEFT('Bball ref'!H339,(FIND("(",'Bball ref'!H339)-1))</f>
        <v>#VALUE!</v>
      </c>
      <c r="F333" s="466">
        <f>'Bball ref'!I339</f>
        <v>0</v>
      </c>
      <c r="G333" s="466">
        <f>'Bball ref'!K339</f>
        <v>0</v>
      </c>
      <c r="H333" s="466">
        <f>'Bball ref'!L339</f>
        <v>0</v>
      </c>
      <c r="I333" s="466">
        <f>'Bball ref'!M339</f>
        <v>0</v>
      </c>
      <c r="J333" s="466">
        <f>'Bball ref'!N339</f>
        <v>0</v>
      </c>
      <c r="K333" s="466">
        <f>'Bball ref'!O339</f>
        <v>0</v>
      </c>
      <c r="L333" s="466">
        <f>'Bball ref'!J339</f>
        <v>0</v>
      </c>
      <c r="M333" s="466" t="e">
        <f>MID('Bball ref'!G339,FIND("(",'Bball ref'!G339)+1,FIND("/",'Bball ref'!G339)-FIND("(",'Bball ref'!G339)-1)</f>
        <v>#VALUE!</v>
      </c>
      <c r="N333" s="466" t="e">
        <f>MID('Bball ref'!G339,FIND("/",'Bball ref'!G339)+1,FIND(")",'Bball ref'!G339)-FIND("/",'Bball ref'!G339)-1)</f>
        <v>#VALUE!</v>
      </c>
      <c r="O333" s="466" t="e">
        <f>MID('Bball ref'!H339,FIND("(",'Bball ref'!H339)+1,FIND("/",'Bball ref'!H339)-FIND("(",'Bball ref'!H339)-1)</f>
        <v>#VALUE!</v>
      </c>
      <c r="P333" s="466" t="e">
        <f>MID('Bball ref'!H339,FIND("/",'Bball ref'!H339)+1,FIND(")",'Bball ref'!H339)-FIND("/",'Bball ref'!H339)-1)</f>
        <v>#VALUE!</v>
      </c>
    </row>
    <row r="334" spans="1:16">
      <c r="A334">
        <f>'Bball ref'!B340</f>
        <v>0</v>
      </c>
      <c r="B334" s="466">
        <f>'Bball ref'!A340</f>
        <v>0</v>
      </c>
      <c r="C334" s="466">
        <f>'Bball ref'!E340</f>
        <v>0</v>
      </c>
      <c r="D334" s="466" t="e">
        <f>LEFT('Bball ref'!G340,FIND("(",'Bball ref'!G340)-1)</f>
        <v>#VALUE!</v>
      </c>
      <c r="E334" s="466" t="e">
        <f>LEFT('Bball ref'!H340,(FIND("(",'Bball ref'!H340)-1))</f>
        <v>#VALUE!</v>
      </c>
      <c r="F334" s="466">
        <f>'Bball ref'!I340</f>
        <v>0</v>
      </c>
      <c r="G334" s="466">
        <f>'Bball ref'!K340</f>
        <v>0</v>
      </c>
      <c r="H334" s="466">
        <f>'Bball ref'!L340</f>
        <v>0</v>
      </c>
      <c r="I334" s="466">
        <f>'Bball ref'!M340</f>
        <v>0</v>
      </c>
      <c r="J334" s="466">
        <f>'Bball ref'!N340</f>
        <v>0</v>
      </c>
      <c r="K334" s="466">
        <f>'Bball ref'!O340</f>
        <v>0</v>
      </c>
      <c r="L334" s="466">
        <f>'Bball ref'!J340</f>
        <v>0</v>
      </c>
      <c r="M334" s="466" t="e">
        <f>MID('Bball ref'!G340,FIND("(",'Bball ref'!G340)+1,FIND("/",'Bball ref'!G340)-FIND("(",'Bball ref'!G340)-1)</f>
        <v>#VALUE!</v>
      </c>
      <c r="N334" s="466" t="e">
        <f>MID('Bball ref'!G340,FIND("/",'Bball ref'!G340)+1,FIND(")",'Bball ref'!G340)-FIND("/",'Bball ref'!G340)-1)</f>
        <v>#VALUE!</v>
      </c>
      <c r="O334" s="466" t="e">
        <f>MID('Bball ref'!H340,FIND("(",'Bball ref'!H340)+1,FIND("/",'Bball ref'!H340)-FIND("(",'Bball ref'!H340)-1)</f>
        <v>#VALUE!</v>
      </c>
      <c r="P334" s="466" t="e">
        <f>MID('Bball ref'!H340,FIND("/",'Bball ref'!H340)+1,FIND(")",'Bball ref'!H340)-FIND("/",'Bball ref'!H340)-1)</f>
        <v>#VALUE!</v>
      </c>
    </row>
    <row r="335" spans="1:16">
      <c r="A335">
        <f>'Bball ref'!B341</f>
        <v>0</v>
      </c>
      <c r="B335" s="466">
        <f>'Bball ref'!A341</f>
        <v>0</v>
      </c>
      <c r="C335" s="466">
        <f>'Bball ref'!E341</f>
        <v>0</v>
      </c>
      <c r="D335" s="466" t="e">
        <f>LEFT('Bball ref'!G341,FIND("(",'Bball ref'!G341)-1)</f>
        <v>#VALUE!</v>
      </c>
      <c r="E335" s="466" t="e">
        <f>LEFT('Bball ref'!H341,(FIND("(",'Bball ref'!H341)-1))</f>
        <v>#VALUE!</v>
      </c>
      <c r="F335" s="466">
        <f>'Bball ref'!I341</f>
        <v>0</v>
      </c>
      <c r="G335" s="466">
        <f>'Bball ref'!K341</f>
        <v>0</v>
      </c>
      <c r="H335" s="466">
        <f>'Bball ref'!L341</f>
        <v>0</v>
      </c>
      <c r="I335" s="466">
        <f>'Bball ref'!M341</f>
        <v>0</v>
      </c>
      <c r="J335" s="466">
        <f>'Bball ref'!N341</f>
        <v>0</v>
      </c>
      <c r="K335" s="466">
        <f>'Bball ref'!O341</f>
        <v>0</v>
      </c>
      <c r="L335" s="466">
        <f>'Bball ref'!J341</f>
        <v>0</v>
      </c>
      <c r="M335" s="466" t="e">
        <f>MID('Bball ref'!G341,FIND("(",'Bball ref'!G341)+1,FIND("/",'Bball ref'!G341)-FIND("(",'Bball ref'!G341)-1)</f>
        <v>#VALUE!</v>
      </c>
      <c r="N335" s="466" t="e">
        <f>MID('Bball ref'!G341,FIND("/",'Bball ref'!G341)+1,FIND(")",'Bball ref'!G341)-FIND("/",'Bball ref'!G341)-1)</f>
        <v>#VALUE!</v>
      </c>
      <c r="O335" s="466" t="e">
        <f>MID('Bball ref'!H341,FIND("(",'Bball ref'!H341)+1,FIND("/",'Bball ref'!H341)-FIND("(",'Bball ref'!H341)-1)</f>
        <v>#VALUE!</v>
      </c>
      <c r="P335" s="466" t="e">
        <f>MID('Bball ref'!H341,FIND("/",'Bball ref'!H341)+1,FIND(")",'Bball ref'!H341)-FIND("/",'Bball ref'!H341)-1)</f>
        <v>#VALUE!</v>
      </c>
    </row>
    <row r="336" spans="1:16">
      <c r="A336">
        <f>'Bball ref'!B342</f>
        <v>0</v>
      </c>
      <c r="B336" s="466">
        <f>'Bball ref'!A342</f>
        <v>0</v>
      </c>
      <c r="C336" s="466">
        <f>'Bball ref'!E342</f>
        <v>0</v>
      </c>
      <c r="D336" s="466" t="e">
        <f>LEFT('Bball ref'!G342,FIND("(",'Bball ref'!G342)-1)</f>
        <v>#VALUE!</v>
      </c>
      <c r="E336" s="466" t="e">
        <f>LEFT('Bball ref'!H342,(FIND("(",'Bball ref'!H342)-1))</f>
        <v>#VALUE!</v>
      </c>
      <c r="F336" s="466">
        <f>'Bball ref'!I342</f>
        <v>0</v>
      </c>
      <c r="G336" s="466">
        <f>'Bball ref'!K342</f>
        <v>0</v>
      </c>
      <c r="H336" s="466">
        <f>'Bball ref'!L342</f>
        <v>0</v>
      </c>
      <c r="I336" s="466">
        <f>'Bball ref'!M342</f>
        <v>0</v>
      </c>
      <c r="J336" s="466">
        <f>'Bball ref'!N342</f>
        <v>0</v>
      </c>
      <c r="K336" s="466">
        <f>'Bball ref'!O342</f>
        <v>0</v>
      </c>
      <c r="L336" s="466">
        <f>'Bball ref'!J342</f>
        <v>0</v>
      </c>
      <c r="M336" s="466" t="e">
        <f>MID('Bball ref'!G342,FIND("(",'Bball ref'!G342)+1,FIND("/",'Bball ref'!G342)-FIND("(",'Bball ref'!G342)-1)</f>
        <v>#VALUE!</v>
      </c>
      <c r="N336" s="466" t="e">
        <f>MID('Bball ref'!G342,FIND("/",'Bball ref'!G342)+1,FIND(")",'Bball ref'!G342)-FIND("/",'Bball ref'!G342)-1)</f>
        <v>#VALUE!</v>
      </c>
      <c r="O336" s="466" t="e">
        <f>MID('Bball ref'!H342,FIND("(",'Bball ref'!H342)+1,FIND("/",'Bball ref'!H342)-FIND("(",'Bball ref'!H342)-1)</f>
        <v>#VALUE!</v>
      </c>
      <c r="P336" s="466" t="e">
        <f>MID('Bball ref'!H342,FIND("/",'Bball ref'!H342)+1,FIND(")",'Bball ref'!H342)-FIND("/",'Bball ref'!H342)-1)</f>
        <v>#VALUE!</v>
      </c>
    </row>
    <row r="337" spans="1:16">
      <c r="A337">
        <f>'Bball ref'!B343</f>
        <v>0</v>
      </c>
      <c r="B337" s="466">
        <f>'Bball ref'!A343</f>
        <v>0</v>
      </c>
      <c r="C337" s="466">
        <f>'Bball ref'!E343</f>
        <v>0</v>
      </c>
      <c r="D337" s="466" t="e">
        <f>LEFT('Bball ref'!G343,FIND("(",'Bball ref'!G343)-1)</f>
        <v>#VALUE!</v>
      </c>
      <c r="E337" s="466" t="e">
        <f>LEFT('Bball ref'!H343,(FIND("(",'Bball ref'!H343)-1))</f>
        <v>#VALUE!</v>
      </c>
      <c r="F337" s="466">
        <f>'Bball ref'!I343</f>
        <v>0</v>
      </c>
      <c r="G337" s="466">
        <f>'Bball ref'!K343</f>
        <v>0</v>
      </c>
      <c r="H337" s="466">
        <f>'Bball ref'!L343</f>
        <v>0</v>
      </c>
      <c r="I337" s="466">
        <f>'Bball ref'!M343</f>
        <v>0</v>
      </c>
      <c r="J337" s="466">
        <f>'Bball ref'!N343</f>
        <v>0</v>
      </c>
      <c r="K337" s="466">
        <f>'Bball ref'!O343</f>
        <v>0</v>
      </c>
      <c r="L337" s="466">
        <f>'Bball ref'!J343</f>
        <v>0</v>
      </c>
      <c r="M337" s="466" t="e">
        <f>MID('Bball ref'!G343,FIND("(",'Bball ref'!G343)+1,FIND("/",'Bball ref'!G343)-FIND("(",'Bball ref'!G343)-1)</f>
        <v>#VALUE!</v>
      </c>
      <c r="N337" s="466" t="e">
        <f>MID('Bball ref'!G343,FIND("/",'Bball ref'!G343)+1,FIND(")",'Bball ref'!G343)-FIND("/",'Bball ref'!G343)-1)</f>
        <v>#VALUE!</v>
      </c>
      <c r="O337" s="466" t="e">
        <f>MID('Bball ref'!H343,FIND("(",'Bball ref'!H343)+1,FIND("/",'Bball ref'!H343)-FIND("(",'Bball ref'!H343)-1)</f>
        <v>#VALUE!</v>
      </c>
      <c r="P337" s="466" t="e">
        <f>MID('Bball ref'!H343,FIND("/",'Bball ref'!H343)+1,FIND(")",'Bball ref'!H343)-FIND("/",'Bball ref'!H343)-1)</f>
        <v>#VALUE!</v>
      </c>
    </row>
    <row r="338" spans="1:16">
      <c r="A338">
        <f>'Bball ref'!B344</f>
        <v>0</v>
      </c>
      <c r="B338" s="466">
        <f>'Bball ref'!A344</f>
        <v>0</v>
      </c>
      <c r="C338" s="466">
        <f>'Bball ref'!E344</f>
        <v>0</v>
      </c>
      <c r="D338" s="466" t="e">
        <f>LEFT('Bball ref'!G344,FIND("(",'Bball ref'!G344)-1)</f>
        <v>#VALUE!</v>
      </c>
      <c r="E338" s="466" t="e">
        <f>LEFT('Bball ref'!H344,(FIND("(",'Bball ref'!H344)-1))</f>
        <v>#VALUE!</v>
      </c>
      <c r="F338" s="466">
        <f>'Bball ref'!I344</f>
        <v>0</v>
      </c>
      <c r="G338" s="466">
        <f>'Bball ref'!K344</f>
        <v>0</v>
      </c>
      <c r="H338" s="466">
        <f>'Bball ref'!L344</f>
        <v>0</v>
      </c>
      <c r="I338" s="466">
        <f>'Bball ref'!M344</f>
        <v>0</v>
      </c>
      <c r="J338" s="466">
        <f>'Bball ref'!N344</f>
        <v>0</v>
      </c>
      <c r="K338" s="466">
        <f>'Bball ref'!O344</f>
        <v>0</v>
      </c>
      <c r="L338" s="466">
        <f>'Bball ref'!J344</f>
        <v>0</v>
      </c>
      <c r="M338" s="466" t="e">
        <f>MID('Bball ref'!G344,FIND("(",'Bball ref'!G344)+1,FIND("/",'Bball ref'!G344)-FIND("(",'Bball ref'!G344)-1)</f>
        <v>#VALUE!</v>
      </c>
      <c r="N338" s="466" t="e">
        <f>MID('Bball ref'!G344,FIND("/",'Bball ref'!G344)+1,FIND(")",'Bball ref'!G344)-FIND("/",'Bball ref'!G344)-1)</f>
        <v>#VALUE!</v>
      </c>
      <c r="O338" s="466" t="e">
        <f>MID('Bball ref'!H344,FIND("(",'Bball ref'!H344)+1,FIND("/",'Bball ref'!H344)-FIND("(",'Bball ref'!H344)-1)</f>
        <v>#VALUE!</v>
      </c>
      <c r="P338" s="466" t="e">
        <f>MID('Bball ref'!H344,FIND("/",'Bball ref'!H344)+1,FIND(")",'Bball ref'!H344)-FIND("/",'Bball ref'!H344)-1)</f>
        <v>#VALUE!</v>
      </c>
    </row>
    <row r="339" spans="1:16">
      <c r="A339">
        <f>'Bball ref'!B345</f>
        <v>0</v>
      </c>
      <c r="B339" s="466">
        <f>'Bball ref'!A345</f>
        <v>0</v>
      </c>
      <c r="C339" s="466">
        <f>'Bball ref'!E345</f>
        <v>0</v>
      </c>
      <c r="D339" s="466" t="e">
        <f>LEFT('Bball ref'!G345,FIND("(",'Bball ref'!G345)-1)</f>
        <v>#VALUE!</v>
      </c>
      <c r="E339" s="466" t="e">
        <f>LEFT('Bball ref'!H345,(FIND("(",'Bball ref'!H345)-1))</f>
        <v>#VALUE!</v>
      </c>
      <c r="F339" s="466">
        <f>'Bball ref'!I345</f>
        <v>0</v>
      </c>
      <c r="G339" s="466">
        <f>'Bball ref'!K345</f>
        <v>0</v>
      </c>
      <c r="H339" s="466">
        <f>'Bball ref'!L345</f>
        <v>0</v>
      </c>
      <c r="I339" s="466">
        <f>'Bball ref'!M345</f>
        <v>0</v>
      </c>
      <c r="J339" s="466">
        <f>'Bball ref'!N345</f>
        <v>0</v>
      </c>
      <c r="K339" s="466">
        <f>'Bball ref'!O345</f>
        <v>0</v>
      </c>
      <c r="L339" s="466">
        <f>'Bball ref'!J345</f>
        <v>0</v>
      </c>
      <c r="M339" s="466" t="e">
        <f>MID('Bball ref'!G345,FIND("(",'Bball ref'!G345)+1,FIND("/",'Bball ref'!G345)-FIND("(",'Bball ref'!G345)-1)</f>
        <v>#VALUE!</v>
      </c>
      <c r="N339" s="466" t="e">
        <f>MID('Bball ref'!G345,FIND("/",'Bball ref'!G345)+1,FIND(")",'Bball ref'!G345)-FIND("/",'Bball ref'!G345)-1)</f>
        <v>#VALUE!</v>
      </c>
      <c r="O339" s="466" t="e">
        <f>MID('Bball ref'!H345,FIND("(",'Bball ref'!H345)+1,FIND("/",'Bball ref'!H345)-FIND("(",'Bball ref'!H345)-1)</f>
        <v>#VALUE!</v>
      </c>
      <c r="P339" s="466" t="e">
        <f>MID('Bball ref'!H345,FIND("/",'Bball ref'!H345)+1,FIND(")",'Bball ref'!H345)-FIND("/",'Bball ref'!H345)-1)</f>
        <v>#VALUE!</v>
      </c>
    </row>
    <row r="340" spans="1:16">
      <c r="A340">
        <f>'Bball ref'!B346</f>
        <v>0</v>
      </c>
      <c r="B340" s="466">
        <f>'Bball ref'!A346</f>
        <v>0</v>
      </c>
      <c r="C340" s="466">
        <f>'Bball ref'!E346</f>
        <v>0</v>
      </c>
      <c r="D340" s="466" t="e">
        <f>LEFT('Bball ref'!G346,FIND("(",'Bball ref'!G346)-1)</f>
        <v>#VALUE!</v>
      </c>
      <c r="E340" s="466" t="e">
        <f>LEFT('Bball ref'!H346,(FIND("(",'Bball ref'!H346)-1))</f>
        <v>#VALUE!</v>
      </c>
      <c r="F340" s="466">
        <f>'Bball ref'!I346</f>
        <v>0</v>
      </c>
      <c r="G340" s="466">
        <f>'Bball ref'!K346</f>
        <v>0</v>
      </c>
      <c r="H340" s="466">
        <f>'Bball ref'!L346</f>
        <v>0</v>
      </c>
      <c r="I340" s="466">
        <f>'Bball ref'!M346</f>
        <v>0</v>
      </c>
      <c r="J340" s="466">
        <f>'Bball ref'!N346</f>
        <v>0</v>
      </c>
      <c r="K340" s="466">
        <f>'Bball ref'!O346</f>
        <v>0</v>
      </c>
      <c r="L340" s="466">
        <f>'Bball ref'!J346</f>
        <v>0</v>
      </c>
      <c r="M340" s="466" t="e">
        <f>MID('Bball ref'!G346,FIND("(",'Bball ref'!G346)+1,FIND("/",'Bball ref'!G346)-FIND("(",'Bball ref'!G346)-1)</f>
        <v>#VALUE!</v>
      </c>
      <c r="N340" s="466" t="e">
        <f>MID('Bball ref'!G346,FIND("/",'Bball ref'!G346)+1,FIND(")",'Bball ref'!G346)-FIND("/",'Bball ref'!G346)-1)</f>
        <v>#VALUE!</v>
      </c>
      <c r="O340" s="466" t="e">
        <f>MID('Bball ref'!H346,FIND("(",'Bball ref'!H346)+1,FIND("/",'Bball ref'!H346)-FIND("(",'Bball ref'!H346)-1)</f>
        <v>#VALUE!</v>
      </c>
      <c r="P340" s="466" t="e">
        <f>MID('Bball ref'!H346,FIND("/",'Bball ref'!H346)+1,FIND(")",'Bball ref'!H346)-FIND("/",'Bball ref'!H346)-1)</f>
        <v>#VALUE!</v>
      </c>
    </row>
    <row r="341" spans="1:16">
      <c r="A341">
        <f>'Bball ref'!B347</f>
        <v>0</v>
      </c>
      <c r="B341" s="466">
        <f>'Bball ref'!A347</f>
        <v>0</v>
      </c>
      <c r="C341" s="466">
        <f>'Bball ref'!E347</f>
        <v>0</v>
      </c>
      <c r="D341" s="466" t="e">
        <f>LEFT('Bball ref'!G347,FIND("(",'Bball ref'!G347)-1)</f>
        <v>#VALUE!</v>
      </c>
      <c r="E341" s="466" t="e">
        <f>LEFT('Bball ref'!H347,(FIND("(",'Bball ref'!H347)-1))</f>
        <v>#VALUE!</v>
      </c>
      <c r="F341" s="466">
        <f>'Bball ref'!I347</f>
        <v>0</v>
      </c>
      <c r="G341" s="466">
        <f>'Bball ref'!K347</f>
        <v>0</v>
      </c>
      <c r="H341" s="466">
        <f>'Bball ref'!L347</f>
        <v>0</v>
      </c>
      <c r="I341" s="466">
        <f>'Bball ref'!M347</f>
        <v>0</v>
      </c>
      <c r="J341" s="466">
        <f>'Bball ref'!N347</f>
        <v>0</v>
      </c>
      <c r="K341" s="466">
        <f>'Bball ref'!O347</f>
        <v>0</v>
      </c>
      <c r="L341" s="466">
        <f>'Bball ref'!J347</f>
        <v>0</v>
      </c>
      <c r="M341" s="466" t="e">
        <f>MID('Bball ref'!G347,FIND("(",'Bball ref'!G347)+1,FIND("/",'Bball ref'!G347)-FIND("(",'Bball ref'!G347)-1)</f>
        <v>#VALUE!</v>
      </c>
      <c r="N341" s="466" t="e">
        <f>MID('Bball ref'!G347,FIND("/",'Bball ref'!G347)+1,FIND(")",'Bball ref'!G347)-FIND("/",'Bball ref'!G347)-1)</f>
        <v>#VALUE!</v>
      </c>
      <c r="O341" s="466" t="e">
        <f>MID('Bball ref'!H347,FIND("(",'Bball ref'!H347)+1,FIND("/",'Bball ref'!H347)-FIND("(",'Bball ref'!H347)-1)</f>
        <v>#VALUE!</v>
      </c>
      <c r="P341" s="466" t="e">
        <f>MID('Bball ref'!H347,FIND("/",'Bball ref'!H347)+1,FIND(")",'Bball ref'!H347)-FIND("/",'Bball ref'!H347)-1)</f>
        <v>#VALUE!</v>
      </c>
    </row>
    <row r="342" spans="1:16">
      <c r="A342">
        <f>'Bball ref'!B348</f>
        <v>0</v>
      </c>
      <c r="B342" s="466">
        <f>'Bball ref'!A348</f>
        <v>0</v>
      </c>
      <c r="C342" s="466">
        <f>'Bball ref'!E348</f>
        <v>0</v>
      </c>
      <c r="D342" s="466" t="e">
        <f>LEFT('Bball ref'!G348,FIND("(",'Bball ref'!G348)-1)</f>
        <v>#VALUE!</v>
      </c>
      <c r="E342" s="466" t="e">
        <f>LEFT('Bball ref'!H348,(FIND("(",'Bball ref'!H348)-1))</f>
        <v>#VALUE!</v>
      </c>
      <c r="F342" s="466">
        <f>'Bball ref'!I348</f>
        <v>0</v>
      </c>
      <c r="G342" s="466">
        <f>'Bball ref'!K348</f>
        <v>0</v>
      </c>
      <c r="H342" s="466">
        <f>'Bball ref'!L348</f>
        <v>0</v>
      </c>
      <c r="I342" s="466">
        <f>'Bball ref'!M348</f>
        <v>0</v>
      </c>
      <c r="J342" s="466">
        <f>'Bball ref'!N348</f>
        <v>0</v>
      </c>
      <c r="K342" s="466">
        <f>'Bball ref'!O348</f>
        <v>0</v>
      </c>
      <c r="L342" s="466">
        <f>'Bball ref'!J348</f>
        <v>0</v>
      </c>
      <c r="M342" s="466" t="e">
        <f>MID('Bball ref'!G348,FIND("(",'Bball ref'!G348)+1,FIND("/",'Bball ref'!G348)-FIND("(",'Bball ref'!G348)-1)</f>
        <v>#VALUE!</v>
      </c>
      <c r="N342" s="466" t="e">
        <f>MID('Bball ref'!G348,FIND("/",'Bball ref'!G348)+1,FIND(")",'Bball ref'!G348)-FIND("/",'Bball ref'!G348)-1)</f>
        <v>#VALUE!</v>
      </c>
      <c r="O342" s="466" t="e">
        <f>MID('Bball ref'!H348,FIND("(",'Bball ref'!H348)+1,FIND("/",'Bball ref'!H348)-FIND("(",'Bball ref'!H348)-1)</f>
        <v>#VALUE!</v>
      </c>
      <c r="P342" s="466" t="e">
        <f>MID('Bball ref'!H348,FIND("/",'Bball ref'!H348)+1,FIND(")",'Bball ref'!H348)-FIND("/",'Bball ref'!H348)-1)</f>
        <v>#VALUE!</v>
      </c>
    </row>
    <row r="343" spans="1:16">
      <c r="A343">
        <f>'Bball ref'!B349</f>
        <v>0</v>
      </c>
      <c r="B343" s="466">
        <f>'Bball ref'!A349</f>
        <v>0</v>
      </c>
      <c r="C343" s="466">
        <f>'Bball ref'!E349</f>
        <v>0</v>
      </c>
      <c r="D343" s="466" t="e">
        <f>LEFT('Bball ref'!G349,FIND("(",'Bball ref'!G349)-1)</f>
        <v>#VALUE!</v>
      </c>
      <c r="E343" s="466" t="e">
        <f>LEFT('Bball ref'!H349,(FIND("(",'Bball ref'!H349)-1))</f>
        <v>#VALUE!</v>
      </c>
      <c r="F343" s="466">
        <f>'Bball ref'!I349</f>
        <v>0</v>
      </c>
      <c r="G343" s="466">
        <f>'Bball ref'!K349</f>
        <v>0</v>
      </c>
      <c r="H343" s="466">
        <f>'Bball ref'!L349</f>
        <v>0</v>
      </c>
      <c r="I343" s="466">
        <f>'Bball ref'!M349</f>
        <v>0</v>
      </c>
      <c r="J343" s="466">
        <f>'Bball ref'!N349</f>
        <v>0</v>
      </c>
      <c r="K343" s="466">
        <f>'Bball ref'!O349</f>
        <v>0</v>
      </c>
      <c r="L343" s="466">
        <f>'Bball ref'!J349</f>
        <v>0</v>
      </c>
      <c r="M343" s="466" t="e">
        <f>MID('Bball ref'!G349,FIND("(",'Bball ref'!G349)+1,FIND("/",'Bball ref'!G349)-FIND("(",'Bball ref'!G349)-1)</f>
        <v>#VALUE!</v>
      </c>
      <c r="N343" s="466" t="e">
        <f>MID('Bball ref'!G349,FIND("/",'Bball ref'!G349)+1,FIND(")",'Bball ref'!G349)-FIND("/",'Bball ref'!G349)-1)</f>
        <v>#VALUE!</v>
      </c>
      <c r="O343" s="466" t="e">
        <f>MID('Bball ref'!H349,FIND("(",'Bball ref'!H349)+1,FIND("/",'Bball ref'!H349)-FIND("(",'Bball ref'!H349)-1)</f>
        <v>#VALUE!</v>
      </c>
      <c r="P343" s="466" t="e">
        <f>MID('Bball ref'!H349,FIND("/",'Bball ref'!H349)+1,FIND(")",'Bball ref'!H349)-FIND("/",'Bball ref'!H349)-1)</f>
        <v>#VALUE!</v>
      </c>
    </row>
    <row r="344" spans="1:16">
      <c r="A344">
        <f>'Bball ref'!B350</f>
        <v>0</v>
      </c>
      <c r="B344" s="466">
        <f>'Bball ref'!A350</f>
        <v>0</v>
      </c>
      <c r="C344" s="466">
        <f>'Bball ref'!E350</f>
        <v>0</v>
      </c>
      <c r="D344" s="466" t="e">
        <f>LEFT('Bball ref'!G350,FIND("(",'Bball ref'!G350)-1)</f>
        <v>#VALUE!</v>
      </c>
      <c r="E344" s="466" t="e">
        <f>LEFT('Bball ref'!H350,(FIND("(",'Bball ref'!H350)-1))</f>
        <v>#VALUE!</v>
      </c>
      <c r="F344" s="466">
        <f>'Bball ref'!I350</f>
        <v>0</v>
      </c>
      <c r="G344" s="466">
        <f>'Bball ref'!K350</f>
        <v>0</v>
      </c>
      <c r="H344" s="466">
        <f>'Bball ref'!L350</f>
        <v>0</v>
      </c>
      <c r="I344" s="466">
        <f>'Bball ref'!M350</f>
        <v>0</v>
      </c>
      <c r="J344" s="466">
        <f>'Bball ref'!N350</f>
        <v>0</v>
      </c>
      <c r="K344" s="466">
        <f>'Bball ref'!O350</f>
        <v>0</v>
      </c>
      <c r="L344" s="466">
        <f>'Bball ref'!J350</f>
        <v>0</v>
      </c>
      <c r="M344" s="466" t="e">
        <f>MID('Bball ref'!G350,FIND("(",'Bball ref'!G350)+1,FIND("/",'Bball ref'!G350)-FIND("(",'Bball ref'!G350)-1)</f>
        <v>#VALUE!</v>
      </c>
      <c r="N344" s="466" t="e">
        <f>MID('Bball ref'!G350,FIND("/",'Bball ref'!G350)+1,FIND(")",'Bball ref'!G350)-FIND("/",'Bball ref'!G350)-1)</f>
        <v>#VALUE!</v>
      </c>
      <c r="O344" s="466" t="e">
        <f>MID('Bball ref'!H350,FIND("(",'Bball ref'!H350)+1,FIND("/",'Bball ref'!H350)-FIND("(",'Bball ref'!H350)-1)</f>
        <v>#VALUE!</v>
      </c>
      <c r="P344" s="466" t="e">
        <f>MID('Bball ref'!H350,FIND("/",'Bball ref'!H350)+1,FIND(")",'Bball ref'!H350)-FIND("/",'Bball ref'!H350)-1)</f>
        <v>#VALUE!</v>
      </c>
    </row>
    <row r="345" spans="1:16">
      <c r="A345">
        <f>'Bball ref'!B351</f>
        <v>0</v>
      </c>
      <c r="B345" s="466">
        <f>'Bball ref'!A351</f>
        <v>0</v>
      </c>
      <c r="C345" s="466">
        <f>'Bball ref'!E351</f>
        <v>0</v>
      </c>
      <c r="D345" s="466" t="e">
        <f>LEFT('Bball ref'!G351,FIND("(",'Bball ref'!G351)-1)</f>
        <v>#VALUE!</v>
      </c>
      <c r="E345" s="466" t="e">
        <f>LEFT('Bball ref'!H351,(FIND("(",'Bball ref'!H351)-1))</f>
        <v>#VALUE!</v>
      </c>
      <c r="F345" s="466">
        <f>'Bball ref'!I351</f>
        <v>0</v>
      </c>
      <c r="G345" s="466">
        <f>'Bball ref'!K351</f>
        <v>0</v>
      </c>
      <c r="H345" s="466">
        <f>'Bball ref'!L351</f>
        <v>0</v>
      </c>
      <c r="I345" s="466">
        <f>'Bball ref'!M351</f>
        <v>0</v>
      </c>
      <c r="J345" s="466">
        <f>'Bball ref'!N351</f>
        <v>0</v>
      </c>
      <c r="K345" s="466">
        <f>'Bball ref'!O351</f>
        <v>0</v>
      </c>
      <c r="L345" s="466">
        <f>'Bball ref'!J351</f>
        <v>0</v>
      </c>
      <c r="M345" s="466" t="e">
        <f>MID('Bball ref'!G351,FIND("(",'Bball ref'!G351)+1,FIND("/",'Bball ref'!G351)-FIND("(",'Bball ref'!G351)-1)</f>
        <v>#VALUE!</v>
      </c>
      <c r="N345" s="466" t="e">
        <f>MID('Bball ref'!G351,FIND("/",'Bball ref'!G351)+1,FIND(")",'Bball ref'!G351)-FIND("/",'Bball ref'!G351)-1)</f>
        <v>#VALUE!</v>
      </c>
      <c r="O345" s="466" t="e">
        <f>MID('Bball ref'!H351,FIND("(",'Bball ref'!H351)+1,FIND("/",'Bball ref'!H351)-FIND("(",'Bball ref'!H351)-1)</f>
        <v>#VALUE!</v>
      </c>
      <c r="P345" s="466" t="e">
        <f>MID('Bball ref'!H351,FIND("/",'Bball ref'!H351)+1,FIND(")",'Bball ref'!H351)-FIND("/",'Bball ref'!H351)-1)</f>
        <v>#VALUE!</v>
      </c>
    </row>
    <row r="346" spans="1:16">
      <c r="A346">
        <f>'Bball ref'!B352</f>
        <v>0</v>
      </c>
      <c r="B346" s="466">
        <f>'Bball ref'!A352</f>
        <v>0</v>
      </c>
      <c r="C346" s="466">
        <f>'Bball ref'!E352</f>
        <v>0</v>
      </c>
      <c r="D346" s="466" t="e">
        <f>LEFT('Bball ref'!G352,FIND("(",'Bball ref'!G352)-1)</f>
        <v>#VALUE!</v>
      </c>
      <c r="E346" s="466" t="e">
        <f>LEFT('Bball ref'!H352,(FIND("(",'Bball ref'!H352)-1))</f>
        <v>#VALUE!</v>
      </c>
      <c r="F346" s="466">
        <f>'Bball ref'!I352</f>
        <v>0</v>
      </c>
      <c r="G346" s="466">
        <f>'Bball ref'!K352</f>
        <v>0</v>
      </c>
      <c r="H346" s="466">
        <f>'Bball ref'!L352</f>
        <v>0</v>
      </c>
      <c r="I346" s="466">
        <f>'Bball ref'!M352</f>
        <v>0</v>
      </c>
      <c r="J346" s="466">
        <f>'Bball ref'!N352</f>
        <v>0</v>
      </c>
      <c r="K346" s="466">
        <f>'Bball ref'!O352</f>
        <v>0</v>
      </c>
      <c r="L346" s="466">
        <f>'Bball ref'!J352</f>
        <v>0</v>
      </c>
      <c r="M346" s="466" t="e">
        <f>MID('Bball ref'!G352,FIND("(",'Bball ref'!G352)+1,FIND("/",'Bball ref'!G352)-FIND("(",'Bball ref'!G352)-1)</f>
        <v>#VALUE!</v>
      </c>
      <c r="N346" s="466" t="e">
        <f>MID('Bball ref'!G352,FIND("/",'Bball ref'!G352)+1,FIND(")",'Bball ref'!G352)-FIND("/",'Bball ref'!G352)-1)</f>
        <v>#VALUE!</v>
      </c>
      <c r="O346" s="466" t="e">
        <f>MID('Bball ref'!H352,FIND("(",'Bball ref'!H352)+1,FIND("/",'Bball ref'!H352)-FIND("(",'Bball ref'!H352)-1)</f>
        <v>#VALUE!</v>
      </c>
      <c r="P346" s="466" t="e">
        <f>MID('Bball ref'!H352,FIND("/",'Bball ref'!H352)+1,FIND(")",'Bball ref'!H352)-FIND("/",'Bball ref'!H352)-1)</f>
        <v>#VALUE!</v>
      </c>
    </row>
    <row r="347" spans="1:16">
      <c r="A347">
        <f>'Bball ref'!B353</f>
        <v>0</v>
      </c>
      <c r="B347" s="466">
        <f>'Bball ref'!A353</f>
        <v>0</v>
      </c>
      <c r="C347" s="466">
        <f>'Bball ref'!E353</f>
        <v>0</v>
      </c>
      <c r="D347" s="466" t="e">
        <f>LEFT('Bball ref'!G353,FIND("(",'Bball ref'!G353)-1)</f>
        <v>#VALUE!</v>
      </c>
      <c r="E347" s="466" t="e">
        <f>LEFT('Bball ref'!H353,(FIND("(",'Bball ref'!H353)-1))</f>
        <v>#VALUE!</v>
      </c>
      <c r="F347" s="466">
        <f>'Bball ref'!I353</f>
        <v>0</v>
      </c>
      <c r="G347" s="466">
        <f>'Bball ref'!K353</f>
        <v>0</v>
      </c>
      <c r="H347" s="466">
        <f>'Bball ref'!L353</f>
        <v>0</v>
      </c>
      <c r="I347" s="466">
        <f>'Bball ref'!M353</f>
        <v>0</v>
      </c>
      <c r="J347" s="466">
        <f>'Bball ref'!N353</f>
        <v>0</v>
      </c>
      <c r="K347" s="466">
        <f>'Bball ref'!O353</f>
        <v>0</v>
      </c>
      <c r="L347" s="466">
        <f>'Bball ref'!J353</f>
        <v>0</v>
      </c>
      <c r="M347" s="466" t="e">
        <f>MID('Bball ref'!G353,FIND("(",'Bball ref'!G353)+1,FIND("/",'Bball ref'!G353)-FIND("(",'Bball ref'!G353)-1)</f>
        <v>#VALUE!</v>
      </c>
      <c r="N347" s="466" t="e">
        <f>MID('Bball ref'!G353,FIND("/",'Bball ref'!G353)+1,FIND(")",'Bball ref'!G353)-FIND("/",'Bball ref'!G353)-1)</f>
        <v>#VALUE!</v>
      </c>
      <c r="O347" s="466" t="e">
        <f>MID('Bball ref'!H353,FIND("(",'Bball ref'!H353)+1,FIND("/",'Bball ref'!H353)-FIND("(",'Bball ref'!H353)-1)</f>
        <v>#VALUE!</v>
      </c>
      <c r="P347" s="466" t="e">
        <f>MID('Bball ref'!H353,FIND("/",'Bball ref'!H353)+1,FIND(")",'Bball ref'!H353)-FIND("/",'Bball ref'!H353)-1)</f>
        <v>#VALUE!</v>
      </c>
    </row>
    <row r="348" spans="1:16">
      <c r="A348">
        <f>'Bball ref'!B354</f>
        <v>0</v>
      </c>
      <c r="B348" s="466">
        <f>'Bball ref'!A354</f>
        <v>0</v>
      </c>
      <c r="C348" s="466">
        <f>'Bball ref'!E354</f>
        <v>0</v>
      </c>
      <c r="D348" s="466" t="e">
        <f>LEFT('Bball ref'!G354,FIND("(",'Bball ref'!G354)-1)</f>
        <v>#VALUE!</v>
      </c>
      <c r="E348" s="466" t="e">
        <f>LEFT('Bball ref'!H354,(FIND("(",'Bball ref'!H354)-1))</f>
        <v>#VALUE!</v>
      </c>
      <c r="F348" s="466">
        <f>'Bball ref'!I354</f>
        <v>0</v>
      </c>
      <c r="G348" s="466">
        <f>'Bball ref'!K354</f>
        <v>0</v>
      </c>
      <c r="H348" s="466">
        <f>'Bball ref'!L354</f>
        <v>0</v>
      </c>
      <c r="I348" s="466">
        <f>'Bball ref'!M354</f>
        <v>0</v>
      </c>
      <c r="J348" s="466">
        <f>'Bball ref'!N354</f>
        <v>0</v>
      </c>
      <c r="K348" s="466">
        <f>'Bball ref'!O354</f>
        <v>0</v>
      </c>
      <c r="L348" s="466">
        <f>'Bball ref'!J354</f>
        <v>0</v>
      </c>
      <c r="M348" s="466" t="e">
        <f>MID('Bball ref'!G354,FIND("(",'Bball ref'!G354)+1,FIND("/",'Bball ref'!G354)-FIND("(",'Bball ref'!G354)-1)</f>
        <v>#VALUE!</v>
      </c>
      <c r="N348" s="466" t="e">
        <f>MID('Bball ref'!G354,FIND("/",'Bball ref'!G354)+1,FIND(")",'Bball ref'!G354)-FIND("/",'Bball ref'!G354)-1)</f>
        <v>#VALUE!</v>
      </c>
      <c r="O348" s="466" t="e">
        <f>MID('Bball ref'!H354,FIND("(",'Bball ref'!H354)+1,FIND("/",'Bball ref'!H354)-FIND("(",'Bball ref'!H354)-1)</f>
        <v>#VALUE!</v>
      </c>
      <c r="P348" s="466" t="e">
        <f>MID('Bball ref'!H354,FIND("/",'Bball ref'!H354)+1,FIND(")",'Bball ref'!H354)-FIND("/",'Bball ref'!H354)-1)</f>
        <v>#VALUE!</v>
      </c>
    </row>
    <row r="349" spans="1:16">
      <c r="A349">
        <f>'Bball ref'!B355</f>
        <v>0</v>
      </c>
      <c r="B349" s="466">
        <f>'Bball ref'!A355</f>
        <v>0</v>
      </c>
      <c r="C349" s="466">
        <f>'Bball ref'!E355</f>
        <v>0</v>
      </c>
      <c r="D349" s="466" t="e">
        <f>LEFT('Bball ref'!G355,FIND("(",'Bball ref'!G355)-1)</f>
        <v>#VALUE!</v>
      </c>
      <c r="E349" s="466" t="e">
        <f>LEFT('Bball ref'!H355,(FIND("(",'Bball ref'!H355)-1))</f>
        <v>#VALUE!</v>
      </c>
      <c r="F349" s="466">
        <f>'Bball ref'!I355</f>
        <v>0</v>
      </c>
      <c r="G349" s="466">
        <f>'Bball ref'!K355</f>
        <v>0</v>
      </c>
      <c r="H349" s="466">
        <f>'Bball ref'!L355</f>
        <v>0</v>
      </c>
      <c r="I349" s="466">
        <f>'Bball ref'!M355</f>
        <v>0</v>
      </c>
      <c r="J349" s="466">
        <f>'Bball ref'!N355</f>
        <v>0</v>
      </c>
      <c r="K349" s="466">
        <f>'Bball ref'!O355</f>
        <v>0</v>
      </c>
      <c r="L349" s="466">
        <f>'Bball ref'!J355</f>
        <v>0</v>
      </c>
      <c r="M349" s="466" t="e">
        <f>MID('Bball ref'!G355,FIND("(",'Bball ref'!G355)+1,FIND("/",'Bball ref'!G355)-FIND("(",'Bball ref'!G355)-1)</f>
        <v>#VALUE!</v>
      </c>
      <c r="N349" s="466" t="e">
        <f>MID('Bball ref'!G355,FIND("/",'Bball ref'!G355)+1,FIND(")",'Bball ref'!G355)-FIND("/",'Bball ref'!G355)-1)</f>
        <v>#VALUE!</v>
      </c>
      <c r="O349" s="466" t="e">
        <f>MID('Bball ref'!H355,FIND("(",'Bball ref'!H355)+1,FIND("/",'Bball ref'!H355)-FIND("(",'Bball ref'!H355)-1)</f>
        <v>#VALUE!</v>
      </c>
      <c r="P349" s="466" t="e">
        <f>MID('Bball ref'!H355,FIND("/",'Bball ref'!H355)+1,FIND(")",'Bball ref'!H355)-FIND("/",'Bball ref'!H355)-1)</f>
        <v>#VALUE!</v>
      </c>
    </row>
    <row r="350" spans="1:16">
      <c r="A350">
        <f>'Bball ref'!B356</f>
        <v>0</v>
      </c>
      <c r="B350" s="466">
        <f>'Bball ref'!A356</f>
        <v>0</v>
      </c>
      <c r="C350" s="466">
        <f>'Bball ref'!E356</f>
        <v>0</v>
      </c>
      <c r="D350" s="466" t="e">
        <f>LEFT('Bball ref'!G356,FIND("(",'Bball ref'!G356)-1)</f>
        <v>#VALUE!</v>
      </c>
      <c r="E350" s="466" t="e">
        <f>LEFT('Bball ref'!H356,(FIND("(",'Bball ref'!H356)-1))</f>
        <v>#VALUE!</v>
      </c>
      <c r="F350" s="466">
        <f>'Bball ref'!I356</f>
        <v>0</v>
      </c>
      <c r="G350" s="466">
        <f>'Bball ref'!K356</f>
        <v>0</v>
      </c>
      <c r="H350" s="466">
        <f>'Bball ref'!L356</f>
        <v>0</v>
      </c>
      <c r="I350" s="466">
        <f>'Bball ref'!M356</f>
        <v>0</v>
      </c>
      <c r="J350" s="466">
        <f>'Bball ref'!N356</f>
        <v>0</v>
      </c>
      <c r="K350" s="466">
        <f>'Bball ref'!O356</f>
        <v>0</v>
      </c>
      <c r="L350" s="466">
        <f>'Bball ref'!J356</f>
        <v>0</v>
      </c>
      <c r="M350" s="466" t="e">
        <f>MID('Bball ref'!G356,FIND("(",'Bball ref'!G356)+1,FIND("/",'Bball ref'!G356)-FIND("(",'Bball ref'!G356)-1)</f>
        <v>#VALUE!</v>
      </c>
      <c r="N350" s="466" t="e">
        <f>MID('Bball ref'!G356,FIND("/",'Bball ref'!G356)+1,FIND(")",'Bball ref'!G356)-FIND("/",'Bball ref'!G356)-1)</f>
        <v>#VALUE!</v>
      </c>
      <c r="O350" s="466" t="e">
        <f>MID('Bball ref'!H356,FIND("(",'Bball ref'!H356)+1,FIND("/",'Bball ref'!H356)-FIND("(",'Bball ref'!H356)-1)</f>
        <v>#VALUE!</v>
      </c>
      <c r="P350" s="466" t="e">
        <f>MID('Bball ref'!H356,FIND("/",'Bball ref'!H356)+1,FIND(")",'Bball ref'!H356)-FIND("/",'Bball ref'!H356)-1)</f>
        <v>#VALUE!</v>
      </c>
    </row>
    <row r="351" spans="1:16">
      <c r="A351">
        <f>'Bball ref'!B357</f>
        <v>0</v>
      </c>
      <c r="B351" s="466">
        <f>'Bball ref'!A357</f>
        <v>0</v>
      </c>
      <c r="C351" s="466">
        <f>'Bball ref'!E357</f>
        <v>0</v>
      </c>
      <c r="D351" s="466" t="e">
        <f>LEFT('Bball ref'!G357,FIND("(",'Bball ref'!G357)-1)</f>
        <v>#VALUE!</v>
      </c>
      <c r="E351" s="466" t="e">
        <f>LEFT('Bball ref'!H357,(FIND("(",'Bball ref'!H357)-1))</f>
        <v>#VALUE!</v>
      </c>
      <c r="F351" s="466">
        <f>'Bball ref'!I357</f>
        <v>0</v>
      </c>
      <c r="G351" s="466">
        <f>'Bball ref'!K357</f>
        <v>0</v>
      </c>
      <c r="H351" s="466">
        <f>'Bball ref'!L357</f>
        <v>0</v>
      </c>
      <c r="I351" s="466">
        <f>'Bball ref'!M357</f>
        <v>0</v>
      </c>
      <c r="J351" s="466">
        <f>'Bball ref'!N357</f>
        <v>0</v>
      </c>
      <c r="K351" s="466">
        <f>'Bball ref'!O357</f>
        <v>0</v>
      </c>
      <c r="L351" s="466">
        <f>'Bball ref'!J357</f>
        <v>0</v>
      </c>
      <c r="M351" s="466" t="e">
        <f>MID('Bball ref'!G357,FIND("(",'Bball ref'!G357)+1,FIND("/",'Bball ref'!G357)-FIND("(",'Bball ref'!G357)-1)</f>
        <v>#VALUE!</v>
      </c>
      <c r="N351" s="466" t="e">
        <f>MID('Bball ref'!G357,FIND("/",'Bball ref'!G357)+1,FIND(")",'Bball ref'!G357)-FIND("/",'Bball ref'!G357)-1)</f>
        <v>#VALUE!</v>
      </c>
      <c r="O351" s="466" t="e">
        <f>MID('Bball ref'!H357,FIND("(",'Bball ref'!H357)+1,FIND("/",'Bball ref'!H357)-FIND("(",'Bball ref'!H357)-1)</f>
        <v>#VALUE!</v>
      </c>
      <c r="P351" s="466" t="e">
        <f>MID('Bball ref'!H357,FIND("/",'Bball ref'!H357)+1,FIND(")",'Bball ref'!H357)-FIND("/",'Bball ref'!H357)-1)</f>
        <v>#VALUE!</v>
      </c>
    </row>
    <row r="352" spans="1:16">
      <c r="A352">
        <f>'Bball ref'!B358</f>
        <v>0</v>
      </c>
      <c r="B352" s="466">
        <f>'Bball ref'!A358</f>
        <v>0</v>
      </c>
      <c r="C352" s="466">
        <f>'Bball ref'!E358</f>
        <v>0</v>
      </c>
      <c r="D352" s="466" t="e">
        <f>LEFT('Bball ref'!G358,FIND("(",'Bball ref'!G358)-1)</f>
        <v>#VALUE!</v>
      </c>
      <c r="E352" s="466" t="e">
        <f>LEFT('Bball ref'!H358,(FIND("(",'Bball ref'!H358)-1))</f>
        <v>#VALUE!</v>
      </c>
      <c r="F352" s="466">
        <f>'Bball ref'!I358</f>
        <v>0</v>
      </c>
      <c r="G352" s="466">
        <f>'Bball ref'!K358</f>
        <v>0</v>
      </c>
      <c r="H352" s="466">
        <f>'Bball ref'!L358</f>
        <v>0</v>
      </c>
      <c r="I352" s="466">
        <f>'Bball ref'!M358</f>
        <v>0</v>
      </c>
      <c r="J352" s="466">
        <f>'Bball ref'!N358</f>
        <v>0</v>
      </c>
      <c r="K352" s="466">
        <f>'Bball ref'!O358</f>
        <v>0</v>
      </c>
      <c r="L352" s="466">
        <f>'Bball ref'!J358</f>
        <v>0</v>
      </c>
      <c r="M352" s="466" t="e">
        <f>MID('Bball ref'!G358,FIND("(",'Bball ref'!G358)+1,FIND("/",'Bball ref'!G358)-FIND("(",'Bball ref'!G358)-1)</f>
        <v>#VALUE!</v>
      </c>
      <c r="N352" s="466" t="e">
        <f>MID('Bball ref'!G358,FIND("/",'Bball ref'!G358)+1,FIND(")",'Bball ref'!G358)-FIND("/",'Bball ref'!G358)-1)</f>
        <v>#VALUE!</v>
      </c>
      <c r="O352" s="466" t="e">
        <f>MID('Bball ref'!H358,FIND("(",'Bball ref'!H358)+1,FIND("/",'Bball ref'!H358)-FIND("(",'Bball ref'!H358)-1)</f>
        <v>#VALUE!</v>
      </c>
      <c r="P352" s="466" t="e">
        <f>MID('Bball ref'!H358,FIND("/",'Bball ref'!H358)+1,FIND(")",'Bball ref'!H358)-FIND("/",'Bball ref'!H358)-1)</f>
        <v>#VALUE!</v>
      </c>
    </row>
    <row r="353" spans="1:16">
      <c r="A353">
        <f>'Bball ref'!B359</f>
        <v>0</v>
      </c>
      <c r="B353" s="466">
        <f>'Bball ref'!A359</f>
        <v>0</v>
      </c>
      <c r="C353" s="466">
        <f>'Bball ref'!E359</f>
        <v>0</v>
      </c>
      <c r="D353" s="466" t="e">
        <f>LEFT('Bball ref'!G359,FIND("(",'Bball ref'!G359)-1)</f>
        <v>#VALUE!</v>
      </c>
      <c r="E353" s="466" t="e">
        <f>LEFT('Bball ref'!H359,(FIND("(",'Bball ref'!H359)-1))</f>
        <v>#VALUE!</v>
      </c>
      <c r="F353" s="466">
        <f>'Bball ref'!I359</f>
        <v>0</v>
      </c>
      <c r="G353" s="466">
        <f>'Bball ref'!K359</f>
        <v>0</v>
      </c>
      <c r="H353" s="466">
        <f>'Bball ref'!L359</f>
        <v>0</v>
      </c>
      <c r="I353" s="466">
        <f>'Bball ref'!M359</f>
        <v>0</v>
      </c>
      <c r="J353" s="466">
        <f>'Bball ref'!N359</f>
        <v>0</v>
      </c>
      <c r="K353" s="466">
        <f>'Bball ref'!O359</f>
        <v>0</v>
      </c>
      <c r="L353" s="466">
        <f>'Bball ref'!J359</f>
        <v>0</v>
      </c>
      <c r="M353" s="466" t="e">
        <f>MID('Bball ref'!G359,FIND("(",'Bball ref'!G359)+1,FIND("/",'Bball ref'!G359)-FIND("(",'Bball ref'!G359)-1)</f>
        <v>#VALUE!</v>
      </c>
      <c r="N353" s="466" t="e">
        <f>MID('Bball ref'!G359,FIND("/",'Bball ref'!G359)+1,FIND(")",'Bball ref'!G359)-FIND("/",'Bball ref'!G359)-1)</f>
        <v>#VALUE!</v>
      </c>
      <c r="O353" s="466" t="e">
        <f>MID('Bball ref'!H359,FIND("(",'Bball ref'!H359)+1,FIND("/",'Bball ref'!H359)-FIND("(",'Bball ref'!H359)-1)</f>
        <v>#VALUE!</v>
      </c>
      <c r="P353" s="466" t="e">
        <f>MID('Bball ref'!H359,FIND("/",'Bball ref'!H359)+1,FIND(")",'Bball ref'!H359)-FIND("/",'Bball ref'!H359)-1)</f>
        <v>#VALUE!</v>
      </c>
    </row>
    <row r="354" spans="1:16">
      <c r="A354">
        <f>'Bball ref'!B360</f>
        <v>0</v>
      </c>
      <c r="B354" s="466">
        <f>'Bball ref'!A360</f>
        <v>0</v>
      </c>
      <c r="C354" s="466">
        <f>'Bball ref'!E360</f>
        <v>0</v>
      </c>
      <c r="D354" s="466" t="e">
        <f>LEFT('Bball ref'!G360,FIND("(",'Bball ref'!G360)-1)</f>
        <v>#VALUE!</v>
      </c>
      <c r="E354" s="466" t="e">
        <f>LEFT('Bball ref'!H360,(FIND("(",'Bball ref'!H360)-1))</f>
        <v>#VALUE!</v>
      </c>
      <c r="F354" s="466">
        <f>'Bball ref'!I360</f>
        <v>0</v>
      </c>
      <c r="G354" s="466">
        <f>'Bball ref'!K360</f>
        <v>0</v>
      </c>
      <c r="H354" s="466">
        <f>'Bball ref'!L360</f>
        <v>0</v>
      </c>
      <c r="I354" s="466">
        <f>'Bball ref'!M360</f>
        <v>0</v>
      </c>
      <c r="J354" s="466">
        <f>'Bball ref'!N360</f>
        <v>0</v>
      </c>
      <c r="K354" s="466">
        <f>'Bball ref'!O360</f>
        <v>0</v>
      </c>
      <c r="L354" s="466">
        <f>'Bball ref'!J360</f>
        <v>0</v>
      </c>
      <c r="M354" s="466" t="e">
        <f>MID('Bball ref'!G360,FIND("(",'Bball ref'!G360)+1,FIND("/",'Bball ref'!G360)-FIND("(",'Bball ref'!G360)-1)</f>
        <v>#VALUE!</v>
      </c>
      <c r="N354" s="466" t="e">
        <f>MID('Bball ref'!G360,FIND("/",'Bball ref'!G360)+1,FIND(")",'Bball ref'!G360)-FIND("/",'Bball ref'!G360)-1)</f>
        <v>#VALUE!</v>
      </c>
      <c r="O354" s="466" t="e">
        <f>MID('Bball ref'!H360,FIND("(",'Bball ref'!H360)+1,FIND("/",'Bball ref'!H360)-FIND("(",'Bball ref'!H360)-1)</f>
        <v>#VALUE!</v>
      </c>
      <c r="P354" s="466" t="e">
        <f>MID('Bball ref'!H360,FIND("/",'Bball ref'!H360)+1,FIND(")",'Bball ref'!H360)-FIND("/",'Bball ref'!H360)-1)</f>
        <v>#VALUE!</v>
      </c>
    </row>
    <row r="355" spans="1:16">
      <c r="A355">
        <f>'Bball ref'!B361</f>
        <v>0</v>
      </c>
      <c r="B355" s="466">
        <f>'Bball ref'!A361</f>
        <v>0</v>
      </c>
      <c r="C355" s="466">
        <f>'Bball ref'!E361</f>
        <v>0</v>
      </c>
      <c r="D355" s="466" t="e">
        <f>LEFT('Bball ref'!G361,FIND("(",'Bball ref'!G361)-1)</f>
        <v>#VALUE!</v>
      </c>
      <c r="E355" s="466" t="e">
        <f>LEFT('Bball ref'!H361,(FIND("(",'Bball ref'!H361)-1))</f>
        <v>#VALUE!</v>
      </c>
      <c r="F355" s="466">
        <f>'Bball ref'!I361</f>
        <v>0</v>
      </c>
      <c r="G355" s="466">
        <f>'Bball ref'!K361</f>
        <v>0</v>
      </c>
      <c r="H355" s="466">
        <f>'Bball ref'!L361</f>
        <v>0</v>
      </c>
      <c r="I355" s="466">
        <f>'Bball ref'!M361</f>
        <v>0</v>
      </c>
      <c r="J355" s="466">
        <f>'Bball ref'!N361</f>
        <v>0</v>
      </c>
      <c r="K355" s="466">
        <f>'Bball ref'!O361</f>
        <v>0</v>
      </c>
      <c r="L355" s="466">
        <f>'Bball ref'!J361</f>
        <v>0</v>
      </c>
      <c r="M355" s="466" t="e">
        <f>MID('Bball ref'!G361,FIND("(",'Bball ref'!G361)+1,FIND("/",'Bball ref'!G361)-FIND("(",'Bball ref'!G361)-1)</f>
        <v>#VALUE!</v>
      </c>
      <c r="N355" s="466" t="e">
        <f>MID('Bball ref'!G361,FIND("/",'Bball ref'!G361)+1,FIND(")",'Bball ref'!G361)-FIND("/",'Bball ref'!G361)-1)</f>
        <v>#VALUE!</v>
      </c>
      <c r="O355" s="466" t="e">
        <f>MID('Bball ref'!H361,FIND("(",'Bball ref'!H361)+1,FIND("/",'Bball ref'!H361)-FIND("(",'Bball ref'!H361)-1)</f>
        <v>#VALUE!</v>
      </c>
      <c r="P355" s="466" t="e">
        <f>MID('Bball ref'!H361,FIND("/",'Bball ref'!H361)+1,FIND(")",'Bball ref'!H361)-FIND("/",'Bball ref'!H361)-1)</f>
        <v>#VALUE!</v>
      </c>
    </row>
    <row r="356" spans="1:16">
      <c r="A356">
        <f>'Bball ref'!B362</f>
        <v>0</v>
      </c>
      <c r="B356" s="466">
        <f>'Bball ref'!A362</f>
        <v>0</v>
      </c>
      <c r="C356" s="466">
        <f>'Bball ref'!E362</f>
        <v>0</v>
      </c>
      <c r="D356" s="466" t="e">
        <f>LEFT('Bball ref'!G362,FIND("(",'Bball ref'!G362)-1)</f>
        <v>#VALUE!</v>
      </c>
      <c r="E356" s="466" t="e">
        <f>LEFT('Bball ref'!H362,(FIND("(",'Bball ref'!H362)-1))</f>
        <v>#VALUE!</v>
      </c>
      <c r="F356" s="466">
        <f>'Bball ref'!I362</f>
        <v>0</v>
      </c>
      <c r="G356" s="466">
        <f>'Bball ref'!K362</f>
        <v>0</v>
      </c>
      <c r="H356" s="466">
        <f>'Bball ref'!L362</f>
        <v>0</v>
      </c>
      <c r="I356" s="466">
        <f>'Bball ref'!M362</f>
        <v>0</v>
      </c>
      <c r="J356" s="466">
        <f>'Bball ref'!N362</f>
        <v>0</v>
      </c>
      <c r="K356" s="466">
        <f>'Bball ref'!O362</f>
        <v>0</v>
      </c>
      <c r="L356" s="466">
        <f>'Bball ref'!J362</f>
        <v>0</v>
      </c>
      <c r="M356" s="466" t="e">
        <f>MID('Bball ref'!G362,FIND("(",'Bball ref'!G362)+1,FIND("/",'Bball ref'!G362)-FIND("(",'Bball ref'!G362)-1)</f>
        <v>#VALUE!</v>
      </c>
      <c r="N356" s="466" t="e">
        <f>MID('Bball ref'!G362,FIND("/",'Bball ref'!G362)+1,FIND(")",'Bball ref'!G362)-FIND("/",'Bball ref'!G362)-1)</f>
        <v>#VALUE!</v>
      </c>
      <c r="O356" s="466" t="e">
        <f>MID('Bball ref'!H362,FIND("(",'Bball ref'!H362)+1,FIND("/",'Bball ref'!H362)-FIND("(",'Bball ref'!H362)-1)</f>
        <v>#VALUE!</v>
      </c>
      <c r="P356" s="466" t="e">
        <f>MID('Bball ref'!H362,FIND("/",'Bball ref'!H362)+1,FIND(")",'Bball ref'!H362)-FIND("/",'Bball ref'!H362)-1)</f>
        <v>#VALUE!</v>
      </c>
    </row>
    <row r="357" spans="1:16">
      <c r="A357">
        <f>'Bball ref'!B363</f>
        <v>0</v>
      </c>
      <c r="B357" s="466">
        <f>'Bball ref'!A363</f>
        <v>0</v>
      </c>
      <c r="C357" s="466">
        <f>'Bball ref'!E363</f>
        <v>0</v>
      </c>
      <c r="D357" s="466" t="e">
        <f>LEFT('Bball ref'!G363,FIND("(",'Bball ref'!G363)-1)</f>
        <v>#VALUE!</v>
      </c>
      <c r="E357" s="466" t="e">
        <f>LEFT('Bball ref'!H363,(FIND("(",'Bball ref'!H363)-1))</f>
        <v>#VALUE!</v>
      </c>
      <c r="F357" s="466">
        <f>'Bball ref'!I363</f>
        <v>0</v>
      </c>
      <c r="G357" s="466">
        <f>'Bball ref'!K363</f>
        <v>0</v>
      </c>
      <c r="H357" s="466">
        <f>'Bball ref'!L363</f>
        <v>0</v>
      </c>
      <c r="I357" s="466">
        <f>'Bball ref'!M363</f>
        <v>0</v>
      </c>
      <c r="J357" s="466">
        <f>'Bball ref'!N363</f>
        <v>0</v>
      </c>
      <c r="K357" s="466">
        <f>'Bball ref'!O363</f>
        <v>0</v>
      </c>
      <c r="L357" s="466">
        <f>'Bball ref'!J363</f>
        <v>0</v>
      </c>
      <c r="M357" s="466" t="e">
        <f>MID('Bball ref'!G363,FIND("(",'Bball ref'!G363)+1,FIND("/",'Bball ref'!G363)-FIND("(",'Bball ref'!G363)-1)</f>
        <v>#VALUE!</v>
      </c>
      <c r="N357" s="466" t="e">
        <f>MID('Bball ref'!G363,FIND("/",'Bball ref'!G363)+1,FIND(")",'Bball ref'!G363)-FIND("/",'Bball ref'!G363)-1)</f>
        <v>#VALUE!</v>
      </c>
      <c r="O357" s="466" t="e">
        <f>MID('Bball ref'!H363,FIND("(",'Bball ref'!H363)+1,FIND("/",'Bball ref'!H363)-FIND("(",'Bball ref'!H363)-1)</f>
        <v>#VALUE!</v>
      </c>
      <c r="P357" s="466" t="e">
        <f>MID('Bball ref'!H363,FIND("/",'Bball ref'!H363)+1,FIND(")",'Bball ref'!H363)-FIND("/",'Bball ref'!H363)-1)</f>
        <v>#VALUE!</v>
      </c>
    </row>
    <row r="358" spans="1:16">
      <c r="A358">
        <f>'Bball ref'!B364</f>
        <v>0</v>
      </c>
      <c r="B358" s="466">
        <f>'Bball ref'!A364</f>
        <v>0</v>
      </c>
      <c r="C358" s="466">
        <f>'Bball ref'!E364</f>
        <v>0</v>
      </c>
      <c r="D358" s="466" t="e">
        <f>LEFT('Bball ref'!G364,FIND("(",'Bball ref'!G364)-1)</f>
        <v>#VALUE!</v>
      </c>
      <c r="E358" s="466" t="e">
        <f>LEFT('Bball ref'!H364,(FIND("(",'Bball ref'!H364)-1))</f>
        <v>#VALUE!</v>
      </c>
      <c r="F358" s="466">
        <f>'Bball ref'!I364</f>
        <v>0</v>
      </c>
      <c r="G358" s="466">
        <f>'Bball ref'!K364</f>
        <v>0</v>
      </c>
      <c r="H358" s="466">
        <f>'Bball ref'!L364</f>
        <v>0</v>
      </c>
      <c r="I358" s="466">
        <f>'Bball ref'!M364</f>
        <v>0</v>
      </c>
      <c r="J358" s="466">
        <f>'Bball ref'!N364</f>
        <v>0</v>
      </c>
      <c r="K358" s="466">
        <f>'Bball ref'!O364</f>
        <v>0</v>
      </c>
      <c r="L358" s="466">
        <f>'Bball ref'!J364</f>
        <v>0</v>
      </c>
      <c r="M358" s="466" t="e">
        <f>MID('Bball ref'!G364,FIND("(",'Bball ref'!G364)+1,FIND("/",'Bball ref'!G364)-FIND("(",'Bball ref'!G364)-1)</f>
        <v>#VALUE!</v>
      </c>
      <c r="N358" s="466" t="e">
        <f>MID('Bball ref'!G364,FIND("/",'Bball ref'!G364)+1,FIND(")",'Bball ref'!G364)-FIND("/",'Bball ref'!G364)-1)</f>
        <v>#VALUE!</v>
      </c>
      <c r="O358" s="466" t="e">
        <f>MID('Bball ref'!H364,FIND("(",'Bball ref'!H364)+1,FIND("/",'Bball ref'!H364)-FIND("(",'Bball ref'!H364)-1)</f>
        <v>#VALUE!</v>
      </c>
      <c r="P358" s="466" t="e">
        <f>MID('Bball ref'!H364,FIND("/",'Bball ref'!H364)+1,FIND(")",'Bball ref'!H364)-FIND("/",'Bball ref'!H364)-1)</f>
        <v>#VALUE!</v>
      </c>
    </row>
    <row r="359" spans="1:16">
      <c r="A359">
        <f>'Bball ref'!B365</f>
        <v>0</v>
      </c>
      <c r="B359" s="466">
        <f>'Bball ref'!A365</f>
        <v>0</v>
      </c>
      <c r="C359" s="466">
        <f>'Bball ref'!E365</f>
        <v>0</v>
      </c>
      <c r="D359" s="466" t="e">
        <f>LEFT('Bball ref'!G365,FIND("(",'Bball ref'!G365)-1)</f>
        <v>#VALUE!</v>
      </c>
      <c r="E359" s="466" t="e">
        <f>LEFT('Bball ref'!H365,(FIND("(",'Bball ref'!H365)-1))</f>
        <v>#VALUE!</v>
      </c>
      <c r="F359" s="466">
        <f>'Bball ref'!I365</f>
        <v>0</v>
      </c>
      <c r="G359" s="466">
        <f>'Bball ref'!K365</f>
        <v>0</v>
      </c>
      <c r="H359" s="466">
        <f>'Bball ref'!L365</f>
        <v>0</v>
      </c>
      <c r="I359" s="466">
        <f>'Bball ref'!M365</f>
        <v>0</v>
      </c>
      <c r="J359" s="466">
        <f>'Bball ref'!N365</f>
        <v>0</v>
      </c>
      <c r="K359" s="466">
        <f>'Bball ref'!O365</f>
        <v>0</v>
      </c>
      <c r="L359" s="466">
        <f>'Bball ref'!J365</f>
        <v>0</v>
      </c>
      <c r="M359" s="466" t="e">
        <f>MID('Bball ref'!G365,FIND("(",'Bball ref'!G365)+1,FIND("/",'Bball ref'!G365)-FIND("(",'Bball ref'!G365)-1)</f>
        <v>#VALUE!</v>
      </c>
      <c r="N359" s="466" t="e">
        <f>MID('Bball ref'!G365,FIND("/",'Bball ref'!G365)+1,FIND(")",'Bball ref'!G365)-FIND("/",'Bball ref'!G365)-1)</f>
        <v>#VALUE!</v>
      </c>
      <c r="O359" s="466" t="e">
        <f>MID('Bball ref'!H365,FIND("(",'Bball ref'!H365)+1,FIND("/",'Bball ref'!H365)-FIND("(",'Bball ref'!H365)-1)</f>
        <v>#VALUE!</v>
      </c>
      <c r="P359" s="466" t="e">
        <f>MID('Bball ref'!H365,FIND("/",'Bball ref'!H365)+1,FIND(")",'Bball ref'!H365)-FIND("/",'Bball ref'!H365)-1)</f>
        <v>#VALUE!</v>
      </c>
    </row>
    <row r="360" spans="1:16">
      <c r="A360">
        <f>'Bball ref'!B366</f>
        <v>0</v>
      </c>
      <c r="B360" s="466">
        <f>'Bball ref'!A366</f>
        <v>0</v>
      </c>
      <c r="C360" s="466">
        <f>'Bball ref'!E366</f>
        <v>0</v>
      </c>
      <c r="D360" s="466" t="e">
        <f>LEFT('Bball ref'!G366,FIND("(",'Bball ref'!G366)-1)</f>
        <v>#VALUE!</v>
      </c>
      <c r="E360" s="466" t="e">
        <f>LEFT('Bball ref'!H366,(FIND("(",'Bball ref'!H366)-1))</f>
        <v>#VALUE!</v>
      </c>
      <c r="F360" s="466">
        <f>'Bball ref'!I366</f>
        <v>0</v>
      </c>
      <c r="G360" s="466">
        <f>'Bball ref'!K366</f>
        <v>0</v>
      </c>
      <c r="H360" s="466">
        <f>'Bball ref'!L366</f>
        <v>0</v>
      </c>
      <c r="I360" s="466">
        <f>'Bball ref'!M366</f>
        <v>0</v>
      </c>
      <c r="J360" s="466">
        <f>'Bball ref'!N366</f>
        <v>0</v>
      </c>
      <c r="K360" s="466">
        <f>'Bball ref'!O366</f>
        <v>0</v>
      </c>
      <c r="L360" s="466">
        <f>'Bball ref'!J366</f>
        <v>0</v>
      </c>
      <c r="M360" s="466" t="e">
        <f>MID('Bball ref'!G366,FIND("(",'Bball ref'!G366)+1,FIND("/",'Bball ref'!G366)-FIND("(",'Bball ref'!G366)-1)</f>
        <v>#VALUE!</v>
      </c>
      <c r="N360" s="466" t="e">
        <f>MID('Bball ref'!G366,FIND("/",'Bball ref'!G366)+1,FIND(")",'Bball ref'!G366)-FIND("/",'Bball ref'!G366)-1)</f>
        <v>#VALUE!</v>
      </c>
      <c r="O360" s="466" t="e">
        <f>MID('Bball ref'!H366,FIND("(",'Bball ref'!H366)+1,FIND("/",'Bball ref'!H366)-FIND("(",'Bball ref'!H366)-1)</f>
        <v>#VALUE!</v>
      </c>
      <c r="P360" s="466" t="e">
        <f>MID('Bball ref'!H366,FIND("/",'Bball ref'!H366)+1,FIND(")",'Bball ref'!H366)-FIND("/",'Bball ref'!H366)-1)</f>
        <v>#VALUE!</v>
      </c>
    </row>
    <row r="361" spans="1:16">
      <c r="A361">
        <f>'Bball ref'!B367</f>
        <v>0</v>
      </c>
      <c r="B361" s="466">
        <f>'Bball ref'!A367</f>
        <v>0</v>
      </c>
      <c r="C361" s="466">
        <f>'Bball ref'!E367</f>
        <v>0</v>
      </c>
      <c r="D361" s="466" t="e">
        <f>LEFT('Bball ref'!G367,FIND("(",'Bball ref'!G367)-1)</f>
        <v>#VALUE!</v>
      </c>
      <c r="E361" s="466" t="e">
        <f>LEFT('Bball ref'!H367,(FIND("(",'Bball ref'!H367)-1))</f>
        <v>#VALUE!</v>
      </c>
      <c r="F361" s="466">
        <f>'Bball ref'!I367</f>
        <v>0</v>
      </c>
      <c r="G361" s="466">
        <f>'Bball ref'!K367</f>
        <v>0</v>
      </c>
      <c r="H361" s="466">
        <f>'Bball ref'!L367</f>
        <v>0</v>
      </c>
      <c r="I361" s="466">
        <f>'Bball ref'!M367</f>
        <v>0</v>
      </c>
      <c r="J361" s="466">
        <f>'Bball ref'!N367</f>
        <v>0</v>
      </c>
      <c r="K361" s="466">
        <f>'Bball ref'!O367</f>
        <v>0</v>
      </c>
      <c r="L361" s="466">
        <f>'Bball ref'!J367</f>
        <v>0</v>
      </c>
      <c r="M361" s="466" t="e">
        <f>MID('Bball ref'!G367,FIND("(",'Bball ref'!G367)+1,FIND("/",'Bball ref'!G367)-FIND("(",'Bball ref'!G367)-1)</f>
        <v>#VALUE!</v>
      </c>
      <c r="N361" s="466" t="e">
        <f>MID('Bball ref'!G367,FIND("/",'Bball ref'!G367)+1,FIND(")",'Bball ref'!G367)-FIND("/",'Bball ref'!G367)-1)</f>
        <v>#VALUE!</v>
      </c>
      <c r="O361" s="466" t="e">
        <f>MID('Bball ref'!H367,FIND("(",'Bball ref'!H367)+1,FIND("/",'Bball ref'!H367)-FIND("(",'Bball ref'!H367)-1)</f>
        <v>#VALUE!</v>
      </c>
      <c r="P361" s="466" t="e">
        <f>MID('Bball ref'!H367,FIND("/",'Bball ref'!H367)+1,FIND(")",'Bball ref'!H367)-FIND("/",'Bball ref'!H367)-1)</f>
        <v>#VALUE!</v>
      </c>
    </row>
    <row r="362" spans="1:16">
      <c r="A362">
        <f>'Bball ref'!B368</f>
        <v>0</v>
      </c>
      <c r="B362" s="466">
        <f>'Bball ref'!A368</f>
        <v>0</v>
      </c>
      <c r="C362" s="466">
        <f>'Bball ref'!E368</f>
        <v>0</v>
      </c>
      <c r="D362" s="466" t="e">
        <f>LEFT('Bball ref'!G368,FIND("(",'Bball ref'!G368)-1)</f>
        <v>#VALUE!</v>
      </c>
      <c r="E362" s="466" t="e">
        <f>LEFT('Bball ref'!H368,(FIND("(",'Bball ref'!H368)-1))</f>
        <v>#VALUE!</v>
      </c>
      <c r="F362" s="466">
        <f>'Bball ref'!I368</f>
        <v>0</v>
      </c>
      <c r="G362" s="466">
        <f>'Bball ref'!K368</f>
        <v>0</v>
      </c>
      <c r="H362" s="466">
        <f>'Bball ref'!L368</f>
        <v>0</v>
      </c>
      <c r="I362" s="466">
        <f>'Bball ref'!M368</f>
        <v>0</v>
      </c>
      <c r="J362" s="466">
        <f>'Bball ref'!N368</f>
        <v>0</v>
      </c>
      <c r="K362" s="466">
        <f>'Bball ref'!O368</f>
        <v>0</v>
      </c>
      <c r="L362" s="466">
        <f>'Bball ref'!J368</f>
        <v>0</v>
      </c>
      <c r="M362" s="466" t="e">
        <f>MID('Bball ref'!G368,FIND("(",'Bball ref'!G368)+1,FIND("/",'Bball ref'!G368)-FIND("(",'Bball ref'!G368)-1)</f>
        <v>#VALUE!</v>
      </c>
      <c r="N362" s="466" t="e">
        <f>MID('Bball ref'!G368,FIND("/",'Bball ref'!G368)+1,FIND(")",'Bball ref'!G368)-FIND("/",'Bball ref'!G368)-1)</f>
        <v>#VALUE!</v>
      </c>
      <c r="O362" s="466" t="e">
        <f>MID('Bball ref'!H368,FIND("(",'Bball ref'!H368)+1,FIND("/",'Bball ref'!H368)-FIND("(",'Bball ref'!H368)-1)</f>
        <v>#VALUE!</v>
      </c>
      <c r="P362" s="466" t="e">
        <f>MID('Bball ref'!H368,FIND("/",'Bball ref'!H368)+1,FIND(")",'Bball ref'!H368)-FIND("/",'Bball ref'!H368)-1)</f>
        <v>#VALUE!</v>
      </c>
    </row>
    <row r="363" spans="1:16">
      <c r="A363">
        <f>'Bball ref'!B369</f>
        <v>0</v>
      </c>
      <c r="B363" s="466">
        <f>'Bball ref'!A369</f>
        <v>0</v>
      </c>
      <c r="C363" s="466">
        <f>'Bball ref'!E369</f>
        <v>0</v>
      </c>
      <c r="D363" s="466" t="e">
        <f>LEFT('Bball ref'!G369,FIND("(",'Bball ref'!G369)-1)</f>
        <v>#VALUE!</v>
      </c>
      <c r="E363" s="466" t="e">
        <f>LEFT('Bball ref'!H369,(FIND("(",'Bball ref'!H369)-1))</f>
        <v>#VALUE!</v>
      </c>
      <c r="F363" s="466">
        <f>'Bball ref'!I369</f>
        <v>0</v>
      </c>
      <c r="G363" s="466">
        <f>'Bball ref'!K369</f>
        <v>0</v>
      </c>
      <c r="H363" s="466">
        <f>'Bball ref'!L369</f>
        <v>0</v>
      </c>
      <c r="I363" s="466">
        <f>'Bball ref'!M369</f>
        <v>0</v>
      </c>
      <c r="J363" s="466">
        <f>'Bball ref'!N369</f>
        <v>0</v>
      </c>
      <c r="K363" s="466">
        <f>'Bball ref'!O369</f>
        <v>0</v>
      </c>
      <c r="L363" s="466">
        <f>'Bball ref'!J369</f>
        <v>0</v>
      </c>
      <c r="M363" s="466" t="e">
        <f>MID('Bball ref'!G369,FIND("(",'Bball ref'!G369)+1,FIND("/",'Bball ref'!G369)-FIND("(",'Bball ref'!G369)-1)</f>
        <v>#VALUE!</v>
      </c>
      <c r="N363" s="466" t="e">
        <f>MID('Bball ref'!G369,FIND("/",'Bball ref'!G369)+1,FIND(")",'Bball ref'!G369)-FIND("/",'Bball ref'!G369)-1)</f>
        <v>#VALUE!</v>
      </c>
      <c r="O363" s="466" t="e">
        <f>MID('Bball ref'!H369,FIND("(",'Bball ref'!H369)+1,FIND("/",'Bball ref'!H369)-FIND("(",'Bball ref'!H369)-1)</f>
        <v>#VALUE!</v>
      </c>
      <c r="P363" s="466" t="e">
        <f>MID('Bball ref'!H369,FIND("/",'Bball ref'!H369)+1,FIND(")",'Bball ref'!H369)-FIND("/",'Bball ref'!H369)-1)</f>
        <v>#VALUE!</v>
      </c>
    </row>
    <row r="364" spans="1:16">
      <c r="A364">
        <f>'Bball ref'!B370</f>
        <v>0</v>
      </c>
      <c r="B364" s="466">
        <f>'Bball ref'!A370</f>
        <v>0</v>
      </c>
      <c r="C364" s="466">
        <f>'Bball ref'!E370</f>
        <v>0</v>
      </c>
      <c r="D364" s="466" t="e">
        <f>LEFT('Bball ref'!G370,FIND("(",'Bball ref'!G370)-1)</f>
        <v>#VALUE!</v>
      </c>
      <c r="E364" s="466" t="e">
        <f>LEFT('Bball ref'!H370,(FIND("(",'Bball ref'!H370)-1))</f>
        <v>#VALUE!</v>
      </c>
      <c r="F364" s="466">
        <f>'Bball ref'!I370</f>
        <v>0</v>
      </c>
      <c r="G364" s="466">
        <f>'Bball ref'!K370</f>
        <v>0</v>
      </c>
      <c r="H364" s="466">
        <f>'Bball ref'!L370</f>
        <v>0</v>
      </c>
      <c r="I364" s="466">
        <f>'Bball ref'!M370</f>
        <v>0</v>
      </c>
      <c r="J364" s="466">
        <f>'Bball ref'!N370</f>
        <v>0</v>
      </c>
      <c r="K364" s="466">
        <f>'Bball ref'!O370</f>
        <v>0</v>
      </c>
      <c r="L364" s="466">
        <f>'Bball ref'!J370</f>
        <v>0</v>
      </c>
      <c r="M364" s="466" t="e">
        <f>MID('Bball ref'!G370,FIND("(",'Bball ref'!G370)+1,FIND("/",'Bball ref'!G370)-FIND("(",'Bball ref'!G370)-1)</f>
        <v>#VALUE!</v>
      </c>
      <c r="N364" s="466" t="e">
        <f>MID('Bball ref'!G370,FIND("/",'Bball ref'!G370)+1,FIND(")",'Bball ref'!G370)-FIND("/",'Bball ref'!G370)-1)</f>
        <v>#VALUE!</v>
      </c>
      <c r="O364" s="466" t="e">
        <f>MID('Bball ref'!H370,FIND("(",'Bball ref'!H370)+1,FIND("/",'Bball ref'!H370)-FIND("(",'Bball ref'!H370)-1)</f>
        <v>#VALUE!</v>
      </c>
      <c r="P364" s="466" t="e">
        <f>MID('Bball ref'!H370,FIND("/",'Bball ref'!H370)+1,FIND(")",'Bball ref'!H370)-FIND("/",'Bball ref'!H370)-1)</f>
        <v>#VALUE!</v>
      </c>
    </row>
    <row r="365" spans="1:16">
      <c r="A365">
        <f>'Bball ref'!B371</f>
        <v>0</v>
      </c>
      <c r="B365" s="466">
        <f>'Bball ref'!A371</f>
        <v>0</v>
      </c>
      <c r="C365" s="466">
        <f>'Bball ref'!E371</f>
        <v>0</v>
      </c>
      <c r="D365" s="466" t="e">
        <f>LEFT('Bball ref'!G371,FIND("(",'Bball ref'!G371)-1)</f>
        <v>#VALUE!</v>
      </c>
      <c r="E365" s="466" t="e">
        <f>LEFT('Bball ref'!H371,(FIND("(",'Bball ref'!H371)-1))</f>
        <v>#VALUE!</v>
      </c>
      <c r="F365" s="466">
        <f>'Bball ref'!I371</f>
        <v>0</v>
      </c>
      <c r="G365" s="466">
        <f>'Bball ref'!K371</f>
        <v>0</v>
      </c>
      <c r="H365" s="466">
        <f>'Bball ref'!L371</f>
        <v>0</v>
      </c>
      <c r="I365" s="466">
        <f>'Bball ref'!M371</f>
        <v>0</v>
      </c>
      <c r="J365" s="466">
        <f>'Bball ref'!N371</f>
        <v>0</v>
      </c>
      <c r="K365" s="466">
        <f>'Bball ref'!O371</f>
        <v>0</v>
      </c>
      <c r="L365" s="466">
        <f>'Bball ref'!J371</f>
        <v>0</v>
      </c>
      <c r="M365" s="466" t="e">
        <f>MID('Bball ref'!G371,FIND("(",'Bball ref'!G371)+1,FIND("/",'Bball ref'!G371)-FIND("(",'Bball ref'!G371)-1)</f>
        <v>#VALUE!</v>
      </c>
      <c r="N365" s="466" t="e">
        <f>MID('Bball ref'!G371,FIND("/",'Bball ref'!G371)+1,FIND(")",'Bball ref'!G371)-FIND("/",'Bball ref'!G371)-1)</f>
        <v>#VALUE!</v>
      </c>
      <c r="O365" s="466" t="e">
        <f>MID('Bball ref'!H371,FIND("(",'Bball ref'!H371)+1,FIND("/",'Bball ref'!H371)-FIND("(",'Bball ref'!H371)-1)</f>
        <v>#VALUE!</v>
      </c>
      <c r="P365" s="466" t="e">
        <f>MID('Bball ref'!H371,FIND("/",'Bball ref'!H371)+1,FIND(")",'Bball ref'!H371)-FIND("/",'Bball ref'!H371)-1)</f>
        <v>#VALUE!</v>
      </c>
    </row>
    <row r="366" spans="1:16">
      <c r="A366">
        <f>'Bball ref'!B372</f>
        <v>0</v>
      </c>
      <c r="B366" s="466">
        <f>'Bball ref'!A372</f>
        <v>0</v>
      </c>
      <c r="C366" s="466">
        <f>'Bball ref'!E372</f>
        <v>0</v>
      </c>
      <c r="D366" s="466" t="e">
        <f>LEFT('Bball ref'!G372,FIND("(",'Bball ref'!G372)-1)</f>
        <v>#VALUE!</v>
      </c>
      <c r="E366" s="466" t="e">
        <f>LEFT('Bball ref'!H372,(FIND("(",'Bball ref'!H372)-1))</f>
        <v>#VALUE!</v>
      </c>
      <c r="F366" s="466">
        <f>'Bball ref'!I372</f>
        <v>0</v>
      </c>
      <c r="G366" s="466">
        <f>'Bball ref'!K372</f>
        <v>0</v>
      </c>
      <c r="H366" s="466">
        <f>'Bball ref'!L372</f>
        <v>0</v>
      </c>
      <c r="I366" s="466">
        <f>'Bball ref'!M372</f>
        <v>0</v>
      </c>
      <c r="J366" s="466">
        <f>'Bball ref'!N372</f>
        <v>0</v>
      </c>
      <c r="K366" s="466">
        <f>'Bball ref'!O372</f>
        <v>0</v>
      </c>
      <c r="L366" s="466">
        <f>'Bball ref'!J372</f>
        <v>0</v>
      </c>
      <c r="M366" s="466" t="e">
        <f>MID('Bball ref'!G372,FIND("(",'Bball ref'!G372)+1,FIND("/",'Bball ref'!G372)-FIND("(",'Bball ref'!G372)-1)</f>
        <v>#VALUE!</v>
      </c>
      <c r="N366" s="466" t="e">
        <f>MID('Bball ref'!G372,FIND("/",'Bball ref'!G372)+1,FIND(")",'Bball ref'!G372)-FIND("/",'Bball ref'!G372)-1)</f>
        <v>#VALUE!</v>
      </c>
      <c r="O366" s="466" t="e">
        <f>MID('Bball ref'!H372,FIND("(",'Bball ref'!H372)+1,FIND("/",'Bball ref'!H372)-FIND("(",'Bball ref'!H372)-1)</f>
        <v>#VALUE!</v>
      </c>
      <c r="P366" s="466" t="e">
        <f>MID('Bball ref'!H372,FIND("/",'Bball ref'!H372)+1,FIND(")",'Bball ref'!H372)-FIND("/",'Bball ref'!H372)-1)</f>
        <v>#VALUE!</v>
      </c>
    </row>
    <row r="367" spans="1:16">
      <c r="A367">
        <f>'Bball ref'!B373</f>
        <v>0</v>
      </c>
      <c r="B367" s="466">
        <f>'Bball ref'!A373</f>
        <v>0</v>
      </c>
      <c r="C367" s="466">
        <f>'Bball ref'!E373</f>
        <v>0</v>
      </c>
      <c r="D367" s="466" t="e">
        <f>LEFT('Bball ref'!G373,FIND("(",'Bball ref'!G373)-1)</f>
        <v>#VALUE!</v>
      </c>
      <c r="E367" s="466" t="e">
        <f>LEFT('Bball ref'!H373,(FIND("(",'Bball ref'!H373)-1))</f>
        <v>#VALUE!</v>
      </c>
      <c r="F367" s="466">
        <f>'Bball ref'!I373</f>
        <v>0</v>
      </c>
      <c r="G367" s="466">
        <f>'Bball ref'!K373</f>
        <v>0</v>
      </c>
      <c r="H367" s="466">
        <f>'Bball ref'!L373</f>
        <v>0</v>
      </c>
      <c r="I367" s="466">
        <f>'Bball ref'!M373</f>
        <v>0</v>
      </c>
      <c r="J367" s="466">
        <f>'Bball ref'!N373</f>
        <v>0</v>
      </c>
      <c r="K367" s="466">
        <f>'Bball ref'!O373</f>
        <v>0</v>
      </c>
      <c r="L367" s="466">
        <f>'Bball ref'!J373</f>
        <v>0</v>
      </c>
      <c r="M367" s="466" t="e">
        <f>MID('Bball ref'!G373,FIND("(",'Bball ref'!G373)+1,FIND("/",'Bball ref'!G373)-FIND("(",'Bball ref'!G373)-1)</f>
        <v>#VALUE!</v>
      </c>
      <c r="N367" s="466" t="e">
        <f>MID('Bball ref'!G373,FIND("/",'Bball ref'!G373)+1,FIND(")",'Bball ref'!G373)-FIND("/",'Bball ref'!G373)-1)</f>
        <v>#VALUE!</v>
      </c>
      <c r="O367" s="466" t="e">
        <f>MID('Bball ref'!H373,FIND("(",'Bball ref'!H373)+1,FIND("/",'Bball ref'!H373)-FIND("(",'Bball ref'!H373)-1)</f>
        <v>#VALUE!</v>
      </c>
      <c r="P367" s="466" t="e">
        <f>MID('Bball ref'!H373,FIND("/",'Bball ref'!H373)+1,FIND(")",'Bball ref'!H373)-FIND("/",'Bball ref'!H373)-1)</f>
        <v>#VALUE!</v>
      </c>
    </row>
    <row r="368" spans="1:16">
      <c r="A368">
        <f>'Bball ref'!B374</f>
        <v>0</v>
      </c>
      <c r="B368" s="466">
        <f>'Bball ref'!A374</f>
        <v>0</v>
      </c>
      <c r="C368" s="466">
        <f>'Bball ref'!E374</f>
        <v>0</v>
      </c>
      <c r="D368" s="466" t="e">
        <f>LEFT('Bball ref'!G374,FIND("(",'Bball ref'!G374)-1)</f>
        <v>#VALUE!</v>
      </c>
      <c r="E368" s="466" t="e">
        <f>LEFT('Bball ref'!H374,(FIND("(",'Bball ref'!H374)-1))</f>
        <v>#VALUE!</v>
      </c>
      <c r="F368" s="466">
        <f>'Bball ref'!I374</f>
        <v>0</v>
      </c>
      <c r="G368" s="466">
        <f>'Bball ref'!K374</f>
        <v>0</v>
      </c>
      <c r="H368" s="466">
        <f>'Bball ref'!L374</f>
        <v>0</v>
      </c>
      <c r="I368" s="466">
        <f>'Bball ref'!M374</f>
        <v>0</v>
      </c>
      <c r="J368" s="466">
        <f>'Bball ref'!N374</f>
        <v>0</v>
      </c>
      <c r="K368" s="466">
        <f>'Bball ref'!O374</f>
        <v>0</v>
      </c>
      <c r="L368" s="466">
        <f>'Bball ref'!J374</f>
        <v>0</v>
      </c>
      <c r="M368" s="466" t="e">
        <f>MID('Bball ref'!G374,FIND("(",'Bball ref'!G374)+1,FIND("/",'Bball ref'!G374)-FIND("(",'Bball ref'!G374)-1)</f>
        <v>#VALUE!</v>
      </c>
      <c r="N368" s="466" t="e">
        <f>MID('Bball ref'!G374,FIND("/",'Bball ref'!G374)+1,FIND(")",'Bball ref'!G374)-FIND("/",'Bball ref'!G374)-1)</f>
        <v>#VALUE!</v>
      </c>
      <c r="O368" s="466" t="e">
        <f>MID('Bball ref'!H374,FIND("(",'Bball ref'!H374)+1,FIND("/",'Bball ref'!H374)-FIND("(",'Bball ref'!H374)-1)</f>
        <v>#VALUE!</v>
      </c>
      <c r="P368" s="466" t="e">
        <f>MID('Bball ref'!H374,FIND("/",'Bball ref'!H374)+1,FIND(")",'Bball ref'!H374)-FIND("/",'Bball ref'!H374)-1)</f>
        <v>#VALUE!</v>
      </c>
    </row>
    <row r="369" spans="1:16">
      <c r="A369">
        <f>'Bball ref'!B375</f>
        <v>0</v>
      </c>
      <c r="B369" s="466">
        <f>'Bball ref'!A375</f>
        <v>0</v>
      </c>
      <c r="C369" s="466">
        <f>'Bball ref'!E375</f>
        <v>0</v>
      </c>
      <c r="D369" s="466" t="e">
        <f>LEFT('Bball ref'!G375,FIND("(",'Bball ref'!G375)-1)</f>
        <v>#VALUE!</v>
      </c>
      <c r="E369" s="466" t="e">
        <f>LEFT('Bball ref'!H375,(FIND("(",'Bball ref'!H375)-1))</f>
        <v>#VALUE!</v>
      </c>
      <c r="F369" s="466">
        <f>'Bball ref'!I375</f>
        <v>0</v>
      </c>
      <c r="G369" s="466">
        <f>'Bball ref'!K375</f>
        <v>0</v>
      </c>
      <c r="H369" s="466">
        <f>'Bball ref'!L375</f>
        <v>0</v>
      </c>
      <c r="I369" s="466">
        <f>'Bball ref'!M375</f>
        <v>0</v>
      </c>
      <c r="J369" s="466">
        <f>'Bball ref'!N375</f>
        <v>0</v>
      </c>
      <c r="K369" s="466">
        <f>'Bball ref'!O375</f>
        <v>0</v>
      </c>
      <c r="L369" s="466">
        <f>'Bball ref'!J375</f>
        <v>0</v>
      </c>
      <c r="M369" s="466" t="e">
        <f>MID('Bball ref'!G375,FIND("(",'Bball ref'!G375)+1,FIND("/",'Bball ref'!G375)-FIND("(",'Bball ref'!G375)-1)</f>
        <v>#VALUE!</v>
      </c>
      <c r="N369" s="466" t="e">
        <f>MID('Bball ref'!G375,FIND("/",'Bball ref'!G375)+1,FIND(")",'Bball ref'!G375)-FIND("/",'Bball ref'!G375)-1)</f>
        <v>#VALUE!</v>
      </c>
      <c r="O369" s="466" t="e">
        <f>MID('Bball ref'!H375,FIND("(",'Bball ref'!H375)+1,FIND("/",'Bball ref'!H375)-FIND("(",'Bball ref'!H375)-1)</f>
        <v>#VALUE!</v>
      </c>
      <c r="P369" s="466" t="e">
        <f>MID('Bball ref'!H375,FIND("/",'Bball ref'!H375)+1,FIND(")",'Bball ref'!H375)-FIND("/",'Bball ref'!H375)-1)</f>
        <v>#VALUE!</v>
      </c>
    </row>
    <row r="370" spans="1:16">
      <c r="A370">
        <f>'Bball ref'!B376</f>
        <v>0</v>
      </c>
      <c r="B370" s="466">
        <f>'Bball ref'!A376</f>
        <v>0</v>
      </c>
      <c r="C370" s="466">
        <f>'Bball ref'!E376</f>
        <v>0</v>
      </c>
      <c r="D370" s="466" t="e">
        <f>LEFT('Bball ref'!G376,FIND("(",'Bball ref'!G376)-1)</f>
        <v>#VALUE!</v>
      </c>
      <c r="E370" s="466" t="e">
        <f>LEFT('Bball ref'!H376,(FIND("(",'Bball ref'!H376)-1))</f>
        <v>#VALUE!</v>
      </c>
      <c r="F370" s="466">
        <f>'Bball ref'!I376</f>
        <v>0</v>
      </c>
      <c r="G370" s="466">
        <f>'Bball ref'!K376</f>
        <v>0</v>
      </c>
      <c r="H370" s="466">
        <f>'Bball ref'!L376</f>
        <v>0</v>
      </c>
      <c r="I370" s="466">
        <f>'Bball ref'!M376</f>
        <v>0</v>
      </c>
      <c r="J370" s="466">
        <f>'Bball ref'!N376</f>
        <v>0</v>
      </c>
      <c r="K370" s="466">
        <f>'Bball ref'!O376</f>
        <v>0</v>
      </c>
      <c r="L370" s="466">
        <f>'Bball ref'!J376</f>
        <v>0</v>
      </c>
      <c r="M370" s="466" t="e">
        <f>MID('Bball ref'!G376,FIND("(",'Bball ref'!G376)+1,FIND("/",'Bball ref'!G376)-FIND("(",'Bball ref'!G376)-1)</f>
        <v>#VALUE!</v>
      </c>
      <c r="N370" s="466" t="e">
        <f>MID('Bball ref'!G376,FIND("/",'Bball ref'!G376)+1,FIND(")",'Bball ref'!G376)-FIND("/",'Bball ref'!G376)-1)</f>
        <v>#VALUE!</v>
      </c>
      <c r="O370" s="466" t="e">
        <f>MID('Bball ref'!H376,FIND("(",'Bball ref'!H376)+1,FIND("/",'Bball ref'!H376)-FIND("(",'Bball ref'!H376)-1)</f>
        <v>#VALUE!</v>
      </c>
      <c r="P370" s="466" t="e">
        <f>MID('Bball ref'!H376,FIND("/",'Bball ref'!H376)+1,FIND(")",'Bball ref'!H376)-FIND("/",'Bball ref'!H376)-1)</f>
        <v>#VALUE!</v>
      </c>
    </row>
    <row r="371" spans="1:16">
      <c r="A371">
        <f>'Bball ref'!B377</f>
        <v>0</v>
      </c>
      <c r="B371" s="466">
        <f>'Bball ref'!A377</f>
        <v>0</v>
      </c>
      <c r="C371" s="466">
        <f>'Bball ref'!E377</f>
        <v>0</v>
      </c>
      <c r="D371" s="466" t="e">
        <f>LEFT('Bball ref'!G377,FIND("(",'Bball ref'!G377)-1)</f>
        <v>#VALUE!</v>
      </c>
      <c r="E371" s="466" t="e">
        <f>LEFT('Bball ref'!H377,(FIND("(",'Bball ref'!H377)-1))</f>
        <v>#VALUE!</v>
      </c>
      <c r="F371" s="466">
        <f>'Bball ref'!I377</f>
        <v>0</v>
      </c>
      <c r="G371" s="466">
        <f>'Bball ref'!K377</f>
        <v>0</v>
      </c>
      <c r="H371" s="466">
        <f>'Bball ref'!L377</f>
        <v>0</v>
      </c>
      <c r="I371" s="466">
        <f>'Bball ref'!M377</f>
        <v>0</v>
      </c>
      <c r="J371" s="466">
        <f>'Bball ref'!N377</f>
        <v>0</v>
      </c>
      <c r="K371" s="466">
        <f>'Bball ref'!O377</f>
        <v>0</v>
      </c>
      <c r="L371" s="466">
        <f>'Bball ref'!J377</f>
        <v>0</v>
      </c>
      <c r="M371" s="466" t="e">
        <f>MID('Bball ref'!G377,FIND("(",'Bball ref'!G377)+1,FIND("/",'Bball ref'!G377)-FIND("(",'Bball ref'!G377)-1)</f>
        <v>#VALUE!</v>
      </c>
      <c r="N371" s="466" t="e">
        <f>MID('Bball ref'!G377,FIND("/",'Bball ref'!G377)+1,FIND(")",'Bball ref'!G377)-FIND("/",'Bball ref'!G377)-1)</f>
        <v>#VALUE!</v>
      </c>
      <c r="O371" s="466" t="e">
        <f>MID('Bball ref'!H377,FIND("(",'Bball ref'!H377)+1,FIND("/",'Bball ref'!H377)-FIND("(",'Bball ref'!H377)-1)</f>
        <v>#VALUE!</v>
      </c>
      <c r="P371" s="466" t="e">
        <f>MID('Bball ref'!H377,FIND("/",'Bball ref'!H377)+1,FIND(")",'Bball ref'!H377)-FIND("/",'Bball ref'!H377)-1)</f>
        <v>#VALUE!</v>
      </c>
    </row>
    <row r="372" spans="1:16">
      <c r="A372">
        <f>'Bball ref'!B378</f>
        <v>0</v>
      </c>
      <c r="B372" s="466">
        <f>'Bball ref'!A378</f>
        <v>0</v>
      </c>
      <c r="C372" s="466">
        <f>'Bball ref'!E378</f>
        <v>0</v>
      </c>
      <c r="D372" s="466" t="e">
        <f>LEFT('Bball ref'!G378,FIND("(",'Bball ref'!G378)-1)</f>
        <v>#VALUE!</v>
      </c>
      <c r="E372" s="466" t="e">
        <f>LEFT('Bball ref'!H378,(FIND("(",'Bball ref'!H378)-1))</f>
        <v>#VALUE!</v>
      </c>
      <c r="F372" s="466">
        <f>'Bball ref'!I378</f>
        <v>0</v>
      </c>
      <c r="G372" s="466">
        <f>'Bball ref'!K378</f>
        <v>0</v>
      </c>
      <c r="H372" s="466">
        <f>'Bball ref'!L378</f>
        <v>0</v>
      </c>
      <c r="I372" s="466">
        <f>'Bball ref'!M378</f>
        <v>0</v>
      </c>
      <c r="J372" s="466">
        <f>'Bball ref'!N378</f>
        <v>0</v>
      </c>
      <c r="K372" s="466">
        <f>'Bball ref'!O378</f>
        <v>0</v>
      </c>
      <c r="L372" s="466">
        <f>'Bball ref'!J378</f>
        <v>0</v>
      </c>
      <c r="M372" s="466" t="e">
        <f>MID('Bball ref'!G378,FIND("(",'Bball ref'!G378)+1,FIND("/",'Bball ref'!G378)-FIND("(",'Bball ref'!G378)-1)</f>
        <v>#VALUE!</v>
      </c>
      <c r="N372" s="466" t="e">
        <f>MID('Bball ref'!G378,FIND("/",'Bball ref'!G378)+1,FIND(")",'Bball ref'!G378)-FIND("/",'Bball ref'!G378)-1)</f>
        <v>#VALUE!</v>
      </c>
      <c r="O372" s="466" t="e">
        <f>MID('Bball ref'!H378,FIND("(",'Bball ref'!H378)+1,FIND("/",'Bball ref'!H378)-FIND("(",'Bball ref'!H378)-1)</f>
        <v>#VALUE!</v>
      </c>
      <c r="P372" s="466" t="e">
        <f>MID('Bball ref'!H378,FIND("/",'Bball ref'!H378)+1,FIND(")",'Bball ref'!H378)-FIND("/",'Bball ref'!H378)-1)</f>
        <v>#VALUE!</v>
      </c>
    </row>
    <row r="373" spans="1:16">
      <c r="A373">
        <f>'Bball ref'!B379</f>
        <v>0</v>
      </c>
      <c r="B373" s="466">
        <f>'Bball ref'!A379</f>
        <v>0</v>
      </c>
      <c r="C373" s="466">
        <f>'Bball ref'!E379</f>
        <v>0</v>
      </c>
      <c r="D373" s="466" t="e">
        <f>LEFT('Bball ref'!G379,FIND("(",'Bball ref'!G379)-1)</f>
        <v>#VALUE!</v>
      </c>
      <c r="E373" s="466" t="e">
        <f>LEFT('Bball ref'!H379,(FIND("(",'Bball ref'!H379)-1))</f>
        <v>#VALUE!</v>
      </c>
      <c r="F373" s="466">
        <f>'Bball ref'!I379</f>
        <v>0</v>
      </c>
      <c r="G373" s="466">
        <f>'Bball ref'!K379</f>
        <v>0</v>
      </c>
      <c r="H373" s="466">
        <f>'Bball ref'!L379</f>
        <v>0</v>
      </c>
      <c r="I373" s="466">
        <f>'Bball ref'!M379</f>
        <v>0</v>
      </c>
      <c r="J373" s="466">
        <f>'Bball ref'!N379</f>
        <v>0</v>
      </c>
      <c r="K373" s="466">
        <f>'Bball ref'!O379</f>
        <v>0</v>
      </c>
      <c r="L373" s="466">
        <f>'Bball ref'!J379</f>
        <v>0</v>
      </c>
      <c r="M373" s="466" t="e">
        <f>MID('Bball ref'!G379,FIND("(",'Bball ref'!G379)+1,FIND("/",'Bball ref'!G379)-FIND("(",'Bball ref'!G379)-1)</f>
        <v>#VALUE!</v>
      </c>
      <c r="N373" s="466" t="e">
        <f>MID('Bball ref'!G379,FIND("/",'Bball ref'!G379)+1,FIND(")",'Bball ref'!G379)-FIND("/",'Bball ref'!G379)-1)</f>
        <v>#VALUE!</v>
      </c>
      <c r="O373" s="466" t="e">
        <f>MID('Bball ref'!H379,FIND("(",'Bball ref'!H379)+1,FIND("/",'Bball ref'!H379)-FIND("(",'Bball ref'!H379)-1)</f>
        <v>#VALUE!</v>
      </c>
      <c r="P373" s="466" t="e">
        <f>MID('Bball ref'!H379,FIND("/",'Bball ref'!H379)+1,FIND(")",'Bball ref'!H379)-FIND("/",'Bball ref'!H379)-1)</f>
        <v>#VALUE!</v>
      </c>
    </row>
    <row r="374" spans="1:16">
      <c r="A374">
        <f>'Bball ref'!B380</f>
        <v>0</v>
      </c>
      <c r="B374" s="466">
        <f>'Bball ref'!A380</f>
        <v>0</v>
      </c>
      <c r="C374" s="466">
        <f>'Bball ref'!E380</f>
        <v>0</v>
      </c>
      <c r="D374" s="466" t="e">
        <f>LEFT('Bball ref'!G380,FIND("(",'Bball ref'!G380)-1)</f>
        <v>#VALUE!</v>
      </c>
      <c r="E374" s="466" t="e">
        <f>LEFT('Bball ref'!H380,(FIND("(",'Bball ref'!H380)-1))</f>
        <v>#VALUE!</v>
      </c>
      <c r="F374" s="466">
        <f>'Bball ref'!I380</f>
        <v>0</v>
      </c>
      <c r="G374" s="466">
        <f>'Bball ref'!K380</f>
        <v>0</v>
      </c>
      <c r="H374" s="466">
        <f>'Bball ref'!L380</f>
        <v>0</v>
      </c>
      <c r="I374" s="466">
        <f>'Bball ref'!M380</f>
        <v>0</v>
      </c>
      <c r="J374" s="466">
        <f>'Bball ref'!N380</f>
        <v>0</v>
      </c>
      <c r="K374" s="466">
        <f>'Bball ref'!O380</f>
        <v>0</v>
      </c>
      <c r="L374" s="466">
        <f>'Bball ref'!J380</f>
        <v>0</v>
      </c>
      <c r="M374" s="466" t="e">
        <f>MID('Bball ref'!G380,FIND("(",'Bball ref'!G380)+1,FIND("/",'Bball ref'!G380)-FIND("(",'Bball ref'!G380)-1)</f>
        <v>#VALUE!</v>
      </c>
      <c r="N374" s="466" t="e">
        <f>MID('Bball ref'!G380,FIND("/",'Bball ref'!G380)+1,FIND(")",'Bball ref'!G380)-FIND("/",'Bball ref'!G380)-1)</f>
        <v>#VALUE!</v>
      </c>
      <c r="O374" s="466" t="e">
        <f>MID('Bball ref'!H380,FIND("(",'Bball ref'!H380)+1,FIND("/",'Bball ref'!H380)-FIND("(",'Bball ref'!H380)-1)</f>
        <v>#VALUE!</v>
      </c>
      <c r="P374" s="466" t="e">
        <f>MID('Bball ref'!H380,FIND("/",'Bball ref'!H380)+1,FIND(")",'Bball ref'!H380)-FIND("/",'Bball ref'!H380)-1)</f>
        <v>#VALUE!</v>
      </c>
    </row>
    <row r="375" spans="1:16">
      <c r="A375">
        <f>'Bball ref'!B381</f>
        <v>0</v>
      </c>
      <c r="B375" s="466">
        <f>'Bball ref'!A381</f>
        <v>0</v>
      </c>
      <c r="C375" s="466">
        <f>'Bball ref'!E381</f>
        <v>0</v>
      </c>
      <c r="D375" s="466" t="e">
        <f>LEFT('Bball ref'!G381,FIND("(",'Bball ref'!G381)-1)</f>
        <v>#VALUE!</v>
      </c>
      <c r="E375" s="466" t="e">
        <f>LEFT('Bball ref'!H381,(FIND("(",'Bball ref'!H381)-1))</f>
        <v>#VALUE!</v>
      </c>
      <c r="F375" s="466">
        <f>'Bball ref'!I381</f>
        <v>0</v>
      </c>
      <c r="G375" s="466">
        <f>'Bball ref'!K381</f>
        <v>0</v>
      </c>
      <c r="H375" s="466">
        <f>'Bball ref'!L381</f>
        <v>0</v>
      </c>
      <c r="I375" s="466">
        <f>'Bball ref'!M381</f>
        <v>0</v>
      </c>
      <c r="J375" s="466">
        <f>'Bball ref'!N381</f>
        <v>0</v>
      </c>
      <c r="K375" s="466">
        <f>'Bball ref'!O381</f>
        <v>0</v>
      </c>
      <c r="L375" s="466">
        <f>'Bball ref'!J381</f>
        <v>0</v>
      </c>
      <c r="M375" s="466" t="e">
        <f>MID('Bball ref'!G381,FIND("(",'Bball ref'!G381)+1,FIND("/",'Bball ref'!G381)-FIND("(",'Bball ref'!G381)-1)</f>
        <v>#VALUE!</v>
      </c>
      <c r="N375" s="466" t="e">
        <f>MID('Bball ref'!G381,FIND("/",'Bball ref'!G381)+1,FIND(")",'Bball ref'!G381)-FIND("/",'Bball ref'!G381)-1)</f>
        <v>#VALUE!</v>
      </c>
      <c r="O375" s="466" t="e">
        <f>MID('Bball ref'!H381,FIND("(",'Bball ref'!H381)+1,FIND("/",'Bball ref'!H381)-FIND("(",'Bball ref'!H381)-1)</f>
        <v>#VALUE!</v>
      </c>
      <c r="P375" s="466" t="e">
        <f>MID('Bball ref'!H381,FIND("/",'Bball ref'!H381)+1,FIND(")",'Bball ref'!H381)-FIND("/",'Bball ref'!H381)-1)</f>
        <v>#VALUE!</v>
      </c>
    </row>
    <row r="376" spans="1:16">
      <c r="A376">
        <f>'Bball ref'!B382</f>
        <v>0</v>
      </c>
      <c r="B376" s="466">
        <f>'Bball ref'!A382</f>
        <v>0</v>
      </c>
      <c r="C376" s="466">
        <f>'Bball ref'!E382</f>
        <v>0</v>
      </c>
      <c r="D376" s="466" t="e">
        <f>LEFT('Bball ref'!G382,FIND("(",'Bball ref'!G382)-1)</f>
        <v>#VALUE!</v>
      </c>
      <c r="E376" s="466" t="e">
        <f>LEFT('Bball ref'!H382,(FIND("(",'Bball ref'!H382)-1))</f>
        <v>#VALUE!</v>
      </c>
      <c r="F376" s="466">
        <f>'Bball ref'!I382</f>
        <v>0</v>
      </c>
      <c r="G376" s="466">
        <f>'Bball ref'!K382</f>
        <v>0</v>
      </c>
      <c r="H376" s="466">
        <f>'Bball ref'!L382</f>
        <v>0</v>
      </c>
      <c r="I376" s="466">
        <f>'Bball ref'!M382</f>
        <v>0</v>
      </c>
      <c r="J376" s="466">
        <f>'Bball ref'!N382</f>
        <v>0</v>
      </c>
      <c r="K376" s="466">
        <f>'Bball ref'!O382</f>
        <v>0</v>
      </c>
      <c r="L376" s="466">
        <f>'Bball ref'!J382</f>
        <v>0</v>
      </c>
      <c r="M376" s="466" t="e">
        <f>MID('Bball ref'!G382,FIND("(",'Bball ref'!G382)+1,FIND("/",'Bball ref'!G382)-FIND("(",'Bball ref'!G382)-1)</f>
        <v>#VALUE!</v>
      </c>
      <c r="N376" s="466" t="e">
        <f>MID('Bball ref'!G382,FIND("/",'Bball ref'!G382)+1,FIND(")",'Bball ref'!G382)-FIND("/",'Bball ref'!G382)-1)</f>
        <v>#VALUE!</v>
      </c>
      <c r="O376" s="466" t="e">
        <f>MID('Bball ref'!H382,FIND("(",'Bball ref'!H382)+1,FIND("/",'Bball ref'!H382)-FIND("(",'Bball ref'!H382)-1)</f>
        <v>#VALUE!</v>
      </c>
      <c r="P376" s="466" t="e">
        <f>MID('Bball ref'!H382,FIND("/",'Bball ref'!H382)+1,FIND(")",'Bball ref'!H382)-FIND("/",'Bball ref'!H382)-1)</f>
        <v>#VALUE!</v>
      </c>
    </row>
    <row r="377" spans="1:16">
      <c r="A377">
        <f>'Bball ref'!B383</f>
        <v>0</v>
      </c>
      <c r="B377" s="466">
        <f>'Bball ref'!A383</f>
        <v>0</v>
      </c>
      <c r="C377" s="466">
        <f>'Bball ref'!E383</f>
        <v>0</v>
      </c>
      <c r="D377" s="466" t="e">
        <f>LEFT('Bball ref'!G383,FIND("(",'Bball ref'!G383)-1)</f>
        <v>#VALUE!</v>
      </c>
      <c r="E377" s="466" t="e">
        <f>LEFT('Bball ref'!H383,(FIND("(",'Bball ref'!H383)-1))</f>
        <v>#VALUE!</v>
      </c>
      <c r="F377" s="466">
        <f>'Bball ref'!I383</f>
        <v>0</v>
      </c>
      <c r="G377" s="466">
        <f>'Bball ref'!K383</f>
        <v>0</v>
      </c>
      <c r="H377" s="466">
        <f>'Bball ref'!L383</f>
        <v>0</v>
      </c>
      <c r="I377" s="466">
        <f>'Bball ref'!M383</f>
        <v>0</v>
      </c>
      <c r="J377" s="466">
        <f>'Bball ref'!N383</f>
        <v>0</v>
      </c>
      <c r="K377" s="466">
        <f>'Bball ref'!O383</f>
        <v>0</v>
      </c>
      <c r="L377" s="466">
        <f>'Bball ref'!J383</f>
        <v>0</v>
      </c>
      <c r="M377" s="466" t="e">
        <f>MID('Bball ref'!G383,FIND("(",'Bball ref'!G383)+1,FIND("/",'Bball ref'!G383)-FIND("(",'Bball ref'!G383)-1)</f>
        <v>#VALUE!</v>
      </c>
      <c r="N377" s="466" t="e">
        <f>MID('Bball ref'!G383,FIND("/",'Bball ref'!G383)+1,FIND(")",'Bball ref'!G383)-FIND("/",'Bball ref'!G383)-1)</f>
        <v>#VALUE!</v>
      </c>
      <c r="O377" s="466" t="e">
        <f>MID('Bball ref'!H383,FIND("(",'Bball ref'!H383)+1,FIND("/",'Bball ref'!H383)-FIND("(",'Bball ref'!H383)-1)</f>
        <v>#VALUE!</v>
      </c>
      <c r="P377" s="466" t="e">
        <f>MID('Bball ref'!H383,FIND("/",'Bball ref'!H383)+1,FIND(")",'Bball ref'!H383)-FIND("/",'Bball ref'!H383)-1)</f>
        <v>#VALUE!</v>
      </c>
    </row>
    <row r="378" spans="1:16">
      <c r="A378">
        <f>'Bball ref'!B384</f>
        <v>0</v>
      </c>
      <c r="B378" s="466">
        <f>'Bball ref'!A384</f>
        <v>0</v>
      </c>
      <c r="C378" s="466">
        <f>'Bball ref'!E384</f>
        <v>0</v>
      </c>
      <c r="D378" s="466" t="e">
        <f>LEFT('Bball ref'!G384,FIND("(",'Bball ref'!G384)-1)</f>
        <v>#VALUE!</v>
      </c>
      <c r="E378" s="466" t="e">
        <f>LEFT('Bball ref'!H384,(FIND("(",'Bball ref'!H384)-1))</f>
        <v>#VALUE!</v>
      </c>
      <c r="F378" s="466">
        <f>'Bball ref'!I384</f>
        <v>0</v>
      </c>
      <c r="G378" s="466">
        <f>'Bball ref'!K384</f>
        <v>0</v>
      </c>
      <c r="H378" s="466">
        <f>'Bball ref'!L384</f>
        <v>0</v>
      </c>
      <c r="I378" s="466">
        <f>'Bball ref'!M384</f>
        <v>0</v>
      </c>
      <c r="J378" s="466">
        <f>'Bball ref'!N384</f>
        <v>0</v>
      </c>
      <c r="K378" s="466">
        <f>'Bball ref'!O384</f>
        <v>0</v>
      </c>
      <c r="L378" s="466">
        <f>'Bball ref'!J384</f>
        <v>0</v>
      </c>
      <c r="M378" s="466" t="e">
        <f>MID('Bball ref'!G384,FIND("(",'Bball ref'!G384)+1,FIND("/",'Bball ref'!G384)-FIND("(",'Bball ref'!G384)-1)</f>
        <v>#VALUE!</v>
      </c>
      <c r="N378" s="466" t="e">
        <f>MID('Bball ref'!G384,FIND("/",'Bball ref'!G384)+1,FIND(")",'Bball ref'!G384)-FIND("/",'Bball ref'!G384)-1)</f>
        <v>#VALUE!</v>
      </c>
      <c r="O378" s="466" t="e">
        <f>MID('Bball ref'!H384,FIND("(",'Bball ref'!H384)+1,FIND("/",'Bball ref'!H384)-FIND("(",'Bball ref'!H384)-1)</f>
        <v>#VALUE!</v>
      </c>
      <c r="P378" s="466" t="e">
        <f>MID('Bball ref'!H384,FIND("/",'Bball ref'!H384)+1,FIND(")",'Bball ref'!H384)-FIND("/",'Bball ref'!H384)-1)</f>
        <v>#VALUE!</v>
      </c>
    </row>
    <row r="379" spans="1:16">
      <c r="A379">
        <f>'Bball ref'!B385</f>
        <v>0</v>
      </c>
      <c r="B379" s="466">
        <f>'Bball ref'!A385</f>
        <v>0</v>
      </c>
      <c r="C379" s="466">
        <f>'Bball ref'!E385</f>
        <v>0</v>
      </c>
      <c r="D379" s="466" t="e">
        <f>LEFT('Bball ref'!G385,FIND("(",'Bball ref'!G385)-1)</f>
        <v>#VALUE!</v>
      </c>
      <c r="E379" s="466" t="e">
        <f>LEFT('Bball ref'!H385,(FIND("(",'Bball ref'!H385)-1))</f>
        <v>#VALUE!</v>
      </c>
      <c r="F379" s="466">
        <f>'Bball ref'!I385</f>
        <v>0</v>
      </c>
      <c r="G379" s="466">
        <f>'Bball ref'!K385</f>
        <v>0</v>
      </c>
      <c r="H379" s="466">
        <f>'Bball ref'!L385</f>
        <v>0</v>
      </c>
      <c r="I379" s="466">
        <f>'Bball ref'!M385</f>
        <v>0</v>
      </c>
      <c r="J379" s="466">
        <f>'Bball ref'!N385</f>
        <v>0</v>
      </c>
      <c r="K379" s="466">
        <f>'Bball ref'!O385</f>
        <v>0</v>
      </c>
      <c r="L379" s="466">
        <f>'Bball ref'!J385</f>
        <v>0</v>
      </c>
      <c r="M379" s="466" t="e">
        <f>MID('Bball ref'!G385,FIND("(",'Bball ref'!G385)+1,FIND("/",'Bball ref'!G385)-FIND("(",'Bball ref'!G385)-1)</f>
        <v>#VALUE!</v>
      </c>
      <c r="N379" s="466" t="e">
        <f>MID('Bball ref'!G385,FIND("/",'Bball ref'!G385)+1,FIND(")",'Bball ref'!G385)-FIND("/",'Bball ref'!G385)-1)</f>
        <v>#VALUE!</v>
      </c>
      <c r="O379" s="466" t="e">
        <f>MID('Bball ref'!H385,FIND("(",'Bball ref'!H385)+1,FIND("/",'Bball ref'!H385)-FIND("(",'Bball ref'!H385)-1)</f>
        <v>#VALUE!</v>
      </c>
      <c r="P379" s="466" t="e">
        <f>MID('Bball ref'!H385,FIND("/",'Bball ref'!H385)+1,FIND(")",'Bball ref'!H385)-FIND("/",'Bball ref'!H385)-1)</f>
        <v>#VALUE!</v>
      </c>
    </row>
    <row r="380" spans="1:16">
      <c r="A380">
        <f>'Bball ref'!B386</f>
        <v>0</v>
      </c>
      <c r="B380" s="466">
        <f>'Bball ref'!A386</f>
        <v>0</v>
      </c>
      <c r="C380" s="466">
        <f>'Bball ref'!E386</f>
        <v>0</v>
      </c>
      <c r="D380" s="466" t="e">
        <f>LEFT('Bball ref'!G386,FIND("(",'Bball ref'!G386)-1)</f>
        <v>#VALUE!</v>
      </c>
      <c r="E380" s="466" t="e">
        <f>LEFT('Bball ref'!H386,(FIND("(",'Bball ref'!H386)-1))</f>
        <v>#VALUE!</v>
      </c>
      <c r="F380" s="466">
        <f>'Bball ref'!I386</f>
        <v>0</v>
      </c>
      <c r="G380" s="466">
        <f>'Bball ref'!K386</f>
        <v>0</v>
      </c>
      <c r="H380" s="466">
        <f>'Bball ref'!L386</f>
        <v>0</v>
      </c>
      <c r="I380" s="466">
        <f>'Bball ref'!M386</f>
        <v>0</v>
      </c>
      <c r="J380" s="466">
        <f>'Bball ref'!N386</f>
        <v>0</v>
      </c>
      <c r="K380" s="466">
        <f>'Bball ref'!O386</f>
        <v>0</v>
      </c>
      <c r="L380" s="466">
        <f>'Bball ref'!J386</f>
        <v>0</v>
      </c>
      <c r="M380" s="466" t="e">
        <f>MID('Bball ref'!G386,FIND("(",'Bball ref'!G386)+1,FIND("/",'Bball ref'!G386)-FIND("(",'Bball ref'!G386)-1)</f>
        <v>#VALUE!</v>
      </c>
      <c r="N380" s="466" t="e">
        <f>MID('Bball ref'!G386,FIND("/",'Bball ref'!G386)+1,FIND(")",'Bball ref'!G386)-FIND("/",'Bball ref'!G386)-1)</f>
        <v>#VALUE!</v>
      </c>
      <c r="O380" s="466" t="e">
        <f>MID('Bball ref'!H386,FIND("(",'Bball ref'!H386)+1,FIND("/",'Bball ref'!H386)-FIND("(",'Bball ref'!H386)-1)</f>
        <v>#VALUE!</v>
      </c>
      <c r="P380" s="466" t="e">
        <f>MID('Bball ref'!H386,FIND("/",'Bball ref'!H386)+1,FIND(")",'Bball ref'!H386)-FIND("/",'Bball ref'!H386)-1)</f>
        <v>#VALUE!</v>
      </c>
    </row>
    <row r="381" spans="1:16">
      <c r="A381">
        <f>'Bball ref'!B387</f>
        <v>0</v>
      </c>
      <c r="B381" s="466">
        <f>'Bball ref'!A387</f>
        <v>0</v>
      </c>
      <c r="C381" s="466">
        <f>'Bball ref'!E387</f>
        <v>0</v>
      </c>
      <c r="D381" s="466" t="e">
        <f>LEFT('Bball ref'!G387,FIND("(",'Bball ref'!G387)-1)</f>
        <v>#VALUE!</v>
      </c>
      <c r="E381" s="466" t="e">
        <f>LEFT('Bball ref'!H387,(FIND("(",'Bball ref'!H387)-1))</f>
        <v>#VALUE!</v>
      </c>
      <c r="F381" s="466">
        <f>'Bball ref'!I387</f>
        <v>0</v>
      </c>
      <c r="G381" s="466">
        <f>'Bball ref'!K387</f>
        <v>0</v>
      </c>
      <c r="H381" s="466">
        <f>'Bball ref'!L387</f>
        <v>0</v>
      </c>
      <c r="I381" s="466">
        <f>'Bball ref'!M387</f>
        <v>0</v>
      </c>
      <c r="J381" s="466">
        <f>'Bball ref'!N387</f>
        <v>0</v>
      </c>
      <c r="K381" s="466">
        <f>'Bball ref'!O387</f>
        <v>0</v>
      </c>
      <c r="L381" s="466">
        <f>'Bball ref'!J387</f>
        <v>0</v>
      </c>
      <c r="M381" s="466" t="e">
        <f>MID('Bball ref'!G387,FIND("(",'Bball ref'!G387)+1,FIND("/",'Bball ref'!G387)-FIND("(",'Bball ref'!G387)-1)</f>
        <v>#VALUE!</v>
      </c>
      <c r="N381" s="466" t="e">
        <f>MID('Bball ref'!G387,FIND("/",'Bball ref'!G387)+1,FIND(")",'Bball ref'!G387)-FIND("/",'Bball ref'!G387)-1)</f>
        <v>#VALUE!</v>
      </c>
      <c r="O381" s="466" t="e">
        <f>MID('Bball ref'!H387,FIND("(",'Bball ref'!H387)+1,FIND("/",'Bball ref'!H387)-FIND("(",'Bball ref'!H387)-1)</f>
        <v>#VALUE!</v>
      </c>
      <c r="P381" s="466" t="e">
        <f>MID('Bball ref'!H387,FIND("/",'Bball ref'!H387)+1,FIND(")",'Bball ref'!H387)-FIND("/",'Bball ref'!H387)-1)</f>
        <v>#VALUE!</v>
      </c>
    </row>
    <row r="382" spans="1:16">
      <c r="A382">
        <f>'Bball ref'!B388</f>
        <v>0</v>
      </c>
      <c r="B382" s="466">
        <f>'Bball ref'!A388</f>
        <v>0</v>
      </c>
      <c r="C382" s="466">
        <f>'Bball ref'!E388</f>
        <v>0</v>
      </c>
      <c r="D382" s="466" t="e">
        <f>LEFT('Bball ref'!G388,FIND("(",'Bball ref'!G388)-1)</f>
        <v>#VALUE!</v>
      </c>
      <c r="E382" s="466" t="e">
        <f>LEFT('Bball ref'!H388,(FIND("(",'Bball ref'!H388)-1))</f>
        <v>#VALUE!</v>
      </c>
      <c r="F382" s="466">
        <f>'Bball ref'!I388</f>
        <v>0</v>
      </c>
      <c r="G382" s="466">
        <f>'Bball ref'!K388</f>
        <v>0</v>
      </c>
      <c r="H382" s="466">
        <f>'Bball ref'!L388</f>
        <v>0</v>
      </c>
      <c r="I382" s="466">
        <f>'Bball ref'!M388</f>
        <v>0</v>
      </c>
      <c r="J382" s="466">
        <f>'Bball ref'!N388</f>
        <v>0</v>
      </c>
      <c r="K382" s="466">
        <f>'Bball ref'!O388</f>
        <v>0</v>
      </c>
      <c r="L382" s="466">
        <f>'Bball ref'!J388</f>
        <v>0</v>
      </c>
      <c r="M382" s="466" t="e">
        <f>MID('Bball ref'!G388,FIND("(",'Bball ref'!G388)+1,FIND("/",'Bball ref'!G388)-FIND("(",'Bball ref'!G388)-1)</f>
        <v>#VALUE!</v>
      </c>
      <c r="N382" s="466" t="e">
        <f>MID('Bball ref'!G388,FIND("/",'Bball ref'!G388)+1,FIND(")",'Bball ref'!G388)-FIND("/",'Bball ref'!G388)-1)</f>
        <v>#VALUE!</v>
      </c>
      <c r="O382" s="466" t="e">
        <f>MID('Bball ref'!H388,FIND("(",'Bball ref'!H388)+1,FIND("/",'Bball ref'!H388)-FIND("(",'Bball ref'!H388)-1)</f>
        <v>#VALUE!</v>
      </c>
      <c r="P382" s="466" t="e">
        <f>MID('Bball ref'!H388,FIND("/",'Bball ref'!H388)+1,FIND(")",'Bball ref'!H388)-FIND("/",'Bball ref'!H388)-1)</f>
        <v>#VALUE!</v>
      </c>
    </row>
    <row r="383" spans="1:16">
      <c r="A383">
        <f>'Bball ref'!B389</f>
        <v>0</v>
      </c>
      <c r="B383" s="466">
        <f>'Bball ref'!A389</f>
        <v>0</v>
      </c>
      <c r="C383" s="466">
        <f>'Bball ref'!E389</f>
        <v>0</v>
      </c>
      <c r="D383" s="466" t="e">
        <f>LEFT('Bball ref'!G389,FIND("(",'Bball ref'!G389)-1)</f>
        <v>#VALUE!</v>
      </c>
      <c r="E383" s="466" t="e">
        <f>LEFT('Bball ref'!H389,(FIND("(",'Bball ref'!H389)-1))</f>
        <v>#VALUE!</v>
      </c>
      <c r="F383" s="466">
        <f>'Bball ref'!I389</f>
        <v>0</v>
      </c>
      <c r="G383" s="466">
        <f>'Bball ref'!K389</f>
        <v>0</v>
      </c>
      <c r="H383" s="466">
        <f>'Bball ref'!L389</f>
        <v>0</v>
      </c>
      <c r="I383" s="466">
        <f>'Bball ref'!M389</f>
        <v>0</v>
      </c>
      <c r="J383" s="466">
        <f>'Bball ref'!N389</f>
        <v>0</v>
      </c>
      <c r="K383" s="466">
        <f>'Bball ref'!O389</f>
        <v>0</v>
      </c>
      <c r="L383" s="466">
        <f>'Bball ref'!J389</f>
        <v>0</v>
      </c>
      <c r="M383" s="466" t="e">
        <f>MID('Bball ref'!G389,FIND("(",'Bball ref'!G389)+1,FIND("/",'Bball ref'!G389)-FIND("(",'Bball ref'!G389)-1)</f>
        <v>#VALUE!</v>
      </c>
      <c r="N383" s="466" t="e">
        <f>MID('Bball ref'!G389,FIND("/",'Bball ref'!G389)+1,FIND(")",'Bball ref'!G389)-FIND("/",'Bball ref'!G389)-1)</f>
        <v>#VALUE!</v>
      </c>
      <c r="O383" s="466" t="e">
        <f>MID('Bball ref'!H389,FIND("(",'Bball ref'!H389)+1,FIND("/",'Bball ref'!H389)-FIND("(",'Bball ref'!H389)-1)</f>
        <v>#VALUE!</v>
      </c>
      <c r="P383" s="466" t="e">
        <f>MID('Bball ref'!H389,FIND("/",'Bball ref'!H389)+1,FIND(")",'Bball ref'!H389)-FIND("/",'Bball ref'!H389)-1)</f>
        <v>#VALUE!</v>
      </c>
    </row>
    <row r="384" spans="1:16">
      <c r="A384">
        <f>'Bball ref'!B390</f>
        <v>0</v>
      </c>
      <c r="B384" s="466">
        <f>'Bball ref'!A390</f>
        <v>0</v>
      </c>
      <c r="C384" s="466">
        <f>'Bball ref'!E390</f>
        <v>0</v>
      </c>
      <c r="D384" s="466" t="e">
        <f>LEFT('Bball ref'!G390,FIND("(",'Bball ref'!G390)-1)</f>
        <v>#VALUE!</v>
      </c>
      <c r="E384" s="466" t="e">
        <f>LEFT('Bball ref'!H390,(FIND("(",'Bball ref'!H390)-1))</f>
        <v>#VALUE!</v>
      </c>
      <c r="F384" s="466">
        <f>'Bball ref'!I390</f>
        <v>0</v>
      </c>
      <c r="G384" s="466">
        <f>'Bball ref'!K390</f>
        <v>0</v>
      </c>
      <c r="H384" s="466">
        <f>'Bball ref'!L390</f>
        <v>0</v>
      </c>
      <c r="I384" s="466">
        <f>'Bball ref'!M390</f>
        <v>0</v>
      </c>
      <c r="J384" s="466">
        <f>'Bball ref'!N390</f>
        <v>0</v>
      </c>
      <c r="K384" s="466">
        <f>'Bball ref'!O390</f>
        <v>0</v>
      </c>
      <c r="L384" s="466">
        <f>'Bball ref'!J390</f>
        <v>0</v>
      </c>
      <c r="M384" s="466" t="e">
        <f>MID('Bball ref'!G390,FIND("(",'Bball ref'!G390)+1,FIND("/",'Bball ref'!G390)-FIND("(",'Bball ref'!G390)-1)</f>
        <v>#VALUE!</v>
      </c>
      <c r="N384" s="466" t="e">
        <f>MID('Bball ref'!G390,FIND("/",'Bball ref'!G390)+1,FIND(")",'Bball ref'!G390)-FIND("/",'Bball ref'!G390)-1)</f>
        <v>#VALUE!</v>
      </c>
      <c r="O384" s="466" t="e">
        <f>MID('Bball ref'!H390,FIND("(",'Bball ref'!H390)+1,FIND("/",'Bball ref'!H390)-FIND("(",'Bball ref'!H390)-1)</f>
        <v>#VALUE!</v>
      </c>
      <c r="P384" s="466" t="e">
        <f>MID('Bball ref'!H390,FIND("/",'Bball ref'!H390)+1,FIND(")",'Bball ref'!H390)-FIND("/",'Bball ref'!H390)-1)</f>
        <v>#VALUE!</v>
      </c>
    </row>
    <row r="385" spans="1:16">
      <c r="A385">
        <f>'Bball ref'!B391</f>
        <v>0</v>
      </c>
      <c r="B385" s="466">
        <f>'Bball ref'!A391</f>
        <v>0</v>
      </c>
      <c r="C385" s="466">
        <f>'Bball ref'!E391</f>
        <v>0</v>
      </c>
      <c r="D385" s="466" t="e">
        <f>LEFT('Bball ref'!G391,FIND("(",'Bball ref'!G391)-1)</f>
        <v>#VALUE!</v>
      </c>
      <c r="E385" s="466" t="e">
        <f>LEFT('Bball ref'!H391,(FIND("(",'Bball ref'!H391)-1))</f>
        <v>#VALUE!</v>
      </c>
      <c r="F385" s="466">
        <f>'Bball ref'!I391</f>
        <v>0</v>
      </c>
      <c r="G385" s="466">
        <f>'Bball ref'!K391</f>
        <v>0</v>
      </c>
      <c r="H385" s="466">
        <f>'Bball ref'!L391</f>
        <v>0</v>
      </c>
      <c r="I385" s="466">
        <f>'Bball ref'!M391</f>
        <v>0</v>
      </c>
      <c r="J385" s="466">
        <f>'Bball ref'!N391</f>
        <v>0</v>
      </c>
      <c r="K385" s="466">
        <f>'Bball ref'!O391</f>
        <v>0</v>
      </c>
      <c r="L385" s="466">
        <f>'Bball ref'!J391</f>
        <v>0</v>
      </c>
      <c r="M385" s="466" t="e">
        <f>MID('Bball ref'!G391,FIND("(",'Bball ref'!G391)+1,FIND("/",'Bball ref'!G391)-FIND("(",'Bball ref'!G391)-1)</f>
        <v>#VALUE!</v>
      </c>
      <c r="N385" s="466" t="e">
        <f>MID('Bball ref'!G391,FIND("/",'Bball ref'!G391)+1,FIND(")",'Bball ref'!G391)-FIND("/",'Bball ref'!G391)-1)</f>
        <v>#VALUE!</v>
      </c>
      <c r="O385" s="466" t="e">
        <f>MID('Bball ref'!H391,FIND("(",'Bball ref'!H391)+1,FIND("/",'Bball ref'!H391)-FIND("(",'Bball ref'!H391)-1)</f>
        <v>#VALUE!</v>
      </c>
      <c r="P385" s="466" t="e">
        <f>MID('Bball ref'!H391,FIND("/",'Bball ref'!H391)+1,FIND(")",'Bball ref'!H391)-FIND("/",'Bball ref'!H391)-1)</f>
        <v>#VALUE!</v>
      </c>
    </row>
    <row r="386" spans="1:16">
      <c r="A386">
        <f>'Bball ref'!B392</f>
        <v>0</v>
      </c>
      <c r="B386" s="466">
        <f>'Bball ref'!A392</f>
        <v>0</v>
      </c>
      <c r="C386" s="466">
        <f>'Bball ref'!E392</f>
        <v>0</v>
      </c>
      <c r="D386" s="466" t="e">
        <f>LEFT('Bball ref'!G392,FIND("(",'Bball ref'!G392)-1)</f>
        <v>#VALUE!</v>
      </c>
      <c r="E386" s="466" t="e">
        <f>LEFT('Bball ref'!H392,(FIND("(",'Bball ref'!H392)-1))</f>
        <v>#VALUE!</v>
      </c>
      <c r="F386" s="466">
        <f>'Bball ref'!I392</f>
        <v>0</v>
      </c>
      <c r="G386" s="466">
        <f>'Bball ref'!K392</f>
        <v>0</v>
      </c>
      <c r="H386" s="466">
        <f>'Bball ref'!L392</f>
        <v>0</v>
      </c>
      <c r="I386" s="466">
        <f>'Bball ref'!M392</f>
        <v>0</v>
      </c>
      <c r="J386" s="466">
        <f>'Bball ref'!N392</f>
        <v>0</v>
      </c>
      <c r="K386" s="466">
        <f>'Bball ref'!O392</f>
        <v>0</v>
      </c>
      <c r="L386" s="466">
        <f>'Bball ref'!J392</f>
        <v>0</v>
      </c>
      <c r="M386" s="466" t="e">
        <f>MID('Bball ref'!G392,FIND("(",'Bball ref'!G392)+1,FIND("/",'Bball ref'!G392)-FIND("(",'Bball ref'!G392)-1)</f>
        <v>#VALUE!</v>
      </c>
      <c r="N386" s="466" t="e">
        <f>MID('Bball ref'!G392,FIND("/",'Bball ref'!G392)+1,FIND(")",'Bball ref'!G392)-FIND("/",'Bball ref'!G392)-1)</f>
        <v>#VALUE!</v>
      </c>
      <c r="O386" s="466" t="e">
        <f>MID('Bball ref'!H392,FIND("(",'Bball ref'!H392)+1,FIND("/",'Bball ref'!H392)-FIND("(",'Bball ref'!H392)-1)</f>
        <v>#VALUE!</v>
      </c>
      <c r="P386" s="466" t="e">
        <f>MID('Bball ref'!H392,FIND("/",'Bball ref'!H392)+1,FIND(")",'Bball ref'!H392)-FIND("/",'Bball ref'!H392)-1)</f>
        <v>#VALUE!</v>
      </c>
    </row>
    <row r="387" spans="1:16">
      <c r="A387">
        <f>'Bball ref'!B393</f>
        <v>0</v>
      </c>
      <c r="B387" s="466">
        <f>'Bball ref'!A393</f>
        <v>0</v>
      </c>
      <c r="C387" s="466">
        <f>'Bball ref'!E393</f>
        <v>0</v>
      </c>
      <c r="D387" s="466" t="e">
        <f>LEFT('Bball ref'!G393,FIND("(",'Bball ref'!G393)-1)</f>
        <v>#VALUE!</v>
      </c>
      <c r="E387" s="466" t="e">
        <f>LEFT('Bball ref'!H393,(FIND("(",'Bball ref'!H393)-1))</f>
        <v>#VALUE!</v>
      </c>
      <c r="F387" s="466">
        <f>'Bball ref'!I393</f>
        <v>0</v>
      </c>
      <c r="G387" s="466">
        <f>'Bball ref'!K393</f>
        <v>0</v>
      </c>
      <c r="H387" s="466">
        <f>'Bball ref'!L393</f>
        <v>0</v>
      </c>
      <c r="I387" s="466">
        <f>'Bball ref'!M393</f>
        <v>0</v>
      </c>
      <c r="J387" s="466">
        <f>'Bball ref'!N393</f>
        <v>0</v>
      </c>
      <c r="K387" s="466">
        <f>'Bball ref'!O393</f>
        <v>0</v>
      </c>
      <c r="L387" s="466">
        <f>'Bball ref'!J393</f>
        <v>0</v>
      </c>
      <c r="M387" s="466" t="e">
        <f>MID('Bball ref'!G393,FIND("(",'Bball ref'!G393)+1,FIND("/",'Bball ref'!G393)-FIND("(",'Bball ref'!G393)-1)</f>
        <v>#VALUE!</v>
      </c>
      <c r="N387" s="466" t="e">
        <f>MID('Bball ref'!G393,FIND("/",'Bball ref'!G393)+1,FIND(")",'Bball ref'!G393)-FIND("/",'Bball ref'!G393)-1)</f>
        <v>#VALUE!</v>
      </c>
      <c r="O387" s="466" t="e">
        <f>MID('Bball ref'!H393,FIND("(",'Bball ref'!H393)+1,FIND("/",'Bball ref'!H393)-FIND("(",'Bball ref'!H393)-1)</f>
        <v>#VALUE!</v>
      </c>
      <c r="P387" s="466" t="e">
        <f>MID('Bball ref'!H393,FIND("/",'Bball ref'!H393)+1,FIND(")",'Bball ref'!H393)-FIND("/",'Bball ref'!H393)-1)</f>
        <v>#VALUE!</v>
      </c>
    </row>
    <row r="388" spans="1:16">
      <c r="A388">
        <f>'Bball ref'!B394</f>
        <v>0</v>
      </c>
      <c r="B388" s="466">
        <f>'Bball ref'!A394</f>
        <v>0</v>
      </c>
      <c r="C388" s="466">
        <f>'Bball ref'!E394</f>
        <v>0</v>
      </c>
      <c r="D388" s="466" t="e">
        <f>LEFT('Bball ref'!G394,FIND("(",'Bball ref'!G394)-1)</f>
        <v>#VALUE!</v>
      </c>
      <c r="E388" s="466" t="e">
        <f>LEFT('Bball ref'!H394,(FIND("(",'Bball ref'!H394)-1))</f>
        <v>#VALUE!</v>
      </c>
      <c r="F388" s="466">
        <f>'Bball ref'!I394</f>
        <v>0</v>
      </c>
      <c r="G388" s="466">
        <f>'Bball ref'!K394</f>
        <v>0</v>
      </c>
      <c r="H388" s="466">
        <f>'Bball ref'!L394</f>
        <v>0</v>
      </c>
      <c r="I388" s="466">
        <f>'Bball ref'!M394</f>
        <v>0</v>
      </c>
      <c r="J388" s="466">
        <f>'Bball ref'!N394</f>
        <v>0</v>
      </c>
      <c r="K388" s="466">
        <f>'Bball ref'!O394</f>
        <v>0</v>
      </c>
      <c r="L388" s="466">
        <f>'Bball ref'!J394</f>
        <v>0</v>
      </c>
      <c r="M388" s="466" t="e">
        <f>MID('Bball ref'!G394,FIND("(",'Bball ref'!G394)+1,FIND("/",'Bball ref'!G394)-FIND("(",'Bball ref'!G394)-1)</f>
        <v>#VALUE!</v>
      </c>
      <c r="N388" s="466" t="e">
        <f>MID('Bball ref'!G394,FIND("/",'Bball ref'!G394)+1,FIND(")",'Bball ref'!G394)-FIND("/",'Bball ref'!G394)-1)</f>
        <v>#VALUE!</v>
      </c>
      <c r="O388" s="466" t="e">
        <f>MID('Bball ref'!H394,FIND("(",'Bball ref'!H394)+1,FIND("/",'Bball ref'!H394)-FIND("(",'Bball ref'!H394)-1)</f>
        <v>#VALUE!</v>
      </c>
      <c r="P388" s="466" t="e">
        <f>MID('Bball ref'!H394,FIND("/",'Bball ref'!H394)+1,FIND(")",'Bball ref'!H394)-FIND("/",'Bball ref'!H394)-1)</f>
        <v>#VALUE!</v>
      </c>
    </row>
    <row r="389" spans="1:16">
      <c r="A389">
        <f>'Bball ref'!B395</f>
        <v>0</v>
      </c>
      <c r="B389" s="466">
        <f>'Bball ref'!A395</f>
        <v>0</v>
      </c>
      <c r="C389" s="466">
        <f>'Bball ref'!E395</f>
        <v>0</v>
      </c>
      <c r="D389" s="466" t="e">
        <f>LEFT('Bball ref'!G395,FIND("(",'Bball ref'!G395)-1)</f>
        <v>#VALUE!</v>
      </c>
      <c r="E389" s="466" t="e">
        <f>LEFT('Bball ref'!H395,(FIND("(",'Bball ref'!H395)-1))</f>
        <v>#VALUE!</v>
      </c>
      <c r="F389" s="466">
        <f>'Bball ref'!I395</f>
        <v>0</v>
      </c>
      <c r="G389" s="466">
        <f>'Bball ref'!K395</f>
        <v>0</v>
      </c>
      <c r="H389" s="466">
        <f>'Bball ref'!L395</f>
        <v>0</v>
      </c>
      <c r="I389" s="466">
        <f>'Bball ref'!M395</f>
        <v>0</v>
      </c>
      <c r="J389" s="466">
        <f>'Bball ref'!N395</f>
        <v>0</v>
      </c>
      <c r="K389" s="466">
        <f>'Bball ref'!O395</f>
        <v>0</v>
      </c>
      <c r="L389" s="466">
        <f>'Bball ref'!J395</f>
        <v>0</v>
      </c>
      <c r="M389" s="466" t="e">
        <f>MID('Bball ref'!G395,FIND("(",'Bball ref'!G395)+1,FIND("/",'Bball ref'!G395)-FIND("(",'Bball ref'!G395)-1)</f>
        <v>#VALUE!</v>
      </c>
      <c r="N389" s="466" t="e">
        <f>MID('Bball ref'!G395,FIND("/",'Bball ref'!G395)+1,FIND(")",'Bball ref'!G395)-FIND("/",'Bball ref'!G395)-1)</f>
        <v>#VALUE!</v>
      </c>
      <c r="O389" s="466" t="e">
        <f>MID('Bball ref'!H395,FIND("(",'Bball ref'!H395)+1,FIND("/",'Bball ref'!H395)-FIND("(",'Bball ref'!H395)-1)</f>
        <v>#VALUE!</v>
      </c>
      <c r="P389" s="466" t="e">
        <f>MID('Bball ref'!H395,FIND("/",'Bball ref'!H395)+1,FIND(")",'Bball ref'!H395)-FIND("/",'Bball ref'!H395)-1)</f>
        <v>#VALUE!</v>
      </c>
    </row>
    <row r="390" spans="1:16">
      <c r="A390">
        <f>'Bball ref'!B396</f>
        <v>0</v>
      </c>
      <c r="B390" s="466">
        <f>'Bball ref'!A396</f>
        <v>0</v>
      </c>
      <c r="C390" s="466">
        <f>'Bball ref'!E396</f>
        <v>0</v>
      </c>
      <c r="D390" s="466" t="e">
        <f>LEFT('Bball ref'!G396,FIND("(",'Bball ref'!G396)-1)</f>
        <v>#VALUE!</v>
      </c>
      <c r="E390" s="466" t="e">
        <f>LEFT('Bball ref'!H396,(FIND("(",'Bball ref'!H396)-1))</f>
        <v>#VALUE!</v>
      </c>
      <c r="F390" s="466">
        <f>'Bball ref'!I396</f>
        <v>0</v>
      </c>
      <c r="G390" s="466">
        <f>'Bball ref'!K396</f>
        <v>0</v>
      </c>
      <c r="H390" s="466">
        <f>'Bball ref'!L396</f>
        <v>0</v>
      </c>
      <c r="I390" s="466">
        <f>'Bball ref'!M396</f>
        <v>0</v>
      </c>
      <c r="J390" s="466">
        <f>'Bball ref'!N396</f>
        <v>0</v>
      </c>
      <c r="K390" s="466">
        <f>'Bball ref'!O396</f>
        <v>0</v>
      </c>
      <c r="L390" s="466">
        <f>'Bball ref'!J396</f>
        <v>0</v>
      </c>
      <c r="M390" s="466" t="e">
        <f>MID('Bball ref'!G396,FIND("(",'Bball ref'!G396)+1,FIND("/",'Bball ref'!G396)-FIND("(",'Bball ref'!G396)-1)</f>
        <v>#VALUE!</v>
      </c>
      <c r="N390" s="466" t="e">
        <f>MID('Bball ref'!G396,FIND("/",'Bball ref'!G396)+1,FIND(")",'Bball ref'!G396)-FIND("/",'Bball ref'!G396)-1)</f>
        <v>#VALUE!</v>
      </c>
      <c r="O390" s="466" t="e">
        <f>MID('Bball ref'!H396,FIND("(",'Bball ref'!H396)+1,FIND("/",'Bball ref'!H396)-FIND("(",'Bball ref'!H396)-1)</f>
        <v>#VALUE!</v>
      </c>
      <c r="P390" s="466" t="e">
        <f>MID('Bball ref'!H396,FIND("/",'Bball ref'!H396)+1,FIND(")",'Bball ref'!H396)-FIND("/",'Bball ref'!H396)-1)</f>
        <v>#VALUE!</v>
      </c>
    </row>
    <row r="391" spans="1:16">
      <c r="A391">
        <f>'Bball ref'!B397</f>
        <v>0</v>
      </c>
      <c r="B391" s="466">
        <f>'Bball ref'!A397</f>
        <v>0</v>
      </c>
      <c r="C391" s="466">
        <f>'Bball ref'!E397</f>
        <v>0</v>
      </c>
      <c r="D391" s="466" t="e">
        <f>LEFT('Bball ref'!G397,FIND("(",'Bball ref'!G397)-1)</f>
        <v>#VALUE!</v>
      </c>
      <c r="E391" s="466" t="e">
        <f>LEFT('Bball ref'!H397,(FIND("(",'Bball ref'!H397)-1))</f>
        <v>#VALUE!</v>
      </c>
      <c r="F391" s="466">
        <f>'Bball ref'!I397</f>
        <v>0</v>
      </c>
      <c r="G391" s="466">
        <f>'Bball ref'!K397</f>
        <v>0</v>
      </c>
      <c r="H391" s="466">
        <f>'Bball ref'!L397</f>
        <v>0</v>
      </c>
      <c r="I391" s="466">
        <f>'Bball ref'!M397</f>
        <v>0</v>
      </c>
      <c r="J391" s="466">
        <f>'Bball ref'!N397</f>
        <v>0</v>
      </c>
      <c r="K391" s="466">
        <f>'Bball ref'!O397</f>
        <v>0</v>
      </c>
      <c r="L391" s="466">
        <f>'Bball ref'!J397</f>
        <v>0</v>
      </c>
      <c r="M391" s="466" t="e">
        <f>MID('Bball ref'!G397,FIND("(",'Bball ref'!G397)+1,FIND("/",'Bball ref'!G397)-FIND("(",'Bball ref'!G397)-1)</f>
        <v>#VALUE!</v>
      </c>
      <c r="N391" s="466" t="e">
        <f>MID('Bball ref'!G397,FIND("/",'Bball ref'!G397)+1,FIND(")",'Bball ref'!G397)-FIND("/",'Bball ref'!G397)-1)</f>
        <v>#VALUE!</v>
      </c>
      <c r="O391" s="466" t="e">
        <f>MID('Bball ref'!H397,FIND("(",'Bball ref'!H397)+1,FIND("/",'Bball ref'!H397)-FIND("(",'Bball ref'!H397)-1)</f>
        <v>#VALUE!</v>
      </c>
      <c r="P391" s="466" t="e">
        <f>MID('Bball ref'!H397,FIND("/",'Bball ref'!H397)+1,FIND(")",'Bball ref'!H397)-FIND("/",'Bball ref'!H397)-1)</f>
        <v>#VALUE!</v>
      </c>
    </row>
    <row r="392" spans="1:16">
      <c r="A392">
        <f>'Bball ref'!B398</f>
        <v>0</v>
      </c>
      <c r="B392" s="466">
        <f>'Bball ref'!A398</f>
        <v>0</v>
      </c>
      <c r="C392" s="466">
        <f>'Bball ref'!E398</f>
        <v>0</v>
      </c>
      <c r="D392" s="466" t="e">
        <f>LEFT('Bball ref'!G398,FIND("(",'Bball ref'!G398)-1)</f>
        <v>#VALUE!</v>
      </c>
      <c r="E392" s="466" t="e">
        <f>LEFT('Bball ref'!H398,(FIND("(",'Bball ref'!H398)-1))</f>
        <v>#VALUE!</v>
      </c>
      <c r="F392" s="466">
        <f>'Bball ref'!I398</f>
        <v>0</v>
      </c>
      <c r="G392" s="466">
        <f>'Bball ref'!K398</f>
        <v>0</v>
      </c>
      <c r="H392" s="466">
        <f>'Bball ref'!L398</f>
        <v>0</v>
      </c>
      <c r="I392" s="466">
        <f>'Bball ref'!M398</f>
        <v>0</v>
      </c>
      <c r="J392" s="466">
        <f>'Bball ref'!N398</f>
        <v>0</v>
      </c>
      <c r="K392" s="466">
        <f>'Bball ref'!O398</f>
        <v>0</v>
      </c>
      <c r="L392" s="466">
        <f>'Bball ref'!J398</f>
        <v>0</v>
      </c>
      <c r="M392" s="466" t="e">
        <f>MID('Bball ref'!G398,FIND("(",'Bball ref'!G398)+1,FIND("/",'Bball ref'!G398)-FIND("(",'Bball ref'!G398)-1)</f>
        <v>#VALUE!</v>
      </c>
      <c r="N392" s="466" t="e">
        <f>MID('Bball ref'!G398,FIND("/",'Bball ref'!G398)+1,FIND(")",'Bball ref'!G398)-FIND("/",'Bball ref'!G398)-1)</f>
        <v>#VALUE!</v>
      </c>
      <c r="O392" s="466" t="e">
        <f>MID('Bball ref'!H398,FIND("(",'Bball ref'!H398)+1,FIND("/",'Bball ref'!H398)-FIND("(",'Bball ref'!H398)-1)</f>
        <v>#VALUE!</v>
      </c>
      <c r="P392" s="466" t="e">
        <f>MID('Bball ref'!H398,FIND("/",'Bball ref'!H398)+1,FIND(")",'Bball ref'!H398)-FIND("/",'Bball ref'!H398)-1)</f>
        <v>#VALUE!</v>
      </c>
    </row>
    <row r="393" spans="1:16">
      <c r="A393">
        <f>'Bball ref'!B399</f>
        <v>0</v>
      </c>
      <c r="B393" s="466">
        <f>'Bball ref'!A399</f>
        <v>0</v>
      </c>
      <c r="C393" s="466">
        <f>'Bball ref'!E399</f>
        <v>0</v>
      </c>
      <c r="D393" s="466" t="e">
        <f>LEFT('Bball ref'!G399,FIND("(",'Bball ref'!G399)-1)</f>
        <v>#VALUE!</v>
      </c>
      <c r="E393" s="466" t="e">
        <f>LEFT('Bball ref'!H399,(FIND("(",'Bball ref'!H399)-1))</f>
        <v>#VALUE!</v>
      </c>
      <c r="F393" s="466">
        <f>'Bball ref'!I399</f>
        <v>0</v>
      </c>
      <c r="G393" s="466">
        <f>'Bball ref'!K399</f>
        <v>0</v>
      </c>
      <c r="H393" s="466">
        <f>'Bball ref'!L399</f>
        <v>0</v>
      </c>
      <c r="I393" s="466">
        <f>'Bball ref'!M399</f>
        <v>0</v>
      </c>
      <c r="J393" s="466">
        <f>'Bball ref'!N399</f>
        <v>0</v>
      </c>
      <c r="K393" s="466">
        <f>'Bball ref'!O399</f>
        <v>0</v>
      </c>
      <c r="L393" s="466">
        <f>'Bball ref'!J399</f>
        <v>0</v>
      </c>
      <c r="M393" s="466" t="e">
        <f>MID('Bball ref'!G399,FIND("(",'Bball ref'!G399)+1,FIND("/",'Bball ref'!G399)-FIND("(",'Bball ref'!G399)-1)</f>
        <v>#VALUE!</v>
      </c>
      <c r="N393" s="466" t="e">
        <f>MID('Bball ref'!G399,FIND("/",'Bball ref'!G399)+1,FIND(")",'Bball ref'!G399)-FIND("/",'Bball ref'!G399)-1)</f>
        <v>#VALUE!</v>
      </c>
      <c r="O393" s="466" t="e">
        <f>MID('Bball ref'!H399,FIND("(",'Bball ref'!H399)+1,FIND("/",'Bball ref'!H399)-FIND("(",'Bball ref'!H399)-1)</f>
        <v>#VALUE!</v>
      </c>
      <c r="P393" s="466" t="e">
        <f>MID('Bball ref'!H399,FIND("/",'Bball ref'!H399)+1,FIND(")",'Bball ref'!H399)-FIND("/",'Bball ref'!H399)-1)</f>
        <v>#VALUE!</v>
      </c>
    </row>
    <row r="394" spans="1:16">
      <c r="A394">
        <f>'Bball ref'!B400</f>
        <v>0</v>
      </c>
      <c r="B394" s="466">
        <f>'Bball ref'!A400</f>
        <v>0</v>
      </c>
      <c r="C394" s="466">
        <f>'Bball ref'!E400</f>
        <v>0</v>
      </c>
      <c r="D394" s="466" t="e">
        <f>LEFT('Bball ref'!G400,FIND("(",'Bball ref'!G400)-1)</f>
        <v>#VALUE!</v>
      </c>
      <c r="E394" s="466" t="e">
        <f>LEFT('Bball ref'!H400,(FIND("(",'Bball ref'!H400)-1))</f>
        <v>#VALUE!</v>
      </c>
      <c r="F394" s="466">
        <f>'Bball ref'!I400</f>
        <v>0</v>
      </c>
      <c r="G394" s="466">
        <f>'Bball ref'!K400</f>
        <v>0</v>
      </c>
      <c r="H394" s="466">
        <f>'Bball ref'!L400</f>
        <v>0</v>
      </c>
      <c r="I394" s="466">
        <f>'Bball ref'!M400</f>
        <v>0</v>
      </c>
      <c r="J394" s="466">
        <f>'Bball ref'!N400</f>
        <v>0</v>
      </c>
      <c r="K394" s="466">
        <f>'Bball ref'!O400</f>
        <v>0</v>
      </c>
      <c r="L394" s="466">
        <f>'Bball ref'!J400</f>
        <v>0</v>
      </c>
      <c r="M394" s="466" t="e">
        <f>MID('Bball ref'!G400,FIND("(",'Bball ref'!G400)+1,FIND("/",'Bball ref'!G400)-FIND("(",'Bball ref'!G400)-1)</f>
        <v>#VALUE!</v>
      </c>
      <c r="N394" s="466" t="e">
        <f>MID('Bball ref'!G400,FIND("/",'Bball ref'!G400)+1,FIND(")",'Bball ref'!G400)-FIND("/",'Bball ref'!G400)-1)</f>
        <v>#VALUE!</v>
      </c>
      <c r="O394" s="466" t="e">
        <f>MID('Bball ref'!H400,FIND("(",'Bball ref'!H400)+1,FIND("/",'Bball ref'!H400)-FIND("(",'Bball ref'!H400)-1)</f>
        <v>#VALUE!</v>
      </c>
      <c r="P394" s="466" t="e">
        <f>MID('Bball ref'!H400,FIND("/",'Bball ref'!H400)+1,FIND(")",'Bball ref'!H400)-FIND("/",'Bball ref'!H400)-1)</f>
        <v>#VALUE!</v>
      </c>
    </row>
    <row r="395" spans="1:16">
      <c r="A395">
        <f>'Bball ref'!B401</f>
        <v>0</v>
      </c>
      <c r="B395" s="466">
        <f>'Bball ref'!A401</f>
        <v>0</v>
      </c>
      <c r="C395" s="466">
        <f>'Bball ref'!E401</f>
        <v>0</v>
      </c>
      <c r="D395" s="466" t="e">
        <f>LEFT('Bball ref'!G401,FIND("(",'Bball ref'!G401)-1)</f>
        <v>#VALUE!</v>
      </c>
      <c r="E395" s="466" t="e">
        <f>LEFT('Bball ref'!H401,(FIND("(",'Bball ref'!H401)-1))</f>
        <v>#VALUE!</v>
      </c>
      <c r="F395" s="466">
        <f>'Bball ref'!I401</f>
        <v>0</v>
      </c>
      <c r="G395" s="466">
        <f>'Bball ref'!K401</f>
        <v>0</v>
      </c>
      <c r="H395" s="466">
        <f>'Bball ref'!L401</f>
        <v>0</v>
      </c>
      <c r="I395" s="466">
        <f>'Bball ref'!M401</f>
        <v>0</v>
      </c>
      <c r="J395" s="466">
        <f>'Bball ref'!N401</f>
        <v>0</v>
      </c>
      <c r="K395" s="466">
        <f>'Bball ref'!O401</f>
        <v>0</v>
      </c>
      <c r="L395" s="466">
        <f>'Bball ref'!J401</f>
        <v>0</v>
      </c>
      <c r="M395" s="466" t="e">
        <f>MID('Bball ref'!G401,FIND("(",'Bball ref'!G401)+1,FIND("/",'Bball ref'!G401)-FIND("(",'Bball ref'!G401)-1)</f>
        <v>#VALUE!</v>
      </c>
      <c r="N395" s="466" t="e">
        <f>MID('Bball ref'!G401,FIND("/",'Bball ref'!G401)+1,FIND(")",'Bball ref'!G401)-FIND("/",'Bball ref'!G401)-1)</f>
        <v>#VALUE!</v>
      </c>
      <c r="O395" s="466" t="e">
        <f>MID('Bball ref'!H401,FIND("(",'Bball ref'!H401)+1,FIND("/",'Bball ref'!H401)-FIND("(",'Bball ref'!H401)-1)</f>
        <v>#VALUE!</v>
      </c>
      <c r="P395" s="466" t="e">
        <f>MID('Bball ref'!H401,FIND("/",'Bball ref'!H401)+1,FIND(")",'Bball ref'!H401)-FIND("/",'Bball ref'!H401)-1)</f>
        <v>#VALUE!</v>
      </c>
    </row>
    <row r="396" spans="1:16">
      <c r="A396">
        <f>'Bball ref'!B402</f>
        <v>0</v>
      </c>
      <c r="B396" s="466">
        <f>'Bball ref'!A402</f>
        <v>0</v>
      </c>
      <c r="C396" s="466">
        <f>'Bball ref'!E402</f>
        <v>0</v>
      </c>
      <c r="D396" s="466" t="e">
        <f>LEFT('Bball ref'!G402,FIND("(",'Bball ref'!G402)-1)</f>
        <v>#VALUE!</v>
      </c>
      <c r="E396" s="466" t="e">
        <f>LEFT('Bball ref'!H402,(FIND("(",'Bball ref'!H402)-1))</f>
        <v>#VALUE!</v>
      </c>
      <c r="F396" s="466">
        <f>'Bball ref'!I402</f>
        <v>0</v>
      </c>
      <c r="G396" s="466">
        <f>'Bball ref'!K402</f>
        <v>0</v>
      </c>
      <c r="H396" s="466">
        <f>'Bball ref'!L402</f>
        <v>0</v>
      </c>
      <c r="I396" s="466">
        <f>'Bball ref'!M402</f>
        <v>0</v>
      </c>
      <c r="J396" s="466">
        <f>'Bball ref'!N402</f>
        <v>0</v>
      </c>
      <c r="K396" s="466">
        <f>'Bball ref'!O402</f>
        <v>0</v>
      </c>
      <c r="L396" s="466">
        <f>'Bball ref'!J402</f>
        <v>0</v>
      </c>
      <c r="M396" s="466" t="e">
        <f>MID('Bball ref'!G402,FIND("(",'Bball ref'!G402)+1,FIND("/",'Bball ref'!G402)-FIND("(",'Bball ref'!G402)-1)</f>
        <v>#VALUE!</v>
      </c>
      <c r="N396" s="466" t="e">
        <f>MID('Bball ref'!G402,FIND("/",'Bball ref'!G402)+1,FIND(")",'Bball ref'!G402)-FIND("/",'Bball ref'!G402)-1)</f>
        <v>#VALUE!</v>
      </c>
      <c r="O396" s="466" t="e">
        <f>MID('Bball ref'!H402,FIND("(",'Bball ref'!H402)+1,FIND("/",'Bball ref'!H402)-FIND("(",'Bball ref'!H402)-1)</f>
        <v>#VALUE!</v>
      </c>
      <c r="P396" s="466" t="e">
        <f>MID('Bball ref'!H402,FIND("/",'Bball ref'!H402)+1,FIND(")",'Bball ref'!H402)-FIND("/",'Bball ref'!H402)-1)</f>
        <v>#VALUE!</v>
      </c>
    </row>
    <row r="397" spans="1:16">
      <c r="A397">
        <f>'Bball ref'!B403</f>
        <v>0</v>
      </c>
      <c r="B397" s="466">
        <f>'Bball ref'!A403</f>
        <v>0</v>
      </c>
      <c r="C397" s="466">
        <f>'Bball ref'!E403</f>
        <v>0</v>
      </c>
      <c r="D397" s="466" t="e">
        <f>LEFT('Bball ref'!G403,FIND("(",'Bball ref'!G403)-1)</f>
        <v>#VALUE!</v>
      </c>
      <c r="E397" s="466" t="e">
        <f>LEFT('Bball ref'!H403,(FIND("(",'Bball ref'!H403)-1))</f>
        <v>#VALUE!</v>
      </c>
      <c r="F397" s="466">
        <f>'Bball ref'!I403</f>
        <v>0</v>
      </c>
      <c r="G397" s="466">
        <f>'Bball ref'!K403</f>
        <v>0</v>
      </c>
      <c r="H397" s="466">
        <f>'Bball ref'!L403</f>
        <v>0</v>
      </c>
      <c r="I397" s="466">
        <f>'Bball ref'!M403</f>
        <v>0</v>
      </c>
      <c r="J397" s="466">
        <f>'Bball ref'!N403</f>
        <v>0</v>
      </c>
      <c r="K397" s="466">
        <f>'Bball ref'!O403</f>
        <v>0</v>
      </c>
      <c r="L397" s="466">
        <f>'Bball ref'!J403</f>
        <v>0</v>
      </c>
      <c r="M397" s="466" t="e">
        <f>MID('Bball ref'!G403,FIND("(",'Bball ref'!G403)+1,FIND("/",'Bball ref'!G403)-FIND("(",'Bball ref'!G403)-1)</f>
        <v>#VALUE!</v>
      </c>
      <c r="N397" s="466" t="e">
        <f>MID('Bball ref'!G403,FIND("/",'Bball ref'!G403)+1,FIND(")",'Bball ref'!G403)-FIND("/",'Bball ref'!G403)-1)</f>
        <v>#VALUE!</v>
      </c>
      <c r="O397" s="466" t="e">
        <f>MID('Bball ref'!H403,FIND("(",'Bball ref'!H403)+1,FIND("/",'Bball ref'!H403)-FIND("(",'Bball ref'!H403)-1)</f>
        <v>#VALUE!</v>
      </c>
      <c r="P397" s="466" t="e">
        <f>MID('Bball ref'!H403,FIND("/",'Bball ref'!H403)+1,FIND(")",'Bball ref'!H403)-FIND("/",'Bball ref'!H403)-1)</f>
        <v>#VALUE!</v>
      </c>
    </row>
    <row r="398" spans="1:16">
      <c r="A398">
        <f>'Bball ref'!B404</f>
        <v>0</v>
      </c>
      <c r="B398" s="466">
        <f>'Bball ref'!A404</f>
        <v>0</v>
      </c>
      <c r="C398" s="466">
        <f>'Bball ref'!E404</f>
        <v>0</v>
      </c>
      <c r="D398" s="466" t="e">
        <f>LEFT('Bball ref'!G404,FIND("(",'Bball ref'!G404)-1)</f>
        <v>#VALUE!</v>
      </c>
      <c r="E398" s="466" t="e">
        <f>LEFT('Bball ref'!H404,(FIND("(",'Bball ref'!H404)-1))</f>
        <v>#VALUE!</v>
      </c>
      <c r="F398" s="466">
        <f>'Bball ref'!I404</f>
        <v>0</v>
      </c>
      <c r="G398" s="466">
        <f>'Bball ref'!K404</f>
        <v>0</v>
      </c>
      <c r="H398" s="466">
        <f>'Bball ref'!L404</f>
        <v>0</v>
      </c>
      <c r="I398" s="466">
        <f>'Bball ref'!M404</f>
        <v>0</v>
      </c>
      <c r="J398" s="466">
        <f>'Bball ref'!N404</f>
        <v>0</v>
      </c>
      <c r="K398" s="466">
        <f>'Bball ref'!O404</f>
        <v>0</v>
      </c>
      <c r="L398" s="466">
        <f>'Bball ref'!J404</f>
        <v>0</v>
      </c>
      <c r="M398" s="466" t="e">
        <f>MID('Bball ref'!G404,FIND("(",'Bball ref'!G404)+1,FIND("/",'Bball ref'!G404)-FIND("(",'Bball ref'!G404)-1)</f>
        <v>#VALUE!</v>
      </c>
      <c r="N398" s="466" t="e">
        <f>MID('Bball ref'!G404,FIND("/",'Bball ref'!G404)+1,FIND(")",'Bball ref'!G404)-FIND("/",'Bball ref'!G404)-1)</f>
        <v>#VALUE!</v>
      </c>
      <c r="O398" s="466" t="e">
        <f>MID('Bball ref'!H404,FIND("(",'Bball ref'!H404)+1,FIND("/",'Bball ref'!H404)-FIND("(",'Bball ref'!H404)-1)</f>
        <v>#VALUE!</v>
      </c>
      <c r="P398" s="466" t="e">
        <f>MID('Bball ref'!H404,FIND("/",'Bball ref'!H404)+1,FIND(")",'Bball ref'!H404)-FIND("/",'Bball ref'!H404)-1)</f>
        <v>#VALUE!</v>
      </c>
    </row>
    <row r="399" spans="1:16">
      <c r="A399">
        <f>'Bball ref'!B405</f>
        <v>0</v>
      </c>
      <c r="B399" s="466">
        <f>'Bball ref'!A405</f>
        <v>0</v>
      </c>
      <c r="C399" s="466">
        <f>'Bball ref'!E405</f>
        <v>0</v>
      </c>
      <c r="D399" s="466" t="e">
        <f>LEFT('Bball ref'!G405,FIND("(",'Bball ref'!G405)-1)</f>
        <v>#VALUE!</v>
      </c>
      <c r="E399" s="466" t="e">
        <f>LEFT('Bball ref'!H405,(FIND("(",'Bball ref'!H405)-1))</f>
        <v>#VALUE!</v>
      </c>
      <c r="F399" s="466">
        <f>'Bball ref'!I405</f>
        <v>0</v>
      </c>
      <c r="G399" s="466">
        <f>'Bball ref'!K405</f>
        <v>0</v>
      </c>
      <c r="H399" s="466">
        <f>'Bball ref'!L405</f>
        <v>0</v>
      </c>
      <c r="I399" s="466">
        <f>'Bball ref'!M405</f>
        <v>0</v>
      </c>
      <c r="J399" s="466">
        <f>'Bball ref'!N405</f>
        <v>0</v>
      </c>
      <c r="K399" s="466">
        <f>'Bball ref'!O405</f>
        <v>0</v>
      </c>
      <c r="L399" s="466">
        <f>'Bball ref'!J405</f>
        <v>0</v>
      </c>
      <c r="M399" s="466" t="e">
        <f>MID('Bball ref'!G405,FIND("(",'Bball ref'!G405)+1,FIND("/",'Bball ref'!G405)-FIND("(",'Bball ref'!G405)-1)</f>
        <v>#VALUE!</v>
      </c>
      <c r="N399" s="466" t="e">
        <f>MID('Bball ref'!G405,FIND("/",'Bball ref'!G405)+1,FIND(")",'Bball ref'!G405)-FIND("/",'Bball ref'!G405)-1)</f>
        <v>#VALUE!</v>
      </c>
      <c r="O399" s="466" t="e">
        <f>MID('Bball ref'!H405,FIND("(",'Bball ref'!H405)+1,FIND("/",'Bball ref'!H405)-FIND("(",'Bball ref'!H405)-1)</f>
        <v>#VALUE!</v>
      </c>
      <c r="P399" s="466" t="e">
        <f>MID('Bball ref'!H405,FIND("/",'Bball ref'!H405)+1,FIND(")",'Bball ref'!H405)-FIND("/",'Bball ref'!H405)-1)</f>
        <v>#VALUE!</v>
      </c>
    </row>
    <row r="400" spans="1:16">
      <c r="A400">
        <f>'Bball ref'!B406</f>
        <v>0</v>
      </c>
      <c r="B400" s="466">
        <f>'Bball ref'!A406</f>
        <v>0</v>
      </c>
      <c r="C400" s="466">
        <f>'Bball ref'!E406</f>
        <v>0</v>
      </c>
      <c r="D400" s="466" t="e">
        <f>LEFT('Bball ref'!G406,FIND("(",'Bball ref'!G406)-1)</f>
        <v>#VALUE!</v>
      </c>
      <c r="E400" s="466" t="e">
        <f>LEFT('Bball ref'!H406,(FIND("(",'Bball ref'!H406)-1))</f>
        <v>#VALUE!</v>
      </c>
      <c r="F400" s="466">
        <f>'Bball ref'!I406</f>
        <v>0</v>
      </c>
      <c r="G400" s="466">
        <f>'Bball ref'!K406</f>
        <v>0</v>
      </c>
      <c r="H400" s="466">
        <f>'Bball ref'!L406</f>
        <v>0</v>
      </c>
      <c r="I400" s="466">
        <f>'Bball ref'!M406</f>
        <v>0</v>
      </c>
      <c r="J400" s="466">
        <f>'Bball ref'!N406</f>
        <v>0</v>
      </c>
      <c r="K400" s="466">
        <f>'Bball ref'!O406</f>
        <v>0</v>
      </c>
      <c r="L400" s="466">
        <f>'Bball ref'!J406</f>
        <v>0</v>
      </c>
      <c r="M400" s="466" t="e">
        <f>MID('Bball ref'!G406,FIND("(",'Bball ref'!G406)+1,FIND("/",'Bball ref'!G406)-FIND("(",'Bball ref'!G406)-1)</f>
        <v>#VALUE!</v>
      </c>
      <c r="N400" s="466" t="e">
        <f>MID('Bball ref'!G406,FIND("/",'Bball ref'!G406)+1,FIND(")",'Bball ref'!G406)-FIND("/",'Bball ref'!G406)-1)</f>
        <v>#VALUE!</v>
      </c>
      <c r="O400" s="466" t="e">
        <f>MID('Bball ref'!H406,FIND("(",'Bball ref'!H406)+1,FIND("/",'Bball ref'!H406)-FIND("(",'Bball ref'!H406)-1)</f>
        <v>#VALUE!</v>
      </c>
      <c r="P400" s="466" t="e">
        <f>MID('Bball ref'!H406,FIND("/",'Bball ref'!H406)+1,FIND(")",'Bball ref'!H406)-FIND("/",'Bball ref'!H406)-1)</f>
        <v>#VALUE!</v>
      </c>
    </row>
    <row r="401" spans="1:16">
      <c r="A401">
        <f>'Bball ref'!B407</f>
        <v>0</v>
      </c>
      <c r="B401" s="466">
        <f>'Bball ref'!A407</f>
        <v>0</v>
      </c>
      <c r="C401" s="466">
        <f>'Bball ref'!E407</f>
        <v>0</v>
      </c>
      <c r="D401" s="466" t="e">
        <f>LEFT('Bball ref'!G407,FIND("(",'Bball ref'!G407)-1)</f>
        <v>#VALUE!</v>
      </c>
      <c r="E401" s="466" t="e">
        <f>LEFT('Bball ref'!H407,(FIND("(",'Bball ref'!H407)-1))</f>
        <v>#VALUE!</v>
      </c>
      <c r="F401" s="466">
        <f>'Bball ref'!I407</f>
        <v>0</v>
      </c>
      <c r="G401" s="466">
        <f>'Bball ref'!K407</f>
        <v>0</v>
      </c>
      <c r="H401" s="466">
        <f>'Bball ref'!L407</f>
        <v>0</v>
      </c>
      <c r="I401" s="466">
        <f>'Bball ref'!M407</f>
        <v>0</v>
      </c>
      <c r="J401" s="466">
        <f>'Bball ref'!N407</f>
        <v>0</v>
      </c>
      <c r="K401" s="466">
        <f>'Bball ref'!O407</f>
        <v>0</v>
      </c>
      <c r="L401" s="466">
        <f>'Bball ref'!J407</f>
        <v>0</v>
      </c>
      <c r="M401" s="466" t="e">
        <f>MID('Bball ref'!G407,FIND("(",'Bball ref'!G407)+1,FIND("/",'Bball ref'!G407)-FIND("(",'Bball ref'!G407)-1)</f>
        <v>#VALUE!</v>
      </c>
      <c r="N401" s="466" t="e">
        <f>MID('Bball ref'!G407,FIND("/",'Bball ref'!G407)+1,FIND(")",'Bball ref'!G407)-FIND("/",'Bball ref'!G407)-1)</f>
        <v>#VALUE!</v>
      </c>
      <c r="O401" s="466" t="e">
        <f>MID('Bball ref'!H407,FIND("(",'Bball ref'!H407)+1,FIND("/",'Bball ref'!H407)-FIND("(",'Bball ref'!H407)-1)</f>
        <v>#VALUE!</v>
      </c>
      <c r="P401" s="466" t="e">
        <f>MID('Bball ref'!H407,FIND("/",'Bball ref'!H407)+1,FIND(")",'Bball ref'!H407)-FIND("/",'Bball ref'!H407)-1)</f>
        <v>#VALUE!</v>
      </c>
    </row>
    <row r="402" spans="1:16">
      <c r="A402">
        <f>'Bball ref'!B408</f>
        <v>0</v>
      </c>
      <c r="B402" s="466">
        <f>'Bball ref'!A408</f>
        <v>0</v>
      </c>
      <c r="C402" s="466">
        <f>'Bball ref'!E408</f>
        <v>0</v>
      </c>
      <c r="D402" s="466" t="e">
        <f>LEFT('Bball ref'!G408,FIND("(",'Bball ref'!G408)-1)</f>
        <v>#VALUE!</v>
      </c>
      <c r="E402" s="466" t="e">
        <f>LEFT('Bball ref'!H408,(FIND("(",'Bball ref'!H408)-1))</f>
        <v>#VALUE!</v>
      </c>
      <c r="F402" s="466">
        <f>'Bball ref'!I408</f>
        <v>0</v>
      </c>
      <c r="G402" s="466">
        <f>'Bball ref'!K408</f>
        <v>0</v>
      </c>
      <c r="H402" s="466">
        <f>'Bball ref'!L408</f>
        <v>0</v>
      </c>
      <c r="I402" s="466">
        <f>'Bball ref'!M408</f>
        <v>0</v>
      </c>
      <c r="J402" s="466">
        <f>'Bball ref'!N408</f>
        <v>0</v>
      </c>
      <c r="K402" s="466">
        <f>'Bball ref'!O408</f>
        <v>0</v>
      </c>
      <c r="L402" s="466">
        <f>'Bball ref'!J408</f>
        <v>0</v>
      </c>
      <c r="M402" s="466" t="e">
        <f>MID('Bball ref'!G408,FIND("(",'Bball ref'!G408)+1,FIND("/",'Bball ref'!G408)-FIND("(",'Bball ref'!G408)-1)</f>
        <v>#VALUE!</v>
      </c>
      <c r="N402" s="466" t="e">
        <f>MID('Bball ref'!G408,FIND("/",'Bball ref'!G408)+1,FIND(")",'Bball ref'!G408)-FIND("/",'Bball ref'!G408)-1)</f>
        <v>#VALUE!</v>
      </c>
      <c r="O402" s="466" t="e">
        <f>MID('Bball ref'!H408,FIND("(",'Bball ref'!H408)+1,FIND("/",'Bball ref'!H408)-FIND("(",'Bball ref'!H408)-1)</f>
        <v>#VALUE!</v>
      </c>
      <c r="P402" s="466" t="e">
        <f>MID('Bball ref'!H408,FIND("/",'Bball ref'!H408)+1,FIND(")",'Bball ref'!H408)-FIND("/",'Bball ref'!H408)-1)</f>
        <v>#VALUE!</v>
      </c>
    </row>
    <row r="403" spans="1:16">
      <c r="A403">
        <f>'Bball ref'!B409</f>
        <v>0</v>
      </c>
      <c r="B403" s="466">
        <f>'Bball ref'!A409</f>
        <v>0</v>
      </c>
      <c r="C403" s="466">
        <f>'Bball ref'!E409</f>
        <v>0</v>
      </c>
      <c r="D403" s="466" t="e">
        <f>LEFT('Bball ref'!G409,FIND("(",'Bball ref'!G409)-1)</f>
        <v>#VALUE!</v>
      </c>
      <c r="E403" s="466" t="e">
        <f>LEFT('Bball ref'!H409,(FIND("(",'Bball ref'!H409)-1))</f>
        <v>#VALUE!</v>
      </c>
      <c r="F403" s="466">
        <f>'Bball ref'!I409</f>
        <v>0</v>
      </c>
      <c r="G403" s="466">
        <f>'Bball ref'!K409</f>
        <v>0</v>
      </c>
      <c r="H403" s="466">
        <f>'Bball ref'!L409</f>
        <v>0</v>
      </c>
      <c r="I403" s="466">
        <f>'Bball ref'!M409</f>
        <v>0</v>
      </c>
      <c r="J403" s="466">
        <f>'Bball ref'!N409</f>
        <v>0</v>
      </c>
      <c r="K403" s="466">
        <f>'Bball ref'!O409</f>
        <v>0</v>
      </c>
      <c r="L403" s="466">
        <f>'Bball ref'!J409</f>
        <v>0</v>
      </c>
      <c r="M403" s="466" t="e">
        <f>MID('Bball ref'!G409,FIND("(",'Bball ref'!G409)+1,FIND("/",'Bball ref'!G409)-FIND("(",'Bball ref'!G409)-1)</f>
        <v>#VALUE!</v>
      </c>
      <c r="N403" s="466" t="e">
        <f>MID('Bball ref'!G409,FIND("/",'Bball ref'!G409)+1,FIND(")",'Bball ref'!G409)-FIND("/",'Bball ref'!G409)-1)</f>
        <v>#VALUE!</v>
      </c>
      <c r="O403" s="466" t="e">
        <f>MID('Bball ref'!H409,FIND("(",'Bball ref'!H409)+1,FIND("/",'Bball ref'!H409)-FIND("(",'Bball ref'!H409)-1)</f>
        <v>#VALUE!</v>
      </c>
      <c r="P403" s="466" t="e">
        <f>MID('Bball ref'!H409,FIND("/",'Bball ref'!H409)+1,FIND(")",'Bball ref'!H409)-FIND("/",'Bball ref'!H409)-1)</f>
        <v>#VALUE!</v>
      </c>
    </row>
    <row r="404" spans="1:16">
      <c r="A404">
        <f>'Bball ref'!B410</f>
        <v>0</v>
      </c>
      <c r="B404" s="466">
        <f>'Bball ref'!A410</f>
        <v>0</v>
      </c>
      <c r="C404" s="466">
        <f>'Bball ref'!E410</f>
        <v>0</v>
      </c>
      <c r="D404" s="466" t="e">
        <f>LEFT('Bball ref'!G410,FIND("(",'Bball ref'!G410)-1)</f>
        <v>#VALUE!</v>
      </c>
      <c r="E404" s="466" t="e">
        <f>LEFT('Bball ref'!H410,(FIND("(",'Bball ref'!H410)-1))</f>
        <v>#VALUE!</v>
      </c>
      <c r="F404" s="466">
        <f>'Bball ref'!I410</f>
        <v>0</v>
      </c>
      <c r="G404" s="466">
        <f>'Bball ref'!K410</f>
        <v>0</v>
      </c>
      <c r="H404" s="466">
        <f>'Bball ref'!L410</f>
        <v>0</v>
      </c>
      <c r="I404" s="466">
        <f>'Bball ref'!M410</f>
        <v>0</v>
      </c>
      <c r="J404" s="466">
        <f>'Bball ref'!N410</f>
        <v>0</v>
      </c>
      <c r="K404" s="466">
        <f>'Bball ref'!O410</f>
        <v>0</v>
      </c>
      <c r="L404" s="466">
        <f>'Bball ref'!J410</f>
        <v>0</v>
      </c>
      <c r="M404" s="466" t="e">
        <f>MID('Bball ref'!G410,FIND("(",'Bball ref'!G410)+1,FIND("/",'Bball ref'!G410)-FIND("(",'Bball ref'!G410)-1)</f>
        <v>#VALUE!</v>
      </c>
      <c r="N404" s="466" t="e">
        <f>MID('Bball ref'!G410,FIND("/",'Bball ref'!G410)+1,FIND(")",'Bball ref'!G410)-FIND("/",'Bball ref'!G410)-1)</f>
        <v>#VALUE!</v>
      </c>
      <c r="O404" s="466" t="e">
        <f>MID('Bball ref'!H410,FIND("(",'Bball ref'!H410)+1,FIND("/",'Bball ref'!H410)-FIND("(",'Bball ref'!H410)-1)</f>
        <v>#VALUE!</v>
      </c>
      <c r="P404" s="466" t="e">
        <f>MID('Bball ref'!H410,FIND("/",'Bball ref'!H410)+1,FIND(")",'Bball ref'!H410)-FIND("/",'Bball ref'!H410)-1)</f>
        <v>#VALUE!</v>
      </c>
    </row>
    <row r="405" spans="1:16">
      <c r="A405">
        <f>'Bball ref'!B411</f>
        <v>0</v>
      </c>
      <c r="B405" s="466">
        <f>'Bball ref'!A411</f>
        <v>0</v>
      </c>
      <c r="C405" s="466">
        <f>'Bball ref'!E411</f>
        <v>0</v>
      </c>
      <c r="D405" s="466" t="e">
        <f>LEFT('Bball ref'!G411,FIND("(",'Bball ref'!G411)-1)</f>
        <v>#VALUE!</v>
      </c>
      <c r="E405" s="466" t="e">
        <f>LEFT('Bball ref'!H411,(FIND("(",'Bball ref'!H411)-1))</f>
        <v>#VALUE!</v>
      </c>
      <c r="F405" s="466">
        <f>'Bball ref'!I411</f>
        <v>0</v>
      </c>
      <c r="G405" s="466">
        <f>'Bball ref'!K411</f>
        <v>0</v>
      </c>
      <c r="H405" s="466">
        <f>'Bball ref'!L411</f>
        <v>0</v>
      </c>
      <c r="I405" s="466">
        <f>'Bball ref'!M411</f>
        <v>0</v>
      </c>
      <c r="J405" s="466">
        <f>'Bball ref'!N411</f>
        <v>0</v>
      </c>
      <c r="K405" s="466">
        <f>'Bball ref'!O411</f>
        <v>0</v>
      </c>
      <c r="L405" s="466">
        <f>'Bball ref'!J411</f>
        <v>0</v>
      </c>
      <c r="M405" s="466" t="e">
        <f>MID('Bball ref'!G411,FIND("(",'Bball ref'!G411)+1,FIND("/",'Bball ref'!G411)-FIND("(",'Bball ref'!G411)-1)</f>
        <v>#VALUE!</v>
      </c>
      <c r="N405" s="466" t="e">
        <f>MID('Bball ref'!G411,FIND("/",'Bball ref'!G411)+1,FIND(")",'Bball ref'!G411)-FIND("/",'Bball ref'!G411)-1)</f>
        <v>#VALUE!</v>
      </c>
      <c r="O405" s="466" t="e">
        <f>MID('Bball ref'!H411,FIND("(",'Bball ref'!H411)+1,FIND("/",'Bball ref'!H411)-FIND("(",'Bball ref'!H411)-1)</f>
        <v>#VALUE!</v>
      </c>
      <c r="P405" s="466" t="e">
        <f>MID('Bball ref'!H411,FIND("/",'Bball ref'!H411)+1,FIND(")",'Bball ref'!H411)-FIND("/",'Bball ref'!H411)-1)</f>
        <v>#VALUE!</v>
      </c>
    </row>
    <row r="406" spans="1:16">
      <c r="A406">
        <f>'Bball ref'!B412</f>
        <v>0</v>
      </c>
      <c r="B406" s="466">
        <f>'Bball ref'!A412</f>
        <v>0</v>
      </c>
      <c r="C406" s="466">
        <f>'Bball ref'!E412</f>
        <v>0</v>
      </c>
      <c r="D406" s="466" t="e">
        <f>LEFT('Bball ref'!G412,FIND("(",'Bball ref'!G412)-1)</f>
        <v>#VALUE!</v>
      </c>
      <c r="E406" s="466" t="e">
        <f>LEFT('Bball ref'!H412,(FIND("(",'Bball ref'!H412)-1))</f>
        <v>#VALUE!</v>
      </c>
      <c r="F406" s="466">
        <f>'Bball ref'!I412</f>
        <v>0</v>
      </c>
      <c r="G406" s="466">
        <f>'Bball ref'!K412</f>
        <v>0</v>
      </c>
      <c r="H406" s="466">
        <f>'Bball ref'!L412</f>
        <v>0</v>
      </c>
      <c r="I406" s="466">
        <f>'Bball ref'!M412</f>
        <v>0</v>
      </c>
      <c r="J406" s="466">
        <f>'Bball ref'!N412</f>
        <v>0</v>
      </c>
      <c r="K406" s="466">
        <f>'Bball ref'!O412</f>
        <v>0</v>
      </c>
      <c r="L406" s="466">
        <f>'Bball ref'!J412</f>
        <v>0</v>
      </c>
      <c r="M406" s="466" t="e">
        <f>MID('Bball ref'!G412,FIND("(",'Bball ref'!G412)+1,FIND("/",'Bball ref'!G412)-FIND("(",'Bball ref'!G412)-1)</f>
        <v>#VALUE!</v>
      </c>
      <c r="N406" s="466" t="e">
        <f>MID('Bball ref'!G412,FIND("/",'Bball ref'!G412)+1,FIND(")",'Bball ref'!G412)-FIND("/",'Bball ref'!G412)-1)</f>
        <v>#VALUE!</v>
      </c>
      <c r="O406" s="466" t="e">
        <f>MID('Bball ref'!H412,FIND("(",'Bball ref'!H412)+1,FIND("/",'Bball ref'!H412)-FIND("(",'Bball ref'!H412)-1)</f>
        <v>#VALUE!</v>
      </c>
      <c r="P406" s="466" t="e">
        <f>MID('Bball ref'!H412,FIND("/",'Bball ref'!H412)+1,FIND(")",'Bball ref'!H412)-FIND("/",'Bball ref'!H412)-1)</f>
        <v>#VALUE!</v>
      </c>
    </row>
    <row r="407" spans="1:16">
      <c r="A407">
        <f>'Bball ref'!B413</f>
        <v>0</v>
      </c>
      <c r="B407" s="466">
        <f>'Bball ref'!A413</f>
        <v>0</v>
      </c>
      <c r="C407" s="466">
        <f>'Bball ref'!E413</f>
        <v>0</v>
      </c>
      <c r="D407" s="466" t="e">
        <f>LEFT('Bball ref'!G413,FIND("(",'Bball ref'!G413)-1)</f>
        <v>#VALUE!</v>
      </c>
      <c r="E407" s="466" t="e">
        <f>LEFT('Bball ref'!H413,(FIND("(",'Bball ref'!H413)-1))</f>
        <v>#VALUE!</v>
      </c>
      <c r="F407" s="466">
        <f>'Bball ref'!I413</f>
        <v>0</v>
      </c>
      <c r="G407" s="466">
        <f>'Bball ref'!K413</f>
        <v>0</v>
      </c>
      <c r="H407" s="466">
        <f>'Bball ref'!L413</f>
        <v>0</v>
      </c>
      <c r="I407" s="466">
        <f>'Bball ref'!M413</f>
        <v>0</v>
      </c>
      <c r="J407" s="466">
        <f>'Bball ref'!N413</f>
        <v>0</v>
      </c>
      <c r="K407" s="466">
        <f>'Bball ref'!O413</f>
        <v>0</v>
      </c>
      <c r="L407" s="466">
        <f>'Bball ref'!J413</f>
        <v>0</v>
      </c>
      <c r="M407" s="466" t="e">
        <f>MID('Bball ref'!G413,FIND("(",'Bball ref'!G413)+1,FIND("/",'Bball ref'!G413)-FIND("(",'Bball ref'!G413)-1)</f>
        <v>#VALUE!</v>
      </c>
      <c r="N407" s="466" t="e">
        <f>MID('Bball ref'!G413,FIND("/",'Bball ref'!G413)+1,FIND(")",'Bball ref'!G413)-FIND("/",'Bball ref'!G413)-1)</f>
        <v>#VALUE!</v>
      </c>
      <c r="O407" s="466" t="e">
        <f>MID('Bball ref'!H413,FIND("(",'Bball ref'!H413)+1,FIND("/",'Bball ref'!H413)-FIND("(",'Bball ref'!H413)-1)</f>
        <v>#VALUE!</v>
      </c>
      <c r="P407" s="466" t="e">
        <f>MID('Bball ref'!H413,FIND("/",'Bball ref'!H413)+1,FIND(")",'Bball ref'!H413)-FIND("/",'Bball ref'!H413)-1)</f>
        <v>#VALUE!</v>
      </c>
    </row>
    <row r="408" spans="1:16">
      <c r="A408">
        <f>'Bball ref'!B414</f>
        <v>0</v>
      </c>
      <c r="B408" s="466">
        <f>'Bball ref'!A414</f>
        <v>0</v>
      </c>
      <c r="C408" s="466">
        <f>'Bball ref'!E414</f>
        <v>0</v>
      </c>
      <c r="D408" s="466" t="e">
        <f>LEFT('Bball ref'!G414,FIND("(",'Bball ref'!G414)-1)</f>
        <v>#VALUE!</v>
      </c>
      <c r="E408" s="466" t="e">
        <f>LEFT('Bball ref'!H414,(FIND("(",'Bball ref'!H414)-1))</f>
        <v>#VALUE!</v>
      </c>
      <c r="F408" s="466">
        <f>'Bball ref'!I414</f>
        <v>0</v>
      </c>
      <c r="G408" s="466">
        <f>'Bball ref'!K414</f>
        <v>0</v>
      </c>
      <c r="H408" s="466">
        <f>'Bball ref'!L414</f>
        <v>0</v>
      </c>
      <c r="I408" s="466">
        <f>'Bball ref'!M414</f>
        <v>0</v>
      </c>
      <c r="J408" s="466">
        <f>'Bball ref'!N414</f>
        <v>0</v>
      </c>
      <c r="K408" s="466">
        <f>'Bball ref'!O414</f>
        <v>0</v>
      </c>
      <c r="L408" s="466">
        <f>'Bball ref'!J414</f>
        <v>0</v>
      </c>
      <c r="M408" s="466" t="e">
        <f>MID('Bball ref'!G414,FIND("(",'Bball ref'!G414)+1,FIND("/",'Bball ref'!G414)-FIND("(",'Bball ref'!G414)-1)</f>
        <v>#VALUE!</v>
      </c>
      <c r="N408" s="466" t="e">
        <f>MID('Bball ref'!G414,FIND("/",'Bball ref'!G414)+1,FIND(")",'Bball ref'!G414)-FIND("/",'Bball ref'!G414)-1)</f>
        <v>#VALUE!</v>
      </c>
      <c r="O408" s="466" t="e">
        <f>MID('Bball ref'!H414,FIND("(",'Bball ref'!H414)+1,FIND("/",'Bball ref'!H414)-FIND("(",'Bball ref'!H414)-1)</f>
        <v>#VALUE!</v>
      </c>
      <c r="P408" s="466" t="e">
        <f>MID('Bball ref'!H414,FIND("/",'Bball ref'!H414)+1,FIND(")",'Bball ref'!H414)-FIND("/",'Bball ref'!H414)-1)</f>
        <v>#VALUE!</v>
      </c>
    </row>
    <row r="409" spans="1:16">
      <c r="A409">
        <f>'Bball ref'!B415</f>
        <v>0</v>
      </c>
      <c r="B409" s="466">
        <f>'Bball ref'!A415</f>
        <v>0</v>
      </c>
      <c r="C409" s="466">
        <f>'Bball ref'!E415</f>
        <v>0</v>
      </c>
      <c r="D409" s="466" t="e">
        <f>LEFT('Bball ref'!G415,FIND("(",'Bball ref'!G415)-1)</f>
        <v>#VALUE!</v>
      </c>
      <c r="E409" s="466" t="e">
        <f>LEFT('Bball ref'!H415,(FIND("(",'Bball ref'!H415)-1))</f>
        <v>#VALUE!</v>
      </c>
      <c r="F409" s="466">
        <f>'Bball ref'!I415</f>
        <v>0</v>
      </c>
      <c r="G409" s="466">
        <f>'Bball ref'!K415</f>
        <v>0</v>
      </c>
      <c r="H409" s="466">
        <f>'Bball ref'!L415</f>
        <v>0</v>
      </c>
      <c r="I409" s="466">
        <f>'Bball ref'!M415</f>
        <v>0</v>
      </c>
      <c r="J409" s="466">
        <f>'Bball ref'!N415</f>
        <v>0</v>
      </c>
      <c r="K409" s="466">
        <f>'Bball ref'!O415</f>
        <v>0</v>
      </c>
      <c r="L409" s="466">
        <f>'Bball ref'!J415</f>
        <v>0</v>
      </c>
      <c r="M409" s="466" t="e">
        <f>MID('Bball ref'!G415,FIND("(",'Bball ref'!G415)+1,FIND("/",'Bball ref'!G415)-FIND("(",'Bball ref'!G415)-1)</f>
        <v>#VALUE!</v>
      </c>
      <c r="N409" s="466" t="e">
        <f>MID('Bball ref'!G415,FIND("/",'Bball ref'!G415)+1,FIND(")",'Bball ref'!G415)-FIND("/",'Bball ref'!G415)-1)</f>
        <v>#VALUE!</v>
      </c>
      <c r="O409" s="466" t="e">
        <f>MID('Bball ref'!H415,FIND("(",'Bball ref'!H415)+1,FIND("/",'Bball ref'!H415)-FIND("(",'Bball ref'!H415)-1)</f>
        <v>#VALUE!</v>
      </c>
      <c r="P409" s="466" t="e">
        <f>MID('Bball ref'!H415,FIND("/",'Bball ref'!H415)+1,FIND(")",'Bball ref'!H415)-FIND("/",'Bball ref'!H415)-1)</f>
        <v>#VALUE!</v>
      </c>
    </row>
    <row r="410" spans="1:16">
      <c r="A410">
        <f>'Bball ref'!B416</f>
        <v>0</v>
      </c>
      <c r="B410" s="466">
        <f>'Bball ref'!A416</f>
        <v>0</v>
      </c>
      <c r="C410" s="466">
        <f>'Bball ref'!E416</f>
        <v>0</v>
      </c>
      <c r="D410" s="466" t="e">
        <f>LEFT('Bball ref'!G416,FIND("(",'Bball ref'!G416)-1)</f>
        <v>#VALUE!</v>
      </c>
      <c r="E410" s="466" t="e">
        <f>LEFT('Bball ref'!H416,(FIND("(",'Bball ref'!H416)-1))</f>
        <v>#VALUE!</v>
      </c>
      <c r="F410" s="466">
        <f>'Bball ref'!I416</f>
        <v>0</v>
      </c>
      <c r="G410" s="466">
        <f>'Bball ref'!K416</f>
        <v>0</v>
      </c>
      <c r="H410" s="466">
        <f>'Bball ref'!L416</f>
        <v>0</v>
      </c>
      <c r="I410" s="466">
        <f>'Bball ref'!M416</f>
        <v>0</v>
      </c>
      <c r="J410" s="466">
        <f>'Bball ref'!N416</f>
        <v>0</v>
      </c>
      <c r="K410" s="466">
        <f>'Bball ref'!O416</f>
        <v>0</v>
      </c>
      <c r="L410" s="466">
        <f>'Bball ref'!J416</f>
        <v>0</v>
      </c>
      <c r="M410" s="466" t="e">
        <f>MID('Bball ref'!G416,FIND("(",'Bball ref'!G416)+1,FIND("/",'Bball ref'!G416)-FIND("(",'Bball ref'!G416)-1)</f>
        <v>#VALUE!</v>
      </c>
      <c r="N410" s="466" t="e">
        <f>MID('Bball ref'!G416,FIND("/",'Bball ref'!G416)+1,FIND(")",'Bball ref'!G416)-FIND("/",'Bball ref'!G416)-1)</f>
        <v>#VALUE!</v>
      </c>
      <c r="O410" s="466" t="e">
        <f>MID('Bball ref'!H416,FIND("(",'Bball ref'!H416)+1,FIND("/",'Bball ref'!H416)-FIND("(",'Bball ref'!H416)-1)</f>
        <v>#VALUE!</v>
      </c>
      <c r="P410" s="466" t="e">
        <f>MID('Bball ref'!H416,FIND("/",'Bball ref'!H416)+1,FIND(")",'Bball ref'!H416)-FIND("/",'Bball ref'!H416)-1)</f>
        <v>#VALUE!</v>
      </c>
    </row>
    <row r="411" spans="1:16">
      <c r="A411">
        <f>'Bball ref'!B417</f>
        <v>0</v>
      </c>
      <c r="B411" s="466">
        <f>'Bball ref'!A417</f>
        <v>0</v>
      </c>
      <c r="C411" s="466">
        <f>'Bball ref'!E417</f>
        <v>0</v>
      </c>
      <c r="D411" s="466" t="e">
        <f>LEFT('Bball ref'!G417,FIND("(",'Bball ref'!G417)-1)</f>
        <v>#VALUE!</v>
      </c>
      <c r="E411" s="466" t="e">
        <f>LEFT('Bball ref'!H417,(FIND("(",'Bball ref'!H417)-1))</f>
        <v>#VALUE!</v>
      </c>
      <c r="F411" s="466">
        <f>'Bball ref'!I417</f>
        <v>0</v>
      </c>
      <c r="G411" s="466">
        <f>'Bball ref'!K417</f>
        <v>0</v>
      </c>
      <c r="H411" s="466">
        <f>'Bball ref'!L417</f>
        <v>0</v>
      </c>
      <c r="I411" s="466">
        <f>'Bball ref'!M417</f>
        <v>0</v>
      </c>
      <c r="J411" s="466">
        <f>'Bball ref'!N417</f>
        <v>0</v>
      </c>
      <c r="K411" s="466">
        <f>'Bball ref'!O417</f>
        <v>0</v>
      </c>
      <c r="L411" s="466">
        <f>'Bball ref'!J417</f>
        <v>0</v>
      </c>
      <c r="M411" s="466" t="e">
        <f>MID('Bball ref'!G417,FIND("(",'Bball ref'!G417)+1,FIND("/",'Bball ref'!G417)-FIND("(",'Bball ref'!G417)-1)</f>
        <v>#VALUE!</v>
      </c>
      <c r="N411" s="466" t="e">
        <f>MID('Bball ref'!G417,FIND("/",'Bball ref'!G417)+1,FIND(")",'Bball ref'!G417)-FIND("/",'Bball ref'!G417)-1)</f>
        <v>#VALUE!</v>
      </c>
      <c r="O411" s="466" t="e">
        <f>MID('Bball ref'!H417,FIND("(",'Bball ref'!H417)+1,FIND("/",'Bball ref'!H417)-FIND("(",'Bball ref'!H417)-1)</f>
        <v>#VALUE!</v>
      </c>
      <c r="P411" s="466" t="e">
        <f>MID('Bball ref'!H417,FIND("/",'Bball ref'!H417)+1,FIND(")",'Bball ref'!H417)-FIND("/",'Bball ref'!H417)-1)</f>
        <v>#VALUE!</v>
      </c>
    </row>
    <row r="412" spans="1:16">
      <c r="A412">
        <f>'Bball ref'!B418</f>
        <v>0</v>
      </c>
      <c r="B412" s="466">
        <f>'Bball ref'!A418</f>
        <v>0</v>
      </c>
      <c r="C412" s="466">
        <f>'Bball ref'!E418</f>
        <v>0</v>
      </c>
      <c r="D412" s="466" t="e">
        <f>LEFT('Bball ref'!G418,FIND("(",'Bball ref'!G418)-1)</f>
        <v>#VALUE!</v>
      </c>
      <c r="E412" s="466" t="e">
        <f>LEFT('Bball ref'!H418,(FIND("(",'Bball ref'!H418)-1))</f>
        <v>#VALUE!</v>
      </c>
      <c r="F412" s="466">
        <f>'Bball ref'!I418</f>
        <v>0</v>
      </c>
      <c r="G412" s="466">
        <f>'Bball ref'!K418</f>
        <v>0</v>
      </c>
      <c r="H412" s="466">
        <f>'Bball ref'!L418</f>
        <v>0</v>
      </c>
      <c r="I412" s="466">
        <f>'Bball ref'!M418</f>
        <v>0</v>
      </c>
      <c r="J412" s="466">
        <f>'Bball ref'!N418</f>
        <v>0</v>
      </c>
      <c r="K412" s="466">
        <f>'Bball ref'!O418</f>
        <v>0</v>
      </c>
      <c r="L412" s="466">
        <f>'Bball ref'!J418</f>
        <v>0</v>
      </c>
      <c r="M412" s="466" t="e">
        <f>MID('Bball ref'!G418,FIND("(",'Bball ref'!G418)+1,FIND("/",'Bball ref'!G418)-FIND("(",'Bball ref'!G418)-1)</f>
        <v>#VALUE!</v>
      </c>
      <c r="N412" s="466" t="e">
        <f>MID('Bball ref'!G418,FIND("/",'Bball ref'!G418)+1,FIND(")",'Bball ref'!G418)-FIND("/",'Bball ref'!G418)-1)</f>
        <v>#VALUE!</v>
      </c>
      <c r="O412" s="466" t="e">
        <f>MID('Bball ref'!H418,FIND("(",'Bball ref'!H418)+1,FIND("/",'Bball ref'!H418)-FIND("(",'Bball ref'!H418)-1)</f>
        <v>#VALUE!</v>
      </c>
      <c r="P412" s="466" t="e">
        <f>MID('Bball ref'!H418,FIND("/",'Bball ref'!H418)+1,FIND(")",'Bball ref'!H418)-FIND("/",'Bball ref'!H418)-1)</f>
        <v>#VALUE!</v>
      </c>
    </row>
    <row r="413" spans="1:16">
      <c r="A413">
        <f>'Bball ref'!B419</f>
        <v>0</v>
      </c>
      <c r="B413" s="466">
        <f>'Bball ref'!A419</f>
        <v>0</v>
      </c>
      <c r="C413" s="466">
        <f>'Bball ref'!E419</f>
        <v>0</v>
      </c>
      <c r="D413" s="466" t="e">
        <f>LEFT('Bball ref'!G419,FIND("(",'Bball ref'!G419)-1)</f>
        <v>#VALUE!</v>
      </c>
      <c r="E413" s="466" t="e">
        <f>LEFT('Bball ref'!H419,(FIND("(",'Bball ref'!H419)-1))</f>
        <v>#VALUE!</v>
      </c>
      <c r="F413" s="466">
        <f>'Bball ref'!I419</f>
        <v>0</v>
      </c>
      <c r="G413" s="466">
        <f>'Bball ref'!K419</f>
        <v>0</v>
      </c>
      <c r="H413" s="466">
        <f>'Bball ref'!L419</f>
        <v>0</v>
      </c>
      <c r="I413" s="466">
        <f>'Bball ref'!M419</f>
        <v>0</v>
      </c>
      <c r="J413" s="466">
        <f>'Bball ref'!N419</f>
        <v>0</v>
      </c>
      <c r="K413" s="466">
        <f>'Bball ref'!O419</f>
        <v>0</v>
      </c>
      <c r="L413" s="466">
        <f>'Bball ref'!J419</f>
        <v>0</v>
      </c>
      <c r="M413" s="466" t="e">
        <f>MID('Bball ref'!G419,FIND("(",'Bball ref'!G419)+1,FIND("/",'Bball ref'!G419)-FIND("(",'Bball ref'!G419)-1)</f>
        <v>#VALUE!</v>
      </c>
      <c r="N413" s="466" t="e">
        <f>MID('Bball ref'!G419,FIND("/",'Bball ref'!G419)+1,FIND(")",'Bball ref'!G419)-FIND("/",'Bball ref'!G419)-1)</f>
        <v>#VALUE!</v>
      </c>
      <c r="O413" s="466" t="e">
        <f>MID('Bball ref'!H419,FIND("(",'Bball ref'!H419)+1,FIND("/",'Bball ref'!H419)-FIND("(",'Bball ref'!H419)-1)</f>
        <v>#VALUE!</v>
      </c>
      <c r="P413" s="466" t="e">
        <f>MID('Bball ref'!H419,FIND("/",'Bball ref'!H419)+1,FIND(")",'Bball ref'!H419)-FIND("/",'Bball ref'!H419)-1)</f>
        <v>#VALUE!</v>
      </c>
    </row>
    <row r="414" spans="1:16">
      <c r="A414">
        <f>'Bball ref'!B420</f>
        <v>0</v>
      </c>
      <c r="B414" s="466">
        <f>'Bball ref'!A420</f>
        <v>0</v>
      </c>
      <c r="C414" s="466">
        <f>'Bball ref'!E420</f>
        <v>0</v>
      </c>
      <c r="D414" s="466" t="e">
        <f>LEFT('Bball ref'!G420,FIND("(",'Bball ref'!G420)-1)</f>
        <v>#VALUE!</v>
      </c>
      <c r="E414" s="466" t="e">
        <f>LEFT('Bball ref'!H420,(FIND("(",'Bball ref'!H420)-1))</f>
        <v>#VALUE!</v>
      </c>
      <c r="F414" s="466">
        <f>'Bball ref'!I420</f>
        <v>0</v>
      </c>
      <c r="G414" s="466">
        <f>'Bball ref'!K420</f>
        <v>0</v>
      </c>
      <c r="H414" s="466">
        <f>'Bball ref'!L420</f>
        <v>0</v>
      </c>
      <c r="I414" s="466">
        <f>'Bball ref'!M420</f>
        <v>0</v>
      </c>
      <c r="J414" s="466">
        <f>'Bball ref'!N420</f>
        <v>0</v>
      </c>
      <c r="K414" s="466">
        <f>'Bball ref'!O420</f>
        <v>0</v>
      </c>
      <c r="L414" s="466">
        <f>'Bball ref'!J420</f>
        <v>0</v>
      </c>
      <c r="M414" s="466" t="e">
        <f>MID('Bball ref'!G420,FIND("(",'Bball ref'!G420)+1,FIND("/",'Bball ref'!G420)-FIND("(",'Bball ref'!G420)-1)</f>
        <v>#VALUE!</v>
      </c>
      <c r="N414" s="466" t="e">
        <f>MID('Bball ref'!G420,FIND("/",'Bball ref'!G420)+1,FIND(")",'Bball ref'!G420)-FIND("/",'Bball ref'!G420)-1)</f>
        <v>#VALUE!</v>
      </c>
      <c r="O414" s="466" t="e">
        <f>MID('Bball ref'!H420,FIND("(",'Bball ref'!H420)+1,FIND("/",'Bball ref'!H420)-FIND("(",'Bball ref'!H420)-1)</f>
        <v>#VALUE!</v>
      </c>
      <c r="P414" s="466" t="e">
        <f>MID('Bball ref'!H420,FIND("/",'Bball ref'!H420)+1,FIND(")",'Bball ref'!H420)-FIND("/",'Bball ref'!H420)-1)</f>
        <v>#VALUE!</v>
      </c>
    </row>
    <row r="415" spans="1:16">
      <c r="A415">
        <f>'Bball ref'!B421</f>
        <v>0</v>
      </c>
      <c r="B415" s="466">
        <f>'Bball ref'!A421</f>
        <v>0</v>
      </c>
      <c r="C415" s="466">
        <f>'Bball ref'!E421</f>
        <v>0</v>
      </c>
      <c r="D415" s="466" t="e">
        <f>LEFT('Bball ref'!G421,FIND("(",'Bball ref'!G421)-1)</f>
        <v>#VALUE!</v>
      </c>
      <c r="E415" s="466" t="e">
        <f>LEFT('Bball ref'!H421,(FIND("(",'Bball ref'!H421)-1))</f>
        <v>#VALUE!</v>
      </c>
      <c r="F415" s="466">
        <f>'Bball ref'!I421</f>
        <v>0</v>
      </c>
      <c r="G415" s="466">
        <f>'Bball ref'!K421</f>
        <v>0</v>
      </c>
      <c r="H415" s="466">
        <f>'Bball ref'!L421</f>
        <v>0</v>
      </c>
      <c r="I415" s="466">
        <f>'Bball ref'!M421</f>
        <v>0</v>
      </c>
      <c r="J415" s="466">
        <f>'Bball ref'!N421</f>
        <v>0</v>
      </c>
      <c r="K415" s="466">
        <f>'Bball ref'!O421</f>
        <v>0</v>
      </c>
      <c r="L415" s="466">
        <f>'Bball ref'!J421</f>
        <v>0</v>
      </c>
      <c r="M415" s="466" t="e">
        <f>MID('Bball ref'!G421,FIND("(",'Bball ref'!G421)+1,FIND("/",'Bball ref'!G421)-FIND("(",'Bball ref'!G421)-1)</f>
        <v>#VALUE!</v>
      </c>
      <c r="N415" s="466" t="e">
        <f>MID('Bball ref'!G421,FIND("/",'Bball ref'!G421)+1,FIND(")",'Bball ref'!G421)-FIND("/",'Bball ref'!G421)-1)</f>
        <v>#VALUE!</v>
      </c>
      <c r="O415" s="466" t="e">
        <f>MID('Bball ref'!H421,FIND("(",'Bball ref'!H421)+1,FIND("/",'Bball ref'!H421)-FIND("(",'Bball ref'!H421)-1)</f>
        <v>#VALUE!</v>
      </c>
      <c r="P415" s="466" t="e">
        <f>MID('Bball ref'!H421,FIND("/",'Bball ref'!H421)+1,FIND(")",'Bball ref'!H421)-FIND("/",'Bball ref'!H421)-1)</f>
        <v>#VALUE!</v>
      </c>
    </row>
    <row r="416" spans="1:16">
      <c r="A416">
        <f>'Bball ref'!B422</f>
        <v>0</v>
      </c>
      <c r="B416" s="466">
        <f>'Bball ref'!A422</f>
        <v>0</v>
      </c>
      <c r="C416" s="466">
        <f>'Bball ref'!E422</f>
        <v>0</v>
      </c>
      <c r="D416" s="466" t="e">
        <f>LEFT('Bball ref'!G422,FIND("(",'Bball ref'!G422)-1)</f>
        <v>#VALUE!</v>
      </c>
      <c r="E416" s="466" t="e">
        <f>LEFT('Bball ref'!H422,(FIND("(",'Bball ref'!H422)-1))</f>
        <v>#VALUE!</v>
      </c>
      <c r="F416" s="466">
        <f>'Bball ref'!I422</f>
        <v>0</v>
      </c>
      <c r="G416" s="466">
        <f>'Bball ref'!K422</f>
        <v>0</v>
      </c>
      <c r="H416" s="466">
        <f>'Bball ref'!L422</f>
        <v>0</v>
      </c>
      <c r="I416" s="466">
        <f>'Bball ref'!M422</f>
        <v>0</v>
      </c>
      <c r="J416" s="466">
        <f>'Bball ref'!N422</f>
        <v>0</v>
      </c>
      <c r="K416" s="466">
        <f>'Bball ref'!O422</f>
        <v>0</v>
      </c>
      <c r="L416" s="466">
        <f>'Bball ref'!J422</f>
        <v>0</v>
      </c>
      <c r="M416" s="466" t="e">
        <f>MID('Bball ref'!G422,FIND("(",'Bball ref'!G422)+1,FIND("/",'Bball ref'!G422)-FIND("(",'Bball ref'!G422)-1)</f>
        <v>#VALUE!</v>
      </c>
      <c r="N416" s="466" t="e">
        <f>MID('Bball ref'!G422,FIND("/",'Bball ref'!G422)+1,FIND(")",'Bball ref'!G422)-FIND("/",'Bball ref'!G422)-1)</f>
        <v>#VALUE!</v>
      </c>
      <c r="O416" s="466" t="e">
        <f>MID('Bball ref'!H422,FIND("(",'Bball ref'!H422)+1,FIND("/",'Bball ref'!H422)-FIND("(",'Bball ref'!H422)-1)</f>
        <v>#VALUE!</v>
      </c>
      <c r="P416" s="466" t="e">
        <f>MID('Bball ref'!H422,FIND("/",'Bball ref'!H422)+1,FIND(")",'Bball ref'!H422)-FIND("/",'Bball ref'!H422)-1)</f>
        <v>#VALUE!</v>
      </c>
    </row>
    <row r="417" spans="1:16">
      <c r="A417">
        <f>'Bball ref'!B423</f>
        <v>0</v>
      </c>
      <c r="B417" s="466">
        <f>'Bball ref'!A423</f>
        <v>0</v>
      </c>
      <c r="C417" s="466">
        <f>'Bball ref'!E423</f>
        <v>0</v>
      </c>
      <c r="D417" s="466" t="e">
        <f>LEFT('Bball ref'!G423,FIND("(",'Bball ref'!G423)-1)</f>
        <v>#VALUE!</v>
      </c>
      <c r="E417" s="466" t="e">
        <f>LEFT('Bball ref'!H423,(FIND("(",'Bball ref'!H423)-1))</f>
        <v>#VALUE!</v>
      </c>
      <c r="F417" s="466">
        <f>'Bball ref'!I423</f>
        <v>0</v>
      </c>
      <c r="G417" s="466">
        <f>'Bball ref'!K423</f>
        <v>0</v>
      </c>
      <c r="H417" s="466">
        <f>'Bball ref'!L423</f>
        <v>0</v>
      </c>
      <c r="I417" s="466">
        <f>'Bball ref'!M423</f>
        <v>0</v>
      </c>
      <c r="J417" s="466">
        <f>'Bball ref'!N423</f>
        <v>0</v>
      </c>
      <c r="K417" s="466">
        <f>'Bball ref'!O423</f>
        <v>0</v>
      </c>
      <c r="L417" s="466">
        <f>'Bball ref'!J423</f>
        <v>0</v>
      </c>
      <c r="M417" s="466" t="e">
        <f>MID('Bball ref'!G423,FIND("(",'Bball ref'!G423)+1,FIND("/",'Bball ref'!G423)-FIND("(",'Bball ref'!G423)-1)</f>
        <v>#VALUE!</v>
      </c>
      <c r="N417" s="466" t="e">
        <f>MID('Bball ref'!G423,FIND("/",'Bball ref'!G423)+1,FIND(")",'Bball ref'!G423)-FIND("/",'Bball ref'!G423)-1)</f>
        <v>#VALUE!</v>
      </c>
      <c r="O417" s="466" t="e">
        <f>MID('Bball ref'!H423,FIND("(",'Bball ref'!H423)+1,FIND("/",'Bball ref'!H423)-FIND("(",'Bball ref'!H423)-1)</f>
        <v>#VALUE!</v>
      </c>
      <c r="P417" s="466" t="e">
        <f>MID('Bball ref'!H423,FIND("/",'Bball ref'!H423)+1,FIND(")",'Bball ref'!H423)-FIND("/",'Bball ref'!H423)-1)</f>
        <v>#VALUE!</v>
      </c>
    </row>
    <row r="418" spans="1:16">
      <c r="A418">
        <f>'Bball ref'!B424</f>
        <v>0</v>
      </c>
      <c r="B418" s="466">
        <f>'Bball ref'!A424</f>
        <v>0</v>
      </c>
      <c r="C418" s="466">
        <f>'Bball ref'!E424</f>
        <v>0</v>
      </c>
      <c r="D418" s="466" t="e">
        <f>LEFT('Bball ref'!G424,FIND("(",'Bball ref'!G424)-1)</f>
        <v>#VALUE!</v>
      </c>
      <c r="E418" s="466" t="e">
        <f>LEFT('Bball ref'!H424,(FIND("(",'Bball ref'!H424)-1))</f>
        <v>#VALUE!</v>
      </c>
      <c r="F418" s="466">
        <f>'Bball ref'!I424</f>
        <v>0</v>
      </c>
      <c r="G418" s="466">
        <f>'Bball ref'!K424</f>
        <v>0</v>
      </c>
      <c r="H418" s="466">
        <f>'Bball ref'!L424</f>
        <v>0</v>
      </c>
      <c r="I418" s="466">
        <f>'Bball ref'!M424</f>
        <v>0</v>
      </c>
      <c r="J418" s="466">
        <f>'Bball ref'!N424</f>
        <v>0</v>
      </c>
      <c r="K418" s="466">
        <f>'Bball ref'!O424</f>
        <v>0</v>
      </c>
      <c r="L418" s="466">
        <f>'Bball ref'!J424</f>
        <v>0</v>
      </c>
      <c r="M418" s="466" t="e">
        <f>MID('Bball ref'!G424,FIND("(",'Bball ref'!G424)+1,FIND("/",'Bball ref'!G424)-FIND("(",'Bball ref'!G424)-1)</f>
        <v>#VALUE!</v>
      </c>
      <c r="N418" s="466" t="e">
        <f>MID('Bball ref'!G424,FIND("/",'Bball ref'!G424)+1,FIND(")",'Bball ref'!G424)-FIND("/",'Bball ref'!G424)-1)</f>
        <v>#VALUE!</v>
      </c>
      <c r="O418" s="466" t="e">
        <f>MID('Bball ref'!H424,FIND("(",'Bball ref'!H424)+1,FIND("/",'Bball ref'!H424)-FIND("(",'Bball ref'!H424)-1)</f>
        <v>#VALUE!</v>
      </c>
      <c r="P418" s="466" t="e">
        <f>MID('Bball ref'!H424,FIND("/",'Bball ref'!H424)+1,FIND(")",'Bball ref'!H424)-FIND("/",'Bball ref'!H424)-1)</f>
        <v>#VALUE!</v>
      </c>
    </row>
    <row r="419" spans="1:16">
      <c r="A419">
        <f>'Bball ref'!B425</f>
        <v>0</v>
      </c>
      <c r="B419" s="466">
        <f>'Bball ref'!A425</f>
        <v>0</v>
      </c>
      <c r="C419" s="466">
        <f>'Bball ref'!E425</f>
        <v>0</v>
      </c>
      <c r="D419" s="466" t="e">
        <f>LEFT('Bball ref'!G425,FIND("(",'Bball ref'!G425)-1)</f>
        <v>#VALUE!</v>
      </c>
      <c r="E419" s="466" t="e">
        <f>LEFT('Bball ref'!H425,(FIND("(",'Bball ref'!H425)-1))</f>
        <v>#VALUE!</v>
      </c>
      <c r="F419" s="466">
        <f>'Bball ref'!I425</f>
        <v>0</v>
      </c>
      <c r="G419" s="466">
        <f>'Bball ref'!K425</f>
        <v>0</v>
      </c>
      <c r="H419" s="466">
        <f>'Bball ref'!L425</f>
        <v>0</v>
      </c>
      <c r="I419" s="466">
        <f>'Bball ref'!M425</f>
        <v>0</v>
      </c>
      <c r="J419" s="466">
        <f>'Bball ref'!N425</f>
        <v>0</v>
      </c>
      <c r="K419" s="466">
        <f>'Bball ref'!O425</f>
        <v>0</v>
      </c>
      <c r="L419" s="466">
        <f>'Bball ref'!J425</f>
        <v>0</v>
      </c>
      <c r="M419" s="466" t="e">
        <f>MID('Bball ref'!G425,FIND("(",'Bball ref'!G425)+1,FIND("/",'Bball ref'!G425)-FIND("(",'Bball ref'!G425)-1)</f>
        <v>#VALUE!</v>
      </c>
      <c r="N419" s="466" t="e">
        <f>MID('Bball ref'!G425,FIND("/",'Bball ref'!G425)+1,FIND(")",'Bball ref'!G425)-FIND("/",'Bball ref'!G425)-1)</f>
        <v>#VALUE!</v>
      </c>
      <c r="O419" s="466" t="e">
        <f>MID('Bball ref'!H425,FIND("(",'Bball ref'!H425)+1,FIND("/",'Bball ref'!H425)-FIND("(",'Bball ref'!H425)-1)</f>
        <v>#VALUE!</v>
      </c>
      <c r="P419" s="466" t="e">
        <f>MID('Bball ref'!H425,FIND("/",'Bball ref'!H425)+1,FIND(")",'Bball ref'!H425)-FIND("/",'Bball ref'!H425)-1)</f>
        <v>#VALUE!</v>
      </c>
    </row>
    <row r="420" spans="1:16">
      <c r="A420">
        <f>'Bball ref'!B426</f>
        <v>0</v>
      </c>
      <c r="B420" s="466">
        <f>'Bball ref'!A426</f>
        <v>0</v>
      </c>
      <c r="C420" s="466">
        <f>'Bball ref'!E426</f>
        <v>0</v>
      </c>
      <c r="D420" s="466" t="e">
        <f>LEFT('Bball ref'!G426,FIND("(",'Bball ref'!G426)-1)</f>
        <v>#VALUE!</v>
      </c>
      <c r="E420" s="466" t="e">
        <f>LEFT('Bball ref'!H426,(FIND("(",'Bball ref'!H426)-1))</f>
        <v>#VALUE!</v>
      </c>
      <c r="F420" s="466">
        <f>'Bball ref'!I426</f>
        <v>0</v>
      </c>
      <c r="G420" s="466">
        <f>'Bball ref'!K426</f>
        <v>0</v>
      </c>
      <c r="H420" s="466">
        <f>'Bball ref'!L426</f>
        <v>0</v>
      </c>
      <c r="I420" s="466">
        <f>'Bball ref'!M426</f>
        <v>0</v>
      </c>
      <c r="J420" s="466">
        <f>'Bball ref'!N426</f>
        <v>0</v>
      </c>
      <c r="K420" s="466">
        <f>'Bball ref'!O426</f>
        <v>0</v>
      </c>
      <c r="L420" s="466">
        <f>'Bball ref'!J426</f>
        <v>0</v>
      </c>
      <c r="M420" s="466" t="e">
        <f>MID('Bball ref'!G426,FIND("(",'Bball ref'!G426)+1,FIND("/",'Bball ref'!G426)-FIND("(",'Bball ref'!G426)-1)</f>
        <v>#VALUE!</v>
      </c>
      <c r="N420" s="466" t="e">
        <f>MID('Bball ref'!G426,FIND("/",'Bball ref'!G426)+1,FIND(")",'Bball ref'!G426)-FIND("/",'Bball ref'!G426)-1)</f>
        <v>#VALUE!</v>
      </c>
      <c r="O420" s="466" t="e">
        <f>MID('Bball ref'!H426,FIND("(",'Bball ref'!H426)+1,FIND("/",'Bball ref'!H426)-FIND("(",'Bball ref'!H426)-1)</f>
        <v>#VALUE!</v>
      </c>
      <c r="P420" s="466" t="e">
        <f>MID('Bball ref'!H426,FIND("/",'Bball ref'!H426)+1,FIND(")",'Bball ref'!H426)-FIND("/",'Bball ref'!H426)-1)</f>
        <v>#VALUE!</v>
      </c>
    </row>
  </sheetData>
  <hyperlinks>
    <hyperlink ref="K1" r:id="rId1" display="javascript:__doPostBack('ctl00$ContentPlaceHolder1$GridView1','Sort$tur')" xr:uid="{28A79DCF-29F6-1645-BA61-E2052E9F253A}"/>
    <hyperlink ref="J1" r:id="rId2" display="javascript:__doPostBack('ctl00$ContentPlaceHolder1$GridView1','Sort$blk')" xr:uid="{3B88A75B-93C6-0047-A0C8-DC3A2515346A}"/>
    <hyperlink ref="I1" r:id="rId3" display="javascript:__doPostBack('ctl00$ContentPlaceHolder1$GridView1','Sort$stl')" xr:uid="{67D7CD59-03DA-E044-99A5-1E5CF02DC04B}"/>
    <hyperlink ref="H1" r:id="rId4" display="javascript:__doPostBack('ctl00$ContentPlaceHolder1$GridView1','Sort$ast')" xr:uid="{A4B5D4F4-9596-0E48-A0A9-A430ADD675B7}"/>
    <hyperlink ref="G1" r:id="rId5" display="javascript:__doPostBack('ctl00$ContentPlaceHolder1$GridView1','Sort$reb')" xr:uid="{4A442CEB-94C9-5E42-B9AC-520C3AF37562}"/>
    <hyperlink ref="L1" r:id="rId6" display="javascript:__doPostBack('ctl00$ContentPlaceHolder1$GridView1','Sort$pts')" xr:uid="{221590DB-BD93-8B44-98C2-CF6D1E2BEAE5}"/>
    <hyperlink ref="F1" r:id="rId7" display="javascript:__doPostBack('ctl00$ContentPlaceHolder1$GridView1','Sort$tgm')" xr:uid="{0067610E-B66C-C844-BF14-5DDD6403BF56}"/>
    <hyperlink ref="E1" r:id="rId8" display="javascript:__doPostBack('ctl00$ContentPlaceHolder1$GridView1','Sort$ftp')" xr:uid="{42CC68FB-1AFA-3B44-A943-88892A675D4B}"/>
    <hyperlink ref="D1" r:id="rId9" display="javascript:__doPostBack('ctl00$ContentPlaceHolder1$GridView1','Sort$fgp')" xr:uid="{1BF7BB36-E052-FC43-A1E5-BF39B58973D8}"/>
    <hyperlink ref="C1" r:id="rId10" display="javascript:__doPostBack('ctl00$ContentPlaceHolder1$GridView1','Sort$GP')" xr:uid="{CDE5AAE9-19D0-654D-A3EA-AF394BA993DF}"/>
    <hyperlink ref="A1" r:id="rId11" display="javascript:__doPostBack('ctl00$ContentPlaceHolder1$GridView1','Sort$NAME')" xr:uid="{EF4967A2-DF7D-0D43-A3EF-5C63CEBB8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E16-26DA-6E44-B309-21576A907679}">
  <dimension ref="A1:Y322"/>
  <sheetViews>
    <sheetView zoomScaleNormal="100" workbookViewId="0">
      <selection activeCell="E9" sqref="E9"/>
    </sheetView>
  </sheetViews>
  <sheetFormatPr baseColWidth="10" defaultRowHeight="16"/>
  <cols>
    <col min="1" max="1" width="27.83203125" style="476" customWidth="1"/>
    <col min="2" max="2" width="13.83203125" style="476" customWidth="1"/>
    <col min="3" max="3" width="16.33203125" style="476" customWidth="1"/>
    <col min="4" max="16" width="10.83203125" style="476"/>
    <col min="17" max="19" width="11" style="6" bestFit="1" customWidth="1"/>
    <col min="20" max="21" width="11.6640625" style="6" bestFit="1" customWidth="1"/>
    <col min="22" max="24" width="11" style="6" bestFit="1" customWidth="1"/>
    <col min="25" max="25" width="11.6640625" style="6" bestFit="1" customWidth="1"/>
    <col min="26" max="16384" width="10.83203125" style="6"/>
  </cols>
  <sheetData>
    <row r="1" spans="1:25" ht="18">
      <c r="A1" s="467" t="s">
        <v>325</v>
      </c>
      <c r="B1" s="468" t="s">
        <v>324</v>
      </c>
      <c r="C1" s="469" t="s">
        <v>326</v>
      </c>
      <c r="D1" s="470" t="s">
        <v>3</v>
      </c>
      <c r="E1" s="469" t="s">
        <v>4</v>
      </c>
      <c r="F1" s="470" t="s">
        <v>5</v>
      </c>
      <c r="G1" s="470" t="s">
        <v>327</v>
      </c>
      <c r="H1" s="470" t="s">
        <v>7</v>
      </c>
      <c r="I1" s="470" t="s">
        <v>8</v>
      </c>
      <c r="J1" s="470" t="s">
        <v>9</v>
      </c>
      <c r="K1" s="470" t="s">
        <v>10</v>
      </c>
      <c r="L1" s="470" t="s">
        <v>11</v>
      </c>
      <c r="M1" s="470" t="s">
        <v>12</v>
      </c>
      <c r="N1" s="470" t="s">
        <v>13</v>
      </c>
      <c r="O1" s="469" t="s">
        <v>290</v>
      </c>
      <c r="P1" s="469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 ht="18">
      <c r="A2" s="471" t="s">
        <v>15</v>
      </c>
      <c r="B2" s="472">
        <v>1</v>
      </c>
      <c r="C2" s="472">
        <v>78</v>
      </c>
      <c r="D2" s="473">
        <v>0.45</v>
      </c>
      <c r="E2" s="472">
        <v>0.87</v>
      </c>
      <c r="F2" s="473">
        <v>3.9</v>
      </c>
      <c r="G2" s="473">
        <v>5.6</v>
      </c>
      <c r="H2" s="473">
        <v>6.8</v>
      </c>
      <c r="I2" s="473">
        <v>2.1</v>
      </c>
      <c r="J2" s="473">
        <v>0.7</v>
      </c>
      <c r="K2" s="473">
        <v>4.4000000000000004</v>
      </c>
      <c r="L2" s="473">
        <v>31.7</v>
      </c>
      <c r="M2" s="473">
        <v>9.4</v>
      </c>
      <c r="N2" s="473">
        <v>21.1</v>
      </c>
      <c r="O2" s="472">
        <v>8.9</v>
      </c>
      <c r="P2" s="472">
        <v>10.199999999999999</v>
      </c>
      <c r="Q2" s="385">
        <f>(D2-Math!B$2)/Math!B$3</f>
        <v>-0.38717740886191232</v>
      </c>
      <c r="R2" s="385">
        <f>(E2-Math!C$2)/Math!C$3</f>
        <v>1.1731791024175562</v>
      </c>
      <c r="S2" s="385">
        <f>(F2-Math!D$2)/Math!D$3</f>
        <v>3.0276651539904051</v>
      </c>
      <c r="T2" s="385">
        <f>(G2-Math!E$2)/Math!E$3</f>
        <v>0.20600610025434957</v>
      </c>
      <c r="U2" s="385">
        <f>(H2-Math!F$2)/Math!F$3</f>
        <v>2.1789865581196417</v>
      </c>
      <c r="V2" s="385">
        <f>(I2-Math!G$2)/Math!G$3</f>
        <v>3.2092880479910733</v>
      </c>
      <c r="W2" s="385">
        <f>(J2-Math!H$2)/Math!H$3</f>
        <v>0.17656168342506218</v>
      </c>
      <c r="X2" s="385">
        <f>(-1)*(K2-Math!I$2)/Math!I$3</f>
        <v>-3.9105525423832543</v>
      </c>
      <c r="Y2" s="385">
        <f>(L2-Math!J$2)/Math!J$3</f>
        <v>3.4326675171285475</v>
      </c>
    </row>
    <row r="3" spans="1:25" ht="18">
      <c r="A3" s="471" t="s">
        <v>14</v>
      </c>
      <c r="B3" s="472">
        <v>2</v>
      </c>
      <c r="C3" s="472">
        <v>74</v>
      </c>
      <c r="D3" s="473">
        <v>0.52</v>
      </c>
      <c r="E3" s="472">
        <v>0.82</v>
      </c>
      <c r="F3" s="473">
        <v>1</v>
      </c>
      <c r="G3" s="473">
        <v>11.3</v>
      </c>
      <c r="H3" s="473">
        <v>3.5</v>
      </c>
      <c r="I3" s="473">
        <v>1.7</v>
      </c>
      <c r="J3" s="473">
        <v>2.6</v>
      </c>
      <c r="K3" s="473">
        <v>2.2000000000000002</v>
      </c>
      <c r="L3" s="473">
        <v>27.7</v>
      </c>
      <c r="M3" s="473">
        <v>10</v>
      </c>
      <c r="N3" s="473">
        <v>19.3</v>
      </c>
      <c r="O3" s="472">
        <v>6.6</v>
      </c>
      <c r="P3" s="472">
        <v>8.1</v>
      </c>
      <c r="Q3" s="385">
        <f>(D3-Math!B$2)/Math!B$3</f>
        <v>0.79633432128367543</v>
      </c>
      <c r="R3" s="385">
        <f>(E3-Math!C$2)/Math!C$3</f>
        <v>0.61131171620225011</v>
      </c>
      <c r="S3" s="385">
        <f>(F3-Math!D$2)/Math!D$3</f>
        <v>-0.29272900203083813</v>
      </c>
      <c r="T3" s="385">
        <f>(G3-Math!E$2)/Math!E$3</f>
        <v>2.4383915973071844</v>
      </c>
      <c r="U3" s="385">
        <f>(H3-Math!F$2)/Math!F$3</f>
        <v>0.4152741122538528</v>
      </c>
      <c r="V3" s="385">
        <f>(I3-Math!G$2)/Math!G$3</f>
        <v>2.1883056361169251</v>
      </c>
      <c r="W3" s="385">
        <f>(J3-Math!H$2)/Math!H$3</f>
        <v>3.8630144142780147</v>
      </c>
      <c r="X3" s="385">
        <f>(-1)*(K3-Math!I$2)/Math!I$3</f>
        <v>-0.9534436079504548</v>
      </c>
      <c r="Y3" s="385">
        <f>(L3-Math!J$2)/Math!J$3</f>
        <v>2.7061257821641305</v>
      </c>
    </row>
    <row r="4" spans="1:25" ht="18">
      <c r="A4" s="471" t="s">
        <v>18</v>
      </c>
      <c r="B4" s="472">
        <v>3</v>
      </c>
      <c r="C4" s="472">
        <v>72</v>
      </c>
      <c r="D4" s="473">
        <v>0.56999999999999995</v>
      </c>
      <c r="E4" s="472">
        <v>0.74</v>
      </c>
      <c r="F4" s="473">
        <v>0.9</v>
      </c>
      <c r="G4" s="473">
        <v>13.2</v>
      </c>
      <c r="H4" s="473">
        <v>6.2</v>
      </c>
      <c r="I4" s="473">
        <v>1.3</v>
      </c>
      <c r="J4" s="473">
        <v>1.6</v>
      </c>
      <c r="K4" s="473">
        <v>3.4</v>
      </c>
      <c r="L4" s="473">
        <v>28.7</v>
      </c>
      <c r="M4" s="473">
        <v>10.199999999999999</v>
      </c>
      <c r="N4" s="473">
        <v>18.100000000000001</v>
      </c>
      <c r="O4" s="472">
        <v>7.3</v>
      </c>
      <c r="P4" s="472">
        <v>9.8000000000000007</v>
      </c>
      <c r="Q4" s="385">
        <f>(D4-Math!B$2)/Math!B$3</f>
        <v>1.6416998428162368</v>
      </c>
      <c r="R4" s="385">
        <f>(E4-Math!C$2)/Math!C$3</f>
        <v>-0.28767610174223845</v>
      </c>
      <c r="S4" s="385">
        <f>(F4-Math!D$2)/Math!D$3</f>
        <v>-0.40722535223846718</v>
      </c>
      <c r="T4" s="385">
        <f>(G4-Math!E$2)/Math!E$3</f>
        <v>3.1825200963247959</v>
      </c>
      <c r="U4" s="385">
        <f>(H4-Math!F$2)/Math!F$3</f>
        <v>1.8583115679622257</v>
      </c>
      <c r="V4" s="385">
        <f>(I4-Math!G$2)/Math!G$3</f>
        <v>1.1673232242427767</v>
      </c>
      <c r="W4" s="385">
        <f>(J4-Math!H$2)/Math!H$3</f>
        <v>1.9227761348817241</v>
      </c>
      <c r="X4" s="385">
        <f>(-1)*(K4-Math!I$2)/Math!I$3</f>
        <v>-2.5664121176410721</v>
      </c>
      <c r="Y4" s="385">
        <f>(L4-Math!J$2)/Math!J$3</f>
        <v>2.8877612159052344</v>
      </c>
    </row>
    <row r="5" spans="1:25" ht="18">
      <c r="A5" s="471" t="s">
        <v>16</v>
      </c>
      <c r="B5" s="472">
        <v>4</v>
      </c>
      <c r="C5" s="472">
        <v>76</v>
      </c>
      <c r="D5" s="473">
        <v>0.48</v>
      </c>
      <c r="E5" s="472">
        <v>0.91</v>
      </c>
      <c r="F5" s="473">
        <v>5.6</v>
      </c>
      <c r="G5" s="473">
        <v>5.9</v>
      </c>
      <c r="H5" s="473">
        <v>5.7</v>
      </c>
      <c r="I5" s="473">
        <v>1.5</v>
      </c>
      <c r="J5" s="473">
        <v>0.4</v>
      </c>
      <c r="K5" s="473">
        <v>2.9</v>
      </c>
      <c r="L5" s="473">
        <v>29.8</v>
      </c>
      <c r="M5" s="473">
        <v>10.1</v>
      </c>
      <c r="N5" s="473">
        <v>21.1</v>
      </c>
      <c r="O5" s="472">
        <v>4.2</v>
      </c>
      <c r="P5" s="472">
        <v>4.5999999999999996</v>
      </c>
      <c r="Q5" s="385">
        <f>(D5-Math!B$2)/Math!B$3</f>
        <v>0.12004190405762474</v>
      </c>
      <c r="R5" s="385">
        <f>(E5-Math!C$2)/Math!C$3</f>
        <v>1.6226730113898011</v>
      </c>
      <c r="S5" s="385">
        <f>(F5-Math!D$2)/Math!D$3</f>
        <v>4.974103107520099</v>
      </c>
      <c r="T5" s="385">
        <f>(G5-Math!E$2)/Math!E$3</f>
        <v>0.32350007378344642</v>
      </c>
      <c r="U5" s="385">
        <f>(H5-Math!F$2)/Math!F$3</f>
        <v>1.5910824094977123</v>
      </c>
      <c r="V5" s="385">
        <f>(I5-Math!G$2)/Math!G$3</f>
        <v>1.6778144301798508</v>
      </c>
      <c r="W5" s="385">
        <f>(J5-Math!H$2)/Math!H$3</f>
        <v>-0.40550980039382489</v>
      </c>
      <c r="X5" s="385">
        <f>(-1)*(K5-Math!I$2)/Math!I$3</f>
        <v>-1.8943419052699813</v>
      </c>
      <c r="Y5" s="385">
        <f>(L5-Math!J$2)/Math!J$3</f>
        <v>3.0875601930204497</v>
      </c>
    </row>
    <row r="6" spans="1:25" ht="18">
      <c r="A6" s="471" t="s">
        <v>19</v>
      </c>
      <c r="B6" s="472">
        <v>5</v>
      </c>
      <c r="C6" s="472">
        <v>66</v>
      </c>
      <c r="D6" s="473">
        <v>0.49</v>
      </c>
      <c r="E6" s="472">
        <v>0.81</v>
      </c>
      <c r="F6" s="473">
        <v>1.2</v>
      </c>
      <c r="G6" s="473">
        <v>13.6</v>
      </c>
      <c r="H6" s="473">
        <v>3.7</v>
      </c>
      <c r="I6" s="473">
        <v>0.7</v>
      </c>
      <c r="J6" s="473">
        <v>1.9</v>
      </c>
      <c r="K6" s="473">
        <v>3.3</v>
      </c>
      <c r="L6" s="473">
        <v>27.6</v>
      </c>
      <c r="M6" s="473">
        <v>9.1</v>
      </c>
      <c r="N6" s="473">
        <v>18.600000000000001</v>
      </c>
      <c r="O6" s="472">
        <v>8.1999999999999993</v>
      </c>
      <c r="P6" s="472">
        <v>10.199999999999999</v>
      </c>
      <c r="Q6" s="385">
        <f>(D6-Math!B$2)/Math!B$3</f>
        <v>0.28911500836413739</v>
      </c>
      <c r="R6" s="385">
        <f>(E6-Math!C$2)/Math!C$3</f>
        <v>0.49893823895919009</v>
      </c>
      <c r="S6" s="385">
        <f>(F6-Math!D$2)/Math!D$3</f>
        <v>-6.3736301615580027E-2</v>
      </c>
      <c r="T6" s="385">
        <f>(G6-Math!E$2)/Math!E$3</f>
        <v>3.339178727696924</v>
      </c>
      <c r="U6" s="385">
        <f>(H6-Math!F$2)/Math!F$3</f>
        <v>0.52216577563965827</v>
      </c>
      <c r="V6" s="385">
        <f>(I6-Math!G$2)/Math!G$3</f>
        <v>-0.36415039356844614</v>
      </c>
      <c r="W6" s="385">
        <f>(J6-Math!H$2)/Math!H$3</f>
        <v>2.504847618700611</v>
      </c>
      <c r="X6" s="385">
        <f>(-1)*(K6-Math!I$2)/Math!I$3</f>
        <v>-2.4319980751668537</v>
      </c>
      <c r="Y6" s="385">
        <f>(L6-Math!J$2)/Math!J$3</f>
        <v>2.6879622387900204</v>
      </c>
    </row>
    <row r="7" spans="1:25" ht="18">
      <c r="A7" s="471" t="s">
        <v>17</v>
      </c>
      <c r="B7" s="472">
        <v>6</v>
      </c>
      <c r="C7" s="472">
        <v>79</v>
      </c>
      <c r="D7" s="473">
        <v>0.52</v>
      </c>
      <c r="E7" s="472">
        <v>0.85</v>
      </c>
      <c r="F7" s="473">
        <v>1.9</v>
      </c>
      <c r="G7" s="473">
        <v>12.4</v>
      </c>
      <c r="H7" s="473">
        <v>3.6</v>
      </c>
      <c r="I7" s="473">
        <v>0.9</v>
      </c>
      <c r="J7" s="473">
        <v>1.7</v>
      </c>
      <c r="K7" s="473">
        <v>3.1</v>
      </c>
      <c r="L7" s="473">
        <v>25.6</v>
      </c>
      <c r="M7" s="473">
        <v>9.3000000000000007</v>
      </c>
      <c r="N7" s="473">
        <v>18</v>
      </c>
      <c r="O7" s="472">
        <v>5.2</v>
      </c>
      <c r="P7" s="472">
        <v>6.1</v>
      </c>
      <c r="Q7" s="385">
        <f>(D7-Math!B$2)/Math!B$3</f>
        <v>0.79633432128367543</v>
      </c>
      <c r="R7" s="385">
        <f>(E7-Math!C$2)/Math!C$3</f>
        <v>0.94843214793143371</v>
      </c>
      <c r="S7" s="385">
        <f>(F7-Math!D$2)/Math!D$3</f>
        <v>0.73773814983782349</v>
      </c>
      <c r="T7" s="385">
        <f>(G7-Math!E$2)/Math!E$3</f>
        <v>2.8692028335805384</v>
      </c>
      <c r="U7" s="385">
        <f>(H7-Math!F$2)/Math!F$3</f>
        <v>0.46871994394675559</v>
      </c>
      <c r="V7" s="385">
        <f>(I7-Math!G$2)/Math!G$3</f>
        <v>0.14634081236862825</v>
      </c>
      <c r="W7" s="385">
        <f>(J7-Math!H$2)/Math!H$3</f>
        <v>2.1167999628213527</v>
      </c>
      <c r="X7" s="385">
        <f>(-1)*(K7-Math!I$2)/Math!I$3</f>
        <v>-2.1631699902184178</v>
      </c>
      <c r="Y7" s="385">
        <f>(L7-Math!J$2)/Math!J$3</f>
        <v>2.3246913713078121</v>
      </c>
    </row>
    <row r="8" spans="1:25" ht="18">
      <c r="A8" s="471" t="s">
        <v>22</v>
      </c>
      <c r="B8" s="472">
        <v>7</v>
      </c>
      <c r="C8" s="472">
        <v>80</v>
      </c>
      <c r="D8" s="473">
        <v>0.44</v>
      </c>
      <c r="E8" s="472">
        <v>0.91</v>
      </c>
      <c r="F8" s="473">
        <v>3.2</v>
      </c>
      <c r="G8" s="473">
        <v>3.8</v>
      </c>
      <c r="H8" s="473">
        <v>7</v>
      </c>
      <c r="I8" s="473">
        <v>1.1000000000000001</v>
      </c>
      <c r="J8" s="473">
        <v>0.4</v>
      </c>
      <c r="K8" s="473">
        <v>2.6</v>
      </c>
      <c r="L8" s="473">
        <v>27.6</v>
      </c>
      <c r="M8" s="473">
        <v>9.1</v>
      </c>
      <c r="N8" s="473">
        <v>20.399999999999999</v>
      </c>
      <c r="O8" s="472">
        <v>6.2</v>
      </c>
      <c r="P8" s="472">
        <v>6.8</v>
      </c>
      <c r="Q8" s="385">
        <f>(D8-Math!B$2)/Math!B$3</f>
        <v>-0.556250513168425</v>
      </c>
      <c r="R8" s="385">
        <f>(E8-Math!C$2)/Math!C$3</f>
        <v>1.6226730113898011</v>
      </c>
      <c r="S8" s="385">
        <f>(F8-Math!D$2)/Math!D$3</f>
        <v>2.2261907025370018</v>
      </c>
      <c r="T8" s="385">
        <f>(G8-Math!E$2)/Math!E$3</f>
        <v>-0.49895774092022971</v>
      </c>
      <c r="U8" s="385">
        <f>(H8-Math!F$2)/Math!F$3</f>
        <v>2.2858782215054467</v>
      </c>
      <c r="V8" s="385">
        <f>(I8-Math!G$2)/Math!G$3</f>
        <v>0.65683201830570259</v>
      </c>
      <c r="W8" s="385">
        <f>(J8-Math!H$2)/Math!H$3</f>
        <v>-0.40550980039382489</v>
      </c>
      <c r="X8" s="385">
        <f>(-1)*(K8-Math!I$2)/Math!I$3</f>
        <v>-1.4910997778473272</v>
      </c>
      <c r="Y8" s="385">
        <f>(L8-Math!J$2)/Math!J$3</f>
        <v>2.6879622387900204</v>
      </c>
    </row>
    <row r="9" spans="1:25" ht="18">
      <c r="A9" s="471" t="s">
        <v>21</v>
      </c>
      <c r="B9" s="472">
        <v>8</v>
      </c>
      <c r="C9" s="472">
        <v>69</v>
      </c>
      <c r="D9" s="473">
        <v>0.5</v>
      </c>
      <c r="E9" s="472">
        <v>0.86</v>
      </c>
      <c r="F9" s="473">
        <v>2</v>
      </c>
      <c r="G9" s="473">
        <v>7</v>
      </c>
      <c r="H9" s="473">
        <v>3.5</v>
      </c>
      <c r="I9" s="473">
        <v>1.8</v>
      </c>
      <c r="J9" s="473">
        <v>0.6</v>
      </c>
      <c r="K9" s="473">
        <v>2</v>
      </c>
      <c r="L9" s="473">
        <v>24.1</v>
      </c>
      <c r="M9" s="473">
        <v>8</v>
      </c>
      <c r="N9" s="473">
        <v>16</v>
      </c>
      <c r="O9" s="472">
        <v>6</v>
      </c>
      <c r="P9" s="472">
        <v>7.1</v>
      </c>
      <c r="Q9" s="385">
        <f>(D9-Math!B$2)/Math!B$3</f>
        <v>0.45818811267065007</v>
      </c>
      <c r="R9" s="385">
        <f>(E9-Math!C$2)/Math!C$3</f>
        <v>1.0608056251744951</v>
      </c>
      <c r="S9" s="385">
        <f>(F9-Math!D$2)/Math!D$3</f>
        <v>0.85223450004545265</v>
      </c>
      <c r="T9" s="385">
        <f>(G9-Math!E$2)/Math!E$3</f>
        <v>0.7543113100568003</v>
      </c>
      <c r="U9" s="385">
        <f>(H9-Math!F$2)/Math!F$3</f>
        <v>0.4152741122538528</v>
      </c>
      <c r="V9" s="385">
        <f>(I9-Math!G$2)/Math!G$3</f>
        <v>2.4435512390854623</v>
      </c>
      <c r="W9" s="385">
        <f>(J9-Math!H$2)/Math!H$3</f>
        <v>-1.7462144514566846E-2</v>
      </c>
      <c r="X9" s="385">
        <f>(-1)*(K9-Math!I$2)/Math!I$3</f>
        <v>-0.68461552300201833</v>
      </c>
      <c r="Y9" s="385">
        <f>(L9-Math!J$2)/Math!J$3</f>
        <v>2.052238220696156</v>
      </c>
    </row>
    <row r="10" spans="1:25" ht="18">
      <c r="A10" s="471" t="s">
        <v>24</v>
      </c>
      <c r="B10" s="472">
        <v>9</v>
      </c>
      <c r="C10" s="472">
        <v>62</v>
      </c>
      <c r="D10" s="473">
        <v>0.45</v>
      </c>
      <c r="E10" s="472">
        <v>0.84</v>
      </c>
      <c r="F10" s="473">
        <v>3.8</v>
      </c>
      <c r="G10" s="473">
        <v>8.1999999999999993</v>
      </c>
      <c r="H10" s="473">
        <v>4.0999999999999996</v>
      </c>
      <c r="I10" s="473">
        <v>2</v>
      </c>
      <c r="J10" s="473">
        <v>0.4</v>
      </c>
      <c r="K10" s="473">
        <v>2.6</v>
      </c>
      <c r="L10" s="473">
        <v>24.2</v>
      </c>
      <c r="M10" s="473">
        <v>7.7</v>
      </c>
      <c r="N10" s="473">
        <v>17</v>
      </c>
      <c r="O10" s="472">
        <v>5.0999999999999996</v>
      </c>
      <c r="P10" s="472">
        <v>6.1</v>
      </c>
      <c r="Q10" s="385">
        <f>(D10-Math!B$2)/Math!B$3</f>
        <v>-0.38717740886191232</v>
      </c>
      <c r="R10" s="385">
        <f>(E10-Math!C$2)/Math!C$3</f>
        <v>0.83605867068837247</v>
      </c>
      <c r="S10" s="385">
        <f>(F10-Math!D$2)/Math!D$3</f>
        <v>2.9131688037827761</v>
      </c>
      <c r="T10" s="385">
        <f>(G10-Math!E$2)/Math!E$3</f>
        <v>1.2242872041731863</v>
      </c>
      <c r="U10" s="385">
        <f>(H10-Math!F$2)/Math!F$3</f>
        <v>0.73594910241126876</v>
      </c>
      <c r="V10" s="385">
        <f>(I10-Math!G$2)/Math!G$3</f>
        <v>2.954042445022536</v>
      </c>
      <c r="W10" s="385">
        <f>(J10-Math!H$2)/Math!H$3</f>
        <v>-0.40550980039382489</v>
      </c>
      <c r="X10" s="385">
        <f>(-1)*(K10-Math!I$2)/Math!I$3</f>
        <v>-1.4910997778473272</v>
      </c>
      <c r="Y10" s="385">
        <f>(L10-Math!J$2)/Math!J$3</f>
        <v>2.0704017640702661</v>
      </c>
    </row>
    <row r="11" spans="1:25" ht="18">
      <c r="A11" s="471" t="s">
        <v>20</v>
      </c>
      <c r="B11" s="472">
        <v>10</v>
      </c>
      <c r="C11" s="472">
        <v>78</v>
      </c>
      <c r="D11" s="473">
        <v>0.51</v>
      </c>
      <c r="E11" s="472">
        <v>0.82</v>
      </c>
      <c r="F11" s="473">
        <v>1.1000000000000001</v>
      </c>
      <c r="G11" s="473">
        <v>11.7</v>
      </c>
      <c r="H11" s="473">
        <v>7.8</v>
      </c>
      <c r="I11" s="473">
        <v>1.4</v>
      </c>
      <c r="J11" s="473">
        <v>0.8</v>
      </c>
      <c r="K11" s="473">
        <v>3.2</v>
      </c>
      <c r="L11" s="473">
        <v>21.6</v>
      </c>
      <c r="M11" s="473">
        <v>8.3000000000000007</v>
      </c>
      <c r="N11" s="473">
        <v>16.2</v>
      </c>
      <c r="O11" s="472">
        <v>3.9</v>
      </c>
      <c r="P11" s="472">
        <v>4.7</v>
      </c>
      <c r="Q11" s="385">
        <f>(D11-Math!B$2)/Math!B$3</f>
        <v>0.62726121697716275</v>
      </c>
      <c r="R11" s="385">
        <f>(E11-Math!C$2)/Math!C$3</f>
        <v>0.61131171620225011</v>
      </c>
      <c r="S11" s="385">
        <f>(F11-Math!D$2)/Math!D$3</f>
        <v>-0.17823265182320897</v>
      </c>
      <c r="T11" s="385">
        <f>(G11-Math!E$2)/Math!E$3</f>
        <v>2.5950502286793129</v>
      </c>
      <c r="U11" s="385">
        <f>(H11-Math!F$2)/Math!F$3</f>
        <v>2.713444875048669</v>
      </c>
      <c r="V11" s="385">
        <f>(I11-Math!G$2)/Math!G$3</f>
        <v>1.4225688272113135</v>
      </c>
      <c r="W11" s="385">
        <f>(J11-Math!H$2)/Math!H$3</f>
        <v>0.37058551136469142</v>
      </c>
      <c r="X11" s="385">
        <f>(-1)*(K11-Math!I$2)/Math!I$3</f>
        <v>-2.2975840326926362</v>
      </c>
      <c r="Y11" s="385">
        <f>(L11-Math!J$2)/Math!J$3</f>
        <v>1.5981496363433956</v>
      </c>
    </row>
    <row r="12" spans="1:25" ht="18">
      <c r="A12" s="471" t="s">
        <v>27</v>
      </c>
      <c r="B12" s="472">
        <v>11</v>
      </c>
      <c r="C12" s="472">
        <v>74</v>
      </c>
      <c r="D12" s="473">
        <v>0.51</v>
      </c>
      <c r="E12" s="472">
        <v>0.71</v>
      </c>
      <c r="F12" s="473">
        <v>2.1</v>
      </c>
      <c r="G12" s="473">
        <v>8.6999999999999993</v>
      </c>
      <c r="H12" s="473">
        <v>8.8000000000000007</v>
      </c>
      <c r="I12" s="473">
        <v>1.3</v>
      </c>
      <c r="J12" s="473">
        <v>0.6</v>
      </c>
      <c r="K12" s="473">
        <v>3.7</v>
      </c>
      <c r="L12" s="473">
        <v>26.9</v>
      </c>
      <c r="M12" s="473">
        <v>9.9</v>
      </c>
      <c r="N12" s="473">
        <v>19.399999999999999</v>
      </c>
      <c r="O12" s="472">
        <v>5</v>
      </c>
      <c r="P12" s="472">
        <v>7.1</v>
      </c>
      <c r="Q12" s="385">
        <f>(D12-Math!B$2)/Math!B$3</f>
        <v>0.62726121697716275</v>
      </c>
      <c r="R12" s="385">
        <f>(E12-Math!C$2)/Math!C$3</f>
        <v>-0.62479653347142217</v>
      </c>
      <c r="S12" s="385">
        <f>(F12-Math!D$2)/Math!D$3</f>
        <v>0.96673085025308181</v>
      </c>
      <c r="T12" s="385">
        <f>(G12-Math!E$2)/Math!E$3</f>
        <v>1.4201104933883473</v>
      </c>
      <c r="U12" s="385">
        <f>(H12-Math!F$2)/Math!F$3</f>
        <v>3.2479031919776959</v>
      </c>
      <c r="V12" s="385">
        <f>(I12-Math!G$2)/Math!G$3</f>
        <v>1.1673232242427767</v>
      </c>
      <c r="W12" s="385">
        <f>(J12-Math!H$2)/Math!H$3</f>
        <v>-1.7462144514566846E-2</v>
      </c>
      <c r="X12" s="385">
        <f>(-1)*(K12-Math!I$2)/Math!I$3</f>
        <v>-2.9696542450637269</v>
      </c>
      <c r="Y12" s="385">
        <f>(L12-Math!J$2)/Math!J$3</f>
        <v>2.5608174351712472</v>
      </c>
    </row>
    <row r="13" spans="1:25" ht="18">
      <c r="A13" s="471" t="s">
        <v>26</v>
      </c>
      <c r="B13" s="472">
        <v>12</v>
      </c>
      <c r="C13" s="472">
        <v>72</v>
      </c>
      <c r="D13" s="473">
        <v>0.46</v>
      </c>
      <c r="E13" s="472">
        <v>0.86</v>
      </c>
      <c r="F13" s="473">
        <v>1.6</v>
      </c>
      <c r="G13" s="473">
        <v>6.1</v>
      </c>
      <c r="H13" s="473">
        <v>5.0999999999999996</v>
      </c>
      <c r="I13" s="473">
        <v>1.9</v>
      </c>
      <c r="J13" s="473">
        <v>0.7</v>
      </c>
      <c r="K13" s="473">
        <v>1.4</v>
      </c>
      <c r="L13" s="473">
        <v>22.2</v>
      </c>
      <c r="M13" s="473">
        <v>7.6</v>
      </c>
      <c r="N13" s="473">
        <v>16.399999999999999</v>
      </c>
      <c r="O13" s="472">
        <v>5.4</v>
      </c>
      <c r="P13" s="472">
        <v>6.3</v>
      </c>
      <c r="Q13" s="385">
        <f>(D13-Math!B$2)/Math!B$3</f>
        <v>-0.21810430455539967</v>
      </c>
      <c r="R13" s="385">
        <f>(E13-Math!C$2)/Math!C$3</f>
        <v>1.0608056251744951</v>
      </c>
      <c r="S13" s="385">
        <f>(F13-Math!D$2)/Math!D$3</f>
        <v>0.39424909921493645</v>
      </c>
      <c r="T13" s="385">
        <f>(G13-Math!E$2)/Math!E$3</f>
        <v>0.40182938946951047</v>
      </c>
      <c r="U13" s="385">
        <f>(H13-Math!F$2)/Math!F$3</f>
        <v>1.2704074193402957</v>
      </c>
      <c r="V13" s="385">
        <f>(I13-Math!G$2)/Math!G$3</f>
        <v>2.6987968420539987</v>
      </c>
      <c r="W13" s="385">
        <f>(J13-Math!H$2)/Math!H$3</f>
        <v>0.17656168342506218</v>
      </c>
      <c r="X13" s="385">
        <f>(-1)*(K13-Math!I$2)/Math!I$3</f>
        <v>0.12186873184329051</v>
      </c>
      <c r="Y13" s="385">
        <f>(L13-Math!J$2)/Math!J$3</f>
        <v>1.7071308965880578</v>
      </c>
    </row>
    <row r="14" spans="1:25" ht="18">
      <c r="A14" s="471" t="s">
        <v>36</v>
      </c>
      <c r="B14" s="472">
        <v>13</v>
      </c>
      <c r="C14" s="472">
        <v>71</v>
      </c>
      <c r="D14" s="473">
        <v>0.47</v>
      </c>
      <c r="E14" s="472">
        <v>0.86</v>
      </c>
      <c r="F14" s="473">
        <v>2.2000000000000002</v>
      </c>
      <c r="G14" s="473">
        <v>4.3</v>
      </c>
      <c r="H14" s="473">
        <v>5.7</v>
      </c>
      <c r="I14" s="473">
        <v>0.9</v>
      </c>
      <c r="J14" s="473">
        <v>0.2</v>
      </c>
      <c r="K14" s="473">
        <v>3.7</v>
      </c>
      <c r="L14" s="473">
        <v>27.5</v>
      </c>
      <c r="M14" s="473">
        <v>9.4</v>
      </c>
      <c r="N14" s="473">
        <v>20.100000000000001</v>
      </c>
      <c r="O14" s="472">
        <v>6.4</v>
      </c>
      <c r="P14" s="472">
        <v>7.5</v>
      </c>
      <c r="Q14" s="385">
        <f>(D14-Math!B$2)/Math!B$3</f>
        <v>-4.9031200248887921E-2</v>
      </c>
      <c r="R14" s="385">
        <f>(E14-Math!C$2)/Math!C$3</f>
        <v>1.0608056251744951</v>
      </c>
      <c r="S14" s="385">
        <f>(F14-Math!D$2)/Math!D$3</f>
        <v>1.0812272004607111</v>
      </c>
      <c r="T14" s="385">
        <f>(G14-Math!E$2)/Math!E$3</f>
        <v>-0.30313445170506875</v>
      </c>
      <c r="U14" s="385">
        <f>(H14-Math!F$2)/Math!F$3</f>
        <v>1.5910824094977123</v>
      </c>
      <c r="V14" s="385">
        <f>(I14-Math!G$2)/Math!G$3</f>
        <v>0.14634081236862825</v>
      </c>
      <c r="W14" s="385">
        <f>(J14-Math!H$2)/Math!H$3</f>
        <v>-0.79355745627308305</v>
      </c>
      <c r="X14" s="385">
        <f>(-1)*(K14-Math!I$2)/Math!I$3</f>
        <v>-2.9696542450637269</v>
      </c>
      <c r="Y14" s="385">
        <f>(L14-Math!J$2)/Math!J$3</f>
        <v>2.6697986954159099</v>
      </c>
    </row>
    <row r="15" spans="1:25" ht="18">
      <c r="A15" s="474" t="s">
        <v>325</v>
      </c>
      <c r="B15" s="468" t="s">
        <v>324</v>
      </c>
      <c r="C15" s="468" t="s">
        <v>326</v>
      </c>
      <c r="D15" s="475" t="s">
        <v>3</v>
      </c>
      <c r="E15" s="468" t="s">
        <v>4</v>
      </c>
      <c r="F15" s="475" t="s">
        <v>5</v>
      </c>
      <c r="G15" s="475" t="s">
        <v>327</v>
      </c>
      <c r="H15" s="475" t="s">
        <v>7</v>
      </c>
      <c r="I15" s="475" t="s">
        <v>8</v>
      </c>
      <c r="J15" s="475" t="s">
        <v>9</v>
      </c>
      <c r="K15" s="475" t="s">
        <v>10</v>
      </c>
      <c r="L15" s="475" t="s">
        <v>11</v>
      </c>
      <c r="M15" s="475"/>
      <c r="N15" s="475"/>
      <c r="O15" s="468"/>
      <c r="P15" s="468"/>
      <c r="Q15" s="385" t="e">
        <f>(D15-Math!B$2)/Math!B$3</f>
        <v>#VALUE!</v>
      </c>
      <c r="R15" s="385" t="e">
        <f>(E15-Math!C$2)/Math!C$3</f>
        <v>#VALUE!</v>
      </c>
      <c r="S15" s="385" t="e">
        <f>(F15-Math!D$2)/Math!D$3</f>
        <v>#VALUE!</v>
      </c>
      <c r="T15" s="385" t="e">
        <f>(G15-Math!E$2)/Math!E$3</f>
        <v>#VALUE!</v>
      </c>
      <c r="U15" s="385" t="e">
        <f>(H15-Math!F$2)/Math!F$3</f>
        <v>#VALUE!</v>
      </c>
      <c r="V15" s="385" t="e">
        <f>(I15-Math!G$2)/Math!G$3</f>
        <v>#VALUE!</v>
      </c>
      <c r="W15" s="385" t="e">
        <f>(J15-Math!H$2)/Math!H$3</f>
        <v>#VALUE!</v>
      </c>
      <c r="X15" s="385" t="e">
        <f>(-1)*(K15-Math!I$2)/Math!I$3</f>
        <v>#VALUE!</v>
      </c>
      <c r="Y15" s="385" t="e">
        <f>(L15-Math!J$2)/Math!J$3</f>
        <v>#VALUE!</v>
      </c>
    </row>
    <row r="16" spans="1:25" ht="18">
      <c r="A16" s="471" t="s">
        <v>25</v>
      </c>
      <c r="B16" s="472">
        <v>14</v>
      </c>
      <c r="C16" s="472">
        <v>78</v>
      </c>
      <c r="D16" s="473">
        <v>0.47</v>
      </c>
      <c r="E16" s="472">
        <v>0.8</v>
      </c>
      <c r="F16" s="473">
        <v>2.5</v>
      </c>
      <c r="G16" s="473">
        <v>5.3</v>
      </c>
      <c r="H16" s="473">
        <v>5.5</v>
      </c>
      <c r="I16" s="473">
        <v>1.4</v>
      </c>
      <c r="J16" s="473">
        <v>0.7</v>
      </c>
      <c r="K16" s="473">
        <v>2.6</v>
      </c>
      <c r="L16" s="473">
        <v>26.7</v>
      </c>
      <c r="M16" s="473">
        <v>9.9</v>
      </c>
      <c r="N16" s="473">
        <v>21.1</v>
      </c>
      <c r="O16" s="472">
        <v>4.4000000000000004</v>
      </c>
      <c r="P16" s="472">
        <v>5.5</v>
      </c>
      <c r="Q16" s="385">
        <f>(D16-Math!B$2)/Math!B$3</f>
        <v>-4.9031200248887921E-2</v>
      </c>
      <c r="R16" s="385">
        <f>(E16-Math!C$2)/Math!C$3</f>
        <v>0.38656476171612886</v>
      </c>
      <c r="S16" s="385">
        <f>(F16-Math!D$2)/Math!D$3</f>
        <v>1.424716251083598</v>
      </c>
      <c r="T16" s="385">
        <f>(G16-Math!E$2)/Math!E$3</f>
        <v>8.8512126725253076E-2</v>
      </c>
      <c r="U16" s="385">
        <f>(H16-Math!F$2)/Math!F$3</f>
        <v>1.4841907461119068</v>
      </c>
      <c r="V16" s="385">
        <f>(I16-Math!G$2)/Math!G$3</f>
        <v>1.4225688272113135</v>
      </c>
      <c r="W16" s="385">
        <f>(J16-Math!H$2)/Math!H$3</f>
        <v>0.17656168342506218</v>
      </c>
      <c r="X16" s="385">
        <f>(-1)*(K16-Math!I$2)/Math!I$3</f>
        <v>-1.4910997778473272</v>
      </c>
      <c r="Y16" s="385">
        <f>(L16-Math!J$2)/Math!J$3</f>
        <v>2.5244903484230261</v>
      </c>
    </row>
    <row r="17" spans="1:25" ht="18">
      <c r="A17" s="471" t="s">
        <v>23</v>
      </c>
      <c r="B17" s="472">
        <v>15</v>
      </c>
      <c r="C17" s="472">
        <v>68</v>
      </c>
      <c r="D17" s="473">
        <v>0.46</v>
      </c>
      <c r="E17" s="472">
        <v>0.87</v>
      </c>
      <c r="F17" s="473">
        <v>2.7</v>
      </c>
      <c r="G17" s="473">
        <v>3.9</v>
      </c>
      <c r="H17" s="473">
        <v>7.2</v>
      </c>
      <c r="I17" s="473">
        <v>1.4</v>
      </c>
      <c r="J17" s="473">
        <v>0.4</v>
      </c>
      <c r="K17" s="473">
        <v>2.6</v>
      </c>
      <c r="L17" s="473">
        <v>25.1</v>
      </c>
      <c r="M17" s="473">
        <v>9.5</v>
      </c>
      <c r="N17" s="473">
        <v>20.5</v>
      </c>
      <c r="O17" s="472">
        <v>3.4</v>
      </c>
      <c r="P17" s="472">
        <v>3.9</v>
      </c>
      <c r="Q17" s="385">
        <f>(D17-Math!B$2)/Math!B$3</f>
        <v>-0.21810430455539967</v>
      </c>
      <c r="R17" s="385">
        <f>(E17-Math!C$2)/Math!C$3</f>
        <v>1.1731791024175562</v>
      </c>
      <c r="S17" s="385">
        <f>(F17-Math!D$2)/Math!D$3</f>
        <v>1.6537089514988563</v>
      </c>
      <c r="T17" s="385">
        <f>(G17-Math!E$2)/Math!E$3</f>
        <v>-0.45979308307719746</v>
      </c>
      <c r="U17" s="385">
        <f>(H17-Math!F$2)/Math!F$3</f>
        <v>2.3927698848912526</v>
      </c>
      <c r="V17" s="385">
        <f>(I17-Math!G$2)/Math!G$3</f>
        <v>1.4225688272113135</v>
      </c>
      <c r="W17" s="385">
        <f>(J17-Math!H$2)/Math!H$3</f>
        <v>-0.40550980039382489</v>
      </c>
      <c r="X17" s="385">
        <f>(-1)*(K17-Math!I$2)/Math!I$3</f>
        <v>-1.4910997778473272</v>
      </c>
      <c r="Y17" s="385">
        <f>(L17-Math!J$2)/Math!J$3</f>
        <v>2.2338736544372599</v>
      </c>
    </row>
    <row r="18" spans="1:25" ht="18">
      <c r="A18" s="471" t="s">
        <v>30</v>
      </c>
      <c r="B18" s="472">
        <v>16</v>
      </c>
      <c r="C18" s="472">
        <v>80</v>
      </c>
      <c r="D18" s="473">
        <v>0.45</v>
      </c>
      <c r="E18" s="472">
        <v>0.84</v>
      </c>
      <c r="F18" s="473">
        <v>3.2</v>
      </c>
      <c r="G18" s="473">
        <v>4.0999999999999996</v>
      </c>
      <c r="H18" s="473">
        <v>5.9</v>
      </c>
      <c r="I18" s="473">
        <v>1.1000000000000001</v>
      </c>
      <c r="J18" s="473">
        <v>0.4</v>
      </c>
      <c r="K18" s="473">
        <v>2.5</v>
      </c>
      <c r="L18" s="473">
        <v>24.9</v>
      </c>
      <c r="M18" s="473">
        <v>8.6</v>
      </c>
      <c r="N18" s="473">
        <v>19</v>
      </c>
      <c r="O18" s="472">
        <v>4.5999999999999996</v>
      </c>
      <c r="P18" s="472">
        <v>5.5</v>
      </c>
      <c r="Q18" s="385">
        <f>(D18-Math!B$2)/Math!B$3</f>
        <v>-0.38717740886191232</v>
      </c>
      <c r="R18" s="385">
        <f>(E18-Math!C$2)/Math!C$3</f>
        <v>0.83605867068837247</v>
      </c>
      <c r="S18" s="385">
        <f>(F18-Math!D$2)/Math!D$3</f>
        <v>2.2261907025370018</v>
      </c>
      <c r="T18" s="385">
        <f>(G18-Math!E$2)/Math!E$3</f>
        <v>-0.38146376739113319</v>
      </c>
      <c r="U18" s="385">
        <f>(H18-Math!F$2)/Math!F$3</f>
        <v>1.6979740728835178</v>
      </c>
      <c r="V18" s="385">
        <f>(I18-Math!G$2)/Math!G$3</f>
        <v>0.65683201830570259</v>
      </c>
      <c r="W18" s="385">
        <f>(J18-Math!H$2)/Math!H$3</f>
        <v>-0.40550980039382489</v>
      </c>
      <c r="X18" s="385">
        <f>(-1)*(K18-Math!I$2)/Math!I$3</f>
        <v>-1.356685735373109</v>
      </c>
      <c r="Y18" s="385">
        <f>(L18-Math!J$2)/Math!J$3</f>
        <v>2.1975465676890389</v>
      </c>
    </row>
    <row r="19" spans="1:25" ht="18">
      <c r="A19" s="471" t="s">
        <v>28</v>
      </c>
      <c r="B19" s="472">
        <v>17</v>
      </c>
      <c r="C19" s="472">
        <v>78</v>
      </c>
      <c r="D19" s="473">
        <v>0.49</v>
      </c>
      <c r="E19" s="472">
        <v>0.79</v>
      </c>
      <c r="F19" s="473">
        <v>1.2</v>
      </c>
      <c r="G19" s="473">
        <v>12.1</v>
      </c>
      <c r="H19" s="473">
        <v>4.0999999999999996</v>
      </c>
      <c r="I19" s="473">
        <v>1</v>
      </c>
      <c r="J19" s="473">
        <v>1.2</v>
      </c>
      <c r="K19" s="473">
        <v>2</v>
      </c>
      <c r="L19" s="473">
        <v>20.100000000000001</v>
      </c>
      <c r="M19" s="473">
        <v>8.3000000000000007</v>
      </c>
      <c r="N19" s="473">
        <v>17.100000000000001</v>
      </c>
      <c r="O19" s="472">
        <v>2.4</v>
      </c>
      <c r="P19" s="472">
        <v>3</v>
      </c>
      <c r="Q19" s="385">
        <f>(D19-Math!B$2)/Math!B$3</f>
        <v>0.28911500836413739</v>
      </c>
      <c r="R19" s="385">
        <f>(E19-Math!C$2)/Math!C$3</f>
        <v>0.27419128447306762</v>
      </c>
      <c r="S19" s="385">
        <f>(F19-Math!D$2)/Math!D$3</f>
        <v>-6.3736301615580027E-2</v>
      </c>
      <c r="T19" s="385">
        <f>(G19-Math!E$2)/Math!E$3</f>
        <v>2.7517088600514414</v>
      </c>
      <c r="U19" s="385">
        <f>(H19-Math!F$2)/Math!F$3</f>
        <v>0.73594910241126876</v>
      </c>
      <c r="V19" s="385">
        <f>(I19-Math!G$2)/Math!G$3</f>
        <v>0.40158641533716533</v>
      </c>
      <c r="W19" s="385">
        <f>(J19-Math!H$2)/Math!H$3</f>
        <v>1.1466808231232075</v>
      </c>
      <c r="X19" s="385">
        <f>(-1)*(K19-Math!I$2)/Math!I$3</f>
        <v>-0.68461552300201833</v>
      </c>
      <c r="Y19" s="385">
        <f>(L19-Math!J$2)/Math!J$3</f>
        <v>1.3256964857317395</v>
      </c>
    </row>
    <row r="20" spans="1:25" ht="18">
      <c r="A20" s="471" t="s">
        <v>45</v>
      </c>
      <c r="B20" s="472">
        <v>18</v>
      </c>
      <c r="C20" s="472">
        <v>78</v>
      </c>
      <c r="D20" s="473">
        <v>0.43</v>
      </c>
      <c r="E20" s="472">
        <v>0.85</v>
      </c>
      <c r="F20" s="473">
        <v>2.4</v>
      </c>
      <c r="G20" s="473">
        <v>4</v>
      </c>
      <c r="H20" s="473">
        <v>8.9</v>
      </c>
      <c r="I20" s="473">
        <v>1</v>
      </c>
      <c r="J20" s="473">
        <v>0.2</v>
      </c>
      <c r="K20" s="473">
        <v>3.9</v>
      </c>
      <c r="L20" s="473">
        <v>22.3</v>
      </c>
      <c r="M20" s="473">
        <v>7.5</v>
      </c>
      <c r="N20" s="473">
        <v>17.3</v>
      </c>
      <c r="O20" s="472">
        <v>4.9000000000000004</v>
      </c>
      <c r="P20" s="472">
        <v>5.7</v>
      </c>
      <c r="Q20" s="385">
        <f>(D20-Math!B$2)/Math!B$3</f>
        <v>-0.72532361747493768</v>
      </c>
      <c r="R20" s="385">
        <f>(E20-Math!C$2)/Math!C$3</f>
        <v>0.94843214793143371</v>
      </c>
      <c r="S20" s="385">
        <f>(F20-Math!D$2)/Math!D$3</f>
        <v>1.310219900875969</v>
      </c>
      <c r="T20" s="385">
        <f>(G20-Math!E$2)/Math!E$3</f>
        <v>-0.42062842523416527</v>
      </c>
      <c r="U20" s="385">
        <f>(H20-Math!F$2)/Math!F$3</f>
        <v>3.3013490236705985</v>
      </c>
      <c r="V20" s="385">
        <f>(I20-Math!G$2)/Math!G$3</f>
        <v>0.40158641533716533</v>
      </c>
      <c r="W20" s="385">
        <f>(J20-Math!H$2)/Math!H$3</f>
        <v>-0.79355745627308305</v>
      </c>
      <c r="X20" s="385">
        <f>(-1)*(K20-Math!I$2)/Math!I$3</f>
        <v>-3.2384823300121623</v>
      </c>
      <c r="Y20" s="385">
        <f>(L20-Math!J$2)/Math!J$3</f>
        <v>1.7252944399621684</v>
      </c>
    </row>
    <row r="21" spans="1:25" ht="18">
      <c r="A21" s="471" t="s">
        <v>38</v>
      </c>
      <c r="B21" s="472">
        <v>19</v>
      </c>
      <c r="C21" s="472">
        <v>72</v>
      </c>
      <c r="D21" s="473">
        <v>0.55000000000000004</v>
      </c>
      <c r="E21" s="472">
        <v>0.76</v>
      </c>
      <c r="F21" s="473">
        <v>1</v>
      </c>
      <c r="G21" s="473">
        <v>10.9</v>
      </c>
      <c r="H21" s="473">
        <v>2</v>
      </c>
      <c r="I21" s="473">
        <v>0.5</v>
      </c>
      <c r="J21" s="473">
        <v>1.1000000000000001</v>
      </c>
      <c r="K21" s="473">
        <v>2.4</v>
      </c>
      <c r="L21" s="473">
        <v>21.8</v>
      </c>
      <c r="M21" s="473">
        <v>8.6</v>
      </c>
      <c r="N21" s="473">
        <v>15.4</v>
      </c>
      <c r="O21" s="472">
        <v>3.7</v>
      </c>
      <c r="P21" s="472">
        <v>4.9000000000000004</v>
      </c>
      <c r="Q21" s="385">
        <f>(D21-Math!B$2)/Math!B$3</f>
        <v>1.3035536342032135</v>
      </c>
      <c r="R21" s="385">
        <f>(E21-Math!C$2)/Math!C$3</f>
        <v>-6.2929147256116036E-2</v>
      </c>
      <c r="S21" s="385">
        <f>(F21-Math!D$2)/Math!D$3</f>
        <v>-0.29272900203083813</v>
      </c>
      <c r="T21" s="385">
        <f>(G21-Math!E$2)/Math!E$3</f>
        <v>2.2817329659350558</v>
      </c>
      <c r="U21" s="385">
        <f>(H21-Math!F$2)/Math!F$3</f>
        <v>-0.3864133631396876</v>
      </c>
      <c r="V21" s="385">
        <f>(I21-Math!G$2)/Math!G$3</f>
        <v>-0.87464159950552023</v>
      </c>
      <c r="W21" s="385">
        <f>(J21-Math!H$2)/Math!H$3</f>
        <v>0.95265699518357871</v>
      </c>
      <c r="X21" s="385">
        <f>(-1)*(K21-Math!I$2)/Math!I$3</f>
        <v>-1.2222716928988908</v>
      </c>
      <c r="Y21" s="385">
        <f>(L21-Math!J$2)/Math!J$3</f>
        <v>1.6344767230916164</v>
      </c>
    </row>
    <row r="22" spans="1:25" ht="18">
      <c r="A22" s="471" t="s">
        <v>29</v>
      </c>
      <c r="B22" s="472">
        <v>20</v>
      </c>
      <c r="C22" s="472">
        <v>77</v>
      </c>
      <c r="D22" s="473">
        <v>0.67</v>
      </c>
      <c r="E22" s="472">
        <v>0.64</v>
      </c>
      <c r="F22" s="473">
        <v>0</v>
      </c>
      <c r="G22" s="473">
        <v>13.5</v>
      </c>
      <c r="H22" s="473">
        <v>2.1</v>
      </c>
      <c r="I22" s="473">
        <v>0.8</v>
      </c>
      <c r="J22" s="473">
        <v>2.4</v>
      </c>
      <c r="K22" s="473">
        <v>1.6</v>
      </c>
      <c r="L22" s="473">
        <v>16.899999999999999</v>
      </c>
      <c r="M22" s="473">
        <v>6.3</v>
      </c>
      <c r="N22" s="473">
        <v>9.3000000000000007</v>
      </c>
      <c r="O22" s="472">
        <v>4.4000000000000004</v>
      </c>
      <c r="P22" s="472">
        <v>6.8</v>
      </c>
      <c r="Q22" s="385">
        <f>(D22-Math!B$2)/Math!B$3</f>
        <v>3.3324308858813638</v>
      </c>
      <c r="R22" s="385">
        <f>(E22-Math!C$2)/Math!C$3</f>
        <v>-1.4114108741728495</v>
      </c>
      <c r="S22" s="385">
        <f>(F22-Math!D$2)/Math!D$3</f>
        <v>-1.4376925041071289</v>
      </c>
      <c r="T22" s="385">
        <f>(G22-Math!E$2)/Math!E$3</f>
        <v>3.3000140698538929</v>
      </c>
      <c r="U22" s="385">
        <f>(H22-Math!F$2)/Math!F$3</f>
        <v>-0.33296753144678487</v>
      </c>
      <c r="V22" s="385">
        <f>(I22-Math!G$2)/Math!G$3</f>
        <v>-0.10890479059990879</v>
      </c>
      <c r="W22" s="385">
        <f>(J22-Math!H$2)/Math!H$3</f>
        <v>3.4749667583987565</v>
      </c>
      <c r="X22" s="385">
        <f>(-1)*(K22-Math!I$2)/Math!I$3</f>
        <v>-0.14695935310514599</v>
      </c>
      <c r="Y22" s="385">
        <f>(L22-Math!J$2)/Math!J$3</f>
        <v>0.74446309776020569</v>
      </c>
    </row>
    <row r="23" spans="1:25" ht="18">
      <c r="A23" s="471" t="s">
        <v>31</v>
      </c>
      <c r="B23" s="472">
        <v>21</v>
      </c>
      <c r="C23" s="472">
        <v>73</v>
      </c>
      <c r="D23" s="473">
        <v>0.47</v>
      </c>
      <c r="E23" s="472">
        <v>0.78</v>
      </c>
      <c r="F23" s="473">
        <v>1.8</v>
      </c>
      <c r="G23" s="473">
        <v>5.0999999999999996</v>
      </c>
      <c r="H23" s="473">
        <v>6.5</v>
      </c>
      <c r="I23" s="473">
        <v>1.5</v>
      </c>
      <c r="J23" s="473">
        <v>0.8</v>
      </c>
      <c r="K23" s="473">
        <v>3</v>
      </c>
      <c r="L23" s="473">
        <v>22.1</v>
      </c>
      <c r="M23" s="473">
        <v>8.6</v>
      </c>
      <c r="N23" s="473">
        <v>18.399999999999999</v>
      </c>
      <c r="O23" s="472">
        <v>3.1</v>
      </c>
      <c r="P23" s="472">
        <v>4</v>
      </c>
      <c r="Q23" s="385">
        <f>(D23-Math!B$2)/Math!B$3</f>
        <v>-4.9031200248887921E-2</v>
      </c>
      <c r="R23" s="385">
        <f>(E23-Math!C$2)/Math!C$3</f>
        <v>0.16181780723000641</v>
      </c>
      <c r="S23" s="385">
        <f>(F23-Math!D$2)/Math!D$3</f>
        <v>0.62324179963019455</v>
      </c>
      <c r="T23" s="385">
        <f>(G23-Math!E$2)/Math!E$3</f>
        <v>1.0182811039188638E-2</v>
      </c>
      <c r="U23" s="385">
        <f>(H23-Math!F$2)/Math!F$3</f>
        <v>2.0186490630409337</v>
      </c>
      <c r="V23" s="385">
        <f>(I23-Math!G$2)/Math!G$3</f>
        <v>1.6778144301798508</v>
      </c>
      <c r="W23" s="385">
        <f>(J23-Math!H$2)/Math!H$3</f>
        <v>0.37058551136469142</v>
      </c>
      <c r="X23" s="385">
        <f>(-1)*(K23-Math!I$2)/Math!I$3</f>
        <v>-2.0287559477441994</v>
      </c>
      <c r="Y23" s="385">
        <f>(L23-Math!J$2)/Math!J$3</f>
        <v>1.6889673532139478</v>
      </c>
    </row>
    <row r="24" spans="1:25" ht="18">
      <c r="A24" s="471" t="s">
        <v>64</v>
      </c>
      <c r="B24" s="472">
        <v>22</v>
      </c>
      <c r="C24" s="472">
        <v>68</v>
      </c>
      <c r="D24" s="473">
        <v>0.46</v>
      </c>
      <c r="E24" s="472">
        <v>0.84</v>
      </c>
      <c r="F24" s="473">
        <v>2</v>
      </c>
      <c r="G24" s="473">
        <v>4.8</v>
      </c>
      <c r="H24" s="473">
        <v>4.7</v>
      </c>
      <c r="I24" s="473">
        <v>1</v>
      </c>
      <c r="J24" s="473">
        <v>0.4</v>
      </c>
      <c r="K24" s="473">
        <v>3.4</v>
      </c>
      <c r="L24" s="473">
        <v>23.6</v>
      </c>
      <c r="M24" s="473">
        <v>8.1999999999999993</v>
      </c>
      <c r="N24" s="473">
        <v>17.8</v>
      </c>
      <c r="O24" s="472">
        <v>5.2</v>
      </c>
      <c r="P24" s="472">
        <v>6.2</v>
      </c>
      <c r="Q24" s="385">
        <f>(D24-Math!B$2)/Math!B$3</f>
        <v>-0.21810430455539967</v>
      </c>
      <c r="R24" s="385">
        <f>(E24-Math!C$2)/Math!C$3</f>
        <v>0.83605867068837247</v>
      </c>
      <c r="S24" s="385">
        <f>(F24-Math!D$2)/Math!D$3</f>
        <v>0.85223450004545265</v>
      </c>
      <c r="T24" s="385">
        <f>(G24-Math!E$2)/Math!E$3</f>
        <v>-0.10731116248990785</v>
      </c>
      <c r="U24" s="385">
        <f>(H24-Math!F$2)/Math!F$3</f>
        <v>1.0566240925686852</v>
      </c>
      <c r="V24" s="385">
        <f>(I24-Math!G$2)/Math!G$3</f>
        <v>0.40158641533716533</v>
      </c>
      <c r="W24" s="385">
        <f>(J24-Math!H$2)/Math!H$3</f>
        <v>-0.40550980039382489</v>
      </c>
      <c r="X24" s="385">
        <f>(-1)*(K24-Math!I$2)/Math!I$3</f>
        <v>-2.5664121176410721</v>
      </c>
      <c r="Y24" s="385">
        <f>(L24-Math!J$2)/Math!J$3</f>
        <v>1.9614205038256038</v>
      </c>
    </row>
    <row r="25" spans="1:25" ht="18">
      <c r="A25" s="471" t="s">
        <v>32</v>
      </c>
      <c r="B25" s="472">
        <v>23</v>
      </c>
      <c r="C25" s="472">
        <v>78</v>
      </c>
      <c r="D25" s="473">
        <v>0.54</v>
      </c>
      <c r="E25" s="472">
        <v>0.6</v>
      </c>
      <c r="F25" s="473">
        <v>0.1</v>
      </c>
      <c r="G25" s="473">
        <v>16</v>
      </c>
      <c r="H25" s="473">
        <v>1.5</v>
      </c>
      <c r="I25" s="473">
        <v>1.7</v>
      </c>
      <c r="J25" s="473">
        <v>1.9</v>
      </c>
      <c r="K25" s="473">
        <v>2.2000000000000002</v>
      </c>
      <c r="L25" s="473">
        <v>18.600000000000001</v>
      </c>
      <c r="M25" s="473">
        <v>7.6</v>
      </c>
      <c r="N25" s="473">
        <v>14.2</v>
      </c>
      <c r="O25" s="472">
        <v>3.3</v>
      </c>
      <c r="P25" s="472">
        <v>5.5</v>
      </c>
      <c r="Q25" s="385">
        <f>(D25-Math!B$2)/Math!B$3</f>
        <v>1.1344805298967007</v>
      </c>
      <c r="R25" s="385">
        <f>(E25-Math!C$2)/Math!C$3</f>
        <v>-1.8609047831450944</v>
      </c>
      <c r="S25" s="385">
        <f>(F25-Math!D$2)/Math!D$3</f>
        <v>-1.3231961538994998</v>
      </c>
      <c r="T25" s="385">
        <f>(G25-Math!E$2)/Math!E$3</f>
        <v>4.2791305159296975</v>
      </c>
      <c r="U25" s="385">
        <f>(H25-Math!F$2)/Math!F$3</f>
        <v>-0.65364252160420111</v>
      </c>
      <c r="V25" s="385">
        <f>(I25-Math!G$2)/Math!G$3</f>
        <v>2.1883056361169251</v>
      </c>
      <c r="W25" s="385">
        <f>(J25-Math!H$2)/Math!H$3</f>
        <v>2.504847618700611</v>
      </c>
      <c r="X25" s="385">
        <f>(-1)*(K25-Math!I$2)/Math!I$3</f>
        <v>-0.9534436079504548</v>
      </c>
      <c r="Y25" s="385">
        <f>(L25-Math!J$2)/Math!J$3</f>
        <v>1.0532433351200832</v>
      </c>
    </row>
    <row r="26" spans="1:25" ht="18">
      <c r="A26" s="471" t="s">
        <v>43</v>
      </c>
      <c r="B26" s="472">
        <v>24</v>
      </c>
      <c r="C26" s="472">
        <v>74</v>
      </c>
      <c r="D26" s="473">
        <v>0.44</v>
      </c>
      <c r="E26" s="472">
        <v>0.74</v>
      </c>
      <c r="F26" s="473">
        <v>2.6</v>
      </c>
      <c r="G26" s="473">
        <v>8.3000000000000007</v>
      </c>
      <c r="H26" s="473">
        <v>6.7</v>
      </c>
      <c r="I26" s="473">
        <v>1.2</v>
      </c>
      <c r="J26" s="473">
        <v>0.3</v>
      </c>
      <c r="K26" s="473">
        <v>3.6</v>
      </c>
      <c r="L26" s="473">
        <v>23.5</v>
      </c>
      <c r="M26" s="473">
        <v>7.8</v>
      </c>
      <c r="N26" s="473">
        <v>17.7</v>
      </c>
      <c r="O26" s="472">
        <v>5.3</v>
      </c>
      <c r="P26" s="472">
        <v>7.2</v>
      </c>
      <c r="Q26" s="385">
        <f>(D26-Math!B$2)/Math!B$3</f>
        <v>-0.556250513168425</v>
      </c>
      <c r="R26" s="385">
        <f>(E26-Math!C$2)/Math!C$3</f>
        <v>-0.28767610174223845</v>
      </c>
      <c r="S26" s="385">
        <f>(F26-Math!D$2)/Math!D$3</f>
        <v>1.5392126012912273</v>
      </c>
      <c r="T26" s="385">
        <f>(G26-Math!E$2)/Math!E$3</f>
        <v>1.263451862016219</v>
      </c>
      <c r="U26" s="385">
        <f>(H26-Math!F$2)/Math!F$3</f>
        <v>2.1255407264267392</v>
      </c>
      <c r="V26" s="385">
        <f>(I26-Math!G$2)/Math!G$3</f>
        <v>0.91207762127423941</v>
      </c>
      <c r="W26" s="385">
        <f>(J26-Math!H$2)/Math!H$3</f>
        <v>-0.59953362833345403</v>
      </c>
      <c r="X26" s="385">
        <f>(-1)*(K26-Math!I$2)/Math!I$3</f>
        <v>-2.835240202589508</v>
      </c>
      <c r="Y26" s="385">
        <f>(L26-Math!J$2)/Math!J$3</f>
        <v>1.9432569604514933</v>
      </c>
    </row>
    <row r="27" spans="1:25" ht="18">
      <c r="A27" s="471" t="s">
        <v>35</v>
      </c>
      <c r="B27" s="472">
        <v>25</v>
      </c>
      <c r="C27" s="472">
        <v>76</v>
      </c>
      <c r="D27" s="473">
        <v>0.44</v>
      </c>
      <c r="E27" s="472">
        <v>0.71</v>
      </c>
      <c r="F27" s="473">
        <v>1.7</v>
      </c>
      <c r="G27" s="473">
        <v>8.4</v>
      </c>
      <c r="H27" s="473">
        <v>8.1999999999999993</v>
      </c>
      <c r="I27" s="473">
        <v>1.9</v>
      </c>
      <c r="J27" s="473">
        <v>0.5</v>
      </c>
      <c r="K27" s="473">
        <v>4.0999999999999996</v>
      </c>
      <c r="L27" s="473">
        <v>21.2</v>
      </c>
      <c r="M27" s="473">
        <v>8.1</v>
      </c>
      <c r="N27" s="473">
        <v>18.2</v>
      </c>
      <c r="O27" s="472">
        <v>3.3</v>
      </c>
      <c r="P27" s="472">
        <v>4.7</v>
      </c>
      <c r="Q27" s="385">
        <f>(D27-Math!B$2)/Math!B$3</f>
        <v>-0.556250513168425</v>
      </c>
      <c r="R27" s="385">
        <f>(E27-Math!C$2)/Math!C$3</f>
        <v>-0.62479653347142217</v>
      </c>
      <c r="S27" s="385">
        <f>(F27-Math!D$2)/Math!D$3</f>
        <v>0.50874544942256539</v>
      </c>
      <c r="T27" s="385">
        <f>(G27-Math!E$2)/Math!E$3</f>
        <v>1.302616519859251</v>
      </c>
      <c r="U27" s="385">
        <f>(H27-Math!F$2)/Math!F$3</f>
        <v>2.9272282018202787</v>
      </c>
      <c r="V27" s="385">
        <f>(I27-Math!G$2)/Math!G$3</f>
        <v>2.6987968420539987</v>
      </c>
      <c r="W27" s="385">
        <f>(J27-Math!H$2)/Math!H$3</f>
        <v>-0.21148597245419587</v>
      </c>
      <c r="X27" s="385">
        <f>(-1)*(K27-Math!I$2)/Math!I$3</f>
        <v>-3.5073104149605987</v>
      </c>
      <c r="Y27" s="385">
        <f>(L27-Math!J$2)/Math!J$3</f>
        <v>1.5254954628469537</v>
      </c>
    </row>
    <row r="28" spans="1:25" ht="18">
      <c r="A28" s="471" t="s">
        <v>57</v>
      </c>
      <c r="B28" s="472">
        <v>26</v>
      </c>
      <c r="C28" s="472">
        <v>78</v>
      </c>
      <c r="D28" s="473">
        <v>0.44</v>
      </c>
      <c r="E28" s="472">
        <v>0.81</v>
      </c>
      <c r="F28" s="473">
        <v>2.6</v>
      </c>
      <c r="G28" s="473">
        <v>4.3</v>
      </c>
      <c r="H28" s="473">
        <v>3.8</v>
      </c>
      <c r="I28" s="473">
        <v>1.4</v>
      </c>
      <c r="J28" s="473">
        <v>0.4</v>
      </c>
      <c r="K28" s="473">
        <v>2.8</v>
      </c>
      <c r="L28" s="473">
        <v>25.2</v>
      </c>
      <c r="M28" s="473">
        <v>9.1999999999999993</v>
      </c>
      <c r="N28" s="473">
        <v>20.8</v>
      </c>
      <c r="O28" s="472">
        <v>4.4000000000000004</v>
      </c>
      <c r="P28" s="472">
        <v>5.4</v>
      </c>
      <c r="Q28" s="385">
        <f>(D28-Math!B$2)/Math!B$3</f>
        <v>-0.556250513168425</v>
      </c>
      <c r="R28" s="385">
        <f>(E28-Math!C$2)/Math!C$3</f>
        <v>0.49893823895919009</v>
      </c>
      <c r="S28" s="385">
        <f>(F28-Math!D$2)/Math!D$3</f>
        <v>1.5392126012912273</v>
      </c>
      <c r="T28" s="385">
        <f>(G28-Math!E$2)/Math!E$3</f>
        <v>-0.30313445170506875</v>
      </c>
      <c r="U28" s="385">
        <f>(H28-Math!F$2)/Math!F$3</f>
        <v>0.57561160733256078</v>
      </c>
      <c r="V28" s="385">
        <f>(I28-Math!G$2)/Math!G$3</f>
        <v>1.4225688272113135</v>
      </c>
      <c r="W28" s="385">
        <f>(J28-Math!H$2)/Math!H$3</f>
        <v>-0.40550980039382489</v>
      </c>
      <c r="X28" s="385">
        <f>(-1)*(K28-Math!I$2)/Math!I$3</f>
        <v>-1.7599278627957631</v>
      </c>
      <c r="Y28" s="385">
        <f>(L28-Math!J$2)/Math!J$3</f>
        <v>2.25203719781137</v>
      </c>
    </row>
    <row r="29" spans="1:25" ht="18">
      <c r="A29" s="474" t="s">
        <v>325</v>
      </c>
      <c r="B29" s="468" t="s">
        <v>324</v>
      </c>
      <c r="C29" s="468" t="s">
        <v>326</v>
      </c>
      <c r="D29" s="475" t="s">
        <v>3</v>
      </c>
      <c r="E29" s="468" t="s">
        <v>4</v>
      </c>
      <c r="F29" s="475" t="s">
        <v>5</v>
      </c>
      <c r="G29" s="475" t="s">
        <v>327</v>
      </c>
      <c r="H29" s="475" t="s">
        <v>7</v>
      </c>
      <c r="I29" s="475" t="s">
        <v>8</v>
      </c>
      <c r="J29" s="475" t="s">
        <v>9</v>
      </c>
      <c r="K29" s="475" t="s">
        <v>10</v>
      </c>
      <c r="L29" s="475" t="s">
        <v>11</v>
      </c>
      <c r="M29" s="475"/>
      <c r="N29" s="475"/>
      <c r="O29" s="468"/>
      <c r="P29" s="468"/>
      <c r="Q29" s="385" t="e">
        <f>(D29-Math!B$2)/Math!B$3</f>
        <v>#VALUE!</v>
      </c>
      <c r="R29" s="385" t="e">
        <f>(E29-Math!C$2)/Math!C$3</f>
        <v>#VALUE!</v>
      </c>
      <c r="S29" s="385" t="e">
        <f>(F29-Math!D$2)/Math!D$3</f>
        <v>#VALUE!</v>
      </c>
      <c r="T29" s="385" t="e">
        <f>(G29-Math!E$2)/Math!E$3</f>
        <v>#VALUE!</v>
      </c>
      <c r="U29" s="385" t="e">
        <f>(H29-Math!F$2)/Math!F$3</f>
        <v>#VALUE!</v>
      </c>
      <c r="V29" s="385" t="e">
        <f>(I29-Math!G$2)/Math!G$3</f>
        <v>#VALUE!</v>
      </c>
      <c r="W29" s="385" t="e">
        <f>(J29-Math!H$2)/Math!H$3</f>
        <v>#VALUE!</v>
      </c>
      <c r="X29" s="385" t="e">
        <f>(-1)*(K29-Math!I$2)/Math!I$3</f>
        <v>#VALUE!</v>
      </c>
      <c r="Y29" s="385" t="e">
        <f>(L29-Math!J$2)/Math!J$3</f>
        <v>#VALUE!</v>
      </c>
    </row>
    <row r="30" spans="1:25" ht="18">
      <c r="A30" s="471" t="s">
        <v>46</v>
      </c>
      <c r="B30" s="472">
        <v>27</v>
      </c>
      <c r="C30" s="472">
        <v>76</v>
      </c>
      <c r="D30" s="473">
        <v>0.51</v>
      </c>
      <c r="E30" s="472">
        <v>0.85</v>
      </c>
      <c r="F30" s="473">
        <v>0.1</v>
      </c>
      <c r="G30" s="473">
        <v>8.9</v>
      </c>
      <c r="H30" s="473">
        <v>2.1</v>
      </c>
      <c r="I30" s="473">
        <v>0.5</v>
      </c>
      <c r="J30" s="473">
        <v>1.2</v>
      </c>
      <c r="K30" s="473">
        <v>1.8</v>
      </c>
      <c r="L30" s="473">
        <v>20.8</v>
      </c>
      <c r="M30" s="473">
        <v>8.1</v>
      </c>
      <c r="N30" s="473">
        <v>16</v>
      </c>
      <c r="O30" s="472">
        <v>4.5</v>
      </c>
      <c r="P30" s="472">
        <v>5.3</v>
      </c>
      <c r="Q30" s="385">
        <f>(D30-Math!B$2)/Math!B$3</f>
        <v>0.62726121697716275</v>
      </c>
      <c r="R30" s="385">
        <f>(E30-Math!C$2)/Math!C$3</f>
        <v>0.94843214793143371</v>
      </c>
      <c r="S30" s="385">
        <f>(F30-Math!D$2)/Math!D$3</f>
        <v>-1.3231961538994998</v>
      </c>
      <c r="T30" s="385">
        <f>(G30-Math!E$2)/Math!E$3</f>
        <v>1.498439809074412</v>
      </c>
      <c r="U30" s="385">
        <f>(H30-Math!F$2)/Math!F$3</f>
        <v>-0.33296753144678487</v>
      </c>
      <c r="V30" s="385">
        <f>(I30-Math!G$2)/Math!G$3</f>
        <v>-0.87464159950552023</v>
      </c>
      <c r="W30" s="385">
        <f>(J30-Math!H$2)/Math!H$3</f>
        <v>1.1466808231232075</v>
      </c>
      <c r="X30" s="385">
        <f>(-1)*(K30-Math!I$2)/Math!I$3</f>
        <v>-0.41578743805358215</v>
      </c>
      <c r="Y30" s="385">
        <f>(L30-Math!J$2)/Math!J$3</f>
        <v>1.4528412893505123</v>
      </c>
    </row>
    <row r="31" spans="1:25" ht="18">
      <c r="A31" s="471" t="s">
        <v>34</v>
      </c>
      <c r="B31" s="472">
        <v>28</v>
      </c>
      <c r="C31" s="472">
        <v>72</v>
      </c>
      <c r="D31" s="473">
        <v>0.56000000000000005</v>
      </c>
      <c r="E31" s="472">
        <v>0.76</v>
      </c>
      <c r="F31" s="473">
        <v>0</v>
      </c>
      <c r="G31" s="473">
        <v>11</v>
      </c>
      <c r="H31" s="473">
        <v>2</v>
      </c>
      <c r="I31" s="473">
        <v>0.9</v>
      </c>
      <c r="J31" s="473">
        <v>1.3</v>
      </c>
      <c r="K31" s="473">
        <v>1.9</v>
      </c>
      <c r="L31" s="473">
        <v>19.5</v>
      </c>
      <c r="M31" s="473">
        <v>8.5</v>
      </c>
      <c r="N31" s="473">
        <v>15.3</v>
      </c>
      <c r="O31" s="472">
        <v>2.4</v>
      </c>
      <c r="P31" s="472">
        <v>3.2</v>
      </c>
      <c r="Q31" s="385">
        <f>(D31-Math!B$2)/Math!B$3</f>
        <v>1.472626738509726</v>
      </c>
      <c r="R31" s="385">
        <f>(E31-Math!C$2)/Math!C$3</f>
        <v>-6.2929147256116036E-2</v>
      </c>
      <c r="S31" s="385">
        <f>(F31-Math!D$2)/Math!D$3</f>
        <v>-1.4376925041071289</v>
      </c>
      <c r="T31" s="385">
        <f>(G31-Math!E$2)/Math!E$3</f>
        <v>2.3208976237780878</v>
      </c>
      <c r="U31" s="385">
        <f>(H31-Math!F$2)/Math!F$3</f>
        <v>-0.3864133631396876</v>
      </c>
      <c r="V31" s="385">
        <f>(I31-Math!G$2)/Math!G$3</f>
        <v>0.14634081236862825</v>
      </c>
      <c r="W31" s="385">
        <f>(J31-Math!H$2)/Math!H$3</f>
        <v>1.3407046510628366</v>
      </c>
      <c r="X31" s="385">
        <f>(-1)*(K31-Math!I$2)/Math!I$3</f>
        <v>-0.55020148052780016</v>
      </c>
      <c r="Y31" s="385">
        <f>(L31-Math!J$2)/Math!J$3</f>
        <v>1.2167152254870768</v>
      </c>
    </row>
    <row r="32" spans="1:25" ht="18">
      <c r="A32" s="471" t="s">
        <v>41</v>
      </c>
      <c r="B32" s="472">
        <v>29</v>
      </c>
      <c r="C32" s="472">
        <v>70</v>
      </c>
      <c r="D32" s="473">
        <v>0.45</v>
      </c>
      <c r="E32" s="472">
        <v>0.85</v>
      </c>
      <c r="F32" s="473">
        <v>2.2000000000000002</v>
      </c>
      <c r="G32" s="473">
        <v>3.4</v>
      </c>
      <c r="H32" s="473">
        <v>6</v>
      </c>
      <c r="I32" s="473">
        <v>1.2</v>
      </c>
      <c r="J32" s="473">
        <v>0.3</v>
      </c>
      <c r="K32" s="473">
        <v>1.8</v>
      </c>
      <c r="L32" s="473">
        <v>19.3</v>
      </c>
      <c r="M32" s="473">
        <v>6.1</v>
      </c>
      <c r="N32" s="473">
        <v>13.4</v>
      </c>
      <c r="O32" s="472">
        <v>4.9000000000000004</v>
      </c>
      <c r="P32" s="472">
        <v>5.8</v>
      </c>
      <c r="Q32" s="385">
        <f>(D32-Math!B$2)/Math!B$3</f>
        <v>-0.38717740886191232</v>
      </c>
      <c r="R32" s="385">
        <f>(E32-Math!C$2)/Math!C$3</f>
        <v>0.94843214793143371</v>
      </c>
      <c r="S32" s="385">
        <f>(F32-Math!D$2)/Math!D$3</f>
        <v>1.0812272004607111</v>
      </c>
      <c r="T32" s="385">
        <f>(G32-Math!E$2)/Math!E$3</f>
        <v>-0.65561637229235836</v>
      </c>
      <c r="U32" s="385">
        <f>(H32-Math!F$2)/Math!F$3</f>
        <v>1.7514199045764203</v>
      </c>
      <c r="V32" s="385">
        <f>(I32-Math!G$2)/Math!G$3</f>
        <v>0.91207762127423941</v>
      </c>
      <c r="W32" s="385">
        <f>(J32-Math!H$2)/Math!H$3</f>
        <v>-0.59953362833345403</v>
      </c>
      <c r="X32" s="385">
        <f>(-1)*(K32-Math!I$2)/Math!I$3</f>
        <v>-0.41578743805358215</v>
      </c>
      <c r="Y32" s="385">
        <f>(L32-Math!J$2)/Math!J$3</f>
        <v>1.180388138738856</v>
      </c>
    </row>
    <row r="33" spans="1:25" ht="18">
      <c r="A33" s="471" t="s">
        <v>55</v>
      </c>
      <c r="B33" s="472">
        <v>30</v>
      </c>
      <c r="C33" s="472">
        <v>68</v>
      </c>
      <c r="D33" s="473">
        <v>0.45</v>
      </c>
      <c r="E33" s="472">
        <v>0.9</v>
      </c>
      <c r="F33" s="473">
        <v>2.2000000000000002</v>
      </c>
      <c r="G33" s="473">
        <v>6.4</v>
      </c>
      <c r="H33" s="473">
        <v>2.2999999999999998</v>
      </c>
      <c r="I33" s="473">
        <v>0.7</v>
      </c>
      <c r="J33" s="473">
        <v>0.3</v>
      </c>
      <c r="K33" s="473">
        <v>1.7</v>
      </c>
      <c r="L33" s="473">
        <v>20.100000000000001</v>
      </c>
      <c r="M33" s="473">
        <v>6.2</v>
      </c>
      <c r="N33" s="473">
        <v>13.8</v>
      </c>
      <c r="O33" s="472">
        <v>5.6</v>
      </c>
      <c r="P33" s="472">
        <v>6.2</v>
      </c>
      <c r="Q33" s="385">
        <f>(D33-Math!B$2)/Math!B$3</f>
        <v>-0.38717740886191232</v>
      </c>
      <c r="R33" s="385">
        <f>(E33-Math!C$2)/Math!C$3</f>
        <v>1.5102995341467398</v>
      </c>
      <c r="S33" s="385">
        <f>(F33-Math!D$2)/Math!D$3</f>
        <v>1.0812272004607111</v>
      </c>
      <c r="T33" s="385">
        <f>(G33-Math!E$2)/Math!E$3</f>
        <v>0.51932336299860737</v>
      </c>
      <c r="U33" s="385">
        <f>(H33-Math!F$2)/Math!F$3</f>
        <v>-0.2260758680609796</v>
      </c>
      <c r="V33" s="385">
        <f>(I33-Math!G$2)/Math!G$3</f>
        <v>-0.36415039356844614</v>
      </c>
      <c r="W33" s="385">
        <f>(J33-Math!H$2)/Math!H$3</f>
        <v>-0.59953362833345403</v>
      </c>
      <c r="X33" s="385">
        <f>(-1)*(K33-Math!I$2)/Math!I$3</f>
        <v>-0.28137339557936392</v>
      </c>
      <c r="Y33" s="385">
        <f>(L33-Math!J$2)/Math!J$3</f>
        <v>1.3256964857317395</v>
      </c>
    </row>
    <row r="34" spans="1:25" ht="18">
      <c r="A34" s="471" t="s">
        <v>70</v>
      </c>
      <c r="B34" s="472">
        <v>31</v>
      </c>
      <c r="C34" s="472">
        <v>72</v>
      </c>
      <c r="D34" s="473">
        <v>0.45</v>
      </c>
      <c r="E34" s="472">
        <v>0.76</v>
      </c>
      <c r="F34" s="473">
        <v>2.4</v>
      </c>
      <c r="G34" s="473">
        <v>7.7</v>
      </c>
      <c r="H34" s="473">
        <v>5.5</v>
      </c>
      <c r="I34" s="473">
        <v>0.7</v>
      </c>
      <c r="J34" s="473">
        <v>0.4</v>
      </c>
      <c r="K34" s="473">
        <v>3.3</v>
      </c>
      <c r="L34" s="473">
        <v>24.4</v>
      </c>
      <c r="M34" s="473">
        <v>8.1999999999999993</v>
      </c>
      <c r="N34" s="473">
        <v>18.2</v>
      </c>
      <c r="O34" s="472">
        <v>5.6</v>
      </c>
      <c r="P34" s="472">
        <v>7.4</v>
      </c>
      <c r="Q34" s="385">
        <f>(D34-Math!B$2)/Math!B$3</f>
        <v>-0.38717740886191232</v>
      </c>
      <c r="R34" s="385">
        <f>(E34-Math!C$2)/Math!C$3</f>
        <v>-6.2929147256116036E-2</v>
      </c>
      <c r="S34" s="385">
        <f>(F34-Math!D$2)/Math!D$3</f>
        <v>1.310219900875969</v>
      </c>
      <c r="T34" s="385">
        <f>(G34-Math!E$2)/Math!E$3</f>
        <v>1.0284639149580257</v>
      </c>
      <c r="U34" s="385">
        <f>(H34-Math!F$2)/Math!F$3</f>
        <v>1.4841907461119068</v>
      </c>
      <c r="V34" s="385">
        <f>(I34-Math!G$2)/Math!G$3</f>
        <v>-0.36415039356844614</v>
      </c>
      <c r="W34" s="385">
        <f>(J34-Math!H$2)/Math!H$3</f>
        <v>-0.40550980039382489</v>
      </c>
      <c r="X34" s="385">
        <f>(-1)*(K34-Math!I$2)/Math!I$3</f>
        <v>-2.4319980751668537</v>
      </c>
      <c r="Y34" s="385">
        <f>(L34-Math!J$2)/Math!J$3</f>
        <v>2.1067288508184867</v>
      </c>
    </row>
    <row r="35" spans="1:25" ht="18">
      <c r="A35" s="471" t="s">
        <v>63</v>
      </c>
      <c r="B35" s="472">
        <v>32</v>
      </c>
      <c r="C35" s="472">
        <v>76</v>
      </c>
      <c r="D35" s="473">
        <v>0.47</v>
      </c>
      <c r="E35" s="472">
        <v>0.83</v>
      </c>
      <c r="F35" s="473">
        <v>0.4</v>
      </c>
      <c r="G35" s="473">
        <v>6</v>
      </c>
      <c r="H35" s="473">
        <v>5.2</v>
      </c>
      <c r="I35" s="473">
        <v>1.1000000000000001</v>
      </c>
      <c r="J35" s="473">
        <v>0.5</v>
      </c>
      <c r="K35" s="473">
        <v>2.5</v>
      </c>
      <c r="L35" s="473">
        <v>21.4</v>
      </c>
      <c r="M35" s="473">
        <v>8.1999999999999993</v>
      </c>
      <c r="N35" s="473">
        <v>17.3</v>
      </c>
      <c r="O35" s="472">
        <v>4.7</v>
      </c>
      <c r="P35" s="472">
        <v>5.7</v>
      </c>
      <c r="Q35" s="385">
        <f>(D35-Math!B$2)/Math!B$3</f>
        <v>-4.9031200248887921E-2</v>
      </c>
      <c r="R35" s="385">
        <f>(E35-Math!C$2)/Math!C$3</f>
        <v>0.72368519344531124</v>
      </c>
      <c r="S35" s="385">
        <f>(F35-Math!D$2)/Math!D$3</f>
        <v>-0.97970710327661259</v>
      </c>
      <c r="T35" s="385">
        <f>(G35-Math!E$2)/Math!E$3</f>
        <v>0.36266473162647844</v>
      </c>
      <c r="U35" s="385">
        <f>(H35-Math!F$2)/Math!F$3</f>
        <v>1.3238532510331986</v>
      </c>
      <c r="V35" s="385">
        <f>(I35-Math!G$2)/Math!G$3</f>
        <v>0.65683201830570259</v>
      </c>
      <c r="W35" s="385">
        <f>(J35-Math!H$2)/Math!H$3</f>
        <v>-0.21148597245419587</v>
      </c>
      <c r="X35" s="385">
        <f>(-1)*(K35-Math!I$2)/Math!I$3</f>
        <v>-1.356685735373109</v>
      </c>
      <c r="Y35" s="385">
        <f>(L35-Math!J$2)/Math!J$3</f>
        <v>1.5618225495951743</v>
      </c>
    </row>
    <row r="36" spans="1:25" ht="18">
      <c r="A36" s="471" t="s">
        <v>44</v>
      </c>
      <c r="B36" s="472">
        <v>33</v>
      </c>
      <c r="C36" s="472">
        <v>62</v>
      </c>
      <c r="D36" s="473">
        <v>0.45</v>
      </c>
      <c r="E36" s="472">
        <v>0.79</v>
      </c>
      <c r="F36" s="473">
        <v>1.9</v>
      </c>
      <c r="G36" s="473">
        <v>7.6</v>
      </c>
      <c r="H36" s="473">
        <v>1.2</v>
      </c>
      <c r="I36" s="473">
        <v>0.7</v>
      </c>
      <c r="J36" s="473">
        <v>1.9</v>
      </c>
      <c r="K36" s="473">
        <v>1.8</v>
      </c>
      <c r="L36" s="473">
        <v>19.899999999999999</v>
      </c>
      <c r="M36" s="473">
        <v>6.8</v>
      </c>
      <c r="N36" s="473">
        <v>15.2</v>
      </c>
      <c r="O36" s="472">
        <v>4.4000000000000004</v>
      </c>
      <c r="P36" s="472">
        <v>5.5</v>
      </c>
      <c r="Q36" s="385">
        <f>(D36-Math!B$2)/Math!B$3</f>
        <v>-0.38717740886191232</v>
      </c>
      <c r="R36" s="385">
        <f>(E36-Math!C$2)/Math!C$3</f>
        <v>0.27419128447306762</v>
      </c>
      <c r="S36" s="385">
        <f>(F36-Math!D$2)/Math!D$3</f>
        <v>0.73773814983782349</v>
      </c>
      <c r="T36" s="385">
        <f>(G36-Math!E$2)/Math!E$3</f>
        <v>0.98929925711499322</v>
      </c>
      <c r="U36" s="385">
        <f>(H36-Math!F$2)/Math!F$3</f>
        <v>-0.8139800166829092</v>
      </c>
      <c r="V36" s="385">
        <f>(I36-Math!G$2)/Math!G$3</f>
        <v>-0.36415039356844614</v>
      </c>
      <c r="W36" s="385">
        <f>(J36-Math!H$2)/Math!H$3</f>
        <v>2.504847618700611</v>
      </c>
      <c r="X36" s="385">
        <f>(-1)*(K36-Math!I$2)/Math!I$3</f>
        <v>-0.41578743805358215</v>
      </c>
      <c r="Y36" s="385">
        <f>(L36-Math!J$2)/Math!J$3</f>
        <v>1.2893693989835182</v>
      </c>
    </row>
    <row r="37" spans="1:25" ht="18">
      <c r="A37" s="471" t="s">
        <v>65</v>
      </c>
      <c r="B37" s="472">
        <v>34</v>
      </c>
      <c r="C37" s="472">
        <v>60</v>
      </c>
      <c r="D37" s="473">
        <v>0.44</v>
      </c>
      <c r="E37" s="472">
        <v>0.91</v>
      </c>
      <c r="F37" s="473">
        <v>2.6</v>
      </c>
      <c r="G37" s="473">
        <v>9.1999999999999993</v>
      </c>
      <c r="H37" s="473">
        <v>2.4</v>
      </c>
      <c r="I37" s="473">
        <v>0.3</v>
      </c>
      <c r="J37" s="473">
        <v>0.3</v>
      </c>
      <c r="K37" s="473">
        <v>2</v>
      </c>
      <c r="L37" s="473">
        <v>18.2</v>
      </c>
      <c r="M37" s="473">
        <v>5.2</v>
      </c>
      <c r="N37" s="473">
        <v>11.8</v>
      </c>
      <c r="O37" s="472">
        <v>5.0999999999999996</v>
      </c>
      <c r="P37" s="472">
        <v>5.6</v>
      </c>
      <c r="Q37" s="385">
        <f>(D37-Math!B$2)/Math!B$3</f>
        <v>-0.556250513168425</v>
      </c>
      <c r="R37" s="385">
        <f>(E37-Math!C$2)/Math!C$3</f>
        <v>1.6226730113898011</v>
      </c>
      <c r="S37" s="385">
        <f>(F37-Math!D$2)/Math!D$3</f>
        <v>1.5392126012912273</v>
      </c>
      <c r="T37" s="385">
        <f>(G37-Math!E$2)/Math!E$3</f>
        <v>1.6159337826035081</v>
      </c>
      <c r="U37" s="385">
        <f>(H37-Math!F$2)/Math!F$3</f>
        <v>-0.17263003636807686</v>
      </c>
      <c r="V37" s="385">
        <f>(I37-Math!G$2)/Math!G$3</f>
        <v>-1.3851328054425947</v>
      </c>
      <c r="W37" s="385">
        <f>(J37-Math!H$2)/Math!H$3</f>
        <v>-0.59953362833345403</v>
      </c>
      <c r="X37" s="385">
        <f>(-1)*(K37-Math!I$2)/Math!I$3</f>
        <v>-0.68461552300201833</v>
      </c>
      <c r="Y37" s="385">
        <f>(L37-Math!J$2)/Math!J$3</f>
        <v>0.98058916162364118</v>
      </c>
    </row>
    <row r="38" spans="1:25" ht="18">
      <c r="A38" s="471" t="s">
        <v>42</v>
      </c>
      <c r="B38" s="472">
        <v>35</v>
      </c>
      <c r="C38" s="472">
        <v>78</v>
      </c>
      <c r="D38" s="473">
        <v>0.52</v>
      </c>
      <c r="E38" s="472">
        <v>0.79</v>
      </c>
      <c r="F38" s="473">
        <v>1.1000000000000001</v>
      </c>
      <c r="G38" s="473">
        <v>7.7</v>
      </c>
      <c r="H38" s="473">
        <v>3.5</v>
      </c>
      <c r="I38" s="473">
        <v>1</v>
      </c>
      <c r="J38" s="473">
        <v>0.7</v>
      </c>
      <c r="K38" s="473">
        <v>2</v>
      </c>
      <c r="L38" s="473">
        <v>18.8</v>
      </c>
      <c r="M38" s="473">
        <v>7.1</v>
      </c>
      <c r="N38" s="473">
        <v>13.6</v>
      </c>
      <c r="O38" s="472">
        <v>3.4</v>
      </c>
      <c r="P38" s="472">
        <v>4.3</v>
      </c>
      <c r="Q38" s="385">
        <f>(D38-Math!B$2)/Math!B$3</f>
        <v>0.79633432128367543</v>
      </c>
      <c r="R38" s="385">
        <f>(E38-Math!C$2)/Math!C$3</f>
        <v>0.27419128447306762</v>
      </c>
      <c r="S38" s="385">
        <f>(F38-Math!D$2)/Math!D$3</f>
        <v>-0.17823265182320897</v>
      </c>
      <c r="T38" s="385">
        <f>(G38-Math!E$2)/Math!E$3</f>
        <v>1.0284639149580257</v>
      </c>
      <c r="U38" s="385">
        <f>(H38-Math!F$2)/Math!F$3</f>
        <v>0.4152741122538528</v>
      </c>
      <c r="V38" s="385">
        <f>(I38-Math!G$2)/Math!G$3</f>
        <v>0.40158641533716533</v>
      </c>
      <c r="W38" s="385">
        <f>(J38-Math!H$2)/Math!H$3</f>
        <v>0.17656168342506218</v>
      </c>
      <c r="X38" s="385">
        <f>(-1)*(K38-Math!I$2)/Math!I$3</f>
        <v>-0.68461552300201833</v>
      </c>
      <c r="Y38" s="385">
        <f>(L38-Math!J$2)/Math!J$3</f>
        <v>1.089570421868304</v>
      </c>
    </row>
    <row r="39" spans="1:25" ht="18">
      <c r="A39" s="471" t="s">
        <v>49</v>
      </c>
      <c r="B39" s="472">
        <v>36</v>
      </c>
      <c r="C39" s="472">
        <v>78</v>
      </c>
      <c r="D39" s="473">
        <v>0.56000000000000005</v>
      </c>
      <c r="E39" s="472">
        <v>0.62</v>
      </c>
      <c r="F39" s="473">
        <v>0</v>
      </c>
      <c r="G39" s="473">
        <v>8.8000000000000007</v>
      </c>
      <c r="H39" s="473">
        <v>8.6999999999999993</v>
      </c>
      <c r="I39" s="473">
        <v>1.5</v>
      </c>
      <c r="J39" s="473">
        <v>0.9</v>
      </c>
      <c r="K39" s="473">
        <v>3.5</v>
      </c>
      <c r="L39" s="473">
        <v>17.8</v>
      </c>
      <c r="M39" s="473">
        <v>7.1</v>
      </c>
      <c r="N39" s="473">
        <v>12.8</v>
      </c>
      <c r="O39" s="472">
        <v>3.5</v>
      </c>
      <c r="P39" s="472">
        <v>5.6</v>
      </c>
      <c r="Q39" s="385">
        <f>(D39-Math!B$2)/Math!B$3</f>
        <v>1.472626738509726</v>
      </c>
      <c r="R39" s="385">
        <f>(E39-Math!C$2)/Math!C$3</f>
        <v>-1.636157828658972</v>
      </c>
      <c r="S39" s="385">
        <f>(F39-Math!D$2)/Math!D$3</f>
        <v>-1.4376925041071289</v>
      </c>
      <c r="T39" s="385">
        <f>(G39-Math!E$2)/Math!E$3</f>
        <v>1.45927515123138</v>
      </c>
      <c r="U39" s="385">
        <f>(H39-Math!F$2)/Math!F$3</f>
        <v>3.1944573602847921</v>
      </c>
      <c r="V39" s="385">
        <f>(I39-Math!G$2)/Math!G$3</f>
        <v>1.6778144301798508</v>
      </c>
      <c r="W39" s="385">
        <f>(J39-Math!H$2)/Math!H$3</f>
        <v>0.56460933930432045</v>
      </c>
      <c r="X39" s="385">
        <f>(-1)*(K39-Math!I$2)/Math!I$3</f>
        <v>-2.7008261601152905</v>
      </c>
      <c r="Y39" s="385">
        <f>(L39-Math!J$2)/Math!J$3</f>
        <v>0.90793498812719986</v>
      </c>
    </row>
    <row r="40" spans="1:25" ht="18">
      <c r="A40" s="471" t="s">
        <v>56</v>
      </c>
      <c r="B40" s="472">
        <v>37</v>
      </c>
      <c r="C40" s="472">
        <v>78</v>
      </c>
      <c r="D40" s="473">
        <v>0.46</v>
      </c>
      <c r="E40" s="472">
        <v>0.73</v>
      </c>
      <c r="F40" s="473">
        <v>1.3</v>
      </c>
      <c r="G40" s="473">
        <v>4.2</v>
      </c>
      <c r="H40" s="473">
        <v>7.9</v>
      </c>
      <c r="I40" s="473">
        <v>1.6</v>
      </c>
      <c r="J40" s="473">
        <v>0.7</v>
      </c>
      <c r="K40" s="473">
        <v>2.9</v>
      </c>
      <c r="L40" s="473">
        <v>19</v>
      </c>
      <c r="M40" s="473">
        <v>6.9</v>
      </c>
      <c r="N40" s="473">
        <v>14.9</v>
      </c>
      <c r="O40" s="472">
        <v>4</v>
      </c>
      <c r="P40" s="472">
        <v>5.5</v>
      </c>
      <c r="Q40" s="385">
        <f>(D40-Math!B$2)/Math!B$3</f>
        <v>-0.21810430455539967</v>
      </c>
      <c r="R40" s="385">
        <f>(E40-Math!C$2)/Math!C$3</f>
        <v>-0.40004957898529969</v>
      </c>
      <c r="S40" s="385">
        <f>(F40-Math!D$2)/Math!D$3</f>
        <v>5.0760048592049148E-2</v>
      </c>
      <c r="T40" s="385">
        <f>(G40-Math!E$2)/Math!E$3</f>
        <v>-0.34229910954810083</v>
      </c>
      <c r="U40" s="385">
        <f>(H40-Math!F$2)/Math!F$3</f>
        <v>2.7668907067415711</v>
      </c>
      <c r="V40" s="385">
        <f>(I40-Math!G$2)/Math!G$3</f>
        <v>1.9330600331483883</v>
      </c>
      <c r="W40" s="385">
        <f>(J40-Math!H$2)/Math!H$3</f>
        <v>0.17656168342506218</v>
      </c>
      <c r="X40" s="385">
        <f>(-1)*(K40-Math!I$2)/Math!I$3</f>
        <v>-1.8943419052699813</v>
      </c>
      <c r="Y40" s="385">
        <f>(L40-Math!J$2)/Math!J$3</f>
        <v>1.1258975086165246</v>
      </c>
    </row>
    <row r="41" spans="1:25" ht="18">
      <c r="A41" s="471" t="s">
        <v>50</v>
      </c>
      <c r="B41" s="472">
        <v>38</v>
      </c>
      <c r="C41" s="472">
        <v>80</v>
      </c>
      <c r="D41" s="473">
        <v>0.47</v>
      </c>
      <c r="E41" s="472">
        <v>0.87</v>
      </c>
      <c r="F41" s="473">
        <v>2</v>
      </c>
      <c r="G41" s="473">
        <v>8</v>
      </c>
      <c r="H41" s="473">
        <v>2.9</v>
      </c>
      <c r="I41" s="473">
        <v>0.8</v>
      </c>
      <c r="J41" s="473">
        <v>0.5</v>
      </c>
      <c r="K41" s="473">
        <v>1.8</v>
      </c>
      <c r="L41" s="473">
        <v>19.399999999999999</v>
      </c>
      <c r="M41" s="473">
        <v>7.1</v>
      </c>
      <c r="N41" s="473">
        <v>15</v>
      </c>
      <c r="O41" s="472">
        <v>3.3</v>
      </c>
      <c r="P41" s="472">
        <v>3.8</v>
      </c>
      <c r="Q41" s="385">
        <f>(D41-Math!B$2)/Math!B$3</f>
        <v>-4.9031200248887921E-2</v>
      </c>
      <c r="R41" s="385">
        <f>(E41-Math!C$2)/Math!C$3</f>
        <v>1.1731791024175562</v>
      </c>
      <c r="S41" s="385">
        <f>(F41-Math!D$2)/Math!D$3</f>
        <v>0.85223450004545265</v>
      </c>
      <c r="T41" s="385">
        <f>(G41-Math!E$2)/Math!E$3</f>
        <v>1.1459578884871222</v>
      </c>
      <c r="U41" s="385">
        <f>(H41-Math!F$2)/Math!F$3</f>
        <v>9.4599122096436603E-2</v>
      </c>
      <c r="V41" s="385">
        <f>(I41-Math!G$2)/Math!G$3</f>
        <v>-0.10890479059990879</v>
      </c>
      <c r="W41" s="385">
        <f>(J41-Math!H$2)/Math!H$3</f>
        <v>-0.21148597245419587</v>
      </c>
      <c r="X41" s="385">
        <f>(-1)*(K41-Math!I$2)/Math!I$3</f>
        <v>-0.41578743805358215</v>
      </c>
      <c r="Y41" s="385">
        <f>(L41-Math!J$2)/Math!J$3</f>
        <v>1.198551682112966</v>
      </c>
    </row>
    <row r="42" spans="1:25" ht="18">
      <c r="A42" s="471" t="s">
        <v>61</v>
      </c>
      <c r="B42" s="472">
        <v>39</v>
      </c>
      <c r="C42" s="472">
        <v>70</v>
      </c>
      <c r="D42" s="473">
        <v>0.5</v>
      </c>
      <c r="E42" s="472">
        <v>0.71</v>
      </c>
      <c r="F42" s="473">
        <v>0.9</v>
      </c>
      <c r="G42" s="473">
        <v>7.8</v>
      </c>
      <c r="H42" s="473">
        <v>2.7</v>
      </c>
      <c r="I42" s="473">
        <v>1.6</v>
      </c>
      <c r="J42" s="473">
        <v>0.9</v>
      </c>
      <c r="K42" s="473">
        <v>1.9</v>
      </c>
      <c r="L42" s="473">
        <v>19.100000000000001</v>
      </c>
      <c r="M42" s="473">
        <v>7</v>
      </c>
      <c r="N42" s="473">
        <v>13.9</v>
      </c>
      <c r="O42" s="472">
        <v>4.0999999999999996</v>
      </c>
      <c r="P42" s="472">
        <v>5.8</v>
      </c>
      <c r="Q42" s="385">
        <f>(D42-Math!B$2)/Math!B$3</f>
        <v>0.45818811267065007</v>
      </c>
      <c r="R42" s="385">
        <f>(E42-Math!C$2)/Math!C$3</f>
        <v>-0.62479653347142217</v>
      </c>
      <c r="S42" s="385">
        <f>(F42-Math!D$2)/Math!D$3</f>
        <v>-0.40722535223846718</v>
      </c>
      <c r="T42" s="385">
        <f>(G42-Math!E$2)/Math!E$3</f>
        <v>1.0676285728010577</v>
      </c>
      <c r="U42" s="385">
        <f>(H42-Math!F$2)/Math!F$3</f>
        <v>-1.2292541289368639E-2</v>
      </c>
      <c r="V42" s="385">
        <f>(I42-Math!G$2)/Math!G$3</f>
        <v>1.9330600331483883</v>
      </c>
      <c r="W42" s="385">
        <f>(J42-Math!H$2)/Math!H$3</f>
        <v>0.56460933930432045</v>
      </c>
      <c r="X42" s="385">
        <f>(-1)*(K42-Math!I$2)/Math!I$3</f>
        <v>-0.55020148052780016</v>
      </c>
      <c r="Y42" s="385">
        <f>(L42-Math!J$2)/Math!J$3</f>
        <v>1.1440610519906353</v>
      </c>
    </row>
    <row r="43" spans="1:25" ht="18">
      <c r="A43" s="474" t="s">
        <v>325</v>
      </c>
      <c r="B43" s="468" t="s">
        <v>324</v>
      </c>
      <c r="C43" s="468" t="s">
        <v>326</v>
      </c>
      <c r="D43" s="475" t="s">
        <v>3</v>
      </c>
      <c r="E43" s="468" t="s">
        <v>4</v>
      </c>
      <c r="F43" s="475" t="s">
        <v>5</v>
      </c>
      <c r="G43" s="475" t="s">
        <v>327</v>
      </c>
      <c r="H43" s="475" t="s">
        <v>7</v>
      </c>
      <c r="I43" s="475" t="s">
        <v>8</v>
      </c>
      <c r="J43" s="475" t="s">
        <v>9</v>
      </c>
      <c r="K43" s="475" t="s">
        <v>10</v>
      </c>
      <c r="L43" s="475" t="s">
        <v>11</v>
      </c>
      <c r="M43" s="475"/>
      <c r="N43" s="475"/>
      <c r="O43" s="468"/>
      <c r="P43" s="468"/>
      <c r="Q43" s="385" t="e">
        <f>(D43-Math!B$2)/Math!B$3</f>
        <v>#VALUE!</v>
      </c>
      <c r="R43" s="385" t="e">
        <f>(E43-Math!C$2)/Math!C$3</f>
        <v>#VALUE!</v>
      </c>
      <c r="S43" s="385" t="e">
        <f>(F43-Math!D$2)/Math!D$3</f>
        <v>#VALUE!</v>
      </c>
      <c r="T43" s="385" t="e">
        <f>(G43-Math!E$2)/Math!E$3</f>
        <v>#VALUE!</v>
      </c>
      <c r="U43" s="385" t="e">
        <f>(H43-Math!F$2)/Math!F$3</f>
        <v>#VALUE!</v>
      </c>
      <c r="V43" s="385" t="e">
        <f>(I43-Math!G$2)/Math!G$3</f>
        <v>#VALUE!</v>
      </c>
      <c r="W43" s="385" t="e">
        <f>(J43-Math!H$2)/Math!H$3</f>
        <v>#VALUE!</v>
      </c>
      <c r="X43" s="385" t="e">
        <f>(-1)*(K43-Math!I$2)/Math!I$3</f>
        <v>#VALUE!</v>
      </c>
      <c r="Y43" s="385" t="e">
        <f>(L43-Math!J$2)/Math!J$3</f>
        <v>#VALUE!</v>
      </c>
    </row>
    <row r="44" spans="1:25" ht="18">
      <c r="A44" s="471" t="s">
        <v>54</v>
      </c>
      <c r="B44" s="472">
        <v>40</v>
      </c>
      <c r="C44" s="472">
        <v>76</v>
      </c>
      <c r="D44" s="473">
        <v>0.45</v>
      </c>
      <c r="E44" s="472">
        <v>0.85</v>
      </c>
      <c r="F44" s="473">
        <v>2.5</v>
      </c>
      <c r="G44" s="473">
        <v>6.4</v>
      </c>
      <c r="H44" s="473">
        <v>4.5999999999999996</v>
      </c>
      <c r="I44" s="473">
        <v>1.3</v>
      </c>
      <c r="J44" s="473">
        <v>0.1</v>
      </c>
      <c r="K44" s="473">
        <v>2.4</v>
      </c>
      <c r="L44" s="473">
        <v>19.899999999999999</v>
      </c>
      <c r="M44" s="473">
        <v>7.2</v>
      </c>
      <c r="N44" s="473">
        <v>16.100000000000001</v>
      </c>
      <c r="O44" s="472">
        <v>3</v>
      </c>
      <c r="P44" s="472">
        <v>3.6</v>
      </c>
      <c r="Q44" s="385">
        <f>(D44-Math!B$2)/Math!B$3</f>
        <v>-0.38717740886191232</v>
      </c>
      <c r="R44" s="385">
        <f>(E44-Math!C$2)/Math!C$3</f>
        <v>0.94843214793143371</v>
      </c>
      <c r="S44" s="385">
        <f>(F44-Math!D$2)/Math!D$3</f>
        <v>1.424716251083598</v>
      </c>
      <c r="T44" s="385">
        <f>(G44-Math!E$2)/Math!E$3</f>
        <v>0.51932336299860737</v>
      </c>
      <c r="U44" s="385">
        <f>(H44-Math!F$2)/Math!F$3</f>
        <v>1.0031782608757822</v>
      </c>
      <c r="V44" s="385">
        <f>(I44-Math!G$2)/Math!G$3</f>
        <v>1.1673232242427767</v>
      </c>
      <c r="W44" s="385">
        <f>(J44-Math!H$2)/Math!H$3</f>
        <v>-0.98758128421271218</v>
      </c>
      <c r="X44" s="385">
        <f>(-1)*(K44-Math!I$2)/Math!I$3</f>
        <v>-1.2222716928988908</v>
      </c>
      <c r="Y44" s="385">
        <f>(L44-Math!J$2)/Math!J$3</f>
        <v>1.2893693989835182</v>
      </c>
    </row>
    <row r="45" spans="1:25" ht="18">
      <c r="A45" s="471" t="s">
        <v>66</v>
      </c>
      <c r="B45" s="472">
        <v>41</v>
      </c>
      <c r="C45" s="472">
        <v>78</v>
      </c>
      <c r="D45" s="473">
        <v>0.45</v>
      </c>
      <c r="E45" s="472">
        <v>0.8</v>
      </c>
      <c r="F45" s="473">
        <v>3.3</v>
      </c>
      <c r="G45" s="473">
        <v>4.2</v>
      </c>
      <c r="H45" s="473">
        <v>5.2</v>
      </c>
      <c r="I45" s="473">
        <v>1.3</v>
      </c>
      <c r="J45" s="473">
        <v>0.2</v>
      </c>
      <c r="K45" s="473">
        <v>2.8</v>
      </c>
      <c r="L45" s="473">
        <v>21.6</v>
      </c>
      <c r="M45" s="473">
        <v>8</v>
      </c>
      <c r="N45" s="473">
        <v>17.899999999999999</v>
      </c>
      <c r="O45" s="472">
        <v>2.2999999999999998</v>
      </c>
      <c r="P45" s="472">
        <v>2.9</v>
      </c>
      <c r="Q45" s="385">
        <f>(D45-Math!B$2)/Math!B$3</f>
        <v>-0.38717740886191232</v>
      </c>
      <c r="R45" s="385">
        <f>(E45-Math!C$2)/Math!C$3</f>
        <v>0.38656476171612886</v>
      </c>
      <c r="S45" s="385">
        <f>(F45-Math!D$2)/Math!D$3</f>
        <v>2.3406870527446304</v>
      </c>
      <c r="T45" s="385">
        <f>(G45-Math!E$2)/Math!E$3</f>
        <v>-0.34229910954810083</v>
      </c>
      <c r="U45" s="385">
        <f>(H45-Math!F$2)/Math!F$3</f>
        <v>1.3238532510331986</v>
      </c>
      <c r="V45" s="385">
        <f>(I45-Math!G$2)/Math!G$3</f>
        <v>1.1673232242427767</v>
      </c>
      <c r="W45" s="385">
        <f>(J45-Math!H$2)/Math!H$3</f>
        <v>-0.79355745627308305</v>
      </c>
      <c r="X45" s="385">
        <f>(-1)*(K45-Math!I$2)/Math!I$3</f>
        <v>-1.7599278627957631</v>
      </c>
      <c r="Y45" s="385">
        <f>(L45-Math!J$2)/Math!J$3</f>
        <v>1.5981496363433956</v>
      </c>
    </row>
    <row r="46" spans="1:25" ht="18">
      <c r="A46" s="471" t="s">
        <v>48</v>
      </c>
      <c r="B46" s="472">
        <v>42</v>
      </c>
      <c r="C46" s="472">
        <v>80</v>
      </c>
      <c r="D46" s="473">
        <v>0.46</v>
      </c>
      <c r="E46" s="472">
        <v>0.88</v>
      </c>
      <c r="F46" s="473">
        <v>3.5</v>
      </c>
      <c r="G46" s="473">
        <v>5.3</v>
      </c>
      <c r="H46" s="473">
        <v>2.6</v>
      </c>
      <c r="I46" s="473">
        <v>0.8</v>
      </c>
      <c r="J46" s="473">
        <v>0.4</v>
      </c>
      <c r="K46" s="473">
        <v>1.8</v>
      </c>
      <c r="L46" s="473">
        <v>21.8</v>
      </c>
      <c r="M46" s="473">
        <v>8</v>
      </c>
      <c r="N46" s="473">
        <v>17.5</v>
      </c>
      <c r="O46" s="472">
        <v>2.2000000000000002</v>
      </c>
      <c r="P46" s="472">
        <v>2.5</v>
      </c>
      <c r="Q46" s="385">
        <f>(D46-Math!B$2)/Math!B$3</f>
        <v>-0.21810430455539967</v>
      </c>
      <c r="R46" s="385">
        <f>(E46-Math!C$2)/Math!C$3</f>
        <v>1.2855525796606173</v>
      </c>
      <c r="S46" s="385">
        <f>(F46-Math!D$2)/Math!D$3</f>
        <v>2.5696797531598889</v>
      </c>
      <c r="T46" s="385">
        <f>(G46-Math!E$2)/Math!E$3</f>
        <v>8.8512126725253076E-2</v>
      </c>
      <c r="U46" s="385">
        <f>(H46-Math!F$2)/Math!F$3</f>
        <v>-6.5738372982271379E-2</v>
      </c>
      <c r="V46" s="385">
        <f>(I46-Math!G$2)/Math!G$3</f>
        <v>-0.10890479059990879</v>
      </c>
      <c r="W46" s="385">
        <f>(J46-Math!H$2)/Math!H$3</f>
        <v>-0.40550980039382489</v>
      </c>
      <c r="X46" s="385">
        <f>(-1)*(K46-Math!I$2)/Math!I$3</f>
        <v>-0.41578743805358215</v>
      </c>
      <c r="Y46" s="385">
        <f>(L46-Math!J$2)/Math!J$3</f>
        <v>1.6344767230916164</v>
      </c>
    </row>
    <row r="47" spans="1:25" ht="18">
      <c r="A47" s="471" t="s">
        <v>82</v>
      </c>
      <c r="B47" s="472">
        <v>43</v>
      </c>
      <c r="C47" s="472">
        <v>76</v>
      </c>
      <c r="D47" s="473">
        <v>0.5</v>
      </c>
      <c r="E47" s="472">
        <v>0.73</v>
      </c>
      <c r="F47" s="473">
        <v>1</v>
      </c>
      <c r="G47" s="473">
        <v>9</v>
      </c>
      <c r="H47" s="473">
        <v>3.8</v>
      </c>
      <c r="I47" s="473">
        <v>0.7</v>
      </c>
      <c r="J47" s="473">
        <v>0.7</v>
      </c>
      <c r="K47" s="473">
        <v>2.9</v>
      </c>
      <c r="L47" s="473">
        <v>21</v>
      </c>
      <c r="M47" s="473">
        <v>7.3</v>
      </c>
      <c r="N47" s="473">
        <v>14.7</v>
      </c>
      <c r="O47" s="472">
        <v>5.4</v>
      </c>
      <c r="P47" s="472">
        <v>7.4</v>
      </c>
      <c r="Q47" s="385">
        <f>(D47-Math!B$2)/Math!B$3</f>
        <v>0.45818811267065007</v>
      </c>
      <c r="R47" s="385">
        <f>(E47-Math!C$2)/Math!C$3</f>
        <v>-0.40004957898529969</v>
      </c>
      <c r="S47" s="385">
        <f>(F47-Math!D$2)/Math!D$3</f>
        <v>-0.29272900203083813</v>
      </c>
      <c r="T47" s="385">
        <f>(G47-Math!E$2)/Math!E$3</f>
        <v>1.537604466917444</v>
      </c>
      <c r="U47" s="385">
        <f>(H47-Math!F$2)/Math!F$3</f>
        <v>0.57561160733256078</v>
      </c>
      <c r="V47" s="385">
        <f>(I47-Math!G$2)/Math!G$3</f>
        <v>-0.36415039356844614</v>
      </c>
      <c r="W47" s="385">
        <f>(J47-Math!H$2)/Math!H$3</f>
        <v>0.17656168342506218</v>
      </c>
      <c r="X47" s="385">
        <f>(-1)*(K47-Math!I$2)/Math!I$3</f>
        <v>-1.8943419052699813</v>
      </c>
      <c r="Y47" s="385">
        <f>(L47-Math!J$2)/Math!J$3</f>
        <v>1.4891683760987329</v>
      </c>
    </row>
    <row r="48" spans="1:25" ht="18">
      <c r="A48" s="471" t="s">
        <v>73</v>
      </c>
      <c r="B48" s="472">
        <v>44</v>
      </c>
      <c r="C48" s="472">
        <v>72</v>
      </c>
      <c r="D48" s="473">
        <v>0.55000000000000004</v>
      </c>
      <c r="E48" s="472">
        <v>0.79</v>
      </c>
      <c r="F48" s="473">
        <v>0.4</v>
      </c>
      <c r="G48" s="473">
        <v>9.6999999999999993</v>
      </c>
      <c r="H48" s="473">
        <v>1.8</v>
      </c>
      <c r="I48" s="473">
        <v>0.5</v>
      </c>
      <c r="J48" s="473">
        <v>1.5</v>
      </c>
      <c r="K48" s="473">
        <v>2.4</v>
      </c>
      <c r="L48" s="473">
        <v>16.5</v>
      </c>
      <c r="M48" s="473">
        <v>6.1</v>
      </c>
      <c r="N48" s="473">
        <v>11</v>
      </c>
      <c r="O48" s="472">
        <v>4</v>
      </c>
      <c r="P48" s="472">
        <v>5</v>
      </c>
      <c r="Q48" s="385">
        <f>(D48-Math!B$2)/Math!B$3</f>
        <v>1.3035536342032135</v>
      </c>
      <c r="R48" s="385">
        <f>(E48-Math!C$2)/Math!C$3</f>
        <v>0.27419128447306762</v>
      </c>
      <c r="S48" s="385">
        <f>(F48-Math!D$2)/Math!D$3</f>
        <v>-0.97970710327661259</v>
      </c>
      <c r="T48" s="385">
        <f>(G48-Math!E$2)/Math!E$3</f>
        <v>1.8117570718186691</v>
      </c>
      <c r="U48" s="385">
        <f>(H48-Math!F$2)/Math!F$3</f>
        <v>-0.49330502652549296</v>
      </c>
      <c r="V48" s="385">
        <f>(I48-Math!G$2)/Math!G$3</f>
        <v>-0.87464159950552023</v>
      </c>
      <c r="W48" s="385">
        <f>(J48-Math!H$2)/Math!H$3</f>
        <v>1.7287523069420947</v>
      </c>
      <c r="X48" s="385">
        <f>(-1)*(K48-Math!I$2)/Math!I$3</f>
        <v>-1.2222716928988908</v>
      </c>
      <c r="Y48" s="385">
        <f>(L48-Math!J$2)/Math!J$3</f>
        <v>0.67180892426376437</v>
      </c>
    </row>
    <row r="49" spans="1:25" ht="18">
      <c r="A49" s="471" t="s">
        <v>68</v>
      </c>
      <c r="B49" s="472">
        <v>45</v>
      </c>
      <c r="C49" s="472">
        <v>50</v>
      </c>
      <c r="D49" s="473">
        <v>0.45</v>
      </c>
      <c r="E49" s="472">
        <v>0.79</v>
      </c>
      <c r="F49" s="473">
        <v>2.1</v>
      </c>
      <c r="G49" s="473">
        <v>5.5</v>
      </c>
      <c r="H49" s="473">
        <v>5.0999999999999996</v>
      </c>
      <c r="I49" s="473">
        <v>1.6</v>
      </c>
      <c r="J49" s="473">
        <v>0.3</v>
      </c>
      <c r="K49" s="473">
        <v>2.2000000000000002</v>
      </c>
      <c r="L49" s="473">
        <v>19.399999999999999</v>
      </c>
      <c r="M49" s="473">
        <v>7.2</v>
      </c>
      <c r="N49" s="473">
        <v>16.2</v>
      </c>
      <c r="O49" s="472">
        <v>2.9</v>
      </c>
      <c r="P49" s="472">
        <v>3.7</v>
      </c>
      <c r="Q49" s="385">
        <f>(D49-Math!B$2)/Math!B$3</f>
        <v>-0.38717740886191232</v>
      </c>
      <c r="R49" s="385">
        <f>(E49-Math!C$2)/Math!C$3</f>
        <v>0.27419128447306762</v>
      </c>
      <c r="S49" s="385">
        <f>(F49-Math!D$2)/Math!D$3</f>
        <v>0.96673085025308181</v>
      </c>
      <c r="T49" s="385">
        <f>(G49-Math!E$2)/Math!E$3</f>
        <v>0.16684144241131751</v>
      </c>
      <c r="U49" s="385">
        <f>(H49-Math!F$2)/Math!F$3</f>
        <v>1.2704074193402957</v>
      </c>
      <c r="V49" s="385">
        <f>(I49-Math!G$2)/Math!G$3</f>
        <v>1.9330600331483883</v>
      </c>
      <c r="W49" s="385">
        <f>(J49-Math!H$2)/Math!H$3</f>
        <v>-0.59953362833345403</v>
      </c>
      <c r="X49" s="385">
        <f>(-1)*(K49-Math!I$2)/Math!I$3</f>
        <v>-0.9534436079504548</v>
      </c>
      <c r="Y49" s="385">
        <f>(L49-Math!J$2)/Math!J$3</f>
        <v>1.198551682112966</v>
      </c>
    </row>
    <row r="50" spans="1:25" ht="18">
      <c r="A50" s="471" t="s">
        <v>37</v>
      </c>
      <c r="B50" s="472">
        <v>46</v>
      </c>
      <c r="C50" s="472">
        <v>64</v>
      </c>
      <c r="D50" s="473">
        <v>0.44</v>
      </c>
      <c r="E50" s="472">
        <v>0.86</v>
      </c>
      <c r="F50" s="473">
        <v>2</v>
      </c>
      <c r="G50" s="473">
        <v>3.8</v>
      </c>
      <c r="H50" s="473">
        <v>7.7</v>
      </c>
      <c r="I50" s="473">
        <v>1.6</v>
      </c>
      <c r="J50" s="473">
        <v>0.3</v>
      </c>
      <c r="K50" s="473">
        <v>2.6</v>
      </c>
      <c r="L50" s="473">
        <v>15.5</v>
      </c>
      <c r="M50" s="473">
        <v>5.3</v>
      </c>
      <c r="N50" s="473">
        <v>12.2</v>
      </c>
      <c r="O50" s="472">
        <v>2.9</v>
      </c>
      <c r="P50" s="472">
        <v>3.3</v>
      </c>
      <c r="Q50" s="385">
        <f>(D50-Math!B$2)/Math!B$3</f>
        <v>-0.556250513168425</v>
      </c>
      <c r="R50" s="385">
        <f>(E50-Math!C$2)/Math!C$3</f>
        <v>1.0608056251744951</v>
      </c>
      <c r="S50" s="385">
        <f>(F50-Math!D$2)/Math!D$3</f>
        <v>0.85223450004545265</v>
      </c>
      <c r="T50" s="385">
        <f>(G50-Math!E$2)/Math!E$3</f>
        <v>-0.49895774092022971</v>
      </c>
      <c r="U50" s="385">
        <f>(H50-Math!F$2)/Math!F$3</f>
        <v>2.6599990433557665</v>
      </c>
      <c r="V50" s="385">
        <f>(I50-Math!G$2)/Math!G$3</f>
        <v>1.9330600331483883</v>
      </c>
      <c r="W50" s="385">
        <f>(J50-Math!H$2)/Math!H$3</f>
        <v>-0.59953362833345403</v>
      </c>
      <c r="X50" s="385">
        <f>(-1)*(K50-Math!I$2)/Math!I$3</f>
        <v>-1.4910997778473272</v>
      </c>
      <c r="Y50" s="385">
        <f>(L50-Math!J$2)/Math!J$3</f>
        <v>0.49017349052266024</v>
      </c>
    </row>
    <row r="51" spans="1:25" ht="18">
      <c r="A51" s="471" t="s">
        <v>33</v>
      </c>
      <c r="B51" s="472">
        <v>47</v>
      </c>
      <c r="C51" s="472">
        <v>76</v>
      </c>
      <c r="D51" s="473">
        <v>0.48</v>
      </c>
      <c r="E51" s="472">
        <v>0.74</v>
      </c>
      <c r="F51" s="473">
        <v>1.1000000000000001</v>
      </c>
      <c r="G51" s="473">
        <v>7.9</v>
      </c>
      <c r="H51" s="473">
        <v>1.8</v>
      </c>
      <c r="I51" s="473">
        <v>0.8</v>
      </c>
      <c r="J51" s="473">
        <v>2.8</v>
      </c>
      <c r="K51" s="473">
        <v>1.5</v>
      </c>
      <c r="L51" s="473">
        <v>14.6</v>
      </c>
      <c r="M51" s="473">
        <v>5.6</v>
      </c>
      <c r="N51" s="473">
        <v>11.7</v>
      </c>
      <c r="O51" s="472">
        <v>2.2000000000000002</v>
      </c>
      <c r="P51" s="472">
        <v>3</v>
      </c>
      <c r="Q51" s="385">
        <f>(D51-Math!B$2)/Math!B$3</f>
        <v>0.12004190405762474</v>
      </c>
      <c r="R51" s="385">
        <f>(E51-Math!C$2)/Math!C$3</f>
        <v>-0.28767610174223845</v>
      </c>
      <c r="S51" s="385">
        <f>(F51-Math!D$2)/Math!D$3</f>
        <v>-0.17823265182320897</v>
      </c>
      <c r="T51" s="385">
        <f>(G51-Math!E$2)/Math!E$3</f>
        <v>1.1067932306440902</v>
      </c>
      <c r="U51" s="385">
        <f>(H51-Math!F$2)/Math!F$3</f>
        <v>-0.49330502652549296</v>
      </c>
      <c r="V51" s="385">
        <f>(I51-Math!G$2)/Math!G$3</f>
        <v>-0.10890479059990879</v>
      </c>
      <c r="W51" s="385">
        <f>(J51-Math!H$2)/Math!H$3</f>
        <v>4.2510620701572721</v>
      </c>
      <c r="X51" s="385">
        <f>(-1)*(K51-Math!I$2)/Math!I$3</f>
        <v>-1.2545310630927732E-2</v>
      </c>
      <c r="Y51" s="385">
        <f>(L51-Math!J$2)/Math!J$3</f>
        <v>0.32670160015566646</v>
      </c>
    </row>
    <row r="52" spans="1:25" ht="18">
      <c r="A52" s="471" t="s">
        <v>333</v>
      </c>
      <c r="B52" s="472">
        <v>48</v>
      </c>
      <c r="C52" s="472">
        <v>70</v>
      </c>
      <c r="D52" s="473">
        <v>0.49</v>
      </c>
      <c r="E52" s="472">
        <v>0.77</v>
      </c>
      <c r="F52" s="473">
        <v>1.1000000000000001</v>
      </c>
      <c r="G52" s="473">
        <v>7.2</v>
      </c>
      <c r="H52" s="473">
        <v>1.4</v>
      </c>
      <c r="I52" s="473">
        <v>1.1000000000000001</v>
      </c>
      <c r="J52" s="473">
        <v>1.8</v>
      </c>
      <c r="K52" s="473">
        <v>2.1</v>
      </c>
      <c r="L52" s="473">
        <v>17.100000000000001</v>
      </c>
      <c r="M52" s="473">
        <v>6.3</v>
      </c>
      <c r="N52" s="473">
        <v>12.9</v>
      </c>
      <c r="O52" s="472">
        <v>3.4</v>
      </c>
      <c r="P52" s="472">
        <v>4.4000000000000004</v>
      </c>
      <c r="Q52" s="385">
        <f>(D52-Math!B$2)/Math!B$3</f>
        <v>0.28911500836413739</v>
      </c>
      <c r="R52" s="385">
        <f>(E52-Math!C$2)/Math!C$3</f>
        <v>4.9444329986945194E-2</v>
      </c>
      <c r="S52" s="385">
        <f>(F52-Math!D$2)/Math!D$3</f>
        <v>-0.17823265182320897</v>
      </c>
      <c r="T52" s="385">
        <f>(G52-Math!E$2)/Math!E$3</f>
        <v>0.83264062574286479</v>
      </c>
      <c r="U52" s="385">
        <f>(H52-Math!F$2)/Math!F$3</f>
        <v>-0.70708835329710384</v>
      </c>
      <c r="V52" s="385">
        <f>(I52-Math!G$2)/Math!G$3</f>
        <v>0.65683201830570259</v>
      </c>
      <c r="W52" s="385">
        <f>(J52-Math!H$2)/Math!H$3</f>
        <v>2.3108237907609817</v>
      </c>
      <c r="X52" s="385">
        <f>(-1)*(K52-Math!I$2)/Math!I$3</f>
        <v>-0.81902956547623662</v>
      </c>
      <c r="Y52" s="385">
        <f>(L52-Math!J$2)/Math!J$3</f>
        <v>0.78079018450842708</v>
      </c>
    </row>
    <row r="53" spans="1:25" ht="18">
      <c r="A53" s="471" t="s">
        <v>62</v>
      </c>
      <c r="B53" s="472">
        <v>49</v>
      </c>
      <c r="C53" s="472">
        <v>68</v>
      </c>
      <c r="D53" s="473">
        <v>0.43</v>
      </c>
      <c r="E53" s="472">
        <v>0.87</v>
      </c>
      <c r="F53" s="473">
        <v>2.4</v>
      </c>
      <c r="G53" s="473">
        <v>9.5</v>
      </c>
      <c r="H53" s="473">
        <v>1.5</v>
      </c>
      <c r="I53" s="473">
        <v>0.7</v>
      </c>
      <c r="J53" s="473">
        <v>0.6</v>
      </c>
      <c r="K53" s="473">
        <v>1.6</v>
      </c>
      <c r="L53" s="473">
        <v>19.600000000000001</v>
      </c>
      <c r="M53" s="473">
        <v>6.9</v>
      </c>
      <c r="N53" s="473">
        <v>15.9</v>
      </c>
      <c r="O53" s="472">
        <v>3.4</v>
      </c>
      <c r="P53" s="472">
        <v>4</v>
      </c>
      <c r="Q53" s="385">
        <f>(D53-Math!B$2)/Math!B$3</f>
        <v>-0.72532361747493768</v>
      </c>
      <c r="R53" s="385">
        <f>(E53-Math!C$2)/Math!C$3</f>
        <v>1.1731791024175562</v>
      </c>
      <c r="S53" s="385">
        <f>(F53-Math!D$2)/Math!D$3</f>
        <v>1.310219900875969</v>
      </c>
      <c r="T53" s="385">
        <f>(G53-Math!E$2)/Math!E$3</f>
        <v>1.733427756132605</v>
      </c>
      <c r="U53" s="385">
        <f>(H53-Math!F$2)/Math!F$3</f>
        <v>-0.65364252160420111</v>
      </c>
      <c r="V53" s="385">
        <f>(I53-Math!G$2)/Math!G$3</f>
        <v>-0.36415039356844614</v>
      </c>
      <c r="W53" s="385">
        <f>(J53-Math!H$2)/Math!H$3</f>
        <v>-1.7462144514566846E-2</v>
      </c>
      <c r="X53" s="385">
        <f>(-1)*(K53-Math!I$2)/Math!I$3</f>
        <v>-0.14695935310514599</v>
      </c>
      <c r="Y53" s="385">
        <f>(L53-Math!J$2)/Math!J$3</f>
        <v>1.2348787688611873</v>
      </c>
    </row>
    <row r="54" spans="1:25" ht="18">
      <c r="A54" s="471" t="s">
        <v>98</v>
      </c>
      <c r="B54" s="472">
        <v>50</v>
      </c>
      <c r="C54" s="472">
        <v>73</v>
      </c>
      <c r="D54" s="473">
        <v>0.51</v>
      </c>
      <c r="E54" s="472">
        <v>0.72</v>
      </c>
      <c r="F54" s="473">
        <v>0.6</v>
      </c>
      <c r="G54" s="473">
        <v>10.3</v>
      </c>
      <c r="H54" s="473">
        <v>1.5</v>
      </c>
      <c r="I54" s="473">
        <v>0.6</v>
      </c>
      <c r="J54" s="473">
        <v>1.3</v>
      </c>
      <c r="K54" s="473">
        <v>2</v>
      </c>
      <c r="L54" s="473">
        <v>20.2</v>
      </c>
      <c r="M54" s="473">
        <v>7.8</v>
      </c>
      <c r="N54" s="473">
        <v>15.3</v>
      </c>
      <c r="O54" s="472">
        <v>4</v>
      </c>
      <c r="P54" s="472">
        <v>5.5</v>
      </c>
      <c r="Q54" s="385">
        <f>(D54-Math!B$2)/Math!B$3</f>
        <v>0.62726121697716275</v>
      </c>
      <c r="R54" s="385">
        <f>(E54-Math!C$2)/Math!C$3</f>
        <v>-0.51242305622836093</v>
      </c>
      <c r="S54" s="385">
        <f>(F54-Math!D$2)/Math!D$3</f>
        <v>-0.75071440286135449</v>
      </c>
      <c r="T54" s="385">
        <f>(G54-Math!E$2)/Math!E$3</f>
        <v>2.0467450188768628</v>
      </c>
      <c r="U54" s="385">
        <f>(H54-Math!F$2)/Math!F$3</f>
        <v>-0.65364252160420111</v>
      </c>
      <c r="V54" s="385">
        <f>(I54-Math!G$2)/Math!G$3</f>
        <v>-0.61939599653698318</v>
      </c>
      <c r="W54" s="385">
        <f>(J54-Math!H$2)/Math!H$3</f>
        <v>1.3407046510628366</v>
      </c>
      <c r="X54" s="385">
        <f>(-1)*(K54-Math!I$2)/Math!I$3</f>
        <v>-0.68461552300201833</v>
      </c>
      <c r="Y54" s="385">
        <f>(L54-Math!J$2)/Math!J$3</f>
        <v>1.3438600291058496</v>
      </c>
    </row>
    <row r="55" spans="1:25" ht="18">
      <c r="A55" s="471" t="s">
        <v>334</v>
      </c>
      <c r="B55" s="472">
        <v>51</v>
      </c>
      <c r="C55" s="472">
        <v>76</v>
      </c>
      <c r="D55" s="473">
        <v>0.46</v>
      </c>
      <c r="E55" s="472">
        <v>0.86</v>
      </c>
      <c r="F55" s="473">
        <v>2.5</v>
      </c>
      <c r="G55" s="473">
        <v>4.3</v>
      </c>
      <c r="H55" s="473">
        <v>3.2</v>
      </c>
      <c r="I55" s="473">
        <v>0.8</v>
      </c>
      <c r="J55" s="473">
        <v>0.4</v>
      </c>
      <c r="K55" s="473">
        <v>1.5</v>
      </c>
      <c r="L55" s="473">
        <v>22.3</v>
      </c>
      <c r="M55" s="473">
        <v>8.6999999999999993</v>
      </c>
      <c r="N55" s="473">
        <v>18.7</v>
      </c>
      <c r="O55" s="472">
        <v>2.4</v>
      </c>
      <c r="P55" s="472">
        <v>2.8</v>
      </c>
      <c r="Q55" s="385">
        <f>(D55-Math!B$2)/Math!B$3</f>
        <v>-0.21810430455539967</v>
      </c>
      <c r="R55" s="385">
        <f>(E55-Math!C$2)/Math!C$3</f>
        <v>1.0608056251744951</v>
      </c>
      <c r="S55" s="385">
        <f>(F55-Math!D$2)/Math!D$3</f>
        <v>1.424716251083598</v>
      </c>
      <c r="T55" s="385">
        <f>(G55-Math!E$2)/Math!E$3</f>
        <v>-0.30313445170506875</v>
      </c>
      <c r="U55" s="385">
        <f>(H55-Math!F$2)/Math!F$3</f>
        <v>0.25493661717514482</v>
      </c>
      <c r="V55" s="385">
        <f>(I55-Math!G$2)/Math!G$3</f>
        <v>-0.10890479059990879</v>
      </c>
      <c r="W55" s="385">
        <f>(J55-Math!H$2)/Math!H$3</f>
        <v>-0.40550980039382489</v>
      </c>
      <c r="X55" s="385">
        <f>(-1)*(K55-Math!I$2)/Math!I$3</f>
        <v>-1.2545310630927732E-2</v>
      </c>
      <c r="Y55" s="385">
        <f>(L55-Math!J$2)/Math!J$3</f>
        <v>1.7252944399621684</v>
      </c>
    </row>
    <row r="56" spans="1:25" ht="18">
      <c r="A56" s="471" t="s">
        <v>330</v>
      </c>
      <c r="B56" s="472">
        <v>52</v>
      </c>
      <c r="C56" s="472">
        <v>76</v>
      </c>
      <c r="D56" s="473">
        <v>0.48</v>
      </c>
      <c r="E56" s="472">
        <v>0.83</v>
      </c>
      <c r="F56" s="473">
        <v>2.2000000000000002</v>
      </c>
      <c r="G56" s="473">
        <v>5.7</v>
      </c>
      <c r="H56" s="473">
        <v>2.6</v>
      </c>
      <c r="I56" s="473">
        <v>1.5</v>
      </c>
      <c r="J56" s="473">
        <v>0.7</v>
      </c>
      <c r="K56" s="473">
        <v>1.3</v>
      </c>
      <c r="L56" s="473">
        <v>16.899999999999999</v>
      </c>
      <c r="M56" s="473">
        <v>6.5</v>
      </c>
      <c r="N56" s="473">
        <v>13.5</v>
      </c>
      <c r="O56" s="472">
        <v>1.6</v>
      </c>
      <c r="P56" s="472">
        <v>2</v>
      </c>
      <c r="Q56" s="385">
        <f>(D56-Math!B$2)/Math!B$3</f>
        <v>0.12004190405762474</v>
      </c>
      <c r="R56" s="385">
        <f>(E56-Math!C$2)/Math!C$3</f>
        <v>0.72368519344531124</v>
      </c>
      <c r="S56" s="385">
        <f>(F56-Math!D$2)/Math!D$3</f>
        <v>1.0812272004607111</v>
      </c>
      <c r="T56" s="385">
        <f>(G56-Math!E$2)/Math!E$3</f>
        <v>0.24517075809738195</v>
      </c>
      <c r="U56" s="385">
        <f>(H56-Math!F$2)/Math!F$3</f>
        <v>-6.5738372982271379E-2</v>
      </c>
      <c r="V56" s="385">
        <f>(I56-Math!G$2)/Math!G$3</f>
        <v>1.6778144301798508</v>
      </c>
      <c r="W56" s="385">
        <f>(J56-Math!H$2)/Math!H$3</f>
        <v>0.17656168342506218</v>
      </c>
      <c r="X56" s="385">
        <f>(-1)*(K56-Math!I$2)/Math!I$3</f>
        <v>0.25628277431750845</v>
      </c>
      <c r="Y56" s="385">
        <f>(L56-Math!J$2)/Math!J$3</f>
        <v>0.74446309776020569</v>
      </c>
    </row>
    <row r="57" spans="1:25" ht="18">
      <c r="A57" s="474" t="s">
        <v>325</v>
      </c>
      <c r="B57" s="468" t="s">
        <v>324</v>
      </c>
      <c r="C57" s="468" t="s">
        <v>326</v>
      </c>
      <c r="D57" s="475" t="s">
        <v>3</v>
      </c>
      <c r="E57" s="468" t="s">
        <v>4</v>
      </c>
      <c r="F57" s="475" t="s">
        <v>5</v>
      </c>
      <c r="G57" s="475" t="s">
        <v>327</v>
      </c>
      <c r="H57" s="475" t="s">
        <v>7</v>
      </c>
      <c r="I57" s="475" t="s">
        <v>8</v>
      </c>
      <c r="J57" s="475" t="s">
        <v>9</v>
      </c>
      <c r="K57" s="475" t="s">
        <v>10</v>
      </c>
      <c r="L57" s="475" t="s">
        <v>11</v>
      </c>
      <c r="M57" s="475"/>
      <c r="N57" s="475"/>
      <c r="O57" s="468"/>
      <c r="P57" s="468"/>
      <c r="Q57" s="385" t="e">
        <f>(D57-Math!B$2)/Math!B$3</f>
        <v>#VALUE!</v>
      </c>
      <c r="R57" s="385" t="e">
        <f>(E57-Math!C$2)/Math!C$3</f>
        <v>#VALUE!</v>
      </c>
      <c r="S57" s="385" t="e">
        <f>(F57-Math!D$2)/Math!D$3</f>
        <v>#VALUE!</v>
      </c>
      <c r="T57" s="385" t="e">
        <f>(G57-Math!E$2)/Math!E$3</f>
        <v>#VALUE!</v>
      </c>
      <c r="U57" s="385" t="e">
        <f>(H57-Math!F$2)/Math!F$3</f>
        <v>#VALUE!</v>
      </c>
      <c r="V57" s="385" t="e">
        <f>(I57-Math!G$2)/Math!G$3</f>
        <v>#VALUE!</v>
      </c>
      <c r="W57" s="385" t="e">
        <f>(J57-Math!H$2)/Math!H$3</f>
        <v>#VALUE!</v>
      </c>
      <c r="X57" s="385" t="e">
        <f>(-1)*(K57-Math!I$2)/Math!I$3</f>
        <v>#VALUE!</v>
      </c>
      <c r="Y57" s="385" t="e">
        <f>(L57-Math!J$2)/Math!J$3</f>
        <v>#VALUE!</v>
      </c>
    </row>
    <row r="58" spans="1:25" ht="18">
      <c r="A58" s="471" t="s">
        <v>77</v>
      </c>
      <c r="B58" s="472">
        <v>53</v>
      </c>
      <c r="C58" s="472">
        <v>80</v>
      </c>
      <c r="D58" s="473">
        <v>0.55000000000000004</v>
      </c>
      <c r="E58" s="472">
        <v>0.74</v>
      </c>
      <c r="F58" s="473">
        <v>0</v>
      </c>
      <c r="G58" s="473">
        <v>10.1</v>
      </c>
      <c r="H58" s="473">
        <v>3</v>
      </c>
      <c r="I58" s="473">
        <v>1.2</v>
      </c>
      <c r="J58" s="473">
        <v>1.3</v>
      </c>
      <c r="K58" s="473">
        <v>1.9</v>
      </c>
      <c r="L58" s="473">
        <v>14.4</v>
      </c>
      <c r="M58" s="473">
        <v>5.8</v>
      </c>
      <c r="N58" s="473">
        <v>10.6</v>
      </c>
      <c r="O58" s="472">
        <v>2.7</v>
      </c>
      <c r="P58" s="472">
        <v>3.7</v>
      </c>
      <c r="Q58" s="385">
        <f>(D58-Math!B$2)/Math!B$3</f>
        <v>1.3035536342032135</v>
      </c>
      <c r="R58" s="385">
        <f>(E58-Math!C$2)/Math!C$3</f>
        <v>-0.28767610174223845</v>
      </c>
      <c r="S58" s="385">
        <f>(F58-Math!D$2)/Math!D$3</f>
        <v>-1.4376925041071289</v>
      </c>
      <c r="T58" s="385">
        <f>(G58-Math!E$2)/Math!E$3</f>
        <v>1.9684157031907978</v>
      </c>
      <c r="U58" s="385">
        <f>(H58-Math!F$2)/Math!F$3</f>
        <v>0.14804495378933935</v>
      </c>
      <c r="V58" s="385">
        <f>(I58-Math!G$2)/Math!G$3</f>
        <v>0.91207762127423941</v>
      </c>
      <c r="W58" s="385">
        <f>(J58-Math!H$2)/Math!H$3</f>
        <v>1.3407046510628366</v>
      </c>
      <c r="X58" s="385">
        <f>(-1)*(K58-Math!I$2)/Math!I$3</f>
        <v>-0.55020148052780016</v>
      </c>
      <c r="Y58" s="385">
        <f>(L58-Math!J$2)/Math!J$3</f>
        <v>0.29037451340744574</v>
      </c>
    </row>
    <row r="59" spans="1:25" ht="18">
      <c r="A59" s="471" t="s">
        <v>52</v>
      </c>
      <c r="B59" s="472">
        <v>54</v>
      </c>
      <c r="C59" s="472">
        <v>72</v>
      </c>
      <c r="D59" s="473">
        <v>0.65</v>
      </c>
      <c r="E59" s="472">
        <v>0.64</v>
      </c>
      <c r="F59" s="473">
        <v>0</v>
      </c>
      <c r="G59" s="473">
        <v>10.8</v>
      </c>
      <c r="H59" s="473">
        <v>1.4</v>
      </c>
      <c r="I59" s="473">
        <v>0.7</v>
      </c>
      <c r="J59" s="473">
        <v>1.7</v>
      </c>
      <c r="K59" s="473">
        <v>1.4</v>
      </c>
      <c r="L59" s="473">
        <v>15.3</v>
      </c>
      <c r="M59" s="473">
        <v>6.4</v>
      </c>
      <c r="N59" s="473">
        <v>9.8000000000000007</v>
      </c>
      <c r="O59" s="472">
        <v>2.6</v>
      </c>
      <c r="P59" s="472">
        <v>4</v>
      </c>
      <c r="Q59" s="385">
        <f>(D59-Math!B$2)/Math!B$3</f>
        <v>2.9942846772683382</v>
      </c>
      <c r="R59" s="385">
        <f>(E59-Math!C$2)/Math!C$3</f>
        <v>-1.4114108741728495</v>
      </c>
      <c r="S59" s="385">
        <f>(F59-Math!D$2)/Math!D$3</f>
        <v>-1.4376925041071289</v>
      </c>
      <c r="T59" s="385">
        <f>(G59-Math!E$2)/Math!E$3</f>
        <v>2.2425683080920238</v>
      </c>
      <c r="U59" s="385">
        <f>(H59-Math!F$2)/Math!F$3</f>
        <v>-0.70708835329710384</v>
      </c>
      <c r="V59" s="385">
        <f>(I59-Math!G$2)/Math!G$3</f>
        <v>-0.36415039356844614</v>
      </c>
      <c r="W59" s="385">
        <f>(J59-Math!H$2)/Math!H$3</f>
        <v>2.1167999628213527</v>
      </c>
      <c r="X59" s="385">
        <f>(-1)*(K59-Math!I$2)/Math!I$3</f>
        <v>0.12186873184329051</v>
      </c>
      <c r="Y59" s="385">
        <f>(L59-Math!J$2)/Math!J$3</f>
        <v>0.45384640377443952</v>
      </c>
    </row>
    <row r="60" spans="1:25" ht="18">
      <c r="A60" s="471" t="s">
        <v>53</v>
      </c>
      <c r="B60" s="472">
        <v>55</v>
      </c>
      <c r="C60" s="472">
        <v>68</v>
      </c>
      <c r="D60" s="473">
        <v>0.43</v>
      </c>
      <c r="E60" s="472">
        <v>0.84</v>
      </c>
      <c r="F60" s="473">
        <v>2.5</v>
      </c>
      <c r="G60" s="473">
        <v>4.7</v>
      </c>
      <c r="H60" s="473">
        <v>7.1</v>
      </c>
      <c r="I60" s="473">
        <v>1.3</v>
      </c>
      <c r="J60" s="473">
        <v>0.5</v>
      </c>
      <c r="K60" s="473">
        <v>2.7</v>
      </c>
      <c r="L60" s="473">
        <v>16.3</v>
      </c>
      <c r="M60" s="473">
        <v>5.7</v>
      </c>
      <c r="N60" s="473">
        <v>13.2</v>
      </c>
      <c r="O60" s="472">
        <v>2.5</v>
      </c>
      <c r="P60" s="472">
        <v>3</v>
      </c>
      <c r="Q60" s="385">
        <f>(D60-Math!B$2)/Math!B$3</f>
        <v>-0.72532361747493768</v>
      </c>
      <c r="R60" s="385">
        <f>(E60-Math!C$2)/Math!C$3</f>
        <v>0.83605867068837247</v>
      </c>
      <c r="S60" s="385">
        <f>(F60-Math!D$2)/Math!D$3</f>
        <v>1.424716251083598</v>
      </c>
      <c r="T60" s="385">
        <f>(G60-Math!E$2)/Math!E$3</f>
        <v>-0.1464758203329399</v>
      </c>
      <c r="U60" s="385">
        <f>(H60-Math!F$2)/Math!F$3</f>
        <v>2.3393240531983492</v>
      </c>
      <c r="V60" s="385">
        <f>(I60-Math!G$2)/Math!G$3</f>
        <v>1.1673232242427767</v>
      </c>
      <c r="W60" s="385">
        <f>(J60-Math!H$2)/Math!H$3</f>
        <v>-0.21148597245419587</v>
      </c>
      <c r="X60" s="385">
        <f>(-1)*(K60-Math!I$2)/Math!I$3</f>
        <v>-1.6255138203215456</v>
      </c>
      <c r="Y60" s="385">
        <f>(L60-Math!J$2)/Math!J$3</f>
        <v>0.63548183751554366</v>
      </c>
    </row>
    <row r="61" spans="1:25" ht="18">
      <c r="A61" s="471" t="s">
        <v>75</v>
      </c>
      <c r="B61" s="472">
        <v>56</v>
      </c>
      <c r="C61" s="472">
        <v>76</v>
      </c>
      <c r="D61" s="473">
        <v>0.53</v>
      </c>
      <c r="E61" s="472">
        <v>0.69</v>
      </c>
      <c r="F61" s="473">
        <v>0.3</v>
      </c>
      <c r="G61" s="473">
        <v>9.9</v>
      </c>
      <c r="H61" s="473">
        <v>1.6</v>
      </c>
      <c r="I61" s="473">
        <v>0.9</v>
      </c>
      <c r="J61" s="473">
        <v>1.8</v>
      </c>
      <c r="K61" s="473">
        <v>1.7</v>
      </c>
      <c r="L61" s="473">
        <v>16.100000000000001</v>
      </c>
      <c r="M61" s="473">
        <v>6.5</v>
      </c>
      <c r="N61" s="473">
        <v>12.2</v>
      </c>
      <c r="O61" s="472">
        <v>2.8</v>
      </c>
      <c r="P61" s="472">
        <v>4</v>
      </c>
      <c r="Q61" s="385">
        <f>(D61-Math!B$2)/Math!B$3</f>
        <v>0.96540742559018811</v>
      </c>
      <c r="R61" s="385">
        <f>(E61-Math!C$2)/Math!C$3</f>
        <v>-0.84954348795754464</v>
      </c>
      <c r="S61" s="385">
        <f>(F61-Math!D$2)/Math!D$3</f>
        <v>-1.0942034534842418</v>
      </c>
      <c r="T61" s="385">
        <f>(G61-Math!E$2)/Math!E$3</f>
        <v>1.8900863875047338</v>
      </c>
      <c r="U61" s="385">
        <f>(H61-Math!F$2)/Math!F$3</f>
        <v>-0.60019668991129838</v>
      </c>
      <c r="V61" s="385">
        <f>(I61-Math!G$2)/Math!G$3</f>
        <v>0.14634081236862825</v>
      </c>
      <c r="W61" s="385">
        <f>(J61-Math!H$2)/Math!H$3</f>
        <v>2.3108237907609817</v>
      </c>
      <c r="X61" s="385">
        <f>(-1)*(K61-Math!I$2)/Math!I$3</f>
        <v>-0.28137339557936392</v>
      </c>
      <c r="Y61" s="385">
        <f>(L61-Math!J$2)/Math!J$3</f>
        <v>0.59915475076732294</v>
      </c>
    </row>
    <row r="62" spans="1:25" ht="18">
      <c r="A62" s="471" t="s">
        <v>72</v>
      </c>
      <c r="B62" s="472">
        <v>57</v>
      </c>
      <c r="C62" s="472">
        <v>70</v>
      </c>
      <c r="D62" s="473">
        <v>0.49</v>
      </c>
      <c r="E62" s="472">
        <v>0.92</v>
      </c>
      <c r="F62" s="473">
        <v>1.9</v>
      </c>
      <c r="G62" s="473">
        <v>4.5999999999999996</v>
      </c>
      <c r="H62" s="473">
        <v>4.9000000000000004</v>
      </c>
      <c r="I62" s="473">
        <v>0.8</v>
      </c>
      <c r="J62" s="473">
        <v>0.2</v>
      </c>
      <c r="K62" s="473">
        <v>1.8</v>
      </c>
      <c r="L62" s="473">
        <v>17.399999999999999</v>
      </c>
      <c r="M62" s="473">
        <v>6.5</v>
      </c>
      <c r="N62" s="473">
        <v>13.2</v>
      </c>
      <c r="O62" s="472">
        <v>2.6</v>
      </c>
      <c r="P62" s="472">
        <v>2.8</v>
      </c>
      <c r="Q62" s="385">
        <f>(D62-Math!B$2)/Math!B$3</f>
        <v>0.28911500836413739</v>
      </c>
      <c r="R62" s="385">
        <f>(E62-Math!C$2)/Math!C$3</f>
        <v>1.7350464886328623</v>
      </c>
      <c r="S62" s="385">
        <f>(F62-Math!D$2)/Math!D$3</f>
        <v>0.73773814983782349</v>
      </c>
      <c r="T62" s="385">
        <f>(G62-Math!E$2)/Math!E$3</f>
        <v>-0.18564047817597229</v>
      </c>
      <c r="U62" s="385">
        <f>(H62-Math!F$2)/Math!F$3</f>
        <v>1.1635157559544906</v>
      </c>
      <c r="V62" s="385">
        <f>(I62-Math!G$2)/Math!G$3</f>
        <v>-0.10890479059990879</v>
      </c>
      <c r="W62" s="385">
        <f>(J62-Math!H$2)/Math!H$3</f>
        <v>-0.79355745627308305</v>
      </c>
      <c r="X62" s="385">
        <f>(-1)*(K62-Math!I$2)/Math!I$3</f>
        <v>-0.41578743805358215</v>
      </c>
      <c r="Y62" s="385">
        <f>(L62-Math!J$2)/Math!J$3</f>
        <v>0.83528081463075776</v>
      </c>
    </row>
    <row r="63" spans="1:25" ht="18">
      <c r="A63" s="471" t="s">
        <v>40</v>
      </c>
      <c r="B63" s="472">
        <v>58</v>
      </c>
      <c r="C63" s="472">
        <v>76</v>
      </c>
      <c r="D63" s="473">
        <v>0.63</v>
      </c>
      <c r="E63" s="472">
        <v>0.64</v>
      </c>
      <c r="F63" s="473">
        <v>0</v>
      </c>
      <c r="G63" s="473">
        <v>9.4</v>
      </c>
      <c r="H63" s="473">
        <v>0.8</v>
      </c>
      <c r="I63" s="473">
        <v>1</v>
      </c>
      <c r="J63" s="473">
        <v>2.8</v>
      </c>
      <c r="K63" s="473">
        <v>0.9</v>
      </c>
      <c r="L63" s="473">
        <v>11.3</v>
      </c>
      <c r="M63" s="473">
        <v>4.8</v>
      </c>
      <c r="N63" s="473">
        <v>7.7</v>
      </c>
      <c r="O63" s="472">
        <v>1.7</v>
      </c>
      <c r="P63" s="472">
        <v>2.7</v>
      </c>
      <c r="Q63" s="385">
        <f>(D63-Math!B$2)/Math!B$3</f>
        <v>2.6561384686553131</v>
      </c>
      <c r="R63" s="385">
        <f>(E63-Math!C$2)/Math!C$3</f>
        <v>-1.4114108741728495</v>
      </c>
      <c r="S63" s="385">
        <f>(F63-Math!D$2)/Math!D$3</f>
        <v>-1.4376925041071289</v>
      </c>
      <c r="T63" s="385">
        <f>(G63-Math!E$2)/Math!E$3</f>
        <v>1.6942630982895728</v>
      </c>
      <c r="U63" s="385">
        <f>(H63-Math!F$2)/Math!F$3</f>
        <v>-1.0277633434545199</v>
      </c>
      <c r="V63" s="385">
        <f>(I63-Math!G$2)/Math!G$3</f>
        <v>0.40158641533716533</v>
      </c>
      <c r="W63" s="385">
        <f>(J63-Math!H$2)/Math!H$3</f>
        <v>4.2510620701572721</v>
      </c>
      <c r="X63" s="385">
        <f>(-1)*(K63-Math!I$2)/Math!I$3</f>
        <v>0.79393894421438094</v>
      </c>
      <c r="Y63" s="385">
        <f>(L63-Math!J$2)/Math!J$3</f>
        <v>-0.27269533118997696</v>
      </c>
    </row>
    <row r="64" spans="1:25" ht="18">
      <c r="A64" s="471" t="s">
        <v>79</v>
      </c>
      <c r="B64" s="472">
        <v>59</v>
      </c>
      <c r="C64" s="472">
        <v>76</v>
      </c>
      <c r="D64" s="473">
        <v>0.56000000000000005</v>
      </c>
      <c r="E64" s="472">
        <v>0.78</v>
      </c>
      <c r="F64" s="473">
        <v>0.8</v>
      </c>
      <c r="G64" s="473">
        <v>9.5</v>
      </c>
      <c r="H64" s="473">
        <v>2</v>
      </c>
      <c r="I64" s="473">
        <v>0.4</v>
      </c>
      <c r="J64" s="473">
        <v>1.4</v>
      </c>
      <c r="K64" s="473">
        <v>1.2</v>
      </c>
      <c r="L64" s="473">
        <v>15.1</v>
      </c>
      <c r="M64" s="473">
        <v>6</v>
      </c>
      <c r="N64" s="473">
        <v>10.7</v>
      </c>
      <c r="O64" s="472">
        <v>2.2999999999999998</v>
      </c>
      <c r="P64" s="472">
        <v>2.9</v>
      </c>
      <c r="Q64" s="385">
        <f>(D64-Math!B$2)/Math!B$3</f>
        <v>1.472626738509726</v>
      </c>
      <c r="R64" s="385">
        <f>(E64-Math!C$2)/Math!C$3</f>
        <v>0.16181780723000641</v>
      </c>
      <c r="S64" s="385">
        <f>(F64-Math!D$2)/Math!D$3</f>
        <v>-0.52172170244609628</v>
      </c>
      <c r="T64" s="385">
        <f>(G64-Math!E$2)/Math!E$3</f>
        <v>1.733427756132605</v>
      </c>
      <c r="U64" s="385">
        <f>(H64-Math!F$2)/Math!F$3</f>
        <v>-0.3864133631396876</v>
      </c>
      <c r="V64" s="385">
        <f>(I64-Math!G$2)/Math!G$3</f>
        <v>-1.1298872024740574</v>
      </c>
      <c r="W64" s="385">
        <f>(J64-Math!H$2)/Math!H$3</f>
        <v>1.5347284790024656</v>
      </c>
      <c r="X64" s="385">
        <f>(-1)*(K64-Math!I$2)/Math!I$3</f>
        <v>0.39069681679172669</v>
      </c>
      <c r="Y64" s="385">
        <f>(L64-Math!J$2)/Math!J$3</f>
        <v>0.41751931702621847</v>
      </c>
    </row>
    <row r="65" spans="1:25" ht="18">
      <c r="A65" s="471" t="s">
        <v>58</v>
      </c>
      <c r="B65" s="472">
        <v>60</v>
      </c>
      <c r="C65" s="472">
        <v>76</v>
      </c>
      <c r="D65" s="473">
        <v>0.48</v>
      </c>
      <c r="E65" s="472">
        <v>0.77</v>
      </c>
      <c r="F65" s="473">
        <v>1.7</v>
      </c>
      <c r="G65" s="473">
        <v>5.0999999999999996</v>
      </c>
      <c r="H65" s="473">
        <v>6</v>
      </c>
      <c r="I65" s="473">
        <v>1.5</v>
      </c>
      <c r="J65" s="473">
        <v>0.4</v>
      </c>
      <c r="K65" s="473">
        <v>2.2000000000000002</v>
      </c>
      <c r="L65" s="473">
        <v>15.3</v>
      </c>
      <c r="M65" s="473">
        <v>5.5</v>
      </c>
      <c r="N65" s="473">
        <v>11.5</v>
      </c>
      <c r="O65" s="472">
        <v>2.5</v>
      </c>
      <c r="P65" s="472">
        <v>3.2</v>
      </c>
      <c r="Q65" s="385">
        <f>(D65-Math!B$2)/Math!B$3</f>
        <v>0.12004190405762474</v>
      </c>
      <c r="R65" s="385">
        <f>(E65-Math!C$2)/Math!C$3</f>
        <v>4.9444329986945194E-2</v>
      </c>
      <c r="S65" s="385">
        <f>(F65-Math!D$2)/Math!D$3</f>
        <v>0.50874544942256539</v>
      </c>
      <c r="T65" s="385">
        <f>(G65-Math!E$2)/Math!E$3</f>
        <v>1.0182811039188638E-2</v>
      </c>
      <c r="U65" s="385">
        <f>(H65-Math!F$2)/Math!F$3</f>
        <v>1.7514199045764203</v>
      </c>
      <c r="V65" s="385">
        <f>(I65-Math!G$2)/Math!G$3</f>
        <v>1.6778144301798508</v>
      </c>
      <c r="W65" s="385">
        <f>(J65-Math!H$2)/Math!H$3</f>
        <v>-0.40550980039382489</v>
      </c>
      <c r="X65" s="385">
        <f>(-1)*(K65-Math!I$2)/Math!I$3</f>
        <v>-0.9534436079504548</v>
      </c>
      <c r="Y65" s="385">
        <f>(L65-Math!J$2)/Math!J$3</f>
        <v>0.45384640377443952</v>
      </c>
    </row>
    <row r="66" spans="1:25" ht="18">
      <c r="A66" s="471" t="s">
        <v>74</v>
      </c>
      <c r="B66" s="472">
        <v>61</v>
      </c>
      <c r="C66" s="472">
        <v>75</v>
      </c>
      <c r="D66" s="473">
        <v>0.45</v>
      </c>
      <c r="E66" s="472">
        <v>0.85</v>
      </c>
      <c r="F66" s="473">
        <v>2.4</v>
      </c>
      <c r="G66" s="473">
        <v>3.6</v>
      </c>
      <c r="H66" s="473">
        <v>2.8</v>
      </c>
      <c r="I66" s="473">
        <v>1.5</v>
      </c>
      <c r="J66" s="473">
        <v>0.9</v>
      </c>
      <c r="K66" s="473">
        <v>1.4</v>
      </c>
      <c r="L66" s="473">
        <v>15.3</v>
      </c>
      <c r="M66" s="473">
        <v>5.0999999999999996</v>
      </c>
      <c r="N66" s="473">
        <v>11.4</v>
      </c>
      <c r="O66" s="472">
        <v>2.7</v>
      </c>
      <c r="P66" s="472">
        <v>3.2</v>
      </c>
      <c r="Q66" s="385">
        <f>(D66-Math!B$2)/Math!B$3</f>
        <v>-0.38717740886191232</v>
      </c>
      <c r="R66" s="385">
        <f>(E66-Math!C$2)/Math!C$3</f>
        <v>0.94843214793143371</v>
      </c>
      <c r="S66" s="385">
        <f>(F66-Math!D$2)/Math!D$3</f>
        <v>1.310219900875969</v>
      </c>
      <c r="T66" s="385">
        <f>(G66-Math!E$2)/Math!E$3</f>
        <v>-0.57728705660629398</v>
      </c>
      <c r="U66" s="385">
        <f>(H66-Math!F$2)/Math!F$3</f>
        <v>4.1153290403533868E-2</v>
      </c>
      <c r="V66" s="385">
        <f>(I66-Math!G$2)/Math!G$3</f>
        <v>1.6778144301798508</v>
      </c>
      <c r="W66" s="385">
        <f>(J66-Math!H$2)/Math!H$3</f>
        <v>0.56460933930432045</v>
      </c>
      <c r="X66" s="385">
        <f>(-1)*(K66-Math!I$2)/Math!I$3</f>
        <v>0.12186873184329051</v>
      </c>
      <c r="Y66" s="385">
        <f>(L66-Math!J$2)/Math!J$3</f>
        <v>0.45384640377443952</v>
      </c>
    </row>
    <row r="67" spans="1:25" ht="18">
      <c r="A67" s="471" t="s">
        <v>39</v>
      </c>
      <c r="B67" s="472">
        <v>62</v>
      </c>
      <c r="C67" s="472">
        <v>66</v>
      </c>
      <c r="D67" s="473">
        <v>0.44</v>
      </c>
      <c r="E67" s="472">
        <v>0.76</v>
      </c>
      <c r="F67" s="473">
        <v>2.4</v>
      </c>
      <c r="G67" s="473">
        <v>5.5</v>
      </c>
      <c r="H67" s="473">
        <v>1.3</v>
      </c>
      <c r="I67" s="473">
        <v>2</v>
      </c>
      <c r="J67" s="473">
        <v>1.3</v>
      </c>
      <c r="K67" s="473">
        <v>1.2</v>
      </c>
      <c r="L67" s="473">
        <v>13.5</v>
      </c>
      <c r="M67" s="473">
        <v>4.5999999999999996</v>
      </c>
      <c r="N67" s="473">
        <v>10.4</v>
      </c>
      <c r="O67" s="472">
        <v>1.9</v>
      </c>
      <c r="P67" s="472">
        <v>2.5</v>
      </c>
      <c r="Q67" s="385">
        <f>(D67-Math!B$2)/Math!B$3</f>
        <v>-0.556250513168425</v>
      </c>
      <c r="R67" s="385">
        <f>(E67-Math!C$2)/Math!C$3</f>
        <v>-6.2929147256116036E-2</v>
      </c>
      <c r="S67" s="385">
        <f>(F67-Math!D$2)/Math!D$3</f>
        <v>1.310219900875969</v>
      </c>
      <c r="T67" s="385">
        <f>(G67-Math!E$2)/Math!E$3</f>
        <v>0.16684144241131751</v>
      </c>
      <c r="U67" s="385">
        <f>(H67-Math!F$2)/Math!F$3</f>
        <v>-0.76053418499000647</v>
      </c>
      <c r="V67" s="385">
        <f>(I67-Math!G$2)/Math!G$3</f>
        <v>2.954042445022536</v>
      </c>
      <c r="W67" s="385">
        <f>(J67-Math!H$2)/Math!H$3</f>
        <v>1.3407046510628366</v>
      </c>
      <c r="X67" s="385">
        <f>(-1)*(K67-Math!I$2)/Math!I$3</f>
        <v>0.39069681679172669</v>
      </c>
      <c r="Y67" s="385">
        <f>(L67-Math!J$2)/Math!J$3</f>
        <v>0.12690262304045197</v>
      </c>
    </row>
    <row r="68" spans="1:25" ht="18">
      <c r="A68" s="471" t="s">
        <v>69</v>
      </c>
      <c r="B68" s="472">
        <v>63</v>
      </c>
      <c r="C68" s="472">
        <v>78</v>
      </c>
      <c r="D68" s="473">
        <v>0.47</v>
      </c>
      <c r="E68" s="472">
        <v>0.83</v>
      </c>
      <c r="F68" s="473">
        <v>1.6</v>
      </c>
      <c r="G68" s="473">
        <v>6.5</v>
      </c>
      <c r="H68" s="473">
        <v>2.2999999999999998</v>
      </c>
      <c r="I68" s="473">
        <v>1.1000000000000001</v>
      </c>
      <c r="J68" s="473">
        <v>0.8</v>
      </c>
      <c r="K68" s="473">
        <v>1.5</v>
      </c>
      <c r="L68" s="473">
        <v>17</v>
      </c>
      <c r="M68" s="473">
        <v>6.4</v>
      </c>
      <c r="N68" s="473">
        <v>13.8</v>
      </c>
      <c r="O68" s="472">
        <v>2.6</v>
      </c>
      <c r="P68" s="472">
        <v>3.1</v>
      </c>
      <c r="Q68" s="385">
        <f>(D68-Math!B$2)/Math!B$3</f>
        <v>-4.9031200248887921E-2</v>
      </c>
      <c r="R68" s="385">
        <f>(E68-Math!C$2)/Math!C$3</f>
        <v>0.72368519344531124</v>
      </c>
      <c r="S68" s="385">
        <f>(F68-Math!D$2)/Math!D$3</f>
        <v>0.39424909921493645</v>
      </c>
      <c r="T68" s="385">
        <f>(G68-Math!E$2)/Math!E$3</f>
        <v>0.5584880208416394</v>
      </c>
      <c r="U68" s="385">
        <f>(H68-Math!F$2)/Math!F$3</f>
        <v>-0.2260758680609796</v>
      </c>
      <c r="V68" s="385">
        <f>(I68-Math!G$2)/Math!G$3</f>
        <v>0.65683201830570259</v>
      </c>
      <c r="W68" s="385">
        <f>(J68-Math!H$2)/Math!H$3</f>
        <v>0.37058551136469142</v>
      </c>
      <c r="X68" s="385">
        <f>(-1)*(K68-Math!I$2)/Math!I$3</f>
        <v>-1.2545310630927732E-2</v>
      </c>
      <c r="Y68" s="385">
        <f>(L68-Math!J$2)/Math!J$3</f>
        <v>0.76262664113431644</v>
      </c>
    </row>
    <row r="69" spans="1:25" ht="18">
      <c r="A69" s="471" t="s">
        <v>78</v>
      </c>
      <c r="B69" s="472">
        <v>64</v>
      </c>
      <c r="C69" s="472">
        <v>76</v>
      </c>
      <c r="D69" s="473">
        <v>0.44</v>
      </c>
      <c r="E69" s="472">
        <v>0.84</v>
      </c>
      <c r="F69" s="473">
        <v>2.1</v>
      </c>
      <c r="G69" s="473">
        <v>4.5999999999999996</v>
      </c>
      <c r="H69" s="473">
        <v>5.0999999999999996</v>
      </c>
      <c r="I69" s="473">
        <v>0.9</v>
      </c>
      <c r="J69" s="473">
        <v>0.4</v>
      </c>
      <c r="K69" s="473">
        <v>2.1</v>
      </c>
      <c r="L69" s="473">
        <v>19.3</v>
      </c>
      <c r="M69" s="473">
        <v>7.3</v>
      </c>
      <c r="N69" s="473">
        <v>16.600000000000001</v>
      </c>
      <c r="O69" s="472">
        <v>2.7</v>
      </c>
      <c r="P69" s="472">
        <v>3.2</v>
      </c>
      <c r="Q69" s="385">
        <f>(D69-Math!B$2)/Math!B$3</f>
        <v>-0.556250513168425</v>
      </c>
      <c r="R69" s="385">
        <f>(E69-Math!C$2)/Math!C$3</f>
        <v>0.83605867068837247</v>
      </c>
      <c r="S69" s="385">
        <f>(F69-Math!D$2)/Math!D$3</f>
        <v>0.96673085025308181</v>
      </c>
      <c r="T69" s="385">
        <f>(G69-Math!E$2)/Math!E$3</f>
        <v>-0.18564047817597229</v>
      </c>
      <c r="U69" s="385">
        <f>(H69-Math!F$2)/Math!F$3</f>
        <v>1.2704074193402957</v>
      </c>
      <c r="V69" s="385">
        <f>(I69-Math!G$2)/Math!G$3</f>
        <v>0.14634081236862825</v>
      </c>
      <c r="W69" s="385">
        <f>(J69-Math!H$2)/Math!H$3</f>
        <v>-0.40550980039382489</v>
      </c>
      <c r="X69" s="385">
        <f>(-1)*(K69-Math!I$2)/Math!I$3</f>
        <v>-0.81902956547623662</v>
      </c>
      <c r="Y69" s="385">
        <f>(L69-Math!J$2)/Math!J$3</f>
        <v>1.180388138738856</v>
      </c>
    </row>
    <row r="70" spans="1:25" ht="18">
      <c r="A70" s="471" t="s">
        <v>93</v>
      </c>
      <c r="B70" s="472">
        <v>65</v>
      </c>
      <c r="C70" s="472">
        <v>76</v>
      </c>
      <c r="D70" s="473">
        <v>0.56000000000000005</v>
      </c>
      <c r="E70" s="472">
        <v>0.72</v>
      </c>
      <c r="F70" s="473">
        <v>0.1</v>
      </c>
      <c r="G70" s="473">
        <v>10.8</v>
      </c>
      <c r="H70" s="473">
        <v>3.7</v>
      </c>
      <c r="I70" s="473">
        <v>0.8</v>
      </c>
      <c r="J70" s="473">
        <v>0.5</v>
      </c>
      <c r="K70" s="473">
        <v>2.7</v>
      </c>
      <c r="L70" s="473">
        <v>16</v>
      </c>
      <c r="M70" s="473">
        <v>6.1</v>
      </c>
      <c r="N70" s="473">
        <v>11.1</v>
      </c>
      <c r="O70" s="472">
        <v>3.6</v>
      </c>
      <c r="P70" s="472">
        <v>5</v>
      </c>
      <c r="Q70" s="385">
        <f>(D70-Math!B$2)/Math!B$3</f>
        <v>1.472626738509726</v>
      </c>
      <c r="R70" s="385">
        <f>(E70-Math!C$2)/Math!C$3</f>
        <v>-0.51242305622836093</v>
      </c>
      <c r="S70" s="385">
        <f>(F70-Math!D$2)/Math!D$3</f>
        <v>-1.3231961538994998</v>
      </c>
      <c r="T70" s="385">
        <f>(G70-Math!E$2)/Math!E$3</f>
        <v>2.2425683080920238</v>
      </c>
      <c r="U70" s="385">
        <f>(H70-Math!F$2)/Math!F$3</f>
        <v>0.52216577563965827</v>
      </c>
      <c r="V70" s="385">
        <f>(I70-Math!G$2)/Math!G$3</f>
        <v>-0.10890479059990879</v>
      </c>
      <c r="W70" s="385">
        <f>(J70-Math!H$2)/Math!H$3</f>
        <v>-0.21148597245419587</v>
      </c>
      <c r="X70" s="385">
        <f>(-1)*(K70-Math!I$2)/Math!I$3</f>
        <v>-1.6255138203215456</v>
      </c>
      <c r="Y70" s="385">
        <f>(L70-Math!J$2)/Math!J$3</f>
        <v>0.58099120739321231</v>
      </c>
    </row>
    <row r="71" spans="1:25" ht="18">
      <c r="A71" s="474" t="s">
        <v>325</v>
      </c>
      <c r="B71" s="468" t="s">
        <v>324</v>
      </c>
      <c r="C71" s="468" t="s">
        <v>326</v>
      </c>
      <c r="D71" s="475" t="s">
        <v>3</v>
      </c>
      <c r="E71" s="468" t="s">
        <v>4</v>
      </c>
      <c r="F71" s="475" t="s">
        <v>5</v>
      </c>
      <c r="G71" s="475" t="s">
        <v>327</v>
      </c>
      <c r="H71" s="475" t="s">
        <v>7</v>
      </c>
      <c r="I71" s="475" t="s">
        <v>8</v>
      </c>
      <c r="J71" s="475" t="s">
        <v>9</v>
      </c>
      <c r="K71" s="475" t="s">
        <v>10</v>
      </c>
      <c r="L71" s="475" t="s">
        <v>11</v>
      </c>
      <c r="M71" s="475"/>
      <c r="N71" s="475"/>
      <c r="O71" s="468"/>
      <c r="P71" s="468"/>
      <c r="Q71" s="385" t="e">
        <f>(D71-Math!B$2)/Math!B$3</f>
        <v>#VALUE!</v>
      </c>
      <c r="R71" s="385" t="e">
        <f>(E71-Math!C$2)/Math!C$3</f>
        <v>#VALUE!</v>
      </c>
      <c r="S71" s="385" t="e">
        <f>(F71-Math!D$2)/Math!D$3</f>
        <v>#VALUE!</v>
      </c>
      <c r="T71" s="385" t="e">
        <f>(G71-Math!E$2)/Math!E$3</f>
        <v>#VALUE!</v>
      </c>
      <c r="U71" s="385" t="e">
        <f>(H71-Math!F$2)/Math!F$3</f>
        <v>#VALUE!</v>
      </c>
      <c r="V71" s="385" t="e">
        <f>(I71-Math!G$2)/Math!G$3</f>
        <v>#VALUE!</v>
      </c>
      <c r="W71" s="385" t="e">
        <f>(J71-Math!H$2)/Math!H$3</f>
        <v>#VALUE!</v>
      </c>
      <c r="X71" s="385" t="e">
        <f>(-1)*(K71-Math!I$2)/Math!I$3</f>
        <v>#VALUE!</v>
      </c>
      <c r="Y71" s="385" t="e">
        <f>(L71-Math!J$2)/Math!J$3</f>
        <v>#VALUE!</v>
      </c>
    </row>
    <row r="72" spans="1:25" ht="18">
      <c r="A72" s="471" t="s">
        <v>80</v>
      </c>
      <c r="B72" s="472">
        <v>66</v>
      </c>
      <c r="C72" s="472">
        <v>74</v>
      </c>
      <c r="D72" s="473">
        <v>0.45</v>
      </c>
      <c r="E72" s="472">
        <v>0.78</v>
      </c>
      <c r="F72" s="473">
        <v>1.5</v>
      </c>
      <c r="G72" s="473">
        <v>4</v>
      </c>
      <c r="H72" s="473">
        <v>7.9</v>
      </c>
      <c r="I72" s="473">
        <v>1.2</v>
      </c>
      <c r="J72" s="473">
        <v>0.4</v>
      </c>
      <c r="K72" s="473">
        <v>3.1</v>
      </c>
      <c r="L72" s="473">
        <v>16.399999999999999</v>
      </c>
      <c r="M72" s="473">
        <v>5.8</v>
      </c>
      <c r="N72" s="473">
        <v>13</v>
      </c>
      <c r="O72" s="472">
        <v>3.3</v>
      </c>
      <c r="P72" s="472">
        <v>4.2</v>
      </c>
      <c r="Q72" s="385">
        <f>(D72-Math!B$2)/Math!B$3</f>
        <v>-0.38717740886191232</v>
      </c>
      <c r="R72" s="385">
        <f>(E72-Math!C$2)/Math!C$3</f>
        <v>0.16181780723000641</v>
      </c>
      <c r="S72" s="385">
        <f>(F72-Math!D$2)/Math!D$3</f>
        <v>0.27975274900730723</v>
      </c>
      <c r="T72" s="385">
        <f>(G72-Math!E$2)/Math!E$3</f>
        <v>-0.42062842523416527</v>
      </c>
      <c r="U72" s="385">
        <f>(H72-Math!F$2)/Math!F$3</f>
        <v>2.7668907067415711</v>
      </c>
      <c r="V72" s="385">
        <f>(I72-Math!G$2)/Math!G$3</f>
        <v>0.91207762127423941</v>
      </c>
      <c r="W72" s="385">
        <f>(J72-Math!H$2)/Math!H$3</f>
        <v>-0.40550980039382489</v>
      </c>
      <c r="X72" s="385">
        <f>(-1)*(K72-Math!I$2)/Math!I$3</f>
        <v>-2.1631699902184178</v>
      </c>
      <c r="Y72" s="385">
        <f>(L72-Math!J$2)/Math!J$3</f>
        <v>0.65364538088965363</v>
      </c>
    </row>
    <row r="73" spans="1:25" ht="18">
      <c r="A73" s="471" t="s">
        <v>104</v>
      </c>
      <c r="B73" s="472">
        <v>67</v>
      </c>
      <c r="C73" s="472">
        <v>78</v>
      </c>
      <c r="D73" s="473">
        <v>0.48</v>
      </c>
      <c r="E73" s="472">
        <v>0.81</v>
      </c>
      <c r="F73" s="473">
        <v>1.1000000000000001</v>
      </c>
      <c r="G73" s="473">
        <v>3.6</v>
      </c>
      <c r="H73" s="473">
        <v>4.7</v>
      </c>
      <c r="I73" s="473">
        <v>1.5</v>
      </c>
      <c r="J73" s="473">
        <v>0.6</v>
      </c>
      <c r="K73" s="473">
        <v>2.1</v>
      </c>
      <c r="L73" s="473">
        <v>15.8</v>
      </c>
      <c r="M73" s="473">
        <v>6.1</v>
      </c>
      <c r="N73" s="473">
        <v>12.8</v>
      </c>
      <c r="O73" s="472">
        <v>2.5</v>
      </c>
      <c r="P73" s="472">
        <v>3.1</v>
      </c>
      <c r="Q73" s="385">
        <f>(D73-Math!B$2)/Math!B$3</f>
        <v>0.12004190405762474</v>
      </c>
      <c r="R73" s="385">
        <f>(E73-Math!C$2)/Math!C$3</f>
        <v>0.49893823895919009</v>
      </c>
      <c r="S73" s="385">
        <f>(F73-Math!D$2)/Math!D$3</f>
        <v>-0.17823265182320897</v>
      </c>
      <c r="T73" s="385">
        <f>(G73-Math!E$2)/Math!E$3</f>
        <v>-0.57728705660629398</v>
      </c>
      <c r="U73" s="385">
        <f>(H73-Math!F$2)/Math!F$3</f>
        <v>1.0566240925686852</v>
      </c>
      <c r="V73" s="385">
        <f>(I73-Math!G$2)/Math!G$3</f>
        <v>1.6778144301798508</v>
      </c>
      <c r="W73" s="385">
        <f>(J73-Math!H$2)/Math!H$3</f>
        <v>-1.7462144514566846E-2</v>
      </c>
      <c r="X73" s="385">
        <f>(-1)*(K73-Math!I$2)/Math!I$3</f>
        <v>-0.81902956547623662</v>
      </c>
      <c r="Y73" s="385">
        <f>(L73-Math!J$2)/Math!J$3</f>
        <v>0.54466412064499159</v>
      </c>
    </row>
    <row r="74" spans="1:25" ht="18">
      <c r="A74" s="471" t="s">
        <v>87</v>
      </c>
      <c r="B74" s="472">
        <v>68</v>
      </c>
      <c r="C74" s="472">
        <v>78</v>
      </c>
      <c r="D74" s="473">
        <v>0.63</v>
      </c>
      <c r="E74" s="472">
        <v>0.64</v>
      </c>
      <c r="F74" s="473">
        <v>0</v>
      </c>
      <c r="G74" s="473">
        <v>6.9</v>
      </c>
      <c r="H74" s="473">
        <v>2.2000000000000002</v>
      </c>
      <c r="I74" s="473">
        <v>1</v>
      </c>
      <c r="J74" s="473">
        <v>1.5</v>
      </c>
      <c r="K74" s="473">
        <v>1.7</v>
      </c>
      <c r="L74" s="473">
        <v>16.399999999999999</v>
      </c>
      <c r="M74" s="473">
        <v>6.4</v>
      </c>
      <c r="N74" s="473">
        <v>10.3</v>
      </c>
      <c r="O74" s="472">
        <v>3.6</v>
      </c>
      <c r="P74" s="472">
        <v>5.6</v>
      </c>
      <c r="Q74" s="385">
        <f>(D74-Math!B$2)/Math!B$3</f>
        <v>2.6561384686553131</v>
      </c>
      <c r="R74" s="385">
        <f>(E74-Math!C$2)/Math!C$3</f>
        <v>-1.4114108741728495</v>
      </c>
      <c r="S74" s="385">
        <f>(F74-Math!D$2)/Math!D$3</f>
        <v>-1.4376925041071289</v>
      </c>
      <c r="T74" s="385">
        <f>(G74-Math!E$2)/Math!E$3</f>
        <v>0.71514665221376827</v>
      </c>
      <c r="U74" s="385">
        <f>(H74-Math!F$2)/Math!F$3</f>
        <v>-0.27952169975388214</v>
      </c>
      <c r="V74" s="385">
        <f>(I74-Math!G$2)/Math!G$3</f>
        <v>0.40158641533716533</v>
      </c>
      <c r="W74" s="385">
        <f>(J74-Math!H$2)/Math!H$3</f>
        <v>1.7287523069420947</v>
      </c>
      <c r="X74" s="385">
        <f>(-1)*(K74-Math!I$2)/Math!I$3</f>
        <v>-0.28137339557936392</v>
      </c>
      <c r="Y74" s="385">
        <f>(L74-Math!J$2)/Math!J$3</f>
        <v>0.65364538088965363</v>
      </c>
    </row>
    <row r="75" spans="1:25" ht="18">
      <c r="A75" s="471" t="s">
        <v>89</v>
      </c>
      <c r="B75" s="472">
        <v>69</v>
      </c>
      <c r="C75" s="472">
        <v>69</v>
      </c>
      <c r="D75" s="473">
        <v>0.55000000000000004</v>
      </c>
      <c r="E75" s="472">
        <v>0.61</v>
      </c>
      <c r="F75" s="473">
        <v>0</v>
      </c>
      <c r="G75" s="473">
        <v>11.6</v>
      </c>
      <c r="H75" s="473">
        <v>1</v>
      </c>
      <c r="I75" s="473">
        <v>0.7</v>
      </c>
      <c r="J75" s="473">
        <v>2.2999999999999998</v>
      </c>
      <c r="K75" s="473">
        <v>1.6</v>
      </c>
      <c r="L75" s="473">
        <v>14</v>
      </c>
      <c r="M75" s="473">
        <v>6</v>
      </c>
      <c r="N75" s="473">
        <v>11.1</v>
      </c>
      <c r="O75" s="472">
        <v>1.9</v>
      </c>
      <c r="P75" s="472">
        <v>3.1</v>
      </c>
      <c r="Q75" s="385">
        <f>(D75-Math!B$2)/Math!B$3</f>
        <v>1.3035536342032135</v>
      </c>
      <c r="R75" s="385">
        <f>(E75-Math!C$2)/Math!C$3</f>
        <v>-1.7485313059020331</v>
      </c>
      <c r="S75" s="385">
        <f>(F75-Math!D$2)/Math!D$3</f>
        <v>-1.4376925041071289</v>
      </c>
      <c r="T75" s="385">
        <f>(G75-Math!E$2)/Math!E$3</f>
        <v>2.5558855708362809</v>
      </c>
      <c r="U75" s="385">
        <f>(H75-Math!F$2)/Math!F$3</f>
        <v>-0.92087168006871456</v>
      </c>
      <c r="V75" s="385">
        <f>(I75-Math!G$2)/Math!G$3</f>
        <v>-0.36415039356844614</v>
      </c>
      <c r="W75" s="385">
        <f>(J75-Math!H$2)/Math!H$3</f>
        <v>3.2809429304591271</v>
      </c>
      <c r="X75" s="385">
        <f>(-1)*(K75-Math!I$2)/Math!I$3</f>
        <v>-0.14695935310514599</v>
      </c>
      <c r="Y75" s="385">
        <f>(L75-Math!J$2)/Math!J$3</f>
        <v>0.21772033991100403</v>
      </c>
    </row>
    <row r="76" spans="1:25" ht="18">
      <c r="A76" s="471" t="s">
        <v>47</v>
      </c>
      <c r="B76" s="472">
        <v>70</v>
      </c>
      <c r="C76" s="472">
        <v>74</v>
      </c>
      <c r="D76" s="473">
        <v>0.45</v>
      </c>
      <c r="E76" s="472">
        <v>0.72</v>
      </c>
      <c r="F76" s="473">
        <v>1</v>
      </c>
      <c r="G76" s="473">
        <v>7.7</v>
      </c>
      <c r="H76" s="473">
        <v>7.6</v>
      </c>
      <c r="I76" s="473">
        <v>1.5</v>
      </c>
      <c r="J76" s="473">
        <v>1.2</v>
      </c>
      <c r="K76" s="473">
        <v>2.7</v>
      </c>
      <c r="L76" s="473">
        <v>10.3</v>
      </c>
      <c r="M76" s="473">
        <v>4.0999999999999996</v>
      </c>
      <c r="N76" s="473">
        <v>9.1</v>
      </c>
      <c r="O76" s="472">
        <v>1.1000000000000001</v>
      </c>
      <c r="P76" s="472">
        <v>1.6</v>
      </c>
      <c r="Q76" s="385">
        <f>(D76-Math!B$2)/Math!B$3</f>
        <v>-0.38717740886191232</v>
      </c>
      <c r="R76" s="385">
        <f>(E76-Math!C$2)/Math!C$3</f>
        <v>-0.51242305622836093</v>
      </c>
      <c r="S76" s="385">
        <f>(F76-Math!D$2)/Math!D$3</f>
        <v>-0.29272900203083813</v>
      </c>
      <c r="T76" s="385">
        <f>(G76-Math!E$2)/Math!E$3</f>
        <v>1.0284639149580257</v>
      </c>
      <c r="U76" s="385">
        <f>(H76-Math!F$2)/Math!F$3</f>
        <v>2.6065532116628627</v>
      </c>
      <c r="V76" s="385">
        <f>(I76-Math!G$2)/Math!G$3</f>
        <v>1.6778144301798508</v>
      </c>
      <c r="W76" s="385">
        <f>(J76-Math!H$2)/Math!H$3</f>
        <v>1.1466808231232075</v>
      </c>
      <c r="X76" s="385">
        <f>(-1)*(K76-Math!I$2)/Math!I$3</f>
        <v>-1.6255138203215456</v>
      </c>
      <c r="Y76" s="385">
        <f>(L76-Math!J$2)/Math!J$3</f>
        <v>-0.4543307649310811</v>
      </c>
    </row>
    <row r="77" spans="1:25" ht="18">
      <c r="A77" s="471" t="s">
        <v>60</v>
      </c>
      <c r="B77" s="472">
        <v>71</v>
      </c>
      <c r="C77" s="472">
        <v>70</v>
      </c>
      <c r="D77" s="473">
        <v>0.5</v>
      </c>
      <c r="E77" s="472">
        <v>0.86</v>
      </c>
      <c r="F77" s="473">
        <v>1.1000000000000001</v>
      </c>
      <c r="G77" s="473">
        <v>6.9</v>
      </c>
      <c r="H77" s="473">
        <v>3.8</v>
      </c>
      <c r="I77" s="473">
        <v>0.9</v>
      </c>
      <c r="J77" s="473">
        <v>1.3</v>
      </c>
      <c r="K77" s="473">
        <v>1.4</v>
      </c>
      <c r="L77" s="473">
        <v>12.8</v>
      </c>
      <c r="M77" s="473">
        <v>5.2</v>
      </c>
      <c r="N77" s="473">
        <v>10.5</v>
      </c>
      <c r="O77" s="472">
        <v>1.2</v>
      </c>
      <c r="P77" s="472">
        <v>1.4</v>
      </c>
      <c r="Q77" s="385">
        <f>(D77-Math!B$2)/Math!B$3</f>
        <v>0.45818811267065007</v>
      </c>
      <c r="R77" s="385">
        <f>(E77-Math!C$2)/Math!C$3</f>
        <v>1.0608056251744951</v>
      </c>
      <c r="S77" s="385">
        <f>(F77-Math!D$2)/Math!D$3</f>
        <v>-0.17823265182320897</v>
      </c>
      <c r="T77" s="385">
        <f>(G77-Math!E$2)/Math!E$3</f>
        <v>0.71514665221376827</v>
      </c>
      <c r="U77" s="385">
        <f>(H77-Math!F$2)/Math!F$3</f>
        <v>0.57561160733256078</v>
      </c>
      <c r="V77" s="385">
        <f>(I77-Math!G$2)/Math!G$3</f>
        <v>0.14634081236862825</v>
      </c>
      <c r="W77" s="385">
        <f>(J77-Math!H$2)/Math!H$3</f>
        <v>1.3407046510628366</v>
      </c>
      <c r="X77" s="385">
        <f>(-1)*(K77-Math!I$2)/Math!I$3</f>
        <v>0.12186873184329051</v>
      </c>
      <c r="Y77" s="385">
        <f>(L77-Math!J$2)/Math!J$3</f>
        <v>-2.421805783208002E-4</v>
      </c>
    </row>
    <row r="78" spans="1:25" ht="18">
      <c r="A78" s="471" t="s">
        <v>341</v>
      </c>
      <c r="B78" s="472">
        <v>72</v>
      </c>
      <c r="C78" s="472">
        <v>72</v>
      </c>
      <c r="D78" s="473">
        <v>0.44</v>
      </c>
      <c r="E78" s="472">
        <v>0.77</v>
      </c>
      <c r="F78" s="473">
        <v>1.9</v>
      </c>
      <c r="G78" s="473">
        <v>4.9000000000000004</v>
      </c>
      <c r="H78" s="473">
        <v>1.5</v>
      </c>
      <c r="I78" s="473">
        <v>1.5</v>
      </c>
      <c r="J78" s="473">
        <v>0.9</v>
      </c>
      <c r="K78" s="473">
        <v>1.5</v>
      </c>
      <c r="L78" s="473">
        <v>16.899999999999999</v>
      </c>
      <c r="M78" s="473">
        <v>6.1</v>
      </c>
      <c r="N78" s="473">
        <v>13.8</v>
      </c>
      <c r="O78" s="472">
        <v>2.8</v>
      </c>
      <c r="P78" s="472">
        <v>3.7</v>
      </c>
      <c r="Q78" s="385">
        <f>(D78-Math!B$2)/Math!B$3</f>
        <v>-0.556250513168425</v>
      </c>
      <c r="R78" s="385">
        <f>(E78-Math!C$2)/Math!C$3</f>
        <v>4.9444329986945194E-2</v>
      </c>
      <c r="S78" s="385">
        <f>(F78-Math!D$2)/Math!D$3</f>
        <v>0.73773814983782349</v>
      </c>
      <c r="T78" s="385">
        <f>(G78-Math!E$2)/Math!E$3</f>
        <v>-6.8146504646875453E-2</v>
      </c>
      <c r="U78" s="385">
        <f>(H78-Math!F$2)/Math!F$3</f>
        <v>-0.65364252160420111</v>
      </c>
      <c r="V78" s="385">
        <f>(I78-Math!G$2)/Math!G$3</f>
        <v>1.6778144301798508</v>
      </c>
      <c r="W78" s="385">
        <f>(J78-Math!H$2)/Math!H$3</f>
        <v>0.56460933930432045</v>
      </c>
      <c r="X78" s="385">
        <f>(-1)*(K78-Math!I$2)/Math!I$3</f>
        <v>-1.2545310630927732E-2</v>
      </c>
      <c r="Y78" s="385">
        <f>(L78-Math!J$2)/Math!J$3</f>
        <v>0.74446309776020569</v>
      </c>
    </row>
    <row r="79" spans="1:25" ht="18">
      <c r="A79" s="471" t="s">
        <v>96</v>
      </c>
      <c r="B79" s="472">
        <v>73</v>
      </c>
      <c r="C79" s="472">
        <v>78</v>
      </c>
      <c r="D79" s="473">
        <v>0.41</v>
      </c>
      <c r="E79" s="472">
        <v>0.75</v>
      </c>
      <c r="F79" s="473">
        <v>2.4</v>
      </c>
      <c r="G79" s="473">
        <v>6.1</v>
      </c>
      <c r="H79" s="473">
        <v>5.4</v>
      </c>
      <c r="I79" s="473">
        <v>1.3</v>
      </c>
      <c r="J79" s="473">
        <v>0.5</v>
      </c>
      <c r="K79" s="473">
        <v>1.9</v>
      </c>
      <c r="L79" s="473">
        <v>17.600000000000001</v>
      </c>
      <c r="M79" s="473">
        <v>6.9</v>
      </c>
      <c r="N79" s="473">
        <v>16.7</v>
      </c>
      <c r="O79" s="472">
        <v>1.4</v>
      </c>
      <c r="P79" s="472">
        <v>1.9</v>
      </c>
      <c r="Q79" s="385">
        <f>(D79-Math!B$2)/Math!B$3</f>
        <v>-1.0634698260879629</v>
      </c>
      <c r="R79" s="385">
        <f>(E79-Math!C$2)/Math!C$3</f>
        <v>-0.17530262449917725</v>
      </c>
      <c r="S79" s="385">
        <f>(F79-Math!D$2)/Math!D$3</f>
        <v>1.310219900875969</v>
      </c>
      <c r="T79" s="385">
        <f>(G79-Math!E$2)/Math!E$3</f>
        <v>0.40182938946951047</v>
      </c>
      <c r="U79" s="385">
        <f>(H79-Math!F$2)/Math!F$3</f>
        <v>1.4307449144190043</v>
      </c>
      <c r="V79" s="385">
        <f>(I79-Math!G$2)/Math!G$3</f>
        <v>1.1673232242427767</v>
      </c>
      <c r="W79" s="385">
        <f>(J79-Math!H$2)/Math!H$3</f>
        <v>-0.21148597245419587</v>
      </c>
      <c r="X79" s="385">
        <f>(-1)*(K79-Math!I$2)/Math!I$3</f>
        <v>-0.55020148052780016</v>
      </c>
      <c r="Y79" s="385">
        <f>(L79-Math!J$2)/Math!J$3</f>
        <v>0.87160790137897914</v>
      </c>
    </row>
    <row r="80" spans="1:25" ht="18">
      <c r="A80" s="471" t="s">
        <v>59</v>
      </c>
      <c r="B80" s="472">
        <v>74</v>
      </c>
      <c r="C80" s="472">
        <v>76</v>
      </c>
      <c r="D80" s="473">
        <v>0.46</v>
      </c>
      <c r="E80" s="472">
        <v>0.88</v>
      </c>
      <c r="F80" s="473">
        <v>2.4</v>
      </c>
      <c r="G80" s="473">
        <v>5</v>
      </c>
      <c r="H80" s="473">
        <v>1.2</v>
      </c>
      <c r="I80" s="473">
        <v>0.6</v>
      </c>
      <c r="J80" s="473">
        <v>2.2999999999999998</v>
      </c>
      <c r="K80" s="473">
        <v>1</v>
      </c>
      <c r="L80" s="473">
        <v>12.9</v>
      </c>
      <c r="M80" s="473">
        <v>4.5</v>
      </c>
      <c r="N80" s="473">
        <v>9.9</v>
      </c>
      <c r="O80" s="472">
        <v>1.4</v>
      </c>
      <c r="P80" s="472">
        <v>1.6</v>
      </c>
      <c r="Q80" s="385">
        <f>(D80-Math!B$2)/Math!B$3</f>
        <v>-0.21810430455539967</v>
      </c>
      <c r="R80" s="385">
        <f>(E80-Math!C$2)/Math!C$3</f>
        <v>1.2855525796606173</v>
      </c>
      <c r="S80" s="385">
        <f>(F80-Math!D$2)/Math!D$3</f>
        <v>1.310219900875969</v>
      </c>
      <c r="T80" s="385">
        <f>(G80-Math!E$2)/Math!E$3</f>
        <v>-2.8981846803843407E-2</v>
      </c>
      <c r="U80" s="385">
        <f>(H80-Math!F$2)/Math!F$3</f>
        <v>-0.8139800166829092</v>
      </c>
      <c r="V80" s="385">
        <f>(I80-Math!G$2)/Math!G$3</f>
        <v>-0.61939599653698318</v>
      </c>
      <c r="W80" s="385">
        <f>(J80-Math!H$2)/Math!H$3</f>
        <v>3.2809429304591271</v>
      </c>
      <c r="X80" s="385">
        <f>(-1)*(K80-Math!I$2)/Math!I$3</f>
        <v>0.65952490174016287</v>
      </c>
      <c r="Y80" s="385">
        <f>(L80-Math!J$2)/Math!J$3</f>
        <v>1.7921362795789549E-2</v>
      </c>
    </row>
    <row r="81" spans="1:25" ht="18">
      <c r="A81" s="471" t="s">
        <v>92</v>
      </c>
      <c r="B81" s="472">
        <v>75</v>
      </c>
      <c r="C81" s="472">
        <v>72</v>
      </c>
      <c r="D81" s="473">
        <v>0.47</v>
      </c>
      <c r="E81" s="472">
        <v>0.85</v>
      </c>
      <c r="F81" s="473">
        <v>1.3</v>
      </c>
      <c r="G81" s="473">
        <v>5.5</v>
      </c>
      <c r="H81" s="473">
        <v>4.4000000000000004</v>
      </c>
      <c r="I81" s="473">
        <v>0.9</v>
      </c>
      <c r="J81" s="473">
        <v>0.4</v>
      </c>
      <c r="K81" s="473">
        <v>1.7</v>
      </c>
      <c r="L81" s="473">
        <v>15.1</v>
      </c>
      <c r="M81" s="473">
        <v>5.5</v>
      </c>
      <c r="N81" s="473">
        <v>11.6</v>
      </c>
      <c r="O81" s="472">
        <v>2.7</v>
      </c>
      <c r="P81" s="472">
        <v>3.2</v>
      </c>
      <c r="Q81" s="385">
        <f>(D81-Math!B$2)/Math!B$3</f>
        <v>-4.9031200248887921E-2</v>
      </c>
      <c r="R81" s="385">
        <f>(E81-Math!C$2)/Math!C$3</f>
        <v>0.94843214793143371</v>
      </c>
      <c r="S81" s="385">
        <f>(F81-Math!D$2)/Math!D$3</f>
        <v>5.0760048592049148E-2</v>
      </c>
      <c r="T81" s="385">
        <f>(G81-Math!E$2)/Math!E$3</f>
        <v>0.16684144241131751</v>
      </c>
      <c r="U81" s="385">
        <f>(H81-Math!F$2)/Math!F$3</f>
        <v>0.8962865974899773</v>
      </c>
      <c r="V81" s="385">
        <f>(I81-Math!G$2)/Math!G$3</f>
        <v>0.14634081236862825</v>
      </c>
      <c r="W81" s="385">
        <f>(J81-Math!H$2)/Math!H$3</f>
        <v>-0.40550980039382489</v>
      </c>
      <c r="X81" s="385">
        <f>(-1)*(K81-Math!I$2)/Math!I$3</f>
        <v>-0.28137339557936392</v>
      </c>
      <c r="Y81" s="385">
        <f>(L81-Math!J$2)/Math!J$3</f>
        <v>0.41751931702621847</v>
      </c>
    </row>
    <row r="82" spans="1:25" ht="18">
      <c r="A82" s="471" t="s">
        <v>119</v>
      </c>
      <c r="B82" s="472">
        <v>76</v>
      </c>
      <c r="C82" s="472">
        <v>76</v>
      </c>
      <c r="D82" s="473">
        <v>0.44</v>
      </c>
      <c r="E82" s="472">
        <v>0.88</v>
      </c>
      <c r="F82" s="473">
        <v>1.4</v>
      </c>
      <c r="G82" s="473">
        <v>3</v>
      </c>
      <c r="H82" s="473">
        <v>3.9</v>
      </c>
      <c r="I82" s="473">
        <v>0.7</v>
      </c>
      <c r="J82" s="473">
        <v>0.1</v>
      </c>
      <c r="K82" s="473">
        <v>2.2999999999999998</v>
      </c>
      <c r="L82" s="473">
        <v>17.399999999999999</v>
      </c>
      <c r="M82" s="473">
        <v>5.5</v>
      </c>
      <c r="N82" s="473">
        <v>12.5</v>
      </c>
      <c r="O82" s="472">
        <v>4.9000000000000004</v>
      </c>
      <c r="P82" s="472">
        <v>5.6</v>
      </c>
      <c r="Q82" s="385">
        <f>(D82-Math!B$2)/Math!B$3</f>
        <v>-0.556250513168425</v>
      </c>
      <c r="R82" s="385">
        <f>(E82-Math!C$2)/Math!C$3</f>
        <v>1.2855525796606173</v>
      </c>
      <c r="S82" s="385">
        <f>(F82-Math!D$2)/Math!D$3</f>
        <v>0.16525639879967807</v>
      </c>
      <c r="T82" s="385">
        <f>(G82-Math!E$2)/Math!E$3</f>
        <v>-0.81227500366448713</v>
      </c>
      <c r="U82" s="385">
        <f>(H82-Math!F$2)/Math!F$3</f>
        <v>0.62905743902546352</v>
      </c>
      <c r="V82" s="385">
        <f>(I82-Math!G$2)/Math!G$3</f>
        <v>-0.36415039356844614</v>
      </c>
      <c r="W82" s="385">
        <f>(J82-Math!H$2)/Math!H$3</f>
        <v>-0.98758128421271218</v>
      </c>
      <c r="X82" s="385">
        <f>(-1)*(K82-Math!I$2)/Math!I$3</f>
        <v>-1.0878576504246724</v>
      </c>
      <c r="Y82" s="385">
        <f>(L82-Math!J$2)/Math!J$3</f>
        <v>0.83528081463075776</v>
      </c>
    </row>
    <row r="83" spans="1:25" ht="18">
      <c r="A83" s="471" t="s">
        <v>340</v>
      </c>
      <c r="B83" s="472">
        <v>77</v>
      </c>
      <c r="C83" s="472">
        <v>30</v>
      </c>
      <c r="D83" s="473">
        <v>0.47</v>
      </c>
      <c r="E83" s="472">
        <v>0.85</v>
      </c>
      <c r="F83" s="473">
        <v>2.7</v>
      </c>
      <c r="G83" s="473">
        <v>3.4</v>
      </c>
      <c r="H83" s="473">
        <v>2.1</v>
      </c>
      <c r="I83" s="473">
        <v>0.9</v>
      </c>
      <c r="J83" s="473">
        <v>0.5</v>
      </c>
      <c r="K83" s="473">
        <v>1.2</v>
      </c>
      <c r="L83" s="473">
        <v>18.8</v>
      </c>
      <c r="M83" s="473">
        <v>7.3</v>
      </c>
      <c r="N83" s="473">
        <v>15.6</v>
      </c>
      <c r="O83" s="472">
        <v>1.5</v>
      </c>
      <c r="P83" s="472">
        <v>1.7</v>
      </c>
      <c r="Q83" s="385">
        <f>(D83-Math!B$2)/Math!B$3</f>
        <v>-4.9031200248887921E-2</v>
      </c>
      <c r="R83" s="385">
        <f>(E83-Math!C$2)/Math!C$3</f>
        <v>0.94843214793143371</v>
      </c>
      <c r="S83" s="385">
        <f>(F83-Math!D$2)/Math!D$3</f>
        <v>1.6537089514988563</v>
      </c>
      <c r="T83" s="385">
        <f>(G83-Math!E$2)/Math!E$3</f>
        <v>-0.65561637229235836</v>
      </c>
      <c r="U83" s="385">
        <f>(H83-Math!F$2)/Math!F$3</f>
        <v>-0.33296753144678487</v>
      </c>
      <c r="V83" s="385">
        <f>(I83-Math!G$2)/Math!G$3</f>
        <v>0.14634081236862825</v>
      </c>
      <c r="W83" s="385">
        <f>(J83-Math!H$2)/Math!H$3</f>
        <v>-0.21148597245419587</v>
      </c>
      <c r="X83" s="385">
        <f>(-1)*(K83-Math!I$2)/Math!I$3</f>
        <v>0.39069681679172669</v>
      </c>
      <c r="Y83" s="385">
        <f>(L83-Math!J$2)/Math!J$3</f>
        <v>1.089570421868304</v>
      </c>
    </row>
    <row r="84" spans="1:25" ht="18">
      <c r="A84" s="471" t="s">
        <v>97</v>
      </c>
      <c r="B84" s="472">
        <v>78</v>
      </c>
      <c r="C84" s="472">
        <v>70</v>
      </c>
      <c r="D84" s="473">
        <v>0.42</v>
      </c>
      <c r="E84" s="472">
        <v>0.86</v>
      </c>
      <c r="F84" s="473">
        <v>1.3</v>
      </c>
      <c r="G84" s="473">
        <v>3.8</v>
      </c>
      <c r="H84" s="473">
        <v>8.4</v>
      </c>
      <c r="I84" s="473">
        <v>1.4</v>
      </c>
      <c r="J84" s="473">
        <v>0.1</v>
      </c>
      <c r="K84" s="473">
        <v>2.6</v>
      </c>
      <c r="L84" s="473">
        <v>12.4</v>
      </c>
      <c r="M84" s="473">
        <v>4.0999999999999996</v>
      </c>
      <c r="N84" s="473">
        <v>9.6999999999999993</v>
      </c>
      <c r="O84" s="472">
        <v>3.1</v>
      </c>
      <c r="P84" s="472">
        <v>3.6</v>
      </c>
      <c r="Q84" s="385">
        <f>(D84-Math!B$2)/Math!B$3</f>
        <v>-0.89439672178145035</v>
      </c>
      <c r="R84" s="385">
        <f>(E84-Math!C$2)/Math!C$3</f>
        <v>1.0608056251744951</v>
      </c>
      <c r="S84" s="385">
        <f>(F84-Math!D$2)/Math!D$3</f>
        <v>5.0760048592049148E-2</v>
      </c>
      <c r="T84" s="385">
        <f>(G84-Math!E$2)/Math!E$3</f>
        <v>-0.49895774092022971</v>
      </c>
      <c r="U84" s="385">
        <f>(H84-Math!F$2)/Math!F$3</f>
        <v>3.034119865206085</v>
      </c>
      <c r="V84" s="385">
        <f>(I84-Math!G$2)/Math!G$3</f>
        <v>1.4225688272113135</v>
      </c>
      <c r="W84" s="385">
        <f>(J84-Math!H$2)/Math!H$3</f>
        <v>-0.98758128421271218</v>
      </c>
      <c r="X84" s="385">
        <f>(-1)*(K84-Math!I$2)/Math!I$3</f>
        <v>-1.4910997778473272</v>
      </c>
      <c r="Y84" s="385">
        <f>(L84-Math!J$2)/Math!J$3</f>
        <v>-7.2896354074762512E-2</v>
      </c>
    </row>
    <row r="85" spans="1:25" ht="18">
      <c r="A85" s="474" t="s">
        <v>325</v>
      </c>
      <c r="B85" s="468" t="s">
        <v>324</v>
      </c>
      <c r="C85" s="468" t="s">
        <v>326</v>
      </c>
      <c r="D85" s="475" t="s">
        <v>3</v>
      </c>
      <c r="E85" s="468" t="s">
        <v>4</v>
      </c>
      <c r="F85" s="475" t="s">
        <v>5</v>
      </c>
      <c r="G85" s="475" t="s">
        <v>327</v>
      </c>
      <c r="H85" s="475" t="s">
        <v>7</v>
      </c>
      <c r="I85" s="475" t="s">
        <v>8</v>
      </c>
      <c r="J85" s="475" t="s">
        <v>9</v>
      </c>
      <c r="K85" s="475" t="s">
        <v>10</v>
      </c>
      <c r="L85" s="475" t="s">
        <v>11</v>
      </c>
      <c r="M85" s="475"/>
      <c r="N85" s="475"/>
      <c r="O85" s="468"/>
      <c r="P85" s="468"/>
      <c r="Q85" s="385" t="e">
        <f>(D85-Math!B$2)/Math!B$3</f>
        <v>#VALUE!</v>
      </c>
      <c r="R85" s="385" t="e">
        <f>(E85-Math!C$2)/Math!C$3</f>
        <v>#VALUE!</v>
      </c>
      <c r="S85" s="385" t="e">
        <f>(F85-Math!D$2)/Math!D$3</f>
        <v>#VALUE!</v>
      </c>
      <c r="T85" s="385" t="e">
        <f>(G85-Math!E$2)/Math!E$3</f>
        <v>#VALUE!</v>
      </c>
      <c r="U85" s="385" t="e">
        <f>(H85-Math!F$2)/Math!F$3</f>
        <v>#VALUE!</v>
      </c>
      <c r="V85" s="385" t="e">
        <f>(I85-Math!G$2)/Math!G$3</f>
        <v>#VALUE!</v>
      </c>
      <c r="W85" s="385" t="e">
        <f>(J85-Math!H$2)/Math!H$3</f>
        <v>#VALUE!</v>
      </c>
      <c r="X85" s="385" t="e">
        <f>(-1)*(K85-Math!I$2)/Math!I$3</f>
        <v>#VALUE!</v>
      </c>
      <c r="Y85" s="385" t="e">
        <f>(L85-Math!J$2)/Math!J$3</f>
        <v>#VALUE!</v>
      </c>
    </row>
    <row r="86" spans="1:25" ht="18">
      <c r="A86" s="471" t="s">
        <v>83</v>
      </c>
      <c r="B86" s="472">
        <v>79</v>
      </c>
      <c r="C86" s="472">
        <v>77</v>
      </c>
      <c r="D86" s="473">
        <v>0.45</v>
      </c>
      <c r="E86" s="472">
        <v>0.88</v>
      </c>
      <c r="F86" s="473">
        <v>1.6</v>
      </c>
      <c r="G86" s="473">
        <v>5.0999999999999996</v>
      </c>
      <c r="H86" s="473">
        <v>2.4</v>
      </c>
      <c r="I86" s="473">
        <v>1.1000000000000001</v>
      </c>
      <c r="J86" s="473">
        <v>0.4</v>
      </c>
      <c r="K86" s="473">
        <v>1</v>
      </c>
      <c r="L86" s="473">
        <v>15</v>
      </c>
      <c r="M86" s="473">
        <v>5.0999999999999996</v>
      </c>
      <c r="N86" s="473">
        <v>11.5</v>
      </c>
      <c r="O86" s="472">
        <v>3.1</v>
      </c>
      <c r="P86" s="472">
        <v>3.5</v>
      </c>
      <c r="Q86" s="385">
        <f>(D86-Math!B$2)/Math!B$3</f>
        <v>-0.38717740886191232</v>
      </c>
      <c r="R86" s="385">
        <f>(E86-Math!C$2)/Math!C$3</f>
        <v>1.2855525796606173</v>
      </c>
      <c r="S86" s="385">
        <f>(F86-Math!D$2)/Math!D$3</f>
        <v>0.39424909921493645</v>
      </c>
      <c r="T86" s="385">
        <f>(G86-Math!E$2)/Math!E$3</f>
        <v>1.0182811039188638E-2</v>
      </c>
      <c r="U86" s="385">
        <f>(H86-Math!F$2)/Math!F$3</f>
        <v>-0.17263003636807686</v>
      </c>
      <c r="V86" s="385">
        <f>(I86-Math!G$2)/Math!G$3</f>
        <v>0.65683201830570259</v>
      </c>
      <c r="W86" s="385">
        <f>(J86-Math!H$2)/Math!H$3</f>
        <v>-0.40550980039382489</v>
      </c>
      <c r="X86" s="385">
        <f>(-1)*(K86-Math!I$2)/Math!I$3</f>
        <v>0.65952490174016287</v>
      </c>
      <c r="Y86" s="385">
        <f>(L86-Math!J$2)/Math!J$3</f>
        <v>0.39935577365210817</v>
      </c>
    </row>
    <row r="87" spans="1:25" ht="18">
      <c r="A87" s="471" t="s">
        <v>133</v>
      </c>
      <c r="B87" s="472">
        <v>80</v>
      </c>
      <c r="C87" s="472">
        <v>76</v>
      </c>
      <c r="D87" s="473">
        <v>0.61</v>
      </c>
      <c r="E87" s="472">
        <v>0.76</v>
      </c>
      <c r="F87" s="473">
        <v>0.6</v>
      </c>
      <c r="G87" s="473">
        <v>6.7</v>
      </c>
      <c r="H87" s="473">
        <v>1.9</v>
      </c>
      <c r="I87" s="473">
        <v>0.7</v>
      </c>
      <c r="J87" s="473">
        <v>0.9</v>
      </c>
      <c r="K87" s="473">
        <v>1.1000000000000001</v>
      </c>
      <c r="L87" s="473">
        <v>13.5</v>
      </c>
      <c r="M87" s="473">
        <v>4.8</v>
      </c>
      <c r="N87" s="473">
        <v>8</v>
      </c>
      <c r="O87" s="472">
        <v>3.2</v>
      </c>
      <c r="P87" s="472">
        <v>4.2</v>
      </c>
      <c r="Q87" s="385">
        <f>(D87-Math!B$2)/Math!B$3</f>
        <v>2.3179922600422875</v>
      </c>
      <c r="R87" s="385">
        <f>(E87-Math!C$2)/Math!C$3</f>
        <v>-6.2929147256116036E-2</v>
      </c>
      <c r="S87" s="385">
        <f>(F87-Math!D$2)/Math!D$3</f>
        <v>-0.75071440286135449</v>
      </c>
      <c r="T87" s="385">
        <f>(G87-Math!E$2)/Math!E$3</f>
        <v>0.63681733652770378</v>
      </c>
      <c r="U87" s="385">
        <f>(H87-Math!F$2)/Math!F$3</f>
        <v>-0.43985919483259034</v>
      </c>
      <c r="V87" s="385">
        <f>(I87-Math!G$2)/Math!G$3</f>
        <v>-0.36415039356844614</v>
      </c>
      <c r="W87" s="385">
        <f>(J87-Math!H$2)/Math!H$3</f>
        <v>0.56460933930432045</v>
      </c>
      <c r="X87" s="385">
        <f>(-1)*(K87-Math!I$2)/Math!I$3</f>
        <v>0.5251108592659447</v>
      </c>
      <c r="Y87" s="385">
        <f>(L87-Math!J$2)/Math!J$3</f>
        <v>0.12690262304045197</v>
      </c>
    </row>
    <row r="88" spans="1:25" ht="18">
      <c r="A88" s="471" t="s">
        <v>130</v>
      </c>
      <c r="B88" s="472">
        <v>81</v>
      </c>
      <c r="C88" s="472">
        <v>79</v>
      </c>
      <c r="D88" s="473">
        <v>0.48</v>
      </c>
      <c r="E88" s="472">
        <v>0.75</v>
      </c>
      <c r="F88" s="473">
        <v>1.3</v>
      </c>
      <c r="G88" s="473">
        <v>6.3</v>
      </c>
      <c r="H88" s="473">
        <v>1.9</v>
      </c>
      <c r="I88" s="473">
        <v>1.1000000000000001</v>
      </c>
      <c r="J88" s="473">
        <v>1</v>
      </c>
      <c r="K88" s="473">
        <v>0.9</v>
      </c>
      <c r="L88" s="473">
        <v>16.399999999999999</v>
      </c>
      <c r="M88" s="473">
        <v>6.8</v>
      </c>
      <c r="N88" s="473">
        <v>14.3</v>
      </c>
      <c r="O88" s="472">
        <v>1.4</v>
      </c>
      <c r="P88" s="472">
        <v>1.9</v>
      </c>
      <c r="Q88" s="385">
        <f>(D88-Math!B$2)/Math!B$3</f>
        <v>0.12004190405762474</v>
      </c>
      <c r="R88" s="385">
        <f>(E88-Math!C$2)/Math!C$3</f>
        <v>-0.17530262449917725</v>
      </c>
      <c r="S88" s="385">
        <f>(F88-Math!D$2)/Math!D$3</f>
        <v>5.0760048592049148E-2</v>
      </c>
      <c r="T88" s="385">
        <f>(G88-Math!E$2)/Math!E$3</f>
        <v>0.48015870515557491</v>
      </c>
      <c r="U88" s="385">
        <f>(H88-Math!F$2)/Math!F$3</f>
        <v>-0.43985919483259034</v>
      </c>
      <c r="V88" s="385">
        <f>(I88-Math!G$2)/Math!G$3</f>
        <v>0.65683201830570259</v>
      </c>
      <c r="W88" s="385">
        <f>(J88-Math!H$2)/Math!H$3</f>
        <v>0.75863316724394947</v>
      </c>
      <c r="X88" s="385">
        <f>(-1)*(K88-Math!I$2)/Math!I$3</f>
        <v>0.79393894421438094</v>
      </c>
      <c r="Y88" s="385">
        <f>(L88-Math!J$2)/Math!J$3</f>
        <v>0.65364538088965363</v>
      </c>
    </row>
    <row r="89" spans="1:25" ht="18">
      <c r="A89" s="471" t="s">
        <v>106</v>
      </c>
      <c r="B89" s="472">
        <v>82</v>
      </c>
      <c r="C89" s="472">
        <v>68</v>
      </c>
      <c r="D89" s="473">
        <v>0.45</v>
      </c>
      <c r="E89" s="472">
        <v>0.72</v>
      </c>
      <c r="F89" s="473">
        <v>1.5</v>
      </c>
      <c r="G89" s="473">
        <v>4.5</v>
      </c>
      <c r="H89" s="473">
        <v>4.5999999999999996</v>
      </c>
      <c r="I89" s="473">
        <v>1.3</v>
      </c>
      <c r="J89" s="473">
        <v>0.6</v>
      </c>
      <c r="K89" s="473">
        <v>1.9</v>
      </c>
      <c r="L89" s="473">
        <v>17.399999999999999</v>
      </c>
      <c r="M89" s="473">
        <v>6.7</v>
      </c>
      <c r="N89" s="473">
        <v>14.9</v>
      </c>
      <c r="O89" s="472">
        <v>2.5</v>
      </c>
      <c r="P89" s="472">
        <v>3.5</v>
      </c>
      <c r="Q89" s="385">
        <f>(D89-Math!B$2)/Math!B$3</f>
        <v>-0.38717740886191232</v>
      </c>
      <c r="R89" s="385">
        <f>(E89-Math!C$2)/Math!C$3</f>
        <v>-0.51242305622836093</v>
      </c>
      <c r="S89" s="385">
        <f>(F89-Math!D$2)/Math!D$3</f>
        <v>0.27975274900730723</v>
      </c>
      <c r="T89" s="385">
        <f>(G89-Math!E$2)/Math!E$3</f>
        <v>-0.22480513601900434</v>
      </c>
      <c r="U89" s="385">
        <f>(H89-Math!F$2)/Math!F$3</f>
        <v>1.0031782608757822</v>
      </c>
      <c r="V89" s="385">
        <f>(I89-Math!G$2)/Math!G$3</f>
        <v>1.1673232242427767</v>
      </c>
      <c r="W89" s="385">
        <f>(J89-Math!H$2)/Math!H$3</f>
        <v>-1.7462144514566846E-2</v>
      </c>
      <c r="X89" s="385">
        <f>(-1)*(K89-Math!I$2)/Math!I$3</f>
        <v>-0.55020148052780016</v>
      </c>
      <c r="Y89" s="385">
        <f>(L89-Math!J$2)/Math!J$3</f>
        <v>0.83528081463075776</v>
      </c>
    </row>
    <row r="90" spans="1:25" ht="18">
      <c r="A90" s="471" t="s">
        <v>343</v>
      </c>
      <c r="B90" s="472">
        <v>83</v>
      </c>
      <c r="C90" s="472">
        <v>66</v>
      </c>
      <c r="D90" s="473">
        <v>0.49</v>
      </c>
      <c r="E90" s="472">
        <v>0.8</v>
      </c>
      <c r="F90" s="473">
        <v>1.6</v>
      </c>
      <c r="G90" s="473">
        <v>4</v>
      </c>
      <c r="H90" s="473">
        <v>1.5</v>
      </c>
      <c r="I90" s="473">
        <v>1.1000000000000001</v>
      </c>
      <c r="J90" s="473">
        <v>0.7</v>
      </c>
      <c r="K90" s="473">
        <v>1.1000000000000001</v>
      </c>
      <c r="L90" s="473">
        <v>16.100000000000001</v>
      </c>
      <c r="M90" s="473">
        <v>6.1</v>
      </c>
      <c r="N90" s="473">
        <v>12.4</v>
      </c>
      <c r="O90" s="472">
        <v>2.2999999999999998</v>
      </c>
      <c r="P90" s="472">
        <v>2.9</v>
      </c>
      <c r="Q90" s="385">
        <f>(D90-Math!B$2)/Math!B$3</f>
        <v>0.28911500836413739</v>
      </c>
      <c r="R90" s="385">
        <f>(E90-Math!C$2)/Math!C$3</f>
        <v>0.38656476171612886</v>
      </c>
      <c r="S90" s="385">
        <f>(F90-Math!D$2)/Math!D$3</f>
        <v>0.39424909921493645</v>
      </c>
      <c r="T90" s="385">
        <f>(G90-Math!E$2)/Math!E$3</f>
        <v>-0.42062842523416527</v>
      </c>
      <c r="U90" s="385">
        <f>(H90-Math!F$2)/Math!F$3</f>
        <v>-0.65364252160420111</v>
      </c>
      <c r="V90" s="385">
        <f>(I90-Math!G$2)/Math!G$3</f>
        <v>0.65683201830570259</v>
      </c>
      <c r="W90" s="385">
        <f>(J90-Math!H$2)/Math!H$3</f>
        <v>0.17656168342506218</v>
      </c>
      <c r="X90" s="385">
        <f>(-1)*(K90-Math!I$2)/Math!I$3</f>
        <v>0.5251108592659447</v>
      </c>
      <c r="Y90" s="385">
        <f>(L90-Math!J$2)/Math!J$3</f>
        <v>0.59915475076732294</v>
      </c>
    </row>
    <row r="91" spans="1:25" ht="18">
      <c r="A91" s="471" t="s">
        <v>116</v>
      </c>
      <c r="B91" s="472">
        <v>84</v>
      </c>
      <c r="C91" s="472">
        <v>66</v>
      </c>
      <c r="D91" s="473">
        <v>0.47</v>
      </c>
      <c r="E91" s="472">
        <v>0.8</v>
      </c>
      <c r="F91" s="473">
        <v>2</v>
      </c>
      <c r="G91" s="473">
        <v>3.1</v>
      </c>
      <c r="H91" s="473">
        <v>2.4</v>
      </c>
      <c r="I91" s="473">
        <v>1.4</v>
      </c>
      <c r="J91" s="473">
        <v>0.3</v>
      </c>
      <c r="K91" s="473">
        <v>1.3</v>
      </c>
      <c r="L91" s="473">
        <v>16.600000000000001</v>
      </c>
      <c r="M91" s="473">
        <v>6.2</v>
      </c>
      <c r="N91" s="473">
        <v>13.3</v>
      </c>
      <c r="O91" s="472">
        <v>2.2000000000000002</v>
      </c>
      <c r="P91" s="472">
        <v>2.7</v>
      </c>
      <c r="Q91" s="385">
        <f>(D91-Math!B$2)/Math!B$3</f>
        <v>-4.9031200248887921E-2</v>
      </c>
      <c r="R91" s="385">
        <f>(E91-Math!C$2)/Math!C$3</f>
        <v>0.38656476171612886</v>
      </c>
      <c r="S91" s="385">
        <f>(F91-Math!D$2)/Math!D$3</f>
        <v>0.85223450004545265</v>
      </c>
      <c r="T91" s="385">
        <f>(G91-Math!E$2)/Math!E$3</f>
        <v>-0.77311034582145488</v>
      </c>
      <c r="U91" s="385">
        <f>(H91-Math!F$2)/Math!F$3</f>
        <v>-0.17263003636807686</v>
      </c>
      <c r="V91" s="385">
        <f>(I91-Math!G$2)/Math!G$3</f>
        <v>1.4225688272113135</v>
      </c>
      <c r="W91" s="385">
        <f>(J91-Math!H$2)/Math!H$3</f>
        <v>-0.59953362833345403</v>
      </c>
      <c r="X91" s="385">
        <f>(-1)*(K91-Math!I$2)/Math!I$3</f>
        <v>0.25628277431750845</v>
      </c>
      <c r="Y91" s="385">
        <f>(L91-Math!J$2)/Math!J$3</f>
        <v>0.68997246763787501</v>
      </c>
    </row>
    <row r="92" spans="1:25" ht="18">
      <c r="A92" s="471" t="s">
        <v>85</v>
      </c>
      <c r="B92" s="472">
        <v>85</v>
      </c>
      <c r="C92" s="472">
        <v>78</v>
      </c>
      <c r="D92" s="473">
        <v>0.45</v>
      </c>
      <c r="E92" s="472">
        <v>0.75</v>
      </c>
      <c r="F92" s="473">
        <v>1.6</v>
      </c>
      <c r="G92" s="473">
        <v>7.4</v>
      </c>
      <c r="H92" s="473">
        <v>3.5</v>
      </c>
      <c r="I92" s="473">
        <v>0.8</v>
      </c>
      <c r="J92" s="473">
        <v>0.8</v>
      </c>
      <c r="K92" s="473">
        <v>2</v>
      </c>
      <c r="L92" s="473">
        <v>16.100000000000001</v>
      </c>
      <c r="M92" s="473">
        <v>6.1</v>
      </c>
      <c r="N92" s="473">
        <v>13.3</v>
      </c>
      <c r="O92" s="472">
        <v>2.4</v>
      </c>
      <c r="P92" s="472">
        <v>3.2</v>
      </c>
      <c r="Q92" s="385">
        <f>(D92-Math!B$2)/Math!B$3</f>
        <v>-0.38717740886191232</v>
      </c>
      <c r="R92" s="385">
        <f>(E92-Math!C$2)/Math!C$3</f>
        <v>-0.17530262449917725</v>
      </c>
      <c r="S92" s="385">
        <f>(F92-Math!D$2)/Math!D$3</f>
        <v>0.39424909921493645</v>
      </c>
      <c r="T92" s="385">
        <f>(G92-Math!E$2)/Math!E$3</f>
        <v>0.91096994142892918</v>
      </c>
      <c r="U92" s="385">
        <f>(H92-Math!F$2)/Math!F$3</f>
        <v>0.4152741122538528</v>
      </c>
      <c r="V92" s="385">
        <f>(I92-Math!G$2)/Math!G$3</f>
        <v>-0.10890479059990879</v>
      </c>
      <c r="W92" s="385">
        <f>(J92-Math!H$2)/Math!H$3</f>
        <v>0.37058551136469142</v>
      </c>
      <c r="X92" s="385">
        <f>(-1)*(K92-Math!I$2)/Math!I$3</f>
        <v>-0.68461552300201833</v>
      </c>
      <c r="Y92" s="385">
        <f>(L92-Math!J$2)/Math!J$3</f>
        <v>0.59915475076732294</v>
      </c>
    </row>
    <row r="93" spans="1:25" ht="18">
      <c r="A93" s="471" t="s">
        <v>90</v>
      </c>
      <c r="B93" s="472">
        <v>86</v>
      </c>
      <c r="C93" s="472">
        <v>76</v>
      </c>
      <c r="D93" s="473">
        <v>0.44</v>
      </c>
      <c r="E93" s="472">
        <v>0.81</v>
      </c>
      <c r="F93" s="473">
        <v>1.4</v>
      </c>
      <c r="G93" s="473">
        <v>6.7</v>
      </c>
      <c r="H93" s="473">
        <v>1.4</v>
      </c>
      <c r="I93" s="473">
        <v>1.2</v>
      </c>
      <c r="J93" s="473">
        <v>1.5</v>
      </c>
      <c r="K93" s="473">
        <v>1.2</v>
      </c>
      <c r="L93" s="473">
        <v>12.5</v>
      </c>
      <c r="M93" s="473">
        <v>4.5999999999999996</v>
      </c>
      <c r="N93" s="473">
        <v>10.4</v>
      </c>
      <c r="O93" s="472">
        <v>1.9</v>
      </c>
      <c r="P93" s="472">
        <v>2.2999999999999998</v>
      </c>
      <c r="Q93" s="385">
        <f>(D93-Math!B$2)/Math!B$3</f>
        <v>-0.556250513168425</v>
      </c>
      <c r="R93" s="385">
        <f>(E93-Math!C$2)/Math!C$3</f>
        <v>0.49893823895919009</v>
      </c>
      <c r="S93" s="385">
        <f>(F93-Math!D$2)/Math!D$3</f>
        <v>0.16525639879967807</v>
      </c>
      <c r="T93" s="385">
        <f>(G93-Math!E$2)/Math!E$3</f>
        <v>0.63681733652770378</v>
      </c>
      <c r="U93" s="385">
        <f>(H93-Math!F$2)/Math!F$3</f>
        <v>-0.70708835329710384</v>
      </c>
      <c r="V93" s="385">
        <f>(I93-Math!G$2)/Math!G$3</f>
        <v>0.91207762127423941</v>
      </c>
      <c r="W93" s="385">
        <f>(J93-Math!H$2)/Math!H$3</f>
        <v>1.7287523069420947</v>
      </c>
      <c r="X93" s="385">
        <f>(-1)*(K93-Math!I$2)/Math!I$3</f>
        <v>0.39069681679172669</v>
      </c>
      <c r="Y93" s="385">
        <f>(L93-Math!J$2)/Math!J$3</f>
        <v>-5.4732810700652168E-2</v>
      </c>
    </row>
    <row r="94" spans="1:25" ht="18">
      <c r="A94" s="471" t="s">
        <v>403</v>
      </c>
      <c r="B94" s="472">
        <v>87</v>
      </c>
      <c r="C94" s="472">
        <v>70</v>
      </c>
      <c r="D94" s="473">
        <v>0.49</v>
      </c>
      <c r="E94" s="472">
        <v>0.8</v>
      </c>
      <c r="F94" s="473">
        <v>0.1</v>
      </c>
      <c r="G94" s="473">
        <v>8.5</v>
      </c>
      <c r="H94" s="473">
        <v>2.2000000000000002</v>
      </c>
      <c r="I94" s="473">
        <v>0.7</v>
      </c>
      <c r="J94" s="473">
        <v>1.6</v>
      </c>
      <c r="K94" s="473">
        <v>1.7</v>
      </c>
      <c r="L94" s="473">
        <v>12.5</v>
      </c>
      <c r="M94" s="473">
        <v>5</v>
      </c>
      <c r="N94" s="473">
        <v>10.199999999999999</v>
      </c>
      <c r="O94" s="472">
        <v>2.4</v>
      </c>
      <c r="P94" s="472">
        <v>3</v>
      </c>
      <c r="Q94" s="385">
        <f>(D94-Math!B$2)/Math!B$3</f>
        <v>0.28911500836413739</v>
      </c>
      <c r="R94" s="385">
        <f>(E94-Math!C$2)/Math!C$3</f>
        <v>0.38656476171612886</v>
      </c>
      <c r="S94" s="385">
        <f>(F94-Math!D$2)/Math!D$3</f>
        <v>-1.3231961538994998</v>
      </c>
      <c r="T94" s="385">
        <f>(G94-Math!E$2)/Math!E$3</f>
        <v>1.341781177702283</v>
      </c>
      <c r="U94" s="385">
        <f>(H94-Math!F$2)/Math!F$3</f>
        <v>-0.27952169975388214</v>
      </c>
      <c r="V94" s="385">
        <f>(I94-Math!G$2)/Math!G$3</f>
        <v>-0.36415039356844614</v>
      </c>
      <c r="W94" s="385">
        <f>(J94-Math!H$2)/Math!H$3</f>
        <v>1.9227761348817241</v>
      </c>
      <c r="X94" s="385">
        <f>(-1)*(K94-Math!I$2)/Math!I$3</f>
        <v>-0.28137339557936392</v>
      </c>
      <c r="Y94" s="385">
        <f>(L94-Math!J$2)/Math!J$3</f>
        <v>-5.4732810700652168E-2</v>
      </c>
    </row>
    <row r="95" spans="1:25" ht="18">
      <c r="A95" s="471" t="s">
        <v>337</v>
      </c>
      <c r="B95" s="472">
        <v>88</v>
      </c>
      <c r="C95" s="472">
        <v>68</v>
      </c>
      <c r="D95" s="473">
        <v>0.52</v>
      </c>
      <c r="E95" s="472">
        <v>0.7</v>
      </c>
      <c r="F95" s="473">
        <v>0.6</v>
      </c>
      <c r="G95" s="473">
        <v>9</v>
      </c>
      <c r="H95" s="473">
        <v>3.5</v>
      </c>
      <c r="I95" s="473">
        <v>1.6</v>
      </c>
      <c r="J95" s="473">
        <v>0.7</v>
      </c>
      <c r="K95" s="473">
        <v>1.5</v>
      </c>
      <c r="L95" s="473">
        <v>10.3</v>
      </c>
      <c r="M95" s="473">
        <v>4.0999999999999996</v>
      </c>
      <c r="N95" s="473">
        <v>7.8</v>
      </c>
      <c r="O95" s="472">
        <v>1.5</v>
      </c>
      <c r="P95" s="472">
        <v>2.2000000000000002</v>
      </c>
      <c r="Q95" s="385">
        <f>(D95-Math!B$2)/Math!B$3</f>
        <v>0.79633432128367543</v>
      </c>
      <c r="R95" s="385">
        <f>(E95-Math!C$2)/Math!C$3</f>
        <v>-0.7371700107144834</v>
      </c>
      <c r="S95" s="385">
        <f>(F95-Math!D$2)/Math!D$3</f>
        <v>-0.75071440286135449</v>
      </c>
      <c r="T95" s="385">
        <f>(G95-Math!E$2)/Math!E$3</f>
        <v>1.537604466917444</v>
      </c>
      <c r="U95" s="385">
        <f>(H95-Math!F$2)/Math!F$3</f>
        <v>0.4152741122538528</v>
      </c>
      <c r="V95" s="385">
        <f>(I95-Math!G$2)/Math!G$3</f>
        <v>1.9330600331483883</v>
      </c>
      <c r="W95" s="385">
        <f>(J95-Math!H$2)/Math!H$3</f>
        <v>0.17656168342506218</v>
      </c>
      <c r="X95" s="385">
        <f>(-1)*(K95-Math!I$2)/Math!I$3</f>
        <v>-1.2545310630927732E-2</v>
      </c>
      <c r="Y95" s="385">
        <f>(L95-Math!J$2)/Math!J$3</f>
        <v>-0.4543307649310811</v>
      </c>
    </row>
    <row r="96" spans="1:25" ht="18">
      <c r="A96" s="471" t="s">
        <v>88</v>
      </c>
      <c r="B96" s="472">
        <v>89</v>
      </c>
      <c r="C96" s="472">
        <v>66</v>
      </c>
      <c r="D96" s="473">
        <v>0.44</v>
      </c>
      <c r="E96" s="472">
        <v>0.46</v>
      </c>
      <c r="F96" s="473">
        <v>1.7</v>
      </c>
      <c r="G96" s="473">
        <v>5.7</v>
      </c>
      <c r="H96" s="473">
        <v>8.5</v>
      </c>
      <c r="I96" s="473">
        <v>1.7</v>
      </c>
      <c r="J96" s="473">
        <v>0.4</v>
      </c>
      <c r="K96" s="473">
        <v>2.2999999999999998</v>
      </c>
      <c r="L96" s="473">
        <v>11.9</v>
      </c>
      <c r="M96" s="473">
        <v>4.8</v>
      </c>
      <c r="N96" s="473">
        <v>10.8</v>
      </c>
      <c r="O96" s="472">
        <v>0.6</v>
      </c>
      <c r="P96" s="472">
        <v>1.4</v>
      </c>
      <c r="Q96" s="385">
        <f>(D96-Math!B$2)/Math!B$3</f>
        <v>-0.556250513168425</v>
      </c>
      <c r="R96" s="385">
        <f>(E96-Math!C$2)/Math!C$3</f>
        <v>-3.4341334645479495</v>
      </c>
      <c r="S96" s="385">
        <f>(F96-Math!D$2)/Math!D$3</f>
        <v>0.50874544942256539</v>
      </c>
      <c r="T96" s="385">
        <f>(G96-Math!E$2)/Math!E$3</f>
        <v>0.24517075809738195</v>
      </c>
      <c r="U96" s="385">
        <f>(H96-Math!F$2)/Math!F$3</f>
        <v>3.0875656968989875</v>
      </c>
      <c r="V96" s="385">
        <f>(I96-Math!G$2)/Math!G$3</f>
        <v>2.1883056361169251</v>
      </c>
      <c r="W96" s="385">
        <f>(J96-Math!H$2)/Math!H$3</f>
        <v>-0.40550980039382489</v>
      </c>
      <c r="X96" s="385">
        <f>(-1)*(K96-Math!I$2)/Math!I$3</f>
        <v>-1.0878576504246724</v>
      </c>
      <c r="Y96" s="385">
        <f>(L96-Math!J$2)/Math!J$3</f>
        <v>-0.16371407094531457</v>
      </c>
    </row>
    <row r="97" spans="1:25" ht="18">
      <c r="A97" s="471" t="s">
        <v>107</v>
      </c>
      <c r="B97" s="472">
        <v>90</v>
      </c>
      <c r="C97" s="472">
        <v>70</v>
      </c>
      <c r="D97" s="473">
        <v>0.43</v>
      </c>
      <c r="E97" s="472">
        <v>0.84</v>
      </c>
      <c r="F97" s="473">
        <v>2.5</v>
      </c>
      <c r="G97" s="473">
        <v>2.9</v>
      </c>
      <c r="H97" s="473">
        <v>5.3</v>
      </c>
      <c r="I97" s="473">
        <v>0.9</v>
      </c>
      <c r="J97" s="473">
        <v>0.3</v>
      </c>
      <c r="K97" s="473">
        <v>1.4</v>
      </c>
      <c r="L97" s="473">
        <v>15.4</v>
      </c>
      <c r="M97" s="473">
        <v>5.6</v>
      </c>
      <c r="N97" s="473">
        <v>13</v>
      </c>
      <c r="O97" s="472">
        <v>1.7</v>
      </c>
      <c r="P97" s="472">
        <v>2</v>
      </c>
      <c r="Q97" s="385">
        <f>(D97-Math!B$2)/Math!B$3</f>
        <v>-0.72532361747493768</v>
      </c>
      <c r="R97" s="385">
        <f>(E97-Math!C$2)/Math!C$3</f>
        <v>0.83605867068837247</v>
      </c>
      <c r="S97" s="385">
        <f>(F97-Math!D$2)/Math!D$3</f>
        <v>1.424716251083598</v>
      </c>
      <c r="T97" s="385">
        <f>(G97-Math!E$2)/Math!E$3</f>
        <v>-0.85143966150751937</v>
      </c>
      <c r="U97" s="385">
        <f>(H97-Math!F$2)/Math!F$3</f>
        <v>1.3772990827261011</v>
      </c>
      <c r="V97" s="385">
        <f>(I97-Math!G$2)/Math!G$3</f>
        <v>0.14634081236862825</v>
      </c>
      <c r="W97" s="385">
        <f>(J97-Math!H$2)/Math!H$3</f>
        <v>-0.59953362833345403</v>
      </c>
      <c r="X97" s="385">
        <f>(-1)*(K97-Math!I$2)/Math!I$3</f>
        <v>0.12186873184329051</v>
      </c>
      <c r="Y97" s="385">
        <f>(L97-Math!J$2)/Math!J$3</f>
        <v>0.47200994714854988</v>
      </c>
    </row>
    <row r="98" spans="1:25" ht="18">
      <c r="A98" s="471" t="s">
        <v>115</v>
      </c>
      <c r="B98" s="472">
        <v>91</v>
      </c>
      <c r="C98" s="472">
        <v>72</v>
      </c>
      <c r="D98" s="473">
        <v>0.44</v>
      </c>
      <c r="E98" s="472">
        <v>0.8</v>
      </c>
      <c r="F98" s="473">
        <v>0.9</v>
      </c>
      <c r="G98" s="473">
        <v>4.7</v>
      </c>
      <c r="H98" s="473">
        <v>4.4000000000000004</v>
      </c>
      <c r="I98" s="473">
        <v>1.5</v>
      </c>
      <c r="J98" s="473">
        <v>0.5</v>
      </c>
      <c r="K98" s="473">
        <v>1.3</v>
      </c>
      <c r="L98" s="473">
        <v>12.6</v>
      </c>
      <c r="M98" s="473">
        <v>4.7</v>
      </c>
      <c r="N98" s="473">
        <v>10.7</v>
      </c>
      <c r="O98" s="472">
        <v>2.2000000000000002</v>
      </c>
      <c r="P98" s="472">
        <v>2.7</v>
      </c>
      <c r="Q98" s="385">
        <f>(D98-Math!B$2)/Math!B$3</f>
        <v>-0.556250513168425</v>
      </c>
      <c r="R98" s="385">
        <f>(E98-Math!C$2)/Math!C$3</f>
        <v>0.38656476171612886</v>
      </c>
      <c r="S98" s="385">
        <f>(F98-Math!D$2)/Math!D$3</f>
        <v>-0.40722535223846718</v>
      </c>
      <c r="T98" s="385">
        <f>(G98-Math!E$2)/Math!E$3</f>
        <v>-0.1464758203329399</v>
      </c>
      <c r="U98" s="385">
        <f>(H98-Math!F$2)/Math!F$3</f>
        <v>0.8962865974899773</v>
      </c>
      <c r="V98" s="385">
        <f>(I98-Math!G$2)/Math!G$3</f>
        <v>1.6778144301798508</v>
      </c>
      <c r="W98" s="385">
        <f>(J98-Math!H$2)/Math!H$3</f>
        <v>-0.21148597245419587</v>
      </c>
      <c r="X98" s="385">
        <f>(-1)*(K98-Math!I$2)/Math!I$3</f>
        <v>0.25628277431750845</v>
      </c>
      <c r="Y98" s="385">
        <f>(L98-Math!J$2)/Math!J$3</f>
        <v>-3.6569267326541817E-2</v>
      </c>
    </row>
    <row r="99" spans="1:25" ht="18">
      <c r="A99" s="474" t="s">
        <v>325</v>
      </c>
      <c r="B99" s="468" t="s">
        <v>324</v>
      </c>
      <c r="C99" s="468" t="s">
        <v>326</v>
      </c>
      <c r="D99" s="475" t="s">
        <v>3</v>
      </c>
      <c r="E99" s="468" t="s">
        <v>4</v>
      </c>
      <c r="F99" s="475" t="s">
        <v>5</v>
      </c>
      <c r="G99" s="475" t="s">
        <v>327</v>
      </c>
      <c r="H99" s="475" t="s">
        <v>7</v>
      </c>
      <c r="I99" s="475" t="s">
        <v>8</v>
      </c>
      <c r="J99" s="475" t="s">
        <v>9</v>
      </c>
      <c r="K99" s="475" t="s">
        <v>10</v>
      </c>
      <c r="L99" s="475" t="s">
        <v>11</v>
      </c>
      <c r="M99" s="475"/>
      <c r="N99" s="475"/>
      <c r="O99" s="468"/>
      <c r="P99" s="468"/>
      <c r="Q99" s="385" t="e">
        <f>(D99-Math!B$2)/Math!B$3</f>
        <v>#VALUE!</v>
      </c>
      <c r="R99" s="385" t="e">
        <f>(E99-Math!C$2)/Math!C$3</f>
        <v>#VALUE!</v>
      </c>
      <c r="S99" s="385" t="e">
        <f>(F99-Math!D$2)/Math!D$3</f>
        <v>#VALUE!</v>
      </c>
      <c r="T99" s="385" t="e">
        <f>(G99-Math!E$2)/Math!E$3</f>
        <v>#VALUE!</v>
      </c>
      <c r="U99" s="385" t="e">
        <f>(H99-Math!F$2)/Math!F$3</f>
        <v>#VALUE!</v>
      </c>
      <c r="V99" s="385" t="e">
        <f>(I99-Math!G$2)/Math!G$3</f>
        <v>#VALUE!</v>
      </c>
      <c r="W99" s="385" t="e">
        <f>(J99-Math!H$2)/Math!H$3</f>
        <v>#VALUE!</v>
      </c>
      <c r="X99" s="385" t="e">
        <f>(-1)*(K99-Math!I$2)/Math!I$3</f>
        <v>#VALUE!</v>
      </c>
      <c r="Y99" s="385" t="e">
        <f>(L99-Math!J$2)/Math!J$3</f>
        <v>#VALUE!</v>
      </c>
    </row>
    <row r="100" spans="1:25" ht="18">
      <c r="A100" s="471" t="s">
        <v>124</v>
      </c>
      <c r="B100" s="472">
        <v>92</v>
      </c>
      <c r="C100" s="472">
        <v>70</v>
      </c>
      <c r="D100" s="473">
        <v>0.55000000000000004</v>
      </c>
      <c r="E100" s="472">
        <v>0.8</v>
      </c>
      <c r="F100" s="473">
        <v>0.1</v>
      </c>
      <c r="G100" s="473">
        <v>9.6</v>
      </c>
      <c r="H100" s="473">
        <v>1.9</v>
      </c>
      <c r="I100" s="473">
        <v>0.5</v>
      </c>
      <c r="J100" s="473">
        <v>0.4</v>
      </c>
      <c r="K100" s="473">
        <v>1.9</v>
      </c>
      <c r="L100" s="473">
        <v>13.9</v>
      </c>
      <c r="M100" s="473">
        <v>5.6</v>
      </c>
      <c r="N100" s="473">
        <v>10.199999999999999</v>
      </c>
      <c r="O100" s="472">
        <v>2.6</v>
      </c>
      <c r="P100" s="472">
        <v>3.2</v>
      </c>
      <c r="Q100" s="385">
        <f>(D100-Math!B$2)/Math!B$3</f>
        <v>1.3035536342032135</v>
      </c>
      <c r="R100" s="385">
        <f>(E100-Math!C$2)/Math!C$3</f>
        <v>0.38656476171612886</v>
      </c>
      <c r="S100" s="385">
        <f>(F100-Math!D$2)/Math!D$3</f>
        <v>-1.3231961538994998</v>
      </c>
      <c r="T100" s="385">
        <f>(G100-Math!E$2)/Math!E$3</f>
        <v>1.772592413975637</v>
      </c>
      <c r="U100" s="385">
        <f>(H100-Math!F$2)/Math!F$3</f>
        <v>-0.43985919483259034</v>
      </c>
      <c r="V100" s="385">
        <f>(I100-Math!G$2)/Math!G$3</f>
        <v>-0.87464159950552023</v>
      </c>
      <c r="W100" s="385">
        <f>(J100-Math!H$2)/Math!H$3</f>
        <v>-0.40550980039382489</v>
      </c>
      <c r="X100" s="385">
        <f>(-1)*(K100-Math!I$2)/Math!I$3</f>
        <v>-0.55020148052780016</v>
      </c>
      <c r="Y100" s="385">
        <f>(L100-Math!J$2)/Math!J$3</f>
        <v>0.19955679653689368</v>
      </c>
    </row>
    <row r="101" spans="1:25" ht="18">
      <c r="A101" s="471" t="s">
        <v>94</v>
      </c>
      <c r="B101" s="472">
        <v>93</v>
      </c>
      <c r="C101" s="472">
        <v>78</v>
      </c>
      <c r="D101" s="473">
        <v>0.56999999999999995</v>
      </c>
      <c r="E101" s="472">
        <v>0.5</v>
      </c>
      <c r="F101" s="473">
        <v>0</v>
      </c>
      <c r="G101" s="473">
        <v>11.3</v>
      </c>
      <c r="H101" s="473">
        <v>1.7</v>
      </c>
      <c r="I101" s="473">
        <v>1.5</v>
      </c>
      <c r="J101" s="473">
        <v>1</v>
      </c>
      <c r="K101" s="473">
        <v>1.7</v>
      </c>
      <c r="L101" s="473">
        <v>14.4</v>
      </c>
      <c r="M101" s="473">
        <v>6.3</v>
      </c>
      <c r="N101" s="473">
        <v>10.9</v>
      </c>
      <c r="O101" s="472">
        <v>1.9</v>
      </c>
      <c r="P101" s="472">
        <v>3.7</v>
      </c>
      <c r="Q101" s="385">
        <f>(D101-Math!B$2)/Math!B$3</f>
        <v>1.6416998428162368</v>
      </c>
      <c r="R101" s="385">
        <f>(E101-Math!C$2)/Math!C$3</f>
        <v>-2.9846395555757055</v>
      </c>
      <c r="S101" s="385">
        <f>(F101-Math!D$2)/Math!D$3</f>
        <v>-1.4376925041071289</v>
      </c>
      <c r="T101" s="385">
        <f>(G101-Math!E$2)/Math!E$3</f>
        <v>2.4383915973071844</v>
      </c>
      <c r="U101" s="385">
        <f>(H101-Math!F$2)/Math!F$3</f>
        <v>-0.54675085821839575</v>
      </c>
      <c r="V101" s="385">
        <f>(I101-Math!G$2)/Math!G$3</f>
        <v>1.6778144301798508</v>
      </c>
      <c r="W101" s="385">
        <f>(J101-Math!H$2)/Math!H$3</f>
        <v>0.75863316724394947</v>
      </c>
      <c r="X101" s="385">
        <f>(-1)*(K101-Math!I$2)/Math!I$3</f>
        <v>-0.28137339557936392</v>
      </c>
      <c r="Y101" s="385">
        <f>(L101-Math!J$2)/Math!J$3</f>
        <v>0.29037451340744574</v>
      </c>
    </row>
    <row r="102" spans="1:25" ht="18">
      <c r="A102" s="471" t="s">
        <v>101</v>
      </c>
      <c r="B102" s="472">
        <v>94</v>
      </c>
      <c r="C102" s="472">
        <v>68</v>
      </c>
      <c r="D102" s="473">
        <v>0.43</v>
      </c>
      <c r="E102" s="472">
        <v>0.81</v>
      </c>
      <c r="F102" s="473">
        <v>0.8</v>
      </c>
      <c r="G102" s="473">
        <v>2.6</v>
      </c>
      <c r="H102" s="473">
        <v>8.6</v>
      </c>
      <c r="I102" s="473">
        <v>1</v>
      </c>
      <c r="J102" s="473">
        <v>0.4</v>
      </c>
      <c r="K102" s="473">
        <v>2.2999999999999998</v>
      </c>
      <c r="L102" s="473">
        <v>12.7</v>
      </c>
      <c r="M102" s="473">
        <v>4.4000000000000004</v>
      </c>
      <c r="N102" s="473">
        <v>10.4</v>
      </c>
      <c r="O102" s="472">
        <v>3</v>
      </c>
      <c r="P102" s="472">
        <v>3.8</v>
      </c>
      <c r="Q102" s="385">
        <f>(D102-Math!B$2)/Math!B$3</f>
        <v>-0.72532361747493768</v>
      </c>
      <c r="R102" s="385">
        <f>(E102-Math!C$2)/Math!C$3</f>
        <v>0.49893823895919009</v>
      </c>
      <c r="S102" s="385">
        <f>(F102-Math!D$2)/Math!D$3</f>
        <v>-0.52172170244609628</v>
      </c>
      <c r="T102" s="385">
        <f>(G102-Math!E$2)/Math!E$3</f>
        <v>-0.96893363503661578</v>
      </c>
      <c r="U102" s="385">
        <f>(H102-Math!F$2)/Math!F$3</f>
        <v>3.14101152859189</v>
      </c>
      <c r="V102" s="385">
        <f>(I102-Math!G$2)/Math!G$3</f>
        <v>0.40158641533716533</v>
      </c>
      <c r="W102" s="385">
        <f>(J102-Math!H$2)/Math!H$3</f>
        <v>-0.40550980039382489</v>
      </c>
      <c r="X102" s="385">
        <f>(-1)*(K102-Math!I$2)/Math!I$3</f>
        <v>-1.0878576504246724</v>
      </c>
      <c r="Y102" s="385">
        <f>(L102-Math!J$2)/Math!J$3</f>
        <v>-1.8405723952431469E-2</v>
      </c>
    </row>
    <row r="103" spans="1:25" ht="18">
      <c r="A103" s="471" t="s">
        <v>84</v>
      </c>
      <c r="B103" s="472">
        <v>95</v>
      </c>
      <c r="C103" s="472">
        <v>66</v>
      </c>
      <c r="D103" s="473">
        <v>0.5</v>
      </c>
      <c r="E103" s="472">
        <v>0.78</v>
      </c>
      <c r="F103" s="473">
        <v>1.4</v>
      </c>
      <c r="G103" s="473">
        <v>7.6</v>
      </c>
      <c r="H103" s="473">
        <v>1.5</v>
      </c>
      <c r="I103" s="473">
        <v>1.1000000000000001</v>
      </c>
      <c r="J103" s="473">
        <v>1.2</v>
      </c>
      <c r="K103" s="473">
        <v>1.3</v>
      </c>
      <c r="L103" s="473">
        <v>10.8</v>
      </c>
      <c r="M103" s="473">
        <v>4</v>
      </c>
      <c r="N103" s="473">
        <v>8.1</v>
      </c>
      <c r="O103" s="472">
        <v>1.5</v>
      </c>
      <c r="P103" s="472">
        <v>1.9</v>
      </c>
      <c r="Q103" s="385">
        <f>(D103-Math!B$2)/Math!B$3</f>
        <v>0.45818811267065007</v>
      </c>
      <c r="R103" s="385">
        <f>(E103-Math!C$2)/Math!C$3</f>
        <v>0.16181780723000641</v>
      </c>
      <c r="S103" s="385">
        <f>(F103-Math!D$2)/Math!D$3</f>
        <v>0.16525639879967807</v>
      </c>
      <c r="T103" s="385">
        <f>(G103-Math!E$2)/Math!E$3</f>
        <v>0.98929925711499322</v>
      </c>
      <c r="U103" s="385">
        <f>(H103-Math!F$2)/Math!F$3</f>
        <v>-0.65364252160420111</v>
      </c>
      <c r="V103" s="385">
        <f>(I103-Math!G$2)/Math!G$3</f>
        <v>0.65683201830570259</v>
      </c>
      <c r="W103" s="385">
        <f>(J103-Math!H$2)/Math!H$3</f>
        <v>1.1466808231232075</v>
      </c>
      <c r="X103" s="385">
        <f>(-1)*(K103-Math!I$2)/Math!I$3</f>
        <v>0.25628277431750845</v>
      </c>
      <c r="Y103" s="385">
        <f>(L103-Math!J$2)/Math!J$3</f>
        <v>-0.36351304806052903</v>
      </c>
    </row>
    <row r="104" spans="1:25" ht="18">
      <c r="A104" s="471" t="s">
        <v>126</v>
      </c>
      <c r="B104" s="472">
        <v>96</v>
      </c>
      <c r="C104" s="472">
        <v>74</v>
      </c>
      <c r="D104" s="473">
        <v>0.63</v>
      </c>
      <c r="E104" s="472">
        <v>0.62</v>
      </c>
      <c r="F104" s="473">
        <v>0</v>
      </c>
      <c r="G104" s="473">
        <v>8.6999999999999993</v>
      </c>
      <c r="H104" s="473">
        <v>2.5</v>
      </c>
      <c r="I104" s="473">
        <v>0.9</v>
      </c>
      <c r="J104" s="473">
        <v>1.2</v>
      </c>
      <c r="K104" s="473">
        <v>0.9</v>
      </c>
      <c r="L104" s="473">
        <v>10.7</v>
      </c>
      <c r="M104" s="473">
        <v>4.7</v>
      </c>
      <c r="N104" s="473">
        <v>7.5</v>
      </c>
      <c r="O104" s="472">
        <v>1.3</v>
      </c>
      <c r="P104" s="472">
        <v>2.1</v>
      </c>
      <c r="Q104" s="385">
        <f>(D104-Math!B$2)/Math!B$3</f>
        <v>2.6561384686553131</v>
      </c>
      <c r="R104" s="385">
        <f>(E104-Math!C$2)/Math!C$3</f>
        <v>-1.636157828658972</v>
      </c>
      <c r="S104" s="385">
        <f>(F104-Math!D$2)/Math!D$3</f>
        <v>-1.4376925041071289</v>
      </c>
      <c r="T104" s="385">
        <f>(G104-Math!E$2)/Math!E$3</f>
        <v>1.4201104933883473</v>
      </c>
      <c r="U104" s="385">
        <f>(H104-Math!F$2)/Math!F$3</f>
        <v>-0.11918420467517413</v>
      </c>
      <c r="V104" s="385">
        <f>(I104-Math!G$2)/Math!G$3</f>
        <v>0.14634081236862825</v>
      </c>
      <c r="W104" s="385">
        <f>(J104-Math!H$2)/Math!H$3</f>
        <v>1.1466808231232075</v>
      </c>
      <c r="X104" s="385">
        <f>(-1)*(K104-Math!I$2)/Math!I$3</f>
        <v>0.79393894421438094</v>
      </c>
      <c r="Y104" s="385">
        <f>(L104-Math!J$2)/Math!J$3</f>
        <v>-0.38167659143463972</v>
      </c>
    </row>
    <row r="105" spans="1:25" ht="18">
      <c r="A105" s="471" t="s">
        <v>117</v>
      </c>
      <c r="B105" s="472">
        <v>97</v>
      </c>
      <c r="C105" s="472">
        <v>64</v>
      </c>
      <c r="D105" s="473">
        <v>0.56000000000000005</v>
      </c>
      <c r="E105" s="472">
        <v>0.8</v>
      </c>
      <c r="F105" s="473">
        <v>0.1</v>
      </c>
      <c r="G105" s="473">
        <v>7.2</v>
      </c>
      <c r="H105" s="473">
        <v>2.2999999999999998</v>
      </c>
      <c r="I105" s="473">
        <v>0.8</v>
      </c>
      <c r="J105" s="473">
        <v>1</v>
      </c>
      <c r="K105" s="473">
        <v>1.2</v>
      </c>
      <c r="L105" s="473">
        <v>11</v>
      </c>
      <c r="M105" s="473">
        <v>4.2</v>
      </c>
      <c r="N105" s="473">
        <v>7.5</v>
      </c>
      <c r="O105" s="472">
        <v>2.5</v>
      </c>
      <c r="P105" s="472">
        <v>3.1</v>
      </c>
      <c r="Q105" s="385">
        <f>(D105-Math!B$2)/Math!B$3</f>
        <v>1.472626738509726</v>
      </c>
      <c r="R105" s="385">
        <f>(E105-Math!C$2)/Math!C$3</f>
        <v>0.38656476171612886</v>
      </c>
      <c r="S105" s="385">
        <f>(F105-Math!D$2)/Math!D$3</f>
        <v>-1.3231961538994998</v>
      </c>
      <c r="T105" s="385">
        <f>(G105-Math!E$2)/Math!E$3</f>
        <v>0.83264062574286479</v>
      </c>
      <c r="U105" s="385">
        <f>(H105-Math!F$2)/Math!F$3</f>
        <v>-0.2260758680609796</v>
      </c>
      <c r="V105" s="385">
        <f>(I105-Math!G$2)/Math!G$3</f>
        <v>-0.10890479059990879</v>
      </c>
      <c r="W105" s="385">
        <f>(J105-Math!H$2)/Math!H$3</f>
        <v>0.75863316724394947</v>
      </c>
      <c r="X105" s="385">
        <f>(-1)*(K105-Math!I$2)/Math!I$3</f>
        <v>0.39069681679172669</v>
      </c>
      <c r="Y105" s="385">
        <f>(L105-Math!J$2)/Math!J$3</f>
        <v>-0.32718596131230837</v>
      </c>
    </row>
    <row r="106" spans="1:25" ht="18">
      <c r="A106" s="471" t="s">
        <v>86</v>
      </c>
      <c r="B106" s="472">
        <v>98</v>
      </c>
      <c r="C106" s="472">
        <v>76</v>
      </c>
      <c r="D106" s="473">
        <v>0.42</v>
      </c>
      <c r="E106" s="472">
        <v>0.82</v>
      </c>
      <c r="F106" s="473">
        <v>1.8</v>
      </c>
      <c r="G106" s="473">
        <v>3.3</v>
      </c>
      <c r="H106" s="473">
        <v>4.5999999999999996</v>
      </c>
      <c r="I106" s="473">
        <v>2</v>
      </c>
      <c r="J106" s="473">
        <v>0.5</v>
      </c>
      <c r="K106" s="473">
        <v>1.6</v>
      </c>
      <c r="L106" s="473">
        <v>10.199999999999999</v>
      </c>
      <c r="M106" s="473">
        <v>3.5</v>
      </c>
      <c r="N106" s="473">
        <v>8.1</v>
      </c>
      <c r="O106" s="472">
        <v>1.5</v>
      </c>
      <c r="P106" s="472">
        <v>1.8</v>
      </c>
      <c r="Q106" s="385">
        <f>(D106-Math!B$2)/Math!B$3</f>
        <v>-0.89439672178145035</v>
      </c>
      <c r="R106" s="385">
        <f>(E106-Math!C$2)/Math!C$3</f>
        <v>0.61131171620225011</v>
      </c>
      <c r="S106" s="385">
        <f>(F106-Math!D$2)/Math!D$3</f>
        <v>0.62324179963019455</v>
      </c>
      <c r="T106" s="385">
        <f>(G106-Math!E$2)/Math!E$3</f>
        <v>-0.69478103013539061</v>
      </c>
      <c r="U106" s="385">
        <f>(H106-Math!F$2)/Math!F$3</f>
        <v>1.0031782608757822</v>
      </c>
      <c r="V106" s="385">
        <f>(I106-Math!G$2)/Math!G$3</f>
        <v>2.954042445022536</v>
      </c>
      <c r="W106" s="385">
        <f>(J106-Math!H$2)/Math!H$3</f>
        <v>-0.21148597245419587</v>
      </c>
      <c r="X106" s="385">
        <f>(-1)*(K106-Math!I$2)/Math!I$3</f>
        <v>-0.14695935310514599</v>
      </c>
      <c r="Y106" s="385">
        <f>(L106-Math!J$2)/Math!J$3</f>
        <v>-0.47249430830519179</v>
      </c>
    </row>
    <row r="107" spans="1:25" ht="18">
      <c r="A107" s="471" t="s">
        <v>110</v>
      </c>
      <c r="B107" s="472">
        <v>99</v>
      </c>
      <c r="C107" s="472">
        <v>72</v>
      </c>
      <c r="D107" s="473">
        <v>0.49</v>
      </c>
      <c r="E107" s="472">
        <v>0.75</v>
      </c>
      <c r="F107" s="473">
        <v>0.8</v>
      </c>
      <c r="G107" s="473">
        <v>8.1999999999999993</v>
      </c>
      <c r="H107" s="473">
        <v>1.1000000000000001</v>
      </c>
      <c r="I107" s="473">
        <v>0.4</v>
      </c>
      <c r="J107" s="473">
        <v>1.3</v>
      </c>
      <c r="K107" s="473">
        <v>1.5</v>
      </c>
      <c r="L107" s="473">
        <v>15.2</v>
      </c>
      <c r="M107" s="473">
        <v>6.2</v>
      </c>
      <c r="N107" s="473">
        <v>12.9</v>
      </c>
      <c r="O107" s="472">
        <v>2</v>
      </c>
      <c r="P107" s="472">
        <v>2.6</v>
      </c>
      <c r="Q107" s="385">
        <f>(D107-Math!B$2)/Math!B$3</f>
        <v>0.28911500836413739</v>
      </c>
      <c r="R107" s="385">
        <f>(E107-Math!C$2)/Math!C$3</f>
        <v>-0.17530262449917725</v>
      </c>
      <c r="S107" s="385">
        <f>(F107-Math!D$2)/Math!D$3</f>
        <v>-0.52172170244609628</v>
      </c>
      <c r="T107" s="385">
        <f>(G107-Math!E$2)/Math!E$3</f>
        <v>1.2242872041731863</v>
      </c>
      <c r="U107" s="385">
        <f>(H107-Math!F$2)/Math!F$3</f>
        <v>-0.86742584837581183</v>
      </c>
      <c r="V107" s="385">
        <f>(I107-Math!G$2)/Math!G$3</f>
        <v>-1.1298872024740574</v>
      </c>
      <c r="W107" s="385">
        <f>(J107-Math!H$2)/Math!H$3</f>
        <v>1.3407046510628366</v>
      </c>
      <c r="X107" s="385">
        <f>(-1)*(K107-Math!I$2)/Math!I$3</f>
        <v>-1.2545310630927732E-2</v>
      </c>
      <c r="Y107" s="385">
        <f>(L107-Math!J$2)/Math!J$3</f>
        <v>0.43568286040032883</v>
      </c>
    </row>
    <row r="108" spans="1:25" ht="18">
      <c r="A108" s="471" t="s">
        <v>112</v>
      </c>
      <c r="B108" s="472">
        <v>100</v>
      </c>
      <c r="C108" s="472">
        <v>68</v>
      </c>
      <c r="D108" s="473">
        <v>0.47</v>
      </c>
      <c r="E108" s="472">
        <v>0.78</v>
      </c>
      <c r="F108" s="473">
        <v>1</v>
      </c>
      <c r="G108" s="473">
        <v>4.4000000000000004</v>
      </c>
      <c r="H108" s="473">
        <v>3.7</v>
      </c>
      <c r="I108" s="473">
        <v>1.2</v>
      </c>
      <c r="J108" s="473">
        <v>0.8</v>
      </c>
      <c r="K108" s="473">
        <v>1.6</v>
      </c>
      <c r="L108" s="473">
        <v>12.8</v>
      </c>
      <c r="M108" s="473">
        <v>5</v>
      </c>
      <c r="N108" s="473">
        <v>10.7</v>
      </c>
      <c r="O108" s="472">
        <v>1.7</v>
      </c>
      <c r="P108" s="472">
        <v>2.1</v>
      </c>
      <c r="Q108" s="385">
        <f>(D108-Math!B$2)/Math!B$3</f>
        <v>-4.9031200248887921E-2</v>
      </c>
      <c r="R108" s="385">
        <f>(E108-Math!C$2)/Math!C$3</f>
        <v>0.16181780723000641</v>
      </c>
      <c r="S108" s="385">
        <f>(F108-Math!D$2)/Math!D$3</f>
        <v>-0.29272900203083813</v>
      </c>
      <c r="T108" s="385">
        <f>(G108-Math!E$2)/Math!E$3</f>
        <v>-0.26396979386203639</v>
      </c>
      <c r="U108" s="385">
        <f>(H108-Math!F$2)/Math!F$3</f>
        <v>0.52216577563965827</v>
      </c>
      <c r="V108" s="385">
        <f>(I108-Math!G$2)/Math!G$3</f>
        <v>0.91207762127423941</v>
      </c>
      <c r="W108" s="385">
        <f>(J108-Math!H$2)/Math!H$3</f>
        <v>0.37058551136469142</v>
      </c>
      <c r="X108" s="385">
        <f>(-1)*(K108-Math!I$2)/Math!I$3</f>
        <v>-0.14695935310514599</v>
      </c>
      <c r="Y108" s="385">
        <f>(L108-Math!J$2)/Math!J$3</f>
        <v>-2.421805783208002E-4</v>
      </c>
    </row>
    <row r="109" spans="1:25" ht="18">
      <c r="A109" s="471" t="s">
        <v>102</v>
      </c>
      <c r="B109" s="472">
        <v>101</v>
      </c>
      <c r="C109" s="472">
        <v>76</v>
      </c>
      <c r="D109" s="473">
        <v>0.62</v>
      </c>
      <c r="E109" s="472">
        <v>0.65</v>
      </c>
      <c r="F109" s="473">
        <v>0</v>
      </c>
      <c r="G109" s="473">
        <v>7.4</v>
      </c>
      <c r="H109" s="473">
        <v>0.8</v>
      </c>
      <c r="I109" s="473">
        <v>0.6</v>
      </c>
      <c r="J109" s="473">
        <v>1.9</v>
      </c>
      <c r="K109" s="473">
        <v>1.5</v>
      </c>
      <c r="L109" s="473">
        <v>11.3</v>
      </c>
      <c r="M109" s="473">
        <v>4.9000000000000004</v>
      </c>
      <c r="N109" s="473">
        <v>7.9</v>
      </c>
      <c r="O109" s="472">
        <v>1.5</v>
      </c>
      <c r="P109" s="472">
        <v>2.2999999999999998</v>
      </c>
      <c r="Q109" s="385">
        <f>(D109-Math!B$2)/Math!B$3</f>
        <v>2.4870653643488003</v>
      </c>
      <c r="R109" s="385">
        <f>(E109-Math!C$2)/Math!C$3</f>
        <v>-1.2990373969297881</v>
      </c>
      <c r="S109" s="385">
        <f>(F109-Math!D$2)/Math!D$3</f>
        <v>-1.4376925041071289</v>
      </c>
      <c r="T109" s="385">
        <f>(G109-Math!E$2)/Math!E$3</f>
        <v>0.91096994142892918</v>
      </c>
      <c r="U109" s="385">
        <f>(H109-Math!F$2)/Math!F$3</f>
        <v>-1.0277633434545199</v>
      </c>
      <c r="V109" s="385">
        <f>(I109-Math!G$2)/Math!G$3</f>
        <v>-0.61939599653698318</v>
      </c>
      <c r="W109" s="385">
        <f>(J109-Math!H$2)/Math!H$3</f>
        <v>2.504847618700611</v>
      </c>
      <c r="X109" s="385">
        <f>(-1)*(K109-Math!I$2)/Math!I$3</f>
        <v>-1.2545310630927732E-2</v>
      </c>
      <c r="Y109" s="385">
        <f>(L109-Math!J$2)/Math!J$3</f>
        <v>-0.27269533118997696</v>
      </c>
    </row>
    <row r="110" spans="1:25" ht="18">
      <c r="A110" s="471" t="s">
        <v>179</v>
      </c>
      <c r="B110" s="472">
        <v>102</v>
      </c>
      <c r="C110" s="472">
        <v>60</v>
      </c>
      <c r="D110" s="473">
        <v>0.49</v>
      </c>
      <c r="E110" s="472">
        <v>0.68</v>
      </c>
      <c r="F110" s="473">
        <v>0.6</v>
      </c>
      <c r="G110" s="473">
        <v>5.4</v>
      </c>
      <c r="H110" s="473">
        <v>3.3</v>
      </c>
      <c r="I110" s="473">
        <v>0.8</v>
      </c>
      <c r="J110" s="473">
        <v>0.9</v>
      </c>
      <c r="K110" s="473">
        <v>2.2999999999999998</v>
      </c>
      <c r="L110" s="473">
        <v>17.399999999999999</v>
      </c>
      <c r="M110" s="473">
        <v>6.6</v>
      </c>
      <c r="N110" s="473">
        <v>13.4</v>
      </c>
      <c r="O110" s="472">
        <v>3.7</v>
      </c>
      <c r="P110" s="472">
        <v>5.4</v>
      </c>
      <c r="Q110" s="385">
        <f>(D110-Math!B$2)/Math!B$3</f>
        <v>0.28911500836413739</v>
      </c>
      <c r="R110" s="385">
        <f>(E110-Math!C$2)/Math!C$3</f>
        <v>-0.96191696520060455</v>
      </c>
      <c r="S110" s="385">
        <f>(F110-Math!D$2)/Math!D$3</f>
        <v>-0.75071440286135449</v>
      </c>
      <c r="T110" s="385">
        <f>(G110-Math!E$2)/Math!E$3</f>
        <v>0.12767678456828546</v>
      </c>
      <c r="U110" s="385">
        <f>(H110-Math!F$2)/Math!F$3</f>
        <v>0.30838244886804733</v>
      </c>
      <c r="V110" s="385">
        <f>(I110-Math!G$2)/Math!G$3</f>
        <v>-0.10890479059990879</v>
      </c>
      <c r="W110" s="385">
        <f>(J110-Math!H$2)/Math!H$3</f>
        <v>0.56460933930432045</v>
      </c>
      <c r="X110" s="385">
        <f>(-1)*(K110-Math!I$2)/Math!I$3</f>
        <v>-1.0878576504246724</v>
      </c>
      <c r="Y110" s="385">
        <f>(L110-Math!J$2)/Math!J$3</f>
        <v>0.83528081463075776</v>
      </c>
    </row>
    <row r="111" spans="1:25" ht="18">
      <c r="A111" s="471" t="s">
        <v>150</v>
      </c>
      <c r="B111" s="472">
        <v>103</v>
      </c>
      <c r="C111" s="472">
        <v>80</v>
      </c>
      <c r="D111" s="473">
        <v>0.44</v>
      </c>
      <c r="E111" s="472">
        <v>0.84</v>
      </c>
      <c r="F111" s="473">
        <v>1.8</v>
      </c>
      <c r="G111" s="473">
        <v>3.2</v>
      </c>
      <c r="H111" s="473">
        <v>4.2</v>
      </c>
      <c r="I111" s="473">
        <v>0.5</v>
      </c>
      <c r="J111" s="473">
        <v>0.1</v>
      </c>
      <c r="K111" s="473">
        <v>2.4</v>
      </c>
      <c r="L111" s="473">
        <v>18.5</v>
      </c>
      <c r="M111" s="473">
        <v>6.9</v>
      </c>
      <c r="N111" s="473">
        <v>15.6</v>
      </c>
      <c r="O111" s="472">
        <v>2.8</v>
      </c>
      <c r="P111" s="472">
        <v>3.4</v>
      </c>
      <c r="Q111" s="385">
        <f>(D111-Math!B$2)/Math!B$3</f>
        <v>-0.556250513168425</v>
      </c>
      <c r="R111" s="385">
        <f>(E111-Math!C$2)/Math!C$3</f>
        <v>0.83605867068837247</v>
      </c>
      <c r="S111" s="385">
        <f>(F111-Math!D$2)/Math!D$3</f>
        <v>0.62324179963019455</v>
      </c>
      <c r="T111" s="385">
        <f>(G111-Math!E$2)/Math!E$3</f>
        <v>-0.73394568797842263</v>
      </c>
      <c r="U111" s="385">
        <f>(H111-Math!F$2)/Math!F$3</f>
        <v>0.78939493410417183</v>
      </c>
      <c r="V111" s="385">
        <f>(I111-Math!G$2)/Math!G$3</f>
        <v>-0.87464159950552023</v>
      </c>
      <c r="W111" s="385">
        <f>(J111-Math!H$2)/Math!H$3</f>
        <v>-0.98758128421271218</v>
      </c>
      <c r="X111" s="385">
        <f>(-1)*(K111-Math!I$2)/Math!I$3</f>
        <v>-1.2222716928988908</v>
      </c>
      <c r="Y111" s="385">
        <f>(L111-Math!J$2)/Math!J$3</f>
        <v>1.0350797917459726</v>
      </c>
    </row>
    <row r="112" spans="1:25" ht="18">
      <c r="A112" s="471" t="s">
        <v>113</v>
      </c>
      <c r="B112" s="472">
        <v>104</v>
      </c>
      <c r="C112" s="472">
        <v>66</v>
      </c>
      <c r="D112" s="473">
        <v>0.49</v>
      </c>
      <c r="E112" s="472">
        <v>0.73</v>
      </c>
      <c r="F112" s="473">
        <v>0.8</v>
      </c>
      <c r="G112" s="473">
        <v>7.3</v>
      </c>
      <c r="H112" s="473">
        <v>2</v>
      </c>
      <c r="I112" s="473">
        <v>1.2</v>
      </c>
      <c r="J112" s="473">
        <v>0.8</v>
      </c>
      <c r="K112" s="473">
        <v>1.3</v>
      </c>
      <c r="L112" s="473">
        <v>12.8</v>
      </c>
      <c r="M112" s="473">
        <v>4.7</v>
      </c>
      <c r="N112" s="473">
        <v>9.6</v>
      </c>
      <c r="O112" s="472">
        <v>2.6</v>
      </c>
      <c r="P112" s="472">
        <v>3.6</v>
      </c>
      <c r="Q112" s="385">
        <f>(D112-Math!B$2)/Math!B$3</f>
        <v>0.28911500836413739</v>
      </c>
      <c r="R112" s="385">
        <f>(E112-Math!C$2)/Math!C$3</f>
        <v>-0.40004957898529969</v>
      </c>
      <c r="S112" s="385">
        <f>(F112-Math!D$2)/Math!D$3</f>
        <v>-0.52172170244609628</v>
      </c>
      <c r="T112" s="385">
        <f>(G112-Math!E$2)/Math!E$3</f>
        <v>0.87180528358589682</v>
      </c>
      <c r="U112" s="385">
        <f>(H112-Math!F$2)/Math!F$3</f>
        <v>-0.3864133631396876</v>
      </c>
      <c r="V112" s="385">
        <f>(I112-Math!G$2)/Math!G$3</f>
        <v>0.91207762127423941</v>
      </c>
      <c r="W112" s="385">
        <f>(J112-Math!H$2)/Math!H$3</f>
        <v>0.37058551136469142</v>
      </c>
      <c r="X112" s="385">
        <f>(-1)*(K112-Math!I$2)/Math!I$3</f>
        <v>0.25628277431750845</v>
      </c>
      <c r="Y112" s="385">
        <f>(L112-Math!J$2)/Math!J$3</f>
        <v>-2.421805783208002E-4</v>
      </c>
    </row>
    <row r="113" spans="1:25" ht="18">
      <c r="A113" s="474" t="s">
        <v>325</v>
      </c>
      <c r="B113" s="468" t="s">
        <v>324</v>
      </c>
      <c r="C113" s="468" t="s">
        <v>326</v>
      </c>
      <c r="D113" s="475" t="s">
        <v>3</v>
      </c>
      <c r="E113" s="468" t="s">
        <v>4</v>
      </c>
      <c r="F113" s="475" t="s">
        <v>5</v>
      </c>
      <c r="G113" s="475" t="s">
        <v>327</v>
      </c>
      <c r="H113" s="475" t="s">
        <v>7</v>
      </c>
      <c r="I113" s="475" t="s">
        <v>8</v>
      </c>
      <c r="J113" s="475" t="s">
        <v>9</v>
      </c>
      <c r="K113" s="475" t="s">
        <v>10</v>
      </c>
      <c r="L113" s="475" t="s">
        <v>11</v>
      </c>
      <c r="M113" s="475"/>
      <c r="N113" s="475"/>
      <c r="O113" s="468"/>
      <c r="P113" s="468"/>
      <c r="Q113" s="385" t="e">
        <f>(D113-Math!B$2)/Math!B$3</f>
        <v>#VALUE!</v>
      </c>
      <c r="R113" s="385" t="e">
        <f>(E113-Math!C$2)/Math!C$3</f>
        <v>#VALUE!</v>
      </c>
      <c r="S113" s="385" t="e">
        <f>(F113-Math!D$2)/Math!D$3</f>
        <v>#VALUE!</v>
      </c>
      <c r="T113" s="385" t="e">
        <f>(G113-Math!E$2)/Math!E$3</f>
        <v>#VALUE!</v>
      </c>
      <c r="U113" s="385" t="e">
        <f>(H113-Math!F$2)/Math!F$3</f>
        <v>#VALUE!</v>
      </c>
      <c r="V113" s="385" t="e">
        <f>(I113-Math!G$2)/Math!G$3</f>
        <v>#VALUE!</v>
      </c>
      <c r="W113" s="385" t="e">
        <f>(J113-Math!H$2)/Math!H$3</f>
        <v>#VALUE!</v>
      </c>
      <c r="X113" s="385" t="e">
        <f>(-1)*(K113-Math!I$2)/Math!I$3</f>
        <v>#VALUE!</v>
      </c>
      <c r="Y113" s="385" t="e">
        <f>(L113-Math!J$2)/Math!J$3</f>
        <v>#VALUE!</v>
      </c>
    </row>
    <row r="114" spans="1:25" ht="18">
      <c r="A114" s="471" t="s">
        <v>127</v>
      </c>
      <c r="B114" s="472">
        <v>105</v>
      </c>
      <c r="C114" s="472">
        <v>74</v>
      </c>
      <c r="D114" s="473">
        <v>0.47</v>
      </c>
      <c r="E114" s="472">
        <v>0.75</v>
      </c>
      <c r="F114" s="473">
        <v>1.2</v>
      </c>
      <c r="G114" s="473">
        <v>7.3</v>
      </c>
      <c r="H114" s="473">
        <v>1.6</v>
      </c>
      <c r="I114" s="473">
        <v>0.5</v>
      </c>
      <c r="J114" s="473">
        <v>1.6</v>
      </c>
      <c r="K114" s="473">
        <v>1.6</v>
      </c>
      <c r="L114" s="473">
        <v>12.7</v>
      </c>
      <c r="M114" s="473">
        <v>4.7</v>
      </c>
      <c r="N114" s="473">
        <v>10</v>
      </c>
      <c r="O114" s="472">
        <v>2.1</v>
      </c>
      <c r="P114" s="472">
        <v>2.8</v>
      </c>
      <c r="Q114" s="385">
        <f>(D114-Math!B$2)/Math!B$3</f>
        <v>-4.9031200248887921E-2</v>
      </c>
      <c r="R114" s="385">
        <f>(E114-Math!C$2)/Math!C$3</f>
        <v>-0.17530262449917725</v>
      </c>
      <c r="S114" s="385">
        <f>(F114-Math!D$2)/Math!D$3</f>
        <v>-6.3736301615580027E-2</v>
      </c>
      <c r="T114" s="385">
        <f>(G114-Math!E$2)/Math!E$3</f>
        <v>0.87180528358589682</v>
      </c>
      <c r="U114" s="385">
        <f>(H114-Math!F$2)/Math!F$3</f>
        <v>-0.60019668991129838</v>
      </c>
      <c r="V114" s="385">
        <f>(I114-Math!G$2)/Math!G$3</f>
        <v>-0.87464159950552023</v>
      </c>
      <c r="W114" s="385">
        <f>(J114-Math!H$2)/Math!H$3</f>
        <v>1.9227761348817241</v>
      </c>
      <c r="X114" s="385">
        <f>(-1)*(K114-Math!I$2)/Math!I$3</f>
        <v>-0.14695935310514599</v>
      </c>
      <c r="Y114" s="385">
        <f>(L114-Math!J$2)/Math!J$3</f>
        <v>-1.8405723952431469E-2</v>
      </c>
    </row>
    <row r="115" spans="1:25" ht="18">
      <c r="A115" s="471" t="s">
        <v>149</v>
      </c>
      <c r="B115" s="472">
        <v>106</v>
      </c>
      <c r="C115" s="472">
        <v>72</v>
      </c>
      <c r="D115" s="473">
        <v>0.45</v>
      </c>
      <c r="E115" s="472">
        <v>0.8</v>
      </c>
      <c r="F115" s="473">
        <v>1.8</v>
      </c>
      <c r="G115" s="473">
        <v>2.4</v>
      </c>
      <c r="H115" s="473">
        <v>4.5</v>
      </c>
      <c r="I115" s="473">
        <v>0.6</v>
      </c>
      <c r="J115" s="473">
        <v>0.3</v>
      </c>
      <c r="K115" s="473">
        <v>2</v>
      </c>
      <c r="L115" s="473">
        <v>15.5</v>
      </c>
      <c r="M115" s="473">
        <v>4.8</v>
      </c>
      <c r="N115" s="473">
        <v>10.8</v>
      </c>
      <c r="O115" s="472">
        <v>4.0999999999999996</v>
      </c>
      <c r="P115" s="472">
        <v>5.0999999999999996</v>
      </c>
      <c r="Q115" s="385">
        <f>(D115-Math!B$2)/Math!B$3</f>
        <v>-0.38717740886191232</v>
      </c>
      <c r="R115" s="385">
        <f>(E115-Math!C$2)/Math!C$3</f>
        <v>0.38656476171612886</v>
      </c>
      <c r="S115" s="385">
        <f>(F115-Math!D$2)/Math!D$3</f>
        <v>0.62324179963019455</v>
      </c>
      <c r="T115" s="385">
        <f>(G115-Math!E$2)/Math!E$3</f>
        <v>-1.0472629507226803</v>
      </c>
      <c r="U115" s="385">
        <f>(H115-Math!F$2)/Math!F$3</f>
        <v>0.94973242918287981</v>
      </c>
      <c r="V115" s="385">
        <f>(I115-Math!G$2)/Math!G$3</f>
        <v>-0.61939599653698318</v>
      </c>
      <c r="W115" s="385">
        <f>(J115-Math!H$2)/Math!H$3</f>
        <v>-0.59953362833345403</v>
      </c>
      <c r="X115" s="385">
        <f>(-1)*(K115-Math!I$2)/Math!I$3</f>
        <v>-0.68461552300201833</v>
      </c>
      <c r="Y115" s="385">
        <f>(L115-Math!J$2)/Math!J$3</f>
        <v>0.49017349052266024</v>
      </c>
    </row>
    <row r="116" spans="1:25" ht="18">
      <c r="A116" s="471" t="s">
        <v>142</v>
      </c>
      <c r="B116" s="472">
        <v>107</v>
      </c>
      <c r="C116" s="472">
        <v>76</v>
      </c>
      <c r="D116" s="473">
        <v>0.5</v>
      </c>
      <c r="E116" s="472">
        <v>0.69</v>
      </c>
      <c r="F116" s="473">
        <v>1.3</v>
      </c>
      <c r="G116" s="473">
        <v>7.3</v>
      </c>
      <c r="H116" s="473">
        <v>1.4</v>
      </c>
      <c r="I116" s="473">
        <v>0.5</v>
      </c>
      <c r="J116" s="473">
        <v>1.2</v>
      </c>
      <c r="K116" s="473">
        <v>1.6</v>
      </c>
      <c r="L116" s="473">
        <v>14.7</v>
      </c>
      <c r="M116" s="473">
        <v>5.5</v>
      </c>
      <c r="N116" s="473">
        <v>11</v>
      </c>
      <c r="O116" s="472">
        <v>2.4</v>
      </c>
      <c r="P116" s="472">
        <v>3.4</v>
      </c>
      <c r="Q116" s="385">
        <f>(D116-Math!B$2)/Math!B$3</f>
        <v>0.45818811267065007</v>
      </c>
      <c r="R116" s="385">
        <f>(E116-Math!C$2)/Math!C$3</f>
        <v>-0.84954348795754464</v>
      </c>
      <c r="S116" s="385">
        <f>(F116-Math!D$2)/Math!D$3</f>
        <v>5.0760048592049148E-2</v>
      </c>
      <c r="T116" s="385">
        <f>(G116-Math!E$2)/Math!E$3</f>
        <v>0.87180528358589682</v>
      </c>
      <c r="U116" s="385">
        <f>(H116-Math!F$2)/Math!F$3</f>
        <v>-0.70708835329710384</v>
      </c>
      <c r="V116" s="385">
        <f>(I116-Math!G$2)/Math!G$3</f>
        <v>-0.87464159950552023</v>
      </c>
      <c r="W116" s="385">
        <f>(J116-Math!H$2)/Math!H$3</f>
        <v>1.1466808231232075</v>
      </c>
      <c r="X116" s="385">
        <f>(-1)*(K116-Math!I$2)/Math!I$3</f>
        <v>-0.14695935310514599</v>
      </c>
      <c r="Y116" s="385">
        <f>(L116-Math!J$2)/Math!J$3</f>
        <v>0.34486514352977676</v>
      </c>
    </row>
    <row r="117" spans="1:25" ht="18">
      <c r="A117" s="471" t="s">
        <v>344</v>
      </c>
      <c r="B117" s="472">
        <v>108</v>
      </c>
      <c r="C117" s="472">
        <v>78</v>
      </c>
      <c r="D117" s="473">
        <v>0.47</v>
      </c>
      <c r="E117" s="472">
        <v>0.83</v>
      </c>
      <c r="F117" s="473">
        <v>1.7</v>
      </c>
      <c r="G117" s="473">
        <v>5.8</v>
      </c>
      <c r="H117" s="473">
        <v>2.2000000000000002</v>
      </c>
      <c r="I117" s="473">
        <v>0.8</v>
      </c>
      <c r="J117" s="473">
        <v>0.6</v>
      </c>
      <c r="K117" s="473">
        <v>1.7</v>
      </c>
      <c r="L117" s="473">
        <v>12.3</v>
      </c>
      <c r="M117" s="473">
        <v>4.0999999999999996</v>
      </c>
      <c r="N117" s="473">
        <v>8.8000000000000007</v>
      </c>
      <c r="O117" s="472">
        <v>2.4</v>
      </c>
      <c r="P117" s="472">
        <v>2.8</v>
      </c>
      <c r="Q117" s="385">
        <f>(D117-Math!B$2)/Math!B$3</f>
        <v>-4.9031200248887921E-2</v>
      </c>
      <c r="R117" s="385">
        <f>(E117-Math!C$2)/Math!C$3</f>
        <v>0.72368519344531124</v>
      </c>
      <c r="S117" s="385">
        <f>(F117-Math!D$2)/Math!D$3</f>
        <v>0.50874544942256539</v>
      </c>
      <c r="T117" s="385">
        <f>(G117-Math!E$2)/Math!E$3</f>
        <v>0.284335415940414</v>
      </c>
      <c r="U117" s="385">
        <f>(H117-Math!F$2)/Math!F$3</f>
        <v>-0.27952169975388214</v>
      </c>
      <c r="V117" s="385">
        <f>(I117-Math!G$2)/Math!G$3</f>
        <v>-0.10890479059990879</v>
      </c>
      <c r="W117" s="385">
        <f>(J117-Math!H$2)/Math!H$3</f>
        <v>-1.7462144514566846E-2</v>
      </c>
      <c r="X117" s="385">
        <f>(-1)*(K117-Math!I$2)/Math!I$3</f>
        <v>-0.28137339557936392</v>
      </c>
      <c r="Y117" s="385">
        <f>(L117-Math!J$2)/Math!J$3</f>
        <v>-9.105989744887287E-2</v>
      </c>
    </row>
    <row r="118" spans="1:25" ht="18">
      <c r="A118" s="471" t="s">
        <v>129</v>
      </c>
      <c r="B118" s="472">
        <v>109</v>
      </c>
      <c r="C118" s="472">
        <v>78</v>
      </c>
      <c r="D118" s="473">
        <v>0.48</v>
      </c>
      <c r="E118" s="472">
        <v>0.79</v>
      </c>
      <c r="F118" s="473">
        <v>2</v>
      </c>
      <c r="G118" s="473">
        <v>4.0999999999999996</v>
      </c>
      <c r="H118" s="473">
        <v>2</v>
      </c>
      <c r="I118" s="473">
        <v>0.8</v>
      </c>
      <c r="J118" s="473">
        <v>0</v>
      </c>
      <c r="K118" s="473">
        <v>1.6</v>
      </c>
      <c r="L118" s="473">
        <v>15.7</v>
      </c>
      <c r="M118" s="473">
        <v>5.4</v>
      </c>
      <c r="N118" s="473">
        <v>11.1</v>
      </c>
      <c r="O118" s="472">
        <v>3</v>
      </c>
      <c r="P118" s="472">
        <v>3.8</v>
      </c>
      <c r="Q118" s="385">
        <f>(D118-Math!B$2)/Math!B$3</f>
        <v>0.12004190405762474</v>
      </c>
      <c r="R118" s="385">
        <f>(E118-Math!C$2)/Math!C$3</f>
        <v>0.27419128447306762</v>
      </c>
      <c r="S118" s="385">
        <f>(F118-Math!D$2)/Math!D$3</f>
        <v>0.85223450004545265</v>
      </c>
      <c r="T118" s="385">
        <f>(G118-Math!E$2)/Math!E$3</f>
        <v>-0.38146376739113319</v>
      </c>
      <c r="U118" s="385">
        <f>(H118-Math!F$2)/Math!F$3</f>
        <v>-0.3864133631396876</v>
      </c>
      <c r="V118" s="385">
        <f>(I118-Math!G$2)/Math!G$3</f>
        <v>-0.10890479059990879</v>
      </c>
      <c r="W118" s="385">
        <f>(J118-Math!H$2)/Math!H$3</f>
        <v>-1.1816051121523412</v>
      </c>
      <c r="X118" s="385">
        <f>(-1)*(K118-Math!I$2)/Math!I$3</f>
        <v>-0.14695935310514599</v>
      </c>
      <c r="Y118" s="385">
        <f>(L118-Math!J$2)/Math!J$3</f>
        <v>0.52650057727088095</v>
      </c>
    </row>
    <row r="119" spans="1:25" ht="18">
      <c r="A119" s="471" t="s">
        <v>147</v>
      </c>
      <c r="B119" s="472">
        <v>110</v>
      </c>
      <c r="C119" s="472">
        <v>70</v>
      </c>
      <c r="D119" s="473">
        <v>0.44</v>
      </c>
      <c r="E119" s="472">
        <v>0.72</v>
      </c>
      <c r="F119" s="473">
        <v>1.5</v>
      </c>
      <c r="G119" s="473">
        <v>4.5999999999999996</v>
      </c>
      <c r="H119" s="473">
        <v>2.4</v>
      </c>
      <c r="I119" s="473">
        <v>0.9</v>
      </c>
      <c r="J119" s="473">
        <v>0.7</v>
      </c>
      <c r="K119" s="473">
        <v>1.7</v>
      </c>
      <c r="L119" s="473">
        <v>17.5</v>
      </c>
      <c r="M119" s="473">
        <v>6.6</v>
      </c>
      <c r="N119" s="473">
        <v>14.8</v>
      </c>
      <c r="O119" s="472">
        <v>2.7</v>
      </c>
      <c r="P119" s="472">
        <v>3.8</v>
      </c>
      <c r="Q119" s="385">
        <f>(D119-Math!B$2)/Math!B$3</f>
        <v>-0.556250513168425</v>
      </c>
      <c r="R119" s="385">
        <f>(E119-Math!C$2)/Math!C$3</f>
        <v>-0.51242305622836093</v>
      </c>
      <c r="S119" s="385">
        <f>(F119-Math!D$2)/Math!D$3</f>
        <v>0.27975274900730723</v>
      </c>
      <c r="T119" s="385">
        <f>(G119-Math!E$2)/Math!E$3</f>
        <v>-0.18564047817597229</v>
      </c>
      <c r="U119" s="385">
        <f>(H119-Math!F$2)/Math!F$3</f>
        <v>-0.17263003636807686</v>
      </c>
      <c r="V119" s="385">
        <f>(I119-Math!G$2)/Math!G$3</f>
        <v>0.14634081236862825</v>
      </c>
      <c r="W119" s="385">
        <f>(J119-Math!H$2)/Math!H$3</f>
        <v>0.17656168342506218</v>
      </c>
      <c r="X119" s="385">
        <f>(-1)*(K119-Math!I$2)/Math!I$3</f>
        <v>-0.28137339557936392</v>
      </c>
      <c r="Y119" s="385">
        <f>(L119-Math!J$2)/Math!J$3</f>
        <v>0.85344435800486851</v>
      </c>
    </row>
    <row r="120" spans="1:25" ht="18">
      <c r="A120" s="471" t="s">
        <v>111</v>
      </c>
      <c r="B120" s="472">
        <v>111</v>
      </c>
      <c r="C120" s="472">
        <v>74</v>
      </c>
      <c r="D120" s="473">
        <v>0.43</v>
      </c>
      <c r="E120" s="472">
        <v>0.89</v>
      </c>
      <c r="F120" s="473">
        <v>2.8</v>
      </c>
      <c r="G120" s="473">
        <v>3.5</v>
      </c>
      <c r="H120" s="473">
        <v>1.8</v>
      </c>
      <c r="I120" s="473">
        <v>0.9</v>
      </c>
      <c r="J120" s="473">
        <v>0.4</v>
      </c>
      <c r="K120" s="473">
        <v>1.1000000000000001</v>
      </c>
      <c r="L120" s="473">
        <v>15.6</v>
      </c>
      <c r="M120" s="473">
        <v>5.6</v>
      </c>
      <c r="N120" s="473">
        <v>13.1</v>
      </c>
      <c r="O120" s="472">
        <v>1.7</v>
      </c>
      <c r="P120" s="472">
        <v>1.9</v>
      </c>
      <c r="Q120" s="385">
        <f>(D120-Math!B$2)/Math!B$3</f>
        <v>-0.72532361747493768</v>
      </c>
      <c r="R120" s="385">
        <f>(E120-Math!C$2)/Math!C$3</f>
        <v>1.3979260569036787</v>
      </c>
      <c r="S120" s="385">
        <f>(F120-Math!D$2)/Math!D$3</f>
        <v>1.7682053017064852</v>
      </c>
      <c r="T120" s="385">
        <f>(G120-Math!E$2)/Math!E$3</f>
        <v>-0.61645171444932623</v>
      </c>
      <c r="U120" s="385">
        <f>(H120-Math!F$2)/Math!F$3</f>
        <v>-0.49330502652549296</v>
      </c>
      <c r="V120" s="385">
        <f>(I120-Math!G$2)/Math!G$3</f>
        <v>0.14634081236862825</v>
      </c>
      <c r="W120" s="385">
        <f>(J120-Math!H$2)/Math!H$3</f>
        <v>-0.40550980039382489</v>
      </c>
      <c r="X120" s="385">
        <f>(-1)*(K120-Math!I$2)/Math!I$3</f>
        <v>0.5251108592659447</v>
      </c>
      <c r="Y120" s="385">
        <f>(L120-Math!J$2)/Math!J$3</f>
        <v>0.50833703389677054</v>
      </c>
    </row>
    <row r="121" spans="1:25" ht="18">
      <c r="A121" s="471" t="s">
        <v>99</v>
      </c>
      <c r="B121" s="472">
        <v>112</v>
      </c>
      <c r="C121" s="472">
        <v>74</v>
      </c>
      <c r="D121" s="473">
        <v>0.45</v>
      </c>
      <c r="E121" s="472">
        <v>0.75</v>
      </c>
      <c r="F121" s="473">
        <v>1.1000000000000001</v>
      </c>
      <c r="G121" s="473">
        <v>6.7</v>
      </c>
      <c r="H121" s="473">
        <v>3.8</v>
      </c>
      <c r="I121" s="473">
        <v>0.9</v>
      </c>
      <c r="J121" s="473">
        <v>0.9</v>
      </c>
      <c r="K121" s="473">
        <v>1</v>
      </c>
      <c r="L121" s="473">
        <v>11.6</v>
      </c>
      <c r="M121" s="473">
        <v>4.2</v>
      </c>
      <c r="N121" s="473">
        <v>9.4</v>
      </c>
      <c r="O121" s="472">
        <v>2.1</v>
      </c>
      <c r="P121" s="472">
        <v>2.7</v>
      </c>
      <c r="Q121" s="385">
        <f>(D121-Math!B$2)/Math!B$3</f>
        <v>-0.38717740886191232</v>
      </c>
      <c r="R121" s="385">
        <f>(E121-Math!C$2)/Math!C$3</f>
        <v>-0.17530262449917725</v>
      </c>
      <c r="S121" s="385">
        <f>(F121-Math!D$2)/Math!D$3</f>
        <v>-0.17823265182320897</v>
      </c>
      <c r="T121" s="385">
        <f>(G121-Math!E$2)/Math!E$3</f>
        <v>0.63681733652770378</v>
      </c>
      <c r="U121" s="385">
        <f>(H121-Math!F$2)/Math!F$3</f>
        <v>0.57561160733256078</v>
      </c>
      <c r="V121" s="385">
        <f>(I121-Math!G$2)/Math!G$3</f>
        <v>0.14634081236862825</v>
      </c>
      <c r="W121" s="385">
        <f>(J121-Math!H$2)/Math!H$3</f>
        <v>0.56460933930432045</v>
      </c>
      <c r="X121" s="385">
        <f>(-1)*(K121-Math!I$2)/Math!I$3</f>
        <v>0.65952490174016287</v>
      </c>
      <c r="Y121" s="385">
        <f>(L121-Math!J$2)/Math!J$3</f>
        <v>-0.21820470106764595</v>
      </c>
    </row>
    <row r="122" spans="1:25" ht="18">
      <c r="A122" s="471" t="s">
        <v>345</v>
      </c>
      <c r="B122" s="472">
        <v>113</v>
      </c>
      <c r="C122" s="472">
        <v>72</v>
      </c>
      <c r="D122" s="473">
        <v>0.44</v>
      </c>
      <c r="E122" s="472">
        <v>0.9</v>
      </c>
      <c r="F122" s="473">
        <v>3</v>
      </c>
      <c r="G122" s="473">
        <v>2.2999999999999998</v>
      </c>
      <c r="H122" s="473">
        <v>2.4</v>
      </c>
      <c r="I122" s="473">
        <v>0.3</v>
      </c>
      <c r="J122" s="473">
        <v>0.2</v>
      </c>
      <c r="K122" s="473">
        <v>1.1000000000000001</v>
      </c>
      <c r="L122" s="473">
        <v>15.5</v>
      </c>
      <c r="M122" s="473">
        <v>4.9000000000000004</v>
      </c>
      <c r="N122" s="473">
        <v>11.1</v>
      </c>
      <c r="O122" s="472">
        <v>2.7</v>
      </c>
      <c r="P122" s="472">
        <v>3</v>
      </c>
      <c r="Q122" s="385">
        <f>(D122-Math!B$2)/Math!B$3</f>
        <v>-0.556250513168425</v>
      </c>
      <c r="R122" s="385">
        <f>(E122-Math!C$2)/Math!C$3</f>
        <v>1.5102995341467398</v>
      </c>
      <c r="S122" s="385">
        <f>(F122-Math!D$2)/Math!D$3</f>
        <v>1.9971980021217435</v>
      </c>
      <c r="T122" s="385">
        <f>(G122-Math!E$2)/Math!E$3</f>
        <v>-1.0864276085657125</v>
      </c>
      <c r="U122" s="385">
        <f>(H122-Math!F$2)/Math!F$3</f>
        <v>-0.17263003636807686</v>
      </c>
      <c r="V122" s="385">
        <f>(I122-Math!G$2)/Math!G$3</f>
        <v>-1.3851328054425947</v>
      </c>
      <c r="W122" s="385">
        <f>(J122-Math!H$2)/Math!H$3</f>
        <v>-0.79355745627308305</v>
      </c>
      <c r="X122" s="385">
        <f>(-1)*(K122-Math!I$2)/Math!I$3</f>
        <v>0.5251108592659447</v>
      </c>
      <c r="Y122" s="385">
        <f>(L122-Math!J$2)/Math!J$3</f>
        <v>0.49017349052266024</v>
      </c>
    </row>
    <row r="123" spans="1:25" ht="18">
      <c r="A123" s="471" t="s">
        <v>349</v>
      </c>
      <c r="B123" s="472">
        <v>114</v>
      </c>
      <c r="C123" s="472">
        <v>66</v>
      </c>
      <c r="D123" s="473">
        <v>0.41</v>
      </c>
      <c r="E123" s="472">
        <v>0.86</v>
      </c>
      <c r="F123" s="473">
        <v>2.2999999999999998</v>
      </c>
      <c r="G123" s="473">
        <v>3.2</v>
      </c>
      <c r="H123" s="473">
        <v>2.2000000000000002</v>
      </c>
      <c r="I123" s="473">
        <v>0.7</v>
      </c>
      <c r="J123" s="473">
        <v>0.1</v>
      </c>
      <c r="K123" s="473">
        <v>1.4</v>
      </c>
      <c r="L123" s="473">
        <v>16.899999999999999</v>
      </c>
      <c r="M123" s="473">
        <v>5.6</v>
      </c>
      <c r="N123" s="473">
        <v>13.6</v>
      </c>
      <c r="O123" s="472">
        <v>3.4</v>
      </c>
      <c r="P123" s="472">
        <v>3.9</v>
      </c>
      <c r="Q123" s="385">
        <f>(D123-Math!B$2)/Math!B$3</f>
        <v>-1.0634698260879629</v>
      </c>
      <c r="R123" s="385">
        <f>(E123-Math!C$2)/Math!C$3</f>
        <v>1.0608056251744951</v>
      </c>
      <c r="S123" s="385">
        <f>(F123-Math!D$2)/Math!D$3</f>
        <v>1.1957235506683397</v>
      </c>
      <c r="T123" s="385">
        <f>(G123-Math!E$2)/Math!E$3</f>
        <v>-0.73394568797842263</v>
      </c>
      <c r="U123" s="385">
        <f>(H123-Math!F$2)/Math!F$3</f>
        <v>-0.27952169975388214</v>
      </c>
      <c r="V123" s="385">
        <f>(I123-Math!G$2)/Math!G$3</f>
        <v>-0.36415039356844614</v>
      </c>
      <c r="W123" s="385">
        <f>(J123-Math!H$2)/Math!H$3</f>
        <v>-0.98758128421271218</v>
      </c>
      <c r="X123" s="385">
        <f>(-1)*(K123-Math!I$2)/Math!I$3</f>
        <v>0.12186873184329051</v>
      </c>
      <c r="Y123" s="385">
        <f>(L123-Math!J$2)/Math!J$3</f>
        <v>0.74446309776020569</v>
      </c>
    </row>
    <row r="124" spans="1:25" ht="18">
      <c r="A124" s="471" t="s">
        <v>152</v>
      </c>
      <c r="B124" s="472">
        <v>115</v>
      </c>
      <c r="C124" s="472">
        <v>74</v>
      </c>
      <c r="D124" s="473">
        <v>0.42</v>
      </c>
      <c r="E124" s="472">
        <v>0.84</v>
      </c>
      <c r="F124" s="473">
        <v>2.4</v>
      </c>
      <c r="G124" s="473">
        <v>4.7</v>
      </c>
      <c r="H124" s="473">
        <v>1.5</v>
      </c>
      <c r="I124" s="473">
        <v>0.6</v>
      </c>
      <c r="J124" s="473">
        <v>0.2</v>
      </c>
      <c r="K124" s="473">
        <v>1.3</v>
      </c>
      <c r="L124" s="473">
        <v>16.899999999999999</v>
      </c>
      <c r="M124" s="473">
        <v>5.7</v>
      </c>
      <c r="N124" s="473">
        <v>13.6</v>
      </c>
      <c r="O124" s="472">
        <v>3.1</v>
      </c>
      <c r="P124" s="472">
        <v>3.7</v>
      </c>
      <c r="Q124" s="385">
        <f>(D124-Math!B$2)/Math!B$3</f>
        <v>-0.89439672178145035</v>
      </c>
      <c r="R124" s="385">
        <f>(E124-Math!C$2)/Math!C$3</f>
        <v>0.83605867068837247</v>
      </c>
      <c r="S124" s="385">
        <f>(F124-Math!D$2)/Math!D$3</f>
        <v>1.310219900875969</v>
      </c>
      <c r="T124" s="385">
        <f>(G124-Math!E$2)/Math!E$3</f>
        <v>-0.1464758203329399</v>
      </c>
      <c r="U124" s="385">
        <f>(H124-Math!F$2)/Math!F$3</f>
        <v>-0.65364252160420111</v>
      </c>
      <c r="V124" s="385">
        <f>(I124-Math!G$2)/Math!G$3</f>
        <v>-0.61939599653698318</v>
      </c>
      <c r="W124" s="385">
        <f>(J124-Math!H$2)/Math!H$3</f>
        <v>-0.79355745627308305</v>
      </c>
      <c r="X124" s="385">
        <f>(-1)*(K124-Math!I$2)/Math!I$3</f>
        <v>0.25628277431750845</v>
      </c>
      <c r="Y124" s="385">
        <f>(L124-Math!J$2)/Math!J$3</f>
        <v>0.74446309776020569</v>
      </c>
    </row>
    <row r="125" spans="1:25" ht="18">
      <c r="A125" s="471" t="s">
        <v>121</v>
      </c>
      <c r="B125" s="472">
        <v>116</v>
      </c>
      <c r="C125" s="472">
        <v>66</v>
      </c>
      <c r="D125" s="473">
        <v>0.48</v>
      </c>
      <c r="E125" s="472">
        <v>0.79</v>
      </c>
      <c r="F125" s="473">
        <v>1.1000000000000001</v>
      </c>
      <c r="G125" s="473">
        <v>7</v>
      </c>
      <c r="H125" s="473">
        <v>2.7</v>
      </c>
      <c r="I125" s="473">
        <v>0.8</v>
      </c>
      <c r="J125" s="473">
        <v>0.5</v>
      </c>
      <c r="K125" s="473">
        <v>1.6</v>
      </c>
      <c r="L125" s="473">
        <v>13.3</v>
      </c>
      <c r="M125" s="473">
        <v>5.2</v>
      </c>
      <c r="N125" s="473">
        <v>11</v>
      </c>
      <c r="O125" s="472">
        <v>1.7</v>
      </c>
      <c r="P125" s="472">
        <v>2.1</v>
      </c>
      <c r="Q125" s="385">
        <f>(D125-Math!B$2)/Math!B$3</f>
        <v>0.12004190405762474</v>
      </c>
      <c r="R125" s="385">
        <f>(E125-Math!C$2)/Math!C$3</f>
        <v>0.27419128447306762</v>
      </c>
      <c r="S125" s="385">
        <f>(F125-Math!D$2)/Math!D$3</f>
        <v>-0.17823265182320897</v>
      </c>
      <c r="T125" s="385">
        <f>(G125-Math!E$2)/Math!E$3</f>
        <v>0.7543113100568003</v>
      </c>
      <c r="U125" s="385">
        <f>(H125-Math!F$2)/Math!F$3</f>
        <v>-1.2292541289368639E-2</v>
      </c>
      <c r="V125" s="385">
        <f>(I125-Math!G$2)/Math!G$3</f>
        <v>-0.10890479059990879</v>
      </c>
      <c r="W125" s="385">
        <f>(J125-Math!H$2)/Math!H$3</f>
        <v>-0.21148597245419587</v>
      </c>
      <c r="X125" s="385">
        <f>(-1)*(K125-Math!I$2)/Math!I$3</f>
        <v>-0.14695935310514599</v>
      </c>
      <c r="Y125" s="385">
        <f>(L125-Math!J$2)/Math!J$3</f>
        <v>9.0575536292231265E-2</v>
      </c>
    </row>
    <row r="126" spans="1:25" ht="18">
      <c r="A126" s="471" t="s">
        <v>160</v>
      </c>
      <c r="B126" s="472">
        <v>117</v>
      </c>
      <c r="C126" s="472">
        <v>72</v>
      </c>
      <c r="D126" s="473">
        <v>0.44</v>
      </c>
      <c r="E126" s="472">
        <v>0.72</v>
      </c>
      <c r="F126" s="473">
        <v>2.1</v>
      </c>
      <c r="G126" s="473">
        <v>5.3</v>
      </c>
      <c r="H126" s="473">
        <v>3.3</v>
      </c>
      <c r="I126" s="473">
        <v>0.8</v>
      </c>
      <c r="J126" s="473">
        <v>0.3</v>
      </c>
      <c r="K126" s="473">
        <v>2</v>
      </c>
      <c r="L126" s="473">
        <v>16.399999999999999</v>
      </c>
      <c r="M126" s="473">
        <v>5.5</v>
      </c>
      <c r="N126" s="473">
        <v>12.6</v>
      </c>
      <c r="O126" s="472">
        <v>3.3</v>
      </c>
      <c r="P126" s="472">
        <v>4.5</v>
      </c>
      <c r="Q126" s="385">
        <f>(D126-Math!B$2)/Math!B$3</f>
        <v>-0.556250513168425</v>
      </c>
      <c r="R126" s="385">
        <f>(E126-Math!C$2)/Math!C$3</f>
        <v>-0.51242305622836093</v>
      </c>
      <c r="S126" s="385">
        <f>(F126-Math!D$2)/Math!D$3</f>
        <v>0.96673085025308181</v>
      </c>
      <c r="T126" s="385">
        <f>(G126-Math!E$2)/Math!E$3</f>
        <v>8.8512126725253076E-2</v>
      </c>
      <c r="U126" s="385">
        <f>(H126-Math!F$2)/Math!F$3</f>
        <v>0.30838244886804733</v>
      </c>
      <c r="V126" s="385">
        <f>(I126-Math!G$2)/Math!G$3</f>
        <v>-0.10890479059990879</v>
      </c>
      <c r="W126" s="385">
        <f>(J126-Math!H$2)/Math!H$3</f>
        <v>-0.59953362833345403</v>
      </c>
      <c r="X126" s="385">
        <f>(-1)*(K126-Math!I$2)/Math!I$3</f>
        <v>-0.68461552300201833</v>
      </c>
      <c r="Y126" s="385">
        <f>(L126-Math!J$2)/Math!J$3</f>
        <v>0.65364538088965363</v>
      </c>
    </row>
    <row r="127" spans="1:25" ht="18">
      <c r="A127" s="474" t="s">
        <v>325</v>
      </c>
      <c r="B127" s="468" t="s">
        <v>324</v>
      </c>
      <c r="C127" s="468" t="s">
        <v>326</v>
      </c>
      <c r="D127" s="475" t="s">
        <v>3</v>
      </c>
      <c r="E127" s="468" t="s">
        <v>4</v>
      </c>
      <c r="F127" s="475" t="s">
        <v>5</v>
      </c>
      <c r="G127" s="475" t="s">
        <v>327</v>
      </c>
      <c r="H127" s="475" t="s">
        <v>7</v>
      </c>
      <c r="I127" s="475" t="s">
        <v>8</v>
      </c>
      <c r="J127" s="475" t="s">
        <v>9</v>
      </c>
      <c r="K127" s="475" t="s">
        <v>10</v>
      </c>
      <c r="L127" s="475" t="s">
        <v>11</v>
      </c>
      <c r="M127" s="475"/>
      <c r="N127" s="475"/>
      <c r="O127" s="468"/>
      <c r="P127" s="468"/>
      <c r="Q127" s="385" t="e">
        <f>(D127-Math!B$2)/Math!B$3</f>
        <v>#VALUE!</v>
      </c>
      <c r="R127" s="385" t="e">
        <f>(E127-Math!C$2)/Math!C$3</f>
        <v>#VALUE!</v>
      </c>
      <c r="S127" s="385" t="e">
        <f>(F127-Math!D$2)/Math!D$3</f>
        <v>#VALUE!</v>
      </c>
      <c r="T127" s="385" t="e">
        <f>(G127-Math!E$2)/Math!E$3</f>
        <v>#VALUE!</v>
      </c>
      <c r="U127" s="385" t="e">
        <f>(H127-Math!F$2)/Math!F$3</f>
        <v>#VALUE!</v>
      </c>
      <c r="V127" s="385" t="e">
        <f>(I127-Math!G$2)/Math!G$3</f>
        <v>#VALUE!</v>
      </c>
      <c r="W127" s="385" t="e">
        <f>(J127-Math!H$2)/Math!H$3</f>
        <v>#VALUE!</v>
      </c>
      <c r="X127" s="385" t="e">
        <f>(-1)*(K127-Math!I$2)/Math!I$3</f>
        <v>#VALUE!</v>
      </c>
      <c r="Y127" s="385" t="e">
        <f>(L127-Math!J$2)/Math!J$3</f>
        <v>#VALUE!</v>
      </c>
    </row>
    <row r="128" spans="1:25" ht="18">
      <c r="A128" s="471" t="s">
        <v>120</v>
      </c>
      <c r="B128" s="472">
        <v>118</v>
      </c>
      <c r="C128" s="472">
        <v>76</v>
      </c>
      <c r="D128" s="473">
        <v>0.63</v>
      </c>
      <c r="E128" s="472">
        <v>0.71</v>
      </c>
      <c r="F128" s="473">
        <v>0</v>
      </c>
      <c r="G128" s="473">
        <v>10.5</v>
      </c>
      <c r="H128" s="473">
        <v>2</v>
      </c>
      <c r="I128" s="473">
        <v>0.5</v>
      </c>
      <c r="J128" s="473">
        <v>1</v>
      </c>
      <c r="K128" s="473">
        <v>1.9</v>
      </c>
      <c r="L128" s="473">
        <v>9.6999999999999993</v>
      </c>
      <c r="M128" s="473">
        <v>3.6</v>
      </c>
      <c r="N128" s="473">
        <v>5.7</v>
      </c>
      <c r="O128" s="472">
        <v>2.4</v>
      </c>
      <c r="P128" s="472">
        <v>3.4</v>
      </c>
      <c r="Q128" s="385">
        <f>(D128-Math!B$2)/Math!B$3</f>
        <v>2.6561384686553131</v>
      </c>
      <c r="R128" s="385">
        <f>(E128-Math!C$2)/Math!C$3</f>
        <v>-0.62479653347142217</v>
      </c>
      <c r="S128" s="385">
        <f>(F128-Math!D$2)/Math!D$3</f>
        <v>-1.4376925041071289</v>
      </c>
      <c r="T128" s="385">
        <f>(G128-Math!E$2)/Math!E$3</f>
        <v>2.1250743345629268</v>
      </c>
      <c r="U128" s="385">
        <f>(H128-Math!F$2)/Math!F$3</f>
        <v>-0.3864133631396876</v>
      </c>
      <c r="V128" s="385">
        <f>(I128-Math!G$2)/Math!G$3</f>
        <v>-0.87464159950552023</v>
      </c>
      <c r="W128" s="385">
        <f>(J128-Math!H$2)/Math!H$3</f>
        <v>0.75863316724394947</v>
      </c>
      <c r="X128" s="385">
        <f>(-1)*(K128-Math!I$2)/Math!I$3</f>
        <v>-0.55020148052780016</v>
      </c>
      <c r="Y128" s="385">
        <f>(L128-Math!J$2)/Math!J$3</f>
        <v>-0.56331202517574386</v>
      </c>
    </row>
    <row r="129" spans="1:25" ht="18">
      <c r="A129" s="471" t="s">
        <v>155</v>
      </c>
      <c r="B129" s="472">
        <v>119</v>
      </c>
      <c r="C129" s="472">
        <v>68</v>
      </c>
      <c r="D129" s="473">
        <v>0.45</v>
      </c>
      <c r="E129" s="472">
        <v>0.79</v>
      </c>
      <c r="F129" s="473">
        <v>1.7</v>
      </c>
      <c r="G129" s="473">
        <v>3.3</v>
      </c>
      <c r="H129" s="473">
        <v>5.0999999999999996</v>
      </c>
      <c r="I129" s="473">
        <v>0.8</v>
      </c>
      <c r="J129" s="473">
        <v>0.1</v>
      </c>
      <c r="K129" s="473">
        <v>2</v>
      </c>
      <c r="L129" s="473">
        <v>14.8</v>
      </c>
      <c r="M129" s="473">
        <v>5.4</v>
      </c>
      <c r="N129" s="473">
        <v>12</v>
      </c>
      <c r="O129" s="472">
        <v>2.4</v>
      </c>
      <c r="P129" s="472">
        <v>3</v>
      </c>
      <c r="Q129" s="385">
        <f>(D129-Math!B$2)/Math!B$3</f>
        <v>-0.38717740886191232</v>
      </c>
      <c r="R129" s="385">
        <f>(E129-Math!C$2)/Math!C$3</f>
        <v>0.27419128447306762</v>
      </c>
      <c r="S129" s="385">
        <f>(F129-Math!D$2)/Math!D$3</f>
        <v>0.50874544942256539</v>
      </c>
      <c r="T129" s="385">
        <f>(G129-Math!E$2)/Math!E$3</f>
        <v>-0.69478103013539061</v>
      </c>
      <c r="U129" s="385">
        <f>(H129-Math!F$2)/Math!F$3</f>
        <v>1.2704074193402957</v>
      </c>
      <c r="V129" s="385">
        <f>(I129-Math!G$2)/Math!G$3</f>
        <v>-0.10890479059990879</v>
      </c>
      <c r="W129" s="385">
        <f>(J129-Math!H$2)/Math!H$3</f>
        <v>-0.98758128421271218</v>
      </c>
      <c r="X129" s="385">
        <f>(-1)*(K129-Math!I$2)/Math!I$3</f>
        <v>-0.68461552300201833</v>
      </c>
      <c r="Y129" s="385">
        <f>(L129-Math!J$2)/Math!J$3</f>
        <v>0.36302868690388745</v>
      </c>
    </row>
    <row r="130" spans="1:25" ht="18">
      <c r="A130" s="471" t="s">
        <v>140</v>
      </c>
      <c r="B130" s="472">
        <v>120</v>
      </c>
      <c r="C130" s="472">
        <v>76</v>
      </c>
      <c r="D130" s="473">
        <v>0.46</v>
      </c>
      <c r="E130" s="472">
        <v>0.75</v>
      </c>
      <c r="F130" s="473">
        <v>1.7</v>
      </c>
      <c r="G130" s="473">
        <v>5.0999999999999996</v>
      </c>
      <c r="H130" s="473">
        <v>2.2999999999999998</v>
      </c>
      <c r="I130" s="473">
        <v>0.5</v>
      </c>
      <c r="J130" s="473">
        <v>0.4</v>
      </c>
      <c r="K130" s="473">
        <v>1.7</v>
      </c>
      <c r="L130" s="473">
        <v>17.3</v>
      </c>
      <c r="M130" s="473">
        <v>6.6</v>
      </c>
      <c r="N130" s="473">
        <v>14.3</v>
      </c>
      <c r="O130" s="472">
        <v>2.5</v>
      </c>
      <c r="P130" s="472">
        <v>3.3</v>
      </c>
      <c r="Q130" s="385">
        <f>(D130-Math!B$2)/Math!B$3</f>
        <v>-0.21810430455539967</v>
      </c>
      <c r="R130" s="385">
        <f>(E130-Math!C$2)/Math!C$3</f>
        <v>-0.17530262449917725</v>
      </c>
      <c r="S130" s="385">
        <f>(F130-Math!D$2)/Math!D$3</f>
        <v>0.50874544942256539</v>
      </c>
      <c r="T130" s="385">
        <f>(G130-Math!E$2)/Math!E$3</f>
        <v>1.0182811039188638E-2</v>
      </c>
      <c r="U130" s="385">
        <f>(H130-Math!F$2)/Math!F$3</f>
        <v>-0.2260758680609796</v>
      </c>
      <c r="V130" s="385">
        <f>(I130-Math!G$2)/Math!G$3</f>
        <v>-0.87464159950552023</v>
      </c>
      <c r="W130" s="385">
        <f>(J130-Math!H$2)/Math!H$3</f>
        <v>-0.40550980039382489</v>
      </c>
      <c r="X130" s="385">
        <f>(-1)*(K130-Math!I$2)/Math!I$3</f>
        <v>-0.28137339557936392</v>
      </c>
      <c r="Y130" s="385">
        <f>(L130-Math!J$2)/Math!J$3</f>
        <v>0.81711727125664779</v>
      </c>
    </row>
    <row r="131" spans="1:25" ht="18">
      <c r="A131" s="471" t="s">
        <v>122</v>
      </c>
      <c r="B131" s="472">
        <v>121</v>
      </c>
      <c r="C131" s="472">
        <v>68</v>
      </c>
      <c r="D131" s="473">
        <v>0.46</v>
      </c>
      <c r="E131" s="472">
        <v>0.73</v>
      </c>
      <c r="F131" s="473">
        <v>0.1</v>
      </c>
      <c r="G131" s="473">
        <v>6.3</v>
      </c>
      <c r="H131" s="473">
        <v>4</v>
      </c>
      <c r="I131" s="473">
        <v>1.4</v>
      </c>
      <c r="J131" s="473">
        <v>0.5</v>
      </c>
      <c r="K131" s="473">
        <v>2.2000000000000002</v>
      </c>
      <c r="L131" s="473">
        <v>13</v>
      </c>
      <c r="M131" s="473">
        <v>5.5</v>
      </c>
      <c r="N131" s="473">
        <v>12</v>
      </c>
      <c r="O131" s="472">
        <v>1.8</v>
      </c>
      <c r="P131" s="472">
        <v>2.5</v>
      </c>
      <c r="Q131" s="385">
        <f>(D131-Math!B$2)/Math!B$3</f>
        <v>-0.21810430455539967</v>
      </c>
      <c r="R131" s="385">
        <f>(E131-Math!C$2)/Math!C$3</f>
        <v>-0.40004957898529969</v>
      </c>
      <c r="S131" s="385">
        <f>(F131-Math!D$2)/Math!D$3</f>
        <v>-1.3231961538994998</v>
      </c>
      <c r="T131" s="385">
        <f>(G131-Math!E$2)/Math!E$3</f>
        <v>0.48015870515557491</v>
      </c>
      <c r="U131" s="385">
        <f>(H131-Math!F$2)/Math!F$3</f>
        <v>0.68250327071836625</v>
      </c>
      <c r="V131" s="385">
        <f>(I131-Math!G$2)/Math!G$3</f>
        <v>1.4225688272113135</v>
      </c>
      <c r="W131" s="385">
        <f>(J131-Math!H$2)/Math!H$3</f>
        <v>-0.21148597245419587</v>
      </c>
      <c r="X131" s="385">
        <f>(-1)*(K131-Math!I$2)/Math!I$3</f>
        <v>-0.9534436079504548</v>
      </c>
      <c r="Y131" s="385">
        <f>(L131-Math!J$2)/Math!J$3</f>
        <v>3.6084906169899893E-2</v>
      </c>
    </row>
    <row r="132" spans="1:25" ht="18">
      <c r="A132" s="471" t="s">
        <v>108</v>
      </c>
      <c r="B132" s="472">
        <v>122</v>
      </c>
      <c r="C132" s="472">
        <v>80</v>
      </c>
      <c r="D132" s="473">
        <v>0.59</v>
      </c>
      <c r="E132" s="472">
        <v>0.72</v>
      </c>
      <c r="F132" s="473">
        <v>0.1</v>
      </c>
      <c r="G132" s="473">
        <v>8.1</v>
      </c>
      <c r="H132" s="473">
        <v>1.3</v>
      </c>
      <c r="I132" s="473">
        <v>0.5</v>
      </c>
      <c r="J132" s="473">
        <v>1.4</v>
      </c>
      <c r="K132" s="473">
        <v>1.2</v>
      </c>
      <c r="L132" s="473">
        <v>10.1</v>
      </c>
      <c r="M132" s="473">
        <v>3.8</v>
      </c>
      <c r="N132" s="473">
        <v>6.4</v>
      </c>
      <c r="O132" s="472">
        <v>2.4</v>
      </c>
      <c r="P132" s="472">
        <v>3.4</v>
      </c>
      <c r="Q132" s="385">
        <f>(D132-Math!B$2)/Math!B$3</f>
        <v>1.9798460514292622</v>
      </c>
      <c r="R132" s="385">
        <f>(E132-Math!C$2)/Math!C$3</f>
        <v>-0.51242305622836093</v>
      </c>
      <c r="S132" s="385">
        <f>(F132-Math!D$2)/Math!D$3</f>
        <v>-1.3231961538994998</v>
      </c>
      <c r="T132" s="385">
        <f>(G132-Math!E$2)/Math!E$3</f>
        <v>1.1851225463301542</v>
      </c>
      <c r="U132" s="385">
        <f>(H132-Math!F$2)/Math!F$3</f>
        <v>-0.76053418499000647</v>
      </c>
      <c r="V132" s="385">
        <f>(I132-Math!G$2)/Math!G$3</f>
        <v>-0.87464159950552023</v>
      </c>
      <c r="W132" s="385">
        <f>(J132-Math!H$2)/Math!H$3</f>
        <v>1.5347284790024656</v>
      </c>
      <c r="X132" s="385">
        <f>(-1)*(K132-Math!I$2)/Math!I$3</f>
        <v>0.39069681679172669</v>
      </c>
      <c r="Y132" s="385">
        <f>(L132-Math!J$2)/Math!J$3</f>
        <v>-0.49065785167930215</v>
      </c>
    </row>
    <row r="133" spans="1:25" ht="18">
      <c r="A133" s="471" t="s">
        <v>100</v>
      </c>
      <c r="B133" s="472">
        <v>123</v>
      </c>
      <c r="C133" s="472">
        <v>78</v>
      </c>
      <c r="D133" s="473">
        <v>0.45</v>
      </c>
      <c r="E133" s="472">
        <v>0.82</v>
      </c>
      <c r="F133" s="473">
        <v>1.5</v>
      </c>
      <c r="G133" s="473">
        <v>3.7</v>
      </c>
      <c r="H133" s="473">
        <v>2.2999999999999998</v>
      </c>
      <c r="I133" s="473">
        <v>1.7</v>
      </c>
      <c r="J133" s="473">
        <v>0.6</v>
      </c>
      <c r="K133" s="473">
        <v>0.9</v>
      </c>
      <c r="L133" s="473">
        <v>10.1</v>
      </c>
      <c r="M133" s="473">
        <v>3.6</v>
      </c>
      <c r="N133" s="473">
        <v>8.1</v>
      </c>
      <c r="O133" s="472">
        <v>1.3</v>
      </c>
      <c r="P133" s="472">
        <v>1.6</v>
      </c>
      <c r="Q133" s="385">
        <f>(D133-Math!B$2)/Math!B$3</f>
        <v>-0.38717740886191232</v>
      </c>
      <c r="R133" s="385">
        <f>(E133-Math!C$2)/Math!C$3</f>
        <v>0.61131171620225011</v>
      </c>
      <c r="S133" s="385">
        <f>(F133-Math!D$2)/Math!D$3</f>
        <v>0.27975274900730723</v>
      </c>
      <c r="T133" s="385">
        <f>(G133-Math!E$2)/Math!E$3</f>
        <v>-0.53812239876326173</v>
      </c>
      <c r="U133" s="385">
        <f>(H133-Math!F$2)/Math!F$3</f>
        <v>-0.2260758680609796</v>
      </c>
      <c r="V133" s="385">
        <f>(I133-Math!G$2)/Math!G$3</f>
        <v>2.1883056361169251</v>
      </c>
      <c r="W133" s="385">
        <f>(J133-Math!H$2)/Math!H$3</f>
        <v>-1.7462144514566846E-2</v>
      </c>
      <c r="X133" s="385">
        <f>(-1)*(K133-Math!I$2)/Math!I$3</f>
        <v>0.79393894421438094</v>
      </c>
      <c r="Y133" s="385">
        <f>(L133-Math!J$2)/Math!J$3</f>
        <v>-0.49065785167930215</v>
      </c>
    </row>
    <row r="134" spans="1:25" ht="18">
      <c r="A134" s="471" t="s">
        <v>141</v>
      </c>
      <c r="B134" s="472">
        <v>124</v>
      </c>
      <c r="C134" s="472">
        <v>76</v>
      </c>
      <c r="D134" s="473">
        <v>0.45</v>
      </c>
      <c r="E134" s="472">
        <v>0.81</v>
      </c>
      <c r="F134" s="473">
        <v>2.2999999999999998</v>
      </c>
      <c r="G134" s="473">
        <v>4</v>
      </c>
      <c r="H134" s="473">
        <v>2.2000000000000002</v>
      </c>
      <c r="I134" s="473">
        <v>1</v>
      </c>
      <c r="J134" s="473">
        <v>0.3</v>
      </c>
      <c r="K134" s="473">
        <v>1.8</v>
      </c>
      <c r="L134" s="473">
        <v>14.1</v>
      </c>
      <c r="M134" s="473">
        <v>5</v>
      </c>
      <c r="N134" s="473">
        <v>11.3</v>
      </c>
      <c r="O134" s="472">
        <v>1.8</v>
      </c>
      <c r="P134" s="472">
        <v>2.2000000000000002</v>
      </c>
      <c r="Q134" s="385">
        <f>(D134-Math!B$2)/Math!B$3</f>
        <v>-0.38717740886191232</v>
      </c>
      <c r="R134" s="385">
        <f>(E134-Math!C$2)/Math!C$3</f>
        <v>0.49893823895919009</v>
      </c>
      <c r="S134" s="385">
        <f>(F134-Math!D$2)/Math!D$3</f>
        <v>1.1957235506683397</v>
      </c>
      <c r="T134" s="385">
        <f>(G134-Math!E$2)/Math!E$3</f>
        <v>-0.42062842523416527</v>
      </c>
      <c r="U134" s="385">
        <f>(H134-Math!F$2)/Math!F$3</f>
        <v>-0.27952169975388214</v>
      </c>
      <c r="V134" s="385">
        <f>(I134-Math!G$2)/Math!G$3</f>
        <v>0.40158641533716533</v>
      </c>
      <c r="W134" s="385">
        <f>(J134-Math!H$2)/Math!H$3</f>
        <v>-0.59953362833345403</v>
      </c>
      <c r="X134" s="385">
        <f>(-1)*(K134-Math!I$2)/Math!I$3</f>
        <v>-0.41578743805358215</v>
      </c>
      <c r="Y134" s="385">
        <f>(L134-Math!J$2)/Math!J$3</f>
        <v>0.23588388328511437</v>
      </c>
    </row>
    <row r="135" spans="1:25" ht="18">
      <c r="A135" s="471" t="s">
        <v>151</v>
      </c>
      <c r="B135" s="472">
        <v>125</v>
      </c>
      <c r="C135" s="472">
        <v>78</v>
      </c>
      <c r="D135" s="473">
        <v>0.44</v>
      </c>
      <c r="E135" s="472">
        <v>0.81</v>
      </c>
      <c r="F135" s="473">
        <v>2</v>
      </c>
      <c r="G135" s="473">
        <v>3.3</v>
      </c>
      <c r="H135" s="473">
        <v>3.7</v>
      </c>
      <c r="I135" s="473">
        <v>0.9</v>
      </c>
      <c r="J135" s="473">
        <v>0.1</v>
      </c>
      <c r="K135" s="473">
        <v>1.9</v>
      </c>
      <c r="L135" s="473">
        <v>15.8</v>
      </c>
      <c r="M135" s="473">
        <v>6</v>
      </c>
      <c r="N135" s="473">
        <v>13.6</v>
      </c>
      <c r="O135" s="472">
        <v>1.8</v>
      </c>
      <c r="P135" s="472">
        <v>2.2000000000000002</v>
      </c>
      <c r="Q135" s="385">
        <f>(D135-Math!B$2)/Math!B$3</f>
        <v>-0.556250513168425</v>
      </c>
      <c r="R135" s="385">
        <f>(E135-Math!C$2)/Math!C$3</f>
        <v>0.49893823895919009</v>
      </c>
      <c r="S135" s="385">
        <f>(F135-Math!D$2)/Math!D$3</f>
        <v>0.85223450004545265</v>
      </c>
      <c r="T135" s="385">
        <f>(G135-Math!E$2)/Math!E$3</f>
        <v>-0.69478103013539061</v>
      </c>
      <c r="U135" s="385">
        <f>(H135-Math!F$2)/Math!F$3</f>
        <v>0.52216577563965827</v>
      </c>
      <c r="V135" s="385">
        <f>(I135-Math!G$2)/Math!G$3</f>
        <v>0.14634081236862825</v>
      </c>
      <c r="W135" s="385">
        <f>(J135-Math!H$2)/Math!H$3</f>
        <v>-0.98758128421271218</v>
      </c>
      <c r="X135" s="385">
        <f>(-1)*(K135-Math!I$2)/Math!I$3</f>
        <v>-0.55020148052780016</v>
      </c>
      <c r="Y135" s="385">
        <f>(L135-Math!J$2)/Math!J$3</f>
        <v>0.54466412064499159</v>
      </c>
    </row>
    <row r="136" spans="1:25" ht="18">
      <c r="A136" s="471" t="s">
        <v>158</v>
      </c>
      <c r="B136" s="472">
        <v>126</v>
      </c>
      <c r="C136" s="472">
        <v>74</v>
      </c>
      <c r="D136" s="473">
        <v>0.42</v>
      </c>
      <c r="E136" s="472">
        <v>0.87</v>
      </c>
      <c r="F136" s="473">
        <v>2.1</v>
      </c>
      <c r="G136" s="473">
        <v>2.5</v>
      </c>
      <c r="H136" s="473">
        <v>4.0999999999999996</v>
      </c>
      <c r="I136" s="473">
        <v>0.7</v>
      </c>
      <c r="J136" s="473">
        <v>0.1</v>
      </c>
      <c r="K136" s="473">
        <v>1.7</v>
      </c>
      <c r="L136" s="473">
        <v>15.1</v>
      </c>
      <c r="M136" s="473">
        <v>5.3</v>
      </c>
      <c r="N136" s="473">
        <v>12.5</v>
      </c>
      <c r="O136" s="472">
        <v>2.5</v>
      </c>
      <c r="P136" s="472">
        <v>2.8</v>
      </c>
      <c r="Q136" s="385">
        <f>(D136-Math!B$2)/Math!B$3</f>
        <v>-0.89439672178145035</v>
      </c>
      <c r="R136" s="385">
        <f>(E136-Math!C$2)/Math!C$3</f>
        <v>1.1731791024175562</v>
      </c>
      <c r="S136" s="385">
        <f>(F136-Math!D$2)/Math!D$3</f>
        <v>0.96673085025308181</v>
      </c>
      <c r="T136" s="385">
        <f>(G136-Math!E$2)/Math!E$3</f>
        <v>-1.008098292879648</v>
      </c>
      <c r="U136" s="385">
        <f>(H136-Math!F$2)/Math!F$3</f>
        <v>0.73594910241126876</v>
      </c>
      <c r="V136" s="385">
        <f>(I136-Math!G$2)/Math!G$3</f>
        <v>-0.36415039356844614</v>
      </c>
      <c r="W136" s="385">
        <f>(J136-Math!H$2)/Math!H$3</f>
        <v>-0.98758128421271218</v>
      </c>
      <c r="X136" s="385">
        <f>(-1)*(K136-Math!I$2)/Math!I$3</f>
        <v>-0.28137339557936392</v>
      </c>
      <c r="Y136" s="385">
        <f>(L136-Math!J$2)/Math!J$3</f>
        <v>0.41751931702621847</v>
      </c>
    </row>
    <row r="137" spans="1:25" ht="18">
      <c r="A137" s="471" t="s">
        <v>136</v>
      </c>
      <c r="B137" s="472">
        <v>127</v>
      </c>
      <c r="C137" s="472">
        <v>74</v>
      </c>
      <c r="D137" s="473">
        <v>0.43</v>
      </c>
      <c r="E137" s="472">
        <v>0.83</v>
      </c>
      <c r="F137" s="473">
        <v>1.9</v>
      </c>
      <c r="G137" s="473">
        <v>3.6</v>
      </c>
      <c r="H137" s="473">
        <v>3.9</v>
      </c>
      <c r="I137" s="473">
        <v>1</v>
      </c>
      <c r="J137" s="473">
        <v>0.2</v>
      </c>
      <c r="K137" s="473">
        <v>1.7</v>
      </c>
      <c r="L137" s="473">
        <v>13.6</v>
      </c>
      <c r="M137" s="473">
        <v>4.8</v>
      </c>
      <c r="N137" s="473">
        <v>11.3</v>
      </c>
      <c r="O137" s="472">
        <v>1.9</v>
      </c>
      <c r="P137" s="472">
        <v>2.2999999999999998</v>
      </c>
      <c r="Q137" s="385">
        <f>(D137-Math!B$2)/Math!B$3</f>
        <v>-0.72532361747493768</v>
      </c>
      <c r="R137" s="385">
        <f>(E137-Math!C$2)/Math!C$3</f>
        <v>0.72368519344531124</v>
      </c>
      <c r="S137" s="385">
        <f>(F137-Math!D$2)/Math!D$3</f>
        <v>0.73773814983782349</v>
      </c>
      <c r="T137" s="385">
        <f>(G137-Math!E$2)/Math!E$3</f>
        <v>-0.57728705660629398</v>
      </c>
      <c r="U137" s="385">
        <f>(H137-Math!F$2)/Math!F$3</f>
        <v>0.62905743902546352</v>
      </c>
      <c r="V137" s="385">
        <f>(I137-Math!G$2)/Math!G$3</f>
        <v>0.40158641533716533</v>
      </c>
      <c r="W137" s="385">
        <f>(J137-Math!H$2)/Math!H$3</f>
        <v>-0.79355745627308305</v>
      </c>
      <c r="X137" s="385">
        <f>(-1)*(K137-Math!I$2)/Math!I$3</f>
        <v>-0.28137339557936392</v>
      </c>
      <c r="Y137" s="385">
        <f>(L137-Math!J$2)/Math!J$3</f>
        <v>0.1450661664145623</v>
      </c>
    </row>
    <row r="138" spans="1:25" ht="18">
      <c r="A138" s="471" t="s">
        <v>157</v>
      </c>
      <c r="B138" s="472">
        <v>128</v>
      </c>
      <c r="C138" s="472">
        <v>56</v>
      </c>
      <c r="D138" s="473">
        <v>0.44</v>
      </c>
      <c r="E138" s="472">
        <v>0.88</v>
      </c>
      <c r="F138" s="473">
        <v>1.1000000000000001</v>
      </c>
      <c r="G138" s="473">
        <v>2.7</v>
      </c>
      <c r="H138" s="473">
        <v>4.3</v>
      </c>
      <c r="I138" s="473">
        <v>0.6</v>
      </c>
      <c r="J138" s="473">
        <v>0.2</v>
      </c>
      <c r="K138" s="473">
        <v>1.5</v>
      </c>
      <c r="L138" s="473">
        <v>14.7</v>
      </c>
      <c r="M138" s="473">
        <v>5.4</v>
      </c>
      <c r="N138" s="473">
        <v>12.3</v>
      </c>
      <c r="O138" s="472">
        <v>2.7</v>
      </c>
      <c r="P138" s="472">
        <v>3.1</v>
      </c>
      <c r="Q138" s="385">
        <f>(D138-Math!B$2)/Math!B$3</f>
        <v>-0.556250513168425</v>
      </c>
      <c r="R138" s="385">
        <f>(E138-Math!C$2)/Math!C$3</f>
        <v>1.2855525796606173</v>
      </c>
      <c r="S138" s="385">
        <f>(F138-Math!D$2)/Math!D$3</f>
        <v>-0.17823265182320897</v>
      </c>
      <c r="T138" s="385">
        <f>(G138-Math!E$2)/Math!E$3</f>
        <v>-0.92976897719358365</v>
      </c>
      <c r="U138" s="385">
        <f>(H138-Math!F$2)/Math!F$3</f>
        <v>0.84284076579707423</v>
      </c>
      <c r="V138" s="385">
        <f>(I138-Math!G$2)/Math!G$3</f>
        <v>-0.61939599653698318</v>
      </c>
      <c r="W138" s="385">
        <f>(J138-Math!H$2)/Math!H$3</f>
        <v>-0.79355745627308305</v>
      </c>
      <c r="X138" s="385">
        <f>(-1)*(K138-Math!I$2)/Math!I$3</f>
        <v>-1.2545310630927732E-2</v>
      </c>
      <c r="Y138" s="385">
        <f>(L138-Math!J$2)/Math!J$3</f>
        <v>0.34486514352977676</v>
      </c>
    </row>
    <row r="139" spans="1:25" ht="18">
      <c r="A139" s="471" t="s">
        <v>138</v>
      </c>
      <c r="B139" s="472">
        <v>129</v>
      </c>
      <c r="C139" s="472">
        <v>70</v>
      </c>
      <c r="D139" s="473">
        <v>0.42</v>
      </c>
      <c r="E139" s="472">
        <v>0.73</v>
      </c>
      <c r="F139" s="473">
        <v>1.7</v>
      </c>
      <c r="G139" s="473">
        <v>4.3</v>
      </c>
      <c r="H139" s="473">
        <v>2.5</v>
      </c>
      <c r="I139" s="473">
        <v>1.4</v>
      </c>
      <c r="J139" s="473">
        <v>0.7</v>
      </c>
      <c r="K139" s="473">
        <v>1.9</v>
      </c>
      <c r="L139" s="473">
        <v>13.3</v>
      </c>
      <c r="M139" s="473">
        <v>4.8</v>
      </c>
      <c r="N139" s="473">
        <v>11.4</v>
      </c>
      <c r="O139" s="472">
        <v>2.1</v>
      </c>
      <c r="P139" s="472">
        <v>2.9</v>
      </c>
      <c r="Q139" s="385">
        <f>(D139-Math!B$2)/Math!B$3</f>
        <v>-0.89439672178145035</v>
      </c>
      <c r="R139" s="385">
        <f>(E139-Math!C$2)/Math!C$3</f>
        <v>-0.40004957898529969</v>
      </c>
      <c r="S139" s="385">
        <f>(F139-Math!D$2)/Math!D$3</f>
        <v>0.50874544942256539</v>
      </c>
      <c r="T139" s="385">
        <f>(G139-Math!E$2)/Math!E$3</f>
        <v>-0.30313445170506875</v>
      </c>
      <c r="U139" s="385">
        <f>(H139-Math!F$2)/Math!F$3</f>
        <v>-0.11918420467517413</v>
      </c>
      <c r="V139" s="385">
        <f>(I139-Math!G$2)/Math!G$3</f>
        <v>1.4225688272113135</v>
      </c>
      <c r="W139" s="385">
        <f>(J139-Math!H$2)/Math!H$3</f>
        <v>0.17656168342506218</v>
      </c>
      <c r="X139" s="385">
        <f>(-1)*(K139-Math!I$2)/Math!I$3</f>
        <v>-0.55020148052780016</v>
      </c>
      <c r="Y139" s="385">
        <f>(L139-Math!J$2)/Math!J$3</f>
        <v>9.0575536292231265E-2</v>
      </c>
    </row>
    <row r="140" spans="1:25" ht="18">
      <c r="A140" s="471" t="s">
        <v>125</v>
      </c>
      <c r="B140" s="472">
        <v>130</v>
      </c>
      <c r="C140" s="472">
        <v>76</v>
      </c>
      <c r="D140" s="473">
        <v>0.5</v>
      </c>
      <c r="E140" s="472">
        <v>0.71</v>
      </c>
      <c r="F140" s="473">
        <v>1.3</v>
      </c>
      <c r="G140" s="473">
        <v>4.8</v>
      </c>
      <c r="H140" s="473">
        <v>0.9</v>
      </c>
      <c r="I140" s="473">
        <v>0.7</v>
      </c>
      <c r="J140" s="473">
        <v>1.2</v>
      </c>
      <c r="K140" s="473">
        <v>0.7</v>
      </c>
      <c r="L140" s="473">
        <v>12.7</v>
      </c>
      <c r="M140" s="473">
        <v>4.8</v>
      </c>
      <c r="N140" s="473">
        <v>9.6</v>
      </c>
      <c r="O140" s="472">
        <v>1.9</v>
      </c>
      <c r="P140" s="472">
        <v>2.6</v>
      </c>
      <c r="Q140" s="385">
        <f>(D140-Math!B$2)/Math!B$3</f>
        <v>0.45818811267065007</v>
      </c>
      <c r="R140" s="385">
        <f>(E140-Math!C$2)/Math!C$3</f>
        <v>-0.62479653347142217</v>
      </c>
      <c r="S140" s="385">
        <f>(F140-Math!D$2)/Math!D$3</f>
        <v>5.0760048592049148E-2</v>
      </c>
      <c r="T140" s="385">
        <f>(G140-Math!E$2)/Math!E$3</f>
        <v>-0.10731116248990785</v>
      </c>
      <c r="U140" s="385">
        <f>(H140-Math!F$2)/Math!F$3</f>
        <v>-0.97431751176161729</v>
      </c>
      <c r="V140" s="385">
        <f>(I140-Math!G$2)/Math!G$3</f>
        <v>-0.36415039356844614</v>
      </c>
      <c r="W140" s="385">
        <f>(J140-Math!H$2)/Math!H$3</f>
        <v>1.1466808231232075</v>
      </c>
      <c r="X140" s="385">
        <f>(-1)*(K140-Math!I$2)/Math!I$3</f>
        <v>1.0627670291628173</v>
      </c>
      <c r="Y140" s="385">
        <f>(L140-Math!J$2)/Math!J$3</f>
        <v>-1.8405723952431469E-2</v>
      </c>
    </row>
    <row r="141" spans="1:25" ht="18">
      <c r="A141" s="474" t="s">
        <v>325</v>
      </c>
      <c r="B141" s="468" t="s">
        <v>324</v>
      </c>
      <c r="C141" s="468" t="s">
        <v>326</v>
      </c>
      <c r="D141" s="475" t="s">
        <v>3</v>
      </c>
      <c r="E141" s="468" t="s">
        <v>4</v>
      </c>
      <c r="F141" s="475" t="s">
        <v>5</v>
      </c>
      <c r="G141" s="475" t="s">
        <v>327</v>
      </c>
      <c r="H141" s="475" t="s">
        <v>7</v>
      </c>
      <c r="I141" s="475" t="s">
        <v>8</v>
      </c>
      <c r="J141" s="475" t="s">
        <v>9</v>
      </c>
      <c r="K141" s="475" t="s">
        <v>10</v>
      </c>
      <c r="L141" s="475" t="s">
        <v>11</v>
      </c>
      <c r="M141" s="475"/>
      <c r="N141" s="475"/>
      <c r="O141" s="468"/>
      <c r="P141" s="468"/>
      <c r="Q141" s="385" t="e">
        <f>(D141-Math!B$2)/Math!B$3</f>
        <v>#VALUE!</v>
      </c>
      <c r="R141" s="385" t="e">
        <f>(E141-Math!C$2)/Math!C$3</f>
        <v>#VALUE!</v>
      </c>
      <c r="S141" s="385" t="e">
        <f>(F141-Math!D$2)/Math!D$3</f>
        <v>#VALUE!</v>
      </c>
      <c r="T141" s="385" t="e">
        <f>(G141-Math!E$2)/Math!E$3</f>
        <v>#VALUE!</v>
      </c>
      <c r="U141" s="385" t="e">
        <f>(H141-Math!F$2)/Math!F$3</f>
        <v>#VALUE!</v>
      </c>
      <c r="V141" s="385" t="e">
        <f>(I141-Math!G$2)/Math!G$3</f>
        <v>#VALUE!</v>
      </c>
      <c r="W141" s="385" t="e">
        <f>(J141-Math!H$2)/Math!H$3</f>
        <v>#VALUE!</v>
      </c>
      <c r="X141" s="385" t="e">
        <f>(-1)*(K141-Math!I$2)/Math!I$3</f>
        <v>#VALUE!</v>
      </c>
      <c r="Y141" s="385" t="e">
        <f>(L141-Math!J$2)/Math!J$3</f>
        <v>#VALUE!</v>
      </c>
    </row>
    <row r="142" spans="1:25" ht="18">
      <c r="A142" s="471" t="s">
        <v>145</v>
      </c>
      <c r="B142" s="472">
        <v>131</v>
      </c>
      <c r="C142" s="472">
        <v>70</v>
      </c>
      <c r="D142" s="473">
        <v>0.43</v>
      </c>
      <c r="E142" s="472">
        <v>0.82</v>
      </c>
      <c r="F142" s="473">
        <v>3.2</v>
      </c>
      <c r="G142" s="473">
        <v>2.2000000000000002</v>
      </c>
      <c r="H142" s="473">
        <v>1.9</v>
      </c>
      <c r="I142" s="473">
        <v>0.6</v>
      </c>
      <c r="J142" s="473">
        <v>0.4</v>
      </c>
      <c r="K142" s="473">
        <v>1.2</v>
      </c>
      <c r="L142" s="473">
        <v>16.2</v>
      </c>
      <c r="M142" s="473">
        <v>5.6</v>
      </c>
      <c r="N142" s="473">
        <v>13</v>
      </c>
      <c r="O142" s="472">
        <v>1.8</v>
      </c>
      <c r="P142" s="472">
        <v>2.2000000000000002</v>
      </c>
      <c r="Q142" s="385">
        <f>(D142-Math!B$2)/Math!B$3</f>
        <v>-0.72532361747493768</v>
      </c>
      <c r="R142" s="385">
        <f>(E142-Math!C$2)/Math!C$3</f>
        <v>0.61131171620225011</v>
      </c>
      <c r="S142" s="385">
        <f>(F142-Math!D$2)/Math!D$3</f>
        <v>2.2261907025370018</v>
      </c>
      <c r="T142" s="385">
        <f>(G142-Math!E$2)/Math!E$3</f>
        <v>-1.1255922664087445</v>
      </c>
      <c r="U142" s="385">
        <f>(H142-Math!F$2)/Math!F$3</f>
        <v>-0.43985919483259034</v>
      </c>
      <c r="V142" s="385">
        <f>(I142-Math!G$2)/Math!G$3</f>
        <v>-0.61939599653698318</v>
      </c>
      <c r="W142" s="385">
        <f>(J142-Math!H$2)/Math!H$3</f>
        <v>-0.40550980039382489</v>
      </c>
      <c r="X142" s="385">
        <f>(-1)*(K142-Math!I$2)/Math!I$3</f>
        <v>0.39069681679172669</v>
      </c>
      <c r="Y142" s="385">
        <f>(L142-Math!J$2)/Math!J$3</f>
        <v>0.61731829414143302</v>
      </c>
    </row>
    <row r="143" spans="1:25" ht="18">
      <c r="A143" s="471" t="s">
        <v>347</v>
      </c>
      <c r="B143" s="472">
        <v>132</v>
      </c>
      <c r="C143" s="472">
        <v>78</v>
      </c>
      <c r="D143" s="473">
        <v>0.47</v>
      </c>
      <c r="E143" s="472">
        <v>0.85</v>
      </c>
      <c r="F143" s="473">
        <v>1.7</v>
      </c>
      <c r="G143" s="473">
        <v>2.6</v>
      </c>
      <c r="H143" s="473">
        <v>5.6</v>
      </c>
      <c r="I143" s="473">
        <v>0.6</v>
      </c>
      <c r="J143" s="473">
        <v>0</v>
      </c>
      <c r="K143" s="473">
        <v>1.6</v>
      </c>
      <c r="L143" s="473">
        <v>12.2</v>
      </c>
      <c r="M143" s="473">
        <v>4.0999999999999996</v>
      </c>
      <c r="N143" s="473">
        <v>8.8000000000000007</v>
      </c>
      <c r="O143" s="472">
        <v>2.2999999999999998</v>
      </c>
      <c r="P143" s="472">
        <v>2.7</v>
      </c>
      <c r="Q143" s="385">
        <f>(D143-Math!B$2)/Math!B$3</f>
        <v>-4.9031200248887921E-2</v>
      </c>
      <c r="R143" s="385">
        <f>(E143-Math!C$2)/Math!C$3</f>
        <v>0.94843214793143371</v>
      </c>
      <c r="S143" s="385">
        <f>(F143-Math!D$2)/Math!D$3</f>
        <v>0.50874544942256539</v>
      </c>
      <c r="T143" s="385">
        <f>(G143-Math!E$2)/Math!E$3</f>
        <v>-0.96893363503661578</v>
      </c>
      <c r="U143" s="385">
        <f>(H143-Math!F$2)/Math!F$3</f>
        <v>1.5376365778048091</v>
      </c>
      <c r="V143" s="385">
        <f>(I143-Math!G$2)/Math!G$3</f>
        <v>-0.61939599653698318</v>
      </c>
      <c r="W143" s="385">
        <f>(J143-Math!H$2)/Math!H$3</f>
        <v>-1.1816051121523412</v>
      </c>
      <c r="X143" s="385">
        <f>(-1)*(K143-Math!I$2)/Math!I$3</f>
        <v>-0.14695935310514599</v>
      </c>
      <c r="Y143" s="385">
        <f>(L143-Math!J$2)/Math!J$3</f>
        <v>-0.10922344082298353</v>
      </c>
    </row>
    <row r="144" spans="1:25" ht="18">
      <c r="A144" s="471" t="s">
        <v>109</v>
      </c>
      <c r="B144" s="472">
        <v>133</v>
      </c>
      <c r="C144" s="472">
        <v>74</v>
      </c>
      <c r="D144" s="473">
        <v>0.47</v>
      </c>
      <c r="E144" s="472">
        <v>0.84</v>
      </c>
      <c r="F144" s="473">
        <v>2.7</v>
      </c>
      <c r="G144" s="473">
        <v>4.2</v>
      </c>
      <c r="H144" s="473">
        <v>1.7</v>
      </c>
      <c r="I144" s="473">
        <v>0.9</v>
      </c>
      <c r="J144" s="473">
        <v>0.7</v>
      </c>
      <c r="K144" s="473">
        <v>0.9</v>
      </c>
      <c r="L144" s="473">
        <v>11.1</v>
      </c>
      <c r="M144" s="473">
        <v>3.9</v>
      </c>
      <c r="N144" s="473">
        <v>8.4</v>
      </c>
      <c r="O144" s="472">
        <v>0.5</v>
      </c>
      <c r="P144" s="472">
        <v>0.6</v>
      </c>
      <c r="Q144" s="385">
        <f>(D144-Math!B$2)/Math!B$3</f>
        <v>-4.9031200248887921E-2</v>
      </c>
      <c r="R144" s="385">
        <f>(E144-Math!C$2)/Math!C$3</f>
        <v>0.83605867068837247</v>
      </c>
      <c r="S144" s="385">
        <f>(F144-Math!D$2)/Math!D$3</f>
        <v>1.6537089514988563</v>
      </c>
      <c r="T144" s="385">
        <f>(G144-Math!E$2)/Math!E$3</f>
        <v>-0.34229910954810083</v>
      </c>
      <c r="U144" s="385">
        <f>(H144-Math!F$2)/Math!F$3</f>
        <v>-0.54675085821839575</v>
      </c>
      <c r="V144" s="385">
        <f>(I144-Math!G$2)/Math!G$3</f>
        <v>0.14634081236862825</v>
      </c>
      <c r="W144" s="385">
        <f>(J144-Math!H$2)/Math!H$3</f>
        <v>0.17656168342506218</v>
      </c>
      <c r="X144" s="385">
        <f>(-1)*(K144-Math!I$2)/Math!I$3</f>
        <v>0.79393894421438094</v>
      </c>
      <c r="Y144" s="385">
        <f>(L144-Math!J$2)/Math!J$3</f>
        <v>-0.30902241793819801</v>
      </c>
    </row>
    <row r="145" spans="1:25" ht="18">
      <c r="A145" s="471" t="s">
        <v>165</v>
      </c>
      <c r="B145" s="472">
        <v>134</v>
      </c>
      <c r="C145" s="472">
        <v>70</v>
      </c>
      <c r="D145" s="473">
        <v>0.45</v>
      </c>
      <c r="E145" s="472">
        <v>0.78</v>
      </c>
      <c r="F145" s="473">
        <v>2.1</v>
      </c>
      <c r="G145" s="473">
        <v>3.6</v>
      </c>
      <c r="H145" s="473">
        <v>2.9</v>
      </c>
      <c r="I145" s="473">
        <v>0.8</v>
      </c>
      <c r="J145" s="473">
        <v>0.1</v>
      </c>
      <c r="K145" s="473">
        <v>2.2999999999999998</v>
      </c>
      <c r="L145" s="473">
        <v>15.1</v>
      </c>
      <c r="M145" s="473">
        <v>5.2</v>
      </c>
      <c r="N145" s="473">
        <v>11.4</v>
      </c>
      <c r="O145" s="472">
        <v>2.8</v>
      </c>
      <c r="P145" s="472">
        <v>3.5</v>
      </c>
      <c r="Q145" s="385">
        <f>(D145-Math!B$2)/Math!B$3</f>
        <v>-0.38717740886191232</v>
      </c>
      <c r="R145" s="385">
        <f>(E145-Math!C$2)/Math!C$3</f>
        <v>0.16181780723000641</v>
      </c>
      <c r="S145" s="385">
        <f>(F145-Math!D$2)/Math!D$3</f>
        <v>0.96673085025308181</v>
      </c>
      <c r="T145" s="385">
        <f>(G145-Math!E$2)/Math!E$3</f>
        <v>-0.57728705660629398</v>
      </c>
      <c r="U145" s="385">
        <f>(H145-Math!F$2)/Math!F$3</f>
        <v>9.4599122096436603E-2</v>
      </c>
      <c r="V145" s="385">
        <f>(I145-Math!G$2)/Math!G$3</f>
        <v>-0.10890479059990879</v>
      </c>
      <c r="W145" s="385">
        <f>(J145-Math!H$2)/Math!H$3</f>
        <v>-0.98758128421271218</v>
      </c>
      <c r="X145" s="385">
        <f>(-1)*(K145-Math!I$2)/Math!I$3</f>
        <v>-1.0878576504246724</v>
      </c>
      <c r="Y145" s="385">
        <f>(L145-Math!J$2)/Math!J$3</f>
        <v>0.41751931702621847</v>
      </c>
    </row>
    <row r="146" spans="1:25" ht="18">
      <c r="A146" s="471" t="s">
        <v>103</v>
      </c>
      <c r="B146" s="472">
        <v>135</v>
      </c>
      <c r="C146" s="472">
        <v>70</v>
      </c>
      <c r="D146" s="473">
        <v>0.43</v>
      </c>
      <c r="E146" s="472">
        <v>0.84</v>
      </c>
      <c r="F146" s="473">
        <v>1.5</v>
      </c>
      <c r="G146" s="473">
        <v>5.0999999999999996</v>
      </c>
      <c r="H146" s="473">
        <v>4.5999999999999996</v>
      </c>
      <c r="I146" s="473">
        <v>0.9</v>
      </c>
      <c r="J146" s="473">
        <v>0.6</v>
      </c>
      <c r="K146" s="473">
        <v>1.5</v>
      </c>
      <c r="L146" s="473">
        <v>11.7</v>
      </c>
      <c r="M146" s="473">
        <v>4.5999999999999996</v>
      </c>
      <c r="N146" s="473">
        <v>10.6</v>
      </c>
      <c r="O146" s="472">
        <v>1</v>
      </c>
      <c r="P146" s="472">
        <v>1.2</v>
      </c>
      <c r="Q146" s="385">
        <f>(D146-Math!B$2)/Math!B$3</f>
        <v>-0.72532361747493768</v>
      </c>
      <c r="R146" s="385">
        <f>(E146-Math!C$2)/Math!C$3</f>
        <v>0.83605867068837247</v>
      </c>
      <c r="S146" s="385">
        <f>(F146-Math!D$2)/Math!D$3</f>
        <v>0.27975274900730723</v>
      </c>
      <c r="T146" s="385">
        <f>(G146-Math!E$2)/Math!E$3</f>
        <v>1.0182811039188638E-2</v>
      </c>
      <c r="U146" s="385">
        <f>(H146-Math!F$2)/Math!F$3</f>
        <v>1.0031782608757822</v>
      </c>
      <c r="V146" s="385">
        <f>(I146-Math!G$2)/Math!G$3</f>
        <v>0.14634081236862825</v>
      </c>
      <c r="W146" s="385">
        <f>(J146-Math!H$2)/Math!H$3</f>
        <v>-1.7462144514566846E-2</v>
      </c>
      <c r="X146" s="385">
        <f>(-1)*(K146-Math!I$2)/Math!I$3</f>
        <v>-1.2545310630927732E-2</v>
      </c>
      <c r="Y146" s="385">
        <f>(L146-Math!J$2)/Math!J$3</f>
        <v>-0.20004115769353559</v>
      </c>
    </row>
    <row r="147" spans="1:25" ht="18">
      <c r="A147" s="471" t="s">
        <v>135</v>
      </c>
      <c r="B147" s="472">
        <v>136</v>
      </c>
      <c r="C147" s="472">
        <v>76</v>
      </c>
      <c r="D147" s="473">
        <v>0.49</v>
      </c>
      <c r="E147" s="472">
        <v>0.78</v>
      </c>
      <c r="F147" s="473">
        <v>2.5</v>
      </c>
      <c r="G147" s="473">
        <v>4</v>
      </c>
      <c r="H147" s="473">
        <v>2.5</v>
      </c>
      <c r="I147" s="473">
        <v>0.5</v>
      </c>
      <c r="J147" s="473">
        <v>0.2</v>
      </c>
      <c r="K147" s="473">
        <v>1.6</v>
      </c>
      <c r="L147" s="473">
        <v>14.2</v>
      </c>
      <c r="M147" s="473">
        <v>5.0999999999999996</v>
      </c>
      <c r="N147" s="473">
        <v>10.5</v>
      </c>
      <c r="O147" s="472">
        <v>1.5</v>
      </c>
      <c r="P147" s="472">
        <v>1.9</v>
      </c>
      <c r="Q147" s="385">
        <f>(D147-Math!B$2)/Math!B$3</f>
        <v>0.28911500836413739</v>
      </c>
      <c r="R147" s="385">
        <f>(E147-Math!C$2)/Math!C$3</f>
        <v>0.16181780723000641</v>
      </c>
      <c r="S147" s="385">
        <f>(F147-Math!D$2)/Math!D$3</f>
        <v>1.424716251083598</v>
      </c>
      <c r="T147" s="385">
        <f>(G147-Math!E$2)/Math!E$3</f>
        <v>-0.42062842523416527</v>
      </c>
      <c r="U147" s="385">
        <f>(H147-Math!F$2)/Math!F$3</f>
        <v>-0.11918420467517413</v>
      </c>
      <c r="V147" s="385">
        <f>(I147-Math!G$2)/Math!G$3</f>
        <v>-0.87464159950552023</v>
      </c>
      <c r="W147" s="385">
        <f>(J147-Math!H$2)/Math!H$3</f>
        <v>-0.79355745627308305</v>
      </c>
      <c r="X147" s="385">
        <f>(-1)*(K147-Math!I$2)/Math!I$3</f>
        <v>-0.14695935310514599</v>
      </c>
      <c r="Y147" s="385">
        <f>(L147-Math!J$2)/Math!J$3</f>
        <v>0.2540474266592247</v>
      </c>
    </row>
    <row r="148" spans="1:25" ht="18">
      <c r="A148" s="471" t="s">
        <v>166</v>
      </c>
      <c r="B148" s="472">
        <v>137</v>
      </c>
      <c r="C148" s="472">
        <v>72</v>
      </c>
      <c r="D148" s="473">
        <v>0.44</v>
      </c>
      <c r="E148" s="472">
        <v>0.72</v>
      </c>
      <c r="F148" s="473">
        <v>1.5</v>
      </c>
      <c r="G148" s="473">
        <v>5.0999999999999996</v>
      </c>
      <c r="H148" s="473">
        <v>3.2</v>
      </c>
      <c r="I148" s="473">
        <v>1.3</v>
      </c>
      <c r="J148" s="473">
        <v>0.3</v>
      </c>
      <c r="K148" s="473">
        <v>1.8</v>
      </c>
      <c r="L148" s="473">
        <v>12.9</v>
      </c>
      <c r="M148" s="473">
        <v>4.4000000000000004</v>
      </c>
      <c r="N148" s="473">
        <v>10.1</v>
      </c>
      <c r="O148" s="472">
        <v>2.6</v>
      </c>
      <c r="P148" s="472">
        <v>3.6</v>
      </c>
      <c r="Q148" s="385">
        <f>(D148-Math!B$2)/Math!B$3</f>
        <v>-0.556250513168425</v>
      </c>
      <c r="R148" s="385">
        <f>(E148-Math!C$2)/Math!C$3</f>
        <v>-0.51242305622836093</v>
      </c>
      <c r="S148" s="385">
        <f>(F148-Math!D$2)/Math!D$3</f>
        <v>0.27975274900730723</v>
      </c>
      <c r="T148" s="385">
        <f>(G148-Math!E$2)/Math!E$3</f>
        <v>1.0182811039188638E-2</v>
      </c>
      <c r="U148" s="385">
        <f>(H148-Math!F$2)/Math!F$3</f>
        <v>0.25493661717514482</v>
      </c>
      <c r="V148" s="385">
        <f>(I148-Math!G$2)/Math!G$3</f>
        <v>1.1673232242427767</v>
      </c>
      <c r="W148" s="385">
        <f>(J148-Math!H$2)/Math!H$3</f>
        <v>-0.59953362833345403</v>
      </c>
      <c r="X148" s="385">
        <f>(-1)*(K148-Math!I$2)/Math!I$3</f>
        <v>-0.41578743805358215</v>
      </c>
      <c r="Y148" s="385">
        <f>(L148-Math!J$2)/Math!J$3</f>
        <v>1.7921362795789549E-2</v>
      </c>
    </row>
    <row r="149" spans="1:25" ht="18">
      <c r="A149" s="471" t="s">
        <v>131</v>
      </c>
      <c r="B149" s="472">
        <v>138</v>
      </c>
      <c r="C149" s="472">
        <v>70</v>
      </c>
      <c r="D149" s="473">
        <v>0.53</v>
      </c>
      <c r="E149" s="472">
        <v>0.72</v>
      </c>
      <c r="F149" s="473">
        <v>0.2</v>
      </c>
      <c r="G149" s="473">
        <v>6</v>
      </c>
      <c r="H149" s="473">
        <v>1.4</v>
      </c>
      <c r="I149" s="473">
        <v>0.7</v>
      </c>
      <c r="J149" s="473">
        <v>1.5</v>
      </c>
      <c r="K149" s="473">
        <v>0.9</v>
      </c>
      <c r="L149" s="473">
        <v>10.6</v>
      </c>
      <c r="M149" s="473">
        <v>4.4000000000000004</v>
      </c>
      <c r="N149" s="473">
        <v>8.3000000000000007</v>
      </c>
      <c r="O149" s="472">
        <v>1.7</v>
      </c>
      <c r="P149" s="472">
        <v>2.2999999999999998</v>
      </c>
      <c r="Q149" s="385">
        <f>(D149-Math!B$2)/Math!B$3</f>
        <v>0.96540742559018811</v>
      </c>
      <c r="R149" s="385">
        <f>(E149-Math!C$2)/Math!C$3</f>
        <v>-0.51242305622836093</v>
      </c>
      <c r="S149" s="385">
        <f>(F149-Math!D$2)/Math!D$3</f>
        <v>-1.2086998036918708</v>
      </c>
      <c r="T149" s="385">
        <f>(G149-Math!E$2)/Math!E$3</f>
        <v>0.36266473162647844</v>
      </c>
      <c r="U149" s="385">
        <f>(H149-Math!F$2)/Math!F$3</f>
        <v>-0.70708835329710384</v>
      </c>
      <c r="V149" s="385">
        <f>(I149-Math!G$2)/Math!G$3</f>
        <v>-0.36415039356844614</v>
      </c>
      <c r="W149" s="385">
        <f>(J149-Math!H$2)/Math!H$3</f>
        <v>1.7287523069420947</v>
      </c>
      <c r="X149" s="385">
        <f>(-1)*(K149-Math!I$2)/Math!I$3</f>
        <v>0.79393894421438094</v>
      </c>
      <c r="Y149" s="385">
        <f>(L149-Math!J$2)/Math!J$3</f>
        <v>-0.39984013480875008</v>
      </c>
    </row>
    <row r="150" spans="1:25" ht="18">
      <c r="A150" s="471" t="s">
        <v>144</v>
      </c>
      <c r="B150" s="472">
        <v>139</v>
      </c>
      <c r="C150" s="472">
        <v>76</v>
      </c>
      <c r="D150" s="473">
        <v>0.47</v>
      </c>
      <c r="E150" s="472">
        <v>0.8</v>
      </c>
      <c r="F150" s="473">
        <v>0.8</v>
      </c>
      <c r="G150" s="473">
        <v>3.7</v>
      </c>
      <c r="H150" s="473">
        <v>5.3</v>
      </c>
      <c r="I150" s="473">
        <v>1</v>
      </c>
      <c r="J150" s="473">
        <v>0.2</v>
      </c>
      <c r="K150" s="473">
        <v>1.5</v>
      </c>
      <c r="L150" s="473">
        <v>11.4</v>
      </c>
      <c r="M150" s="473">
        <v>4.4000000000000004</v>
      </c>
      <c r="N150" s="473">
        <v>9.3000000000000007</v>
      </c>
      <c r="O150" s="472">
        <v>1.7</v>
      </c>
      <c r="P150" s="472">
        <v>2.1</v>
      </c>
      <c r="Q150" s="385">
        <f>(D150-Math!B$2)/Math!B$3</f>
        <v>-4.9031200248887921E-2</v>
      </c>
      <c r="R150" s="385">
        <f>(E150-Math!C$2)/Math!C$3</f>
        <v>0.38656476171612886</v>
      </c>
      <c r="S150" s="385">
        <f>(F150-Math!D$2)/Math!D$3</f>
        <v>-0.52172170244609628</v>
      </c>
      <c r="T150" s="385">
        <f>(G150-Math!E$2)/Math!E$3</f>
        <v>-0.53812239876326173</v>
      </c>
      <c r="U150" s="385">
        <f>(H150-Math!F$2)/Math!F$3</f>
        <v>1.3772990827261011</v>
      </c>
      <c r="V150" s="385">
        <f>(I150-Math!G$2)/Math!G$3</f>
        <v>0.40158641533716533</v>
      </c>
      <c r="W150" s="385">
        <f>(J150-Math!H$2)/Math!H$3</f>
        <v>-0.79355745627308305</v>
      </c>
      <c r="X150" s="385">
        <f>(-1)*(K150-Math!I$2)/Math!I$3</f>
        <v>-1.2545310630927732E-2</v>
      </c>
      <c r="Y150" s="385">
        <f>(L150-Math!J$2)/Math!J$3</f>
        <v>-0.25453178781586666</v>
      </c>
    </row>
    <row r="151" spans="1:25" ht="18">
      <c r="A151" s="471" t="s">
        <v>168</v>
      </c>
      <c r="B151" s="472">
        <v>140</v>
      </c>
      <c r="C151" s="472">
        <v>72</v>
      </c>
      <c r="D151" s="473">
        <v>0.47</v>
      </c>
      <c r="E151" s="472">
        <v>0.67</v>
      </c>
      <c r="F151" s="473">
        <v>1.5</v>
      </c>
      <c r="G151" s="473">
        <v>4.9000000000000004</v>
      </c>
      <c r="H151" s="473">
        <v>1.6</v>
      </c>
      <c r="I151" s="473">
        <v>1</v>
      </c>
      <c r="J151" s="473">
        <v>0.5</v>
      </c>
      <c r="K151" s="473">
        <v>1.5</v>
      </c>
      <c r="L151" s="473">
        <v>15.5</v>
      </c>
      <c r="M151" s="473">
        <v>5.9</v>
      </c>
      <c r="N151" s="473">
        <v>12.6</v>
      </c>
      <c r="O151" s="472">
        <v>2.1</v>
      </c>
      <c r="P151" s="472">
        <v>3.2</v>
      </c>
      <c r="Q151" s="385">
        <f>(D151-Math!B$2)/Math!B$3</f>
        <v>-4.9031200248887921E-2</v>
      </c>
      <c r="R151" s="385">
        <f>(E151-Math!C$2)/Math!C$3</f>
        <v>-1.0742904424436659</v>
      </c>
      <c r="S151" s="385">
        <f>(F151-Math!D$2)/Math!D$3</f>
        <v>0.27975274900730723</v>
      </c>
      <c r="T151" s="385">
        <f>(G151-Math!E$2)/Math!E$3</f>
        <v>-6.8146504646875453E-2</v>
      </c>
      <c r="U151" s="385">
        <f>(H151-Math!F$2)/Math!F$3</f>
        <v>-0.60019668991129838</v>
      </c>
      <c r="V151" s="385">
        <f>(I151-Math!G$2)/Math!G$3</f>
        <v>0.40158641533716533</v>
      </c>
      <c r="W151" s="385">
        <f>(J151-Math!H$2)/Math!H$3</f>
        <v>-0.21148597245419587</v>
      </c>
      <c r="X151" s="385">
        <f>(-1)*(K151-Math!I$2)/Math!I$3</f>
        <v>-1.2545310630927732E-2</v>
      </c>
      <c r="Y151" s="385">
        <f>(L151-Math!J$2)/Math!J$3</f>
        <v>0.49017349052266024</v>
      </c>
    </row>
    <row r="152" spans="1:25" ht="18">
      <c r="A152" s="471" t="s">
        <v>146</v>
      </c>
      <c r="B152" s="472">
        <v>141</v>
      </c>
      <c r="C152" s="472">
        <v>70</v>
      </c>
      <c r="D152" s="473">
        <v>0.44</v>
      </c>
      <c r="E152" s="472">
        <v>0.62</v>
      </c>
      <c r="F152" s="473">
        <v>1.6</v>
      </c>
      <c r="G152" s="473">
        <v>5.9</v>
      </c>
      <c r="H152" s="473">
        <v>4.7</v>
      </c>
      <c r="I152" s="473">
        <v>1.1000000000000001</v>
      </c>
      <c r="J152" s="473">
        <v>0.3</v>
      </c>
      <c r="K152" s="473">
        <v>2.2999999999999998</v>
      </c>
      <c r="L152" s="473">
        <v>13.9</v>
      </c>
      <c r="M152" s="473">
        <v>5.4</v>
      </c>
      <c r="N152" s="473">
        <v>12.4</v>
      </c>
      <c r="O152" s="472">
        <v>1.4</v>
      </c>
      <c r="P152" s="472">
        <v>2.2999999999999998</v>
      </c>
      <c r="Q152" s="385">
        <f>(D152-Math!B$2)/Math!B$3</f>
        <v>-0.556250513168425</v>
      </c>
      <c r="R152" s="385">
        <f>(E152-Math!C$2)/Math!C$3</f>
        <v>-1.636157828658972</v>
      </c>
      <c r="S152" s="385">
        <f>(F152-Math!D$2)/Math!D$3</f>
        <v>0.39424909921493645</v>
      </c>
      <c r="T152" s="385">
        <f>(G152-Math!E$2)/Math!E$3</f>
        <v>0.32350007378344642</v>
      </c>
      <c r="U152" s="385">
        <f>(H152-Math!F$2)/Math!F$3</f>
        <v>1.0566240925686852</v>
      </c>
      <c r="V152" s="385">
        <f>(I152-Math!G$2)/Math!G$3</f>
        <v>0.65683201830570259</v>
      </c>
      <c r="W152" s="385">
        <f>(J152-Math!H$2)/Math!H$3</f>
        <v>-0.59953362833345403</v>
      </c>
      <c r="X152" s="385">
        <f>(-1)*(K152-Math!I$2)/Math!I$3</f>
        <v>-1.0878576504246724</v>
      </c>
      <c r="Y152" s="385">
        <f>(L152-Math!J$2)/Math!J$3</f>
        <v>0.19955679653689368</v>
      </c>
    </row>
    <row r="153" spans="1:25" ht="18">
      <c r="A153" s="471" t="s">
        <v>153</v>
      </c>
      <c r="B153" s="472">
        <v>142</v>
      </c>
      <c r="C153" s="472">
        <v>76</v>
      </c>
      <c r="D153" s="473">
        <v>0.43</v>
      </c>
      <c r="E153" s="472">
        <v>0.74</v>
      </c>
      <c r="F153" s="473">
        <v>2.4</v>
      </c>
      <c r="G153" s="473">
        <v>3.7</v>
      </c>
      <c r="H153" s="473">
        <v>3.2</v>
      </c>
      <c r="I153" s="473">
        <v>1.1000000000000001</v>
      </c>
      <c r="J153" s="473">
        <v>0.3</v>
      </c>
      <c r="K153" s="473">
        <v>1.6</v>
      </c>
      <c r="L153" s="473">
        <v>13.8</v>
      </c>
      <c r="M153" s="473">
        <v>5.4</v>
      </c>
      <c r="N153" s="473">
        <v>12.5</v>
      </c>
      <c r="O153" s="472">
        <v>0.6</v>
      </c>
      <c r="P153" s="472">
        <v>0.8</v>
      </c>
      <c r="Q153" s="385">
        <f>(D153-Math!B$2)/Math!B$3</f>
        <v>-0.72532361747493768</v>
      </c>
      <c r="R153" s="385">
        <f>(E153-Math!C$2)/Math!C$3</f>
        <v>-0.28767610174223845</v>
      </c>
      <c r="S153" s="385">
        <f>(F153-Math!D$2)/Math!D$3</f>
        <v>1.310219900875969</v>
      </c>
      <c r="T153" s="385">
        <f>(G153-Math!E$2)/Math!E$3</f>
        <v>-0.53812239876326173</v>
      </c>
      <c r="U153" s="385">
        <f>(H153-Math!F$2)/Math!F$3</f>
        <v>0.25493661717514482</v>
      </c>
      <c r="V153" s="385">
        <f>(I153-Math!G$2)/Math!G$3</f>
        <v>0.65683201830570259</v>
      </c>
      <c r="W153" s="385">
        <f>(J153-Math!H$2)/Math!H$3</f>
        <v>-0.59953362833345403</v>
      </c>
      <c r="X153" s="385">
        <f>(-1)*(K153-Math!I$2)/Math!I$3</f>
        <v>-0.14695935310514599</v>
      </c>
      <c r="Y153" s="385">
        <f>(L153-Math!J$2)/Math!J$3</f>
        <v>0.18139325316278332</v>
      </c>
    </row>
    <row r="154" spans="1:25" ht="18">
      <c r="A154" s="471" t="s">
        <v>118</v>
      </c>
      <c r="B154" s="472">
        <v>143</v>
      </c>
      <c r="C154" s="472">
        <v>74</v>
      </c>
      <c r="D154" s="473">
        <v>0.53</v>
      </c>
      <c r="E154" s="472">
        <v>0.65</v>
      </c>
      <c r="F154" s="473">
        <v>0.5</v>
      </c>
      <c r="G154" s="473">
        <v>5.8</v>
      </c>
      <c r="H154" s="473">
        <v>2.2000000000000002</v>
      </c>
      <c r="I154" s="473">
        <v>1.3</v>
      </c>
      <c r="J154" s="473">
        <v>0.4</v>
      </c>
      <c r="K154" s="473">
        <v>1.3</v>
      </c>
      <c r="L154" s="473">
        <v>11.3</v>
      </c>
      <c r="M154" s="473">
        <v>4.9000000000000004</v>
      </c>
      <c r="N154" s="473">
        <v>9.1999999999999993</v>
      </c>
      <c r="O154" s="472">
        <v>1</v>
      </c>
      <c r="P154" s="472">
        <v>1.5</v>
      </c>
      <c r="Q154" s="385">
        <f>(D154-Math!B$2)/Math!B$3</f>
        <v>0.96540742559018811</v>
      </c>
      <c r="R154" s="385">
        <f>(E154-Math!C$2)/Math!C$3</f>
        <v>-1.2990373969297881</v>
      </c>
      <c r="S154" s="385">
        <f>(F154-Math!D$2)/Math!D$3</f>
        <v>-0.86521075306898354</v>
      </c>
      <c r="T154" s="385">
        <f>(G154-Math!E$2)/Math!E$3</f>
        <v>0.284335415940414</v>
      </c>
      <c r="U154" s="385">
        <f>(H154-Math!F$2)/Math!F$3</f>
        <v>-0.27952169975388214</v>
      </c>
      <c r="V154" s="385">
        <f>(I154-Math!G$2)/Math!G$3</f>
        <v>1.1673232242427767</v>
      </c>
      <c r="W154" s="385">
        <f>(J154-Math!H$2)/Math!H$3</f>
        <v>-0.40550980039382489</v>
      </c>
      <c r="X154" s="385">
        <f>(-1)*(K154-Math!I$2)/Math!I$3</f>
        <v>0.25628277431750845</v>
      </c>
      <c r="Y154" s="385">
        <f>(L154-Math!J$2)/Math!J$3</f>
        <v>-0.27269533118997696</v>
      </c>
    </row>
    <row r="155" spans="1:25" ht="18">
      <c r="A155" s="474" t="s">
        <v>325</v>
      </c>
      <c r="B155" s="468" t="s">
        <v>324</v>
      </c>
      <c r="C155" s="468" t="s">
        <v>326</v>
      </c>
      <c r="D155" s="475" t="s">
        <v>3</v>
      </c>
      <c r="E155" s="468" t="s">
        <v>4</v>
      </c>
      <c r="F155" s="475" t="s">
        <v>5</v>
      </c>
      <c r="G155" s="475" t="s">
        <v>327</v>
      </c>
      <c r="H155" s="475" t="s">
        <v>7</v>
      </c>
      <c r="I155" s="475" t="s">
        <v>8</v>
      </c>
      <c r="J155" s="475" t="s">
        <v>9</v>
      </c>
      <c r="K155" s="475" t="s">
        <v>10</v>
      </c>
      <c r="L155" s="475" t="s">
        <v>11</v>
      </c>
      <c r="M155" s="475"/>
      <c r="N155" s="475"/>
      <c r="O155" s="468"/>
      <c r="P155" s="468"/>
      <c r="Q155" s="385" t="e">
        <f>(D155-Math!B$2)/Math!B$3</f>
        <v>#VALUE!</v>
      </c>
      <c r="R155" s="385" t="e">
        <f>(E155-Math!C$2)/Math!C$3</f>
        <v>#VALUE!</v>
      </c>
      <c r="S155" s="385" t="e">
        <f>(F155-Math!D$2)/Math!D$3</f>
        <v>#VALUE!</v>
      </c>
      <c r="T155" s="385" t="e">
        <f>(G155-Math!E$2)/Math!E$3</f>
        <v>#VALUE!</v>
      </c>
      <c r="U155" s="385" t="e">
        <f>(H155-Math!F$2)/Math!F$3</f>
        <v>#VALUE!</v>
      </c>
      <c r="V155" s="385" t="e">
        <f>(I155-Math!G$2)/Math!G$3</f>
        <v>#VALUE!</v>
      </c>
      <c r="W155" s="385" t="e">
        <f>(J155-Math!H$2)/Math!H$3</f>
        <v>#VALUE!</v>
      </c>
      <c r="X155" s="385" t="e">
        <f>(-1)*(K155-Math!I$2)/Math!I$3</f>
        <v>#VALUE!</v>
      </c>
      <c r="Y155" s="385" t="e">
        <f>(L155-Math!J$2)/Math!J$3</f>
        <v>#VALUE!</v>
      </c>
    </row>
    <row r="156" spans="1:25" ht="18">
      <c r="A156" s="471" t="s">
        <v>169</v>
      </c>
      <c r="B156" s="472">
        <v>144</v>
      </c>
      <c r="C156" s="472">
        <v>72</v>
      </c>
      <c r="D156" s="473">
        <v>0.46</v>
      </c>
      <c r="E156" s="472">
        <v>0.75</v>
      </c>
      <c r="F156" s="473">
        <v>1.6</v>
      </c>
      <c r="G156" s="473">
        <v>4.5999999999999996</v>
      </c>
      <c r="H156" s="473">
        <v>2.2000000000000002</v>
      </c>
      <c r="I156" s="473">
        <v>1.1000000000000001</v>
      </c>
      <c r="J156" s="473">
        <v>0.3</v>
      </c>
      <c r="K156" s="473">
        <v>1.3</v>
      </c>
      <c r="L156" s="473">
        <v>12.1</v>
      </c>
      <c r="M156" s="473">
        <v>4.0999999999999996</v>
      </c>
      <c r="N156" s="473">
        <v>8.9</v>
      </c>
      <c r="O156" s="472">
        <v>2.4</v>
      </c>
      <c r="P156" s="472">
        <v>3.2</v>
      </c>
      <c r="Q156" s="385">
        <f>(D156-Math!B$2)/Math!B$3</f>
        <v>-0.21810430455539967</v>
      </c>
      <c r="R156" s="385">
        <f>(E156-Math!C$2)/Math!C$3</f>
        <v>-0.17530262449917725</v>
      </c>
      <c r="S156" s="385">
        <f>(F156-Math!D$2)/Math!D$3</f>
        <v>0.39424909921493645</v>
      </c>
      <c r="T156" s="385">
        <f>(G156-Math!E$2)/Math!E$3</f>
        <v>-0.18564047817597229</v>
      </c>
      <c r="U156" s="385">
        <f>(H156-Math!F$2)/Math!F$3</f>
        <v>-0.27952169975388214</v>
      </c>
      <c r="V156" s="385">
        <f>(I156-Math!G$2)/Math!G$3</f>
        <v>0.65683201830570259</v>
      </c>
      <c r="W156" s="385">
        <f>(J156-Math!H$2)/Math!H$3</f>
        <v>-0.59953362833345403</v>
      </c>
      <c r="X156" s="385">
        <f>(-1)*(K156-Math!I$2)/Math!I$3</f>
        <v>0.25628277431750845</v>
      </c>
      <c r="Y156" s="385">
        <f>(L156-Math!J$2)/Math!J$3</f>
        <v>-0.12738698419709388</v>
      </c>
    </row>
    <row r="157" spans="1:25" ht="18">
      <c r="A157" s="471" t="s">
        <v>105</v>
      </c>
      <c r="B157" s="472">
        <v>145</v>
      </c>
      <c r="C157" s="472">
        <v>80</v>
      </c>
      <c r="D157" s="473">
        <v>0.45</v>
      </c>
      <c r="E157" s="472">
        <v>0.74</v>
      </c>
      <c r="F157" s="473">
        <v>2.2000000000000002</v>
      </c>
      <c r="G157" s="473">
        <v>3.8</v>
      </c>
      <c r="H157" s="473">
        <v>4.7</v>
      </c>
      <c r="I157" s="473">
        <v>1.1000000000000001</v>
      </c>
      <c r="J157" s="473">
        <v>0.2</v>
      </c>
      <c r="K157" s="473">
        <v>2.1</v>
      </c>
      <c r="L157" s="473">
        <v>11.5</v>
      </c>
      <c r="M157" s="473">
        <v>4.2</v>
      </c>
      <c r="N157" s="473">
        <v>9.1999999999999993</v>
      </c>
      <c r="O157" s="472">
        <v>1</v>
      </c>
      <c r="P157" s="472">
        <v>1.4</v>
      </c>
      <c r="Q157" s="385">
        <f>(D157-Math!B$2)/Math!B$3</f>
        <v>-0.38717740886191232</v>
      </c>
      <c r="R157" s="385">
        <f>(E157-Math!C$2)/Math!C$3</f>
        <v>-0.28767610174223845</v>
      </c>
      <c r="S157" s="385">
        <f>(F157-Math!D$2)/Math!D$3</f>
        <v>1.0812272004607111</v>
      </c>
      <c r="T157" s="385">
        <f>(G157-Math!E$2)/Math!E$3</f>
        <v>-0.49895774092022971</v>
      </c>
      <c r="U157" s="385">
        <f>(H157-Math!F$2)/Math!F$3</f>
        <v>1.0566240925686852</v>
      </c>
      <c r="V157" s="385">
        <f>(I157-Math!G$2)/Math!G$3</f>
        <v>0.65683201830570259</v>
      </c>
      <c r="W157" s="385">
        <f>(J157-Math!H$2)/Math!H$3</f>
        <v>-0.79355745627308305</v>
      </c>
      <c r="X157" s="385">
        <f>(-1)*(K157-Math!I$2)/Math!I$3</f>
        <v>-0.81902956547623662</v>
      </c>
      <c r="Y157" s="385">
        <f>(L157-Math!J$2)/Math!J$3</f>
        <v>-0.2363682444417563</v>
      </c>
    </row>
    <row r="158" spans="1:25" ht="18">
      <c r="A158" s="471" t="s">
        <v>173</v>
      </c>
      <c r="B158" s="472">
        <v>146</v>
      </c>
      <c r="C158" s="472">
        <v>72</v>
      </c>
      <c r="D158" s="473">
        <v>0.44</v>
      </c>
      <c r="E158" s="472">
        <v>0.85</v>
      </c>
      <c r="F158" s="473">
        <v>1.8</v>
      </c>
      <c r="G158" s="473">
        <v>6.6</v>
      </c>
      <c r="H158" s="473">
        <v>1.9</v>
      </c>
      <c r="I158" s="473">
        <v>0.7</v>
      </c>
      <c r="J158" s="473">
        <v>0.1</v>
      </c>
      <c r="K158" s="473">
        <v>1.3</v>
      </c>
      <c r="L158" s="473">
        <v>12.6</v>
      </c>
      <c r="M158" s="473">
        <v>4.5</v>
      </c>
      <c r="N158" s="473">
        <v>10.1</v>
      </c>
      <c r="O158" s="472">
        <v>1.9</v>
      </c>
      <c r="P158" s="472">
        <v>2.2000000000000002</v>
      </c>
      <c r="Q158" s="385">
        <f>(D158-Math!B$2)/Math!B$3</f>
        <v>-0.556250513168425</v>
      </c>
      <c r="R158" s="385">
        <f>(E158-Math!C$2)/Math!C$3</f>
        <v>0.94843214793143371</v>
      </c>
      <c r="S158" s="385">
        <f>(F158-Math!D$2)/Math!D$3</f>
        <v>0.62324179963019455</v>
      </c>
      <c r="T158" s="385">
        <f>(G158-Math!E$2)/Math!E$3</f>
        <v>0.59765267868467142</v>
      </c>
      <c r="U158" s="385">
        <f>(H158-Math!F$2)/Math!F$3</f>
        <v>-0.43985919483259034</v>
      </c>
      <c r="V158" s="385">
        <f>(I158-Math!G$2)/Math!G$3</f>
        <v>-0.36415039356844614</v>
      </c>
      <c r="W158" s="385">
        <f>(J158-Math!H$2)/Math!H$3</f>
        <v>-0.98758128421271218</v>
      </c>
      <c r="X158" s="385">
        <f>(-1)*(K158-Math!I$2)/Math!I$3</f>
        <v>0.25628277431750845</v>
      </c>
      <c r="Y158" s="385">
        <f>(L158-Math!J$2)/Math!J$3</f>
        <v>-3.6569267326541817E-2</v>
      </c>
    </row>
    <row r="159" spans="1:25" ht="18">
      <c r="A159" s="471" t="s">
        <v>134</v>
      </c>
      <c r="B159" s="472">
        <v>147</v>
      </c>
      <c r="C159" s="472">
        <v>74</v>
      </c>
      <c r="D159" s="473">
        <v>0.45</v>
      </c>
      <c r="E159" s="472">
        <v>0.88</v>
      </c>
      <c r="F159" s="473">
        <v>2.6</v>
      </c>
      <c r="G159" s="473">
        <v>4.8</v>
      </c>
      <c r="H159" s="473">
        <v>1.8</v>
      </c>
      <c r="I159" s="473">
        <v>0.7</v>
      </c>
      <c r="J159" s="473">
        <v>0.5</v>
      </c>
      <c r="K159" s="473">
        <v>0.8</v>
      </c>
      <c r="L159" s="473">
        <v>11</v>
      </c>
      <c r="M159" s="473">
        <v>3.7</v>
      </c>
      <c r="N159" s="473">
        <v>8.1999999999999993</v>
      </c>
      <c r="O159" s="472">
        <v>1</v>
      </c>
      <c r="P159" s="472">
        <v>1.1000000000000001</v>
      </c>
      <c r="Q159" s="385">
        <f>(D159-Math!B$2)/Math!B$3</f>
        <v>-0.38717740886191232</v>
      </c>
      <c r="R159" s="385">
        <f>(E159-Math!C$2)/Math!C$3</f>
        <v>1.2855525796606173</v>
      </c>
      <c r="S159" s="385">
        <f>(F159-Math!D$2)/Math!D$3</f>
        <v>1.5392126012912273</v>
      </c>
      <c r="T159" s="385">
        <f>(G159-Math!E$2)/Math!E$3</f>
        <v>-0.10731116248990785</v>
      </c>
      <c r="U159" s="385">
        <f>(H159-Math!F$2)/Math!F$3</f>
        <v>-0.49330502652549296</v>
      </c>
      <c r="V159" s="385">
        <f>(I159-Math!G$2)/Math!G$3</f>
        <v>-0.36415039356844614</v>
      </c>
      <c r="W159" s="385">
        <f>(J159-Math!H$2)/Math!H$3</f>
        <v>-0.21148597245419587</v>
      </c>
      <c r="X159" s="385">
        <f>(-1)*(K159-Math!I$2)/Math!I$3</f>
        <v>0.92835298668859911</v>
      </c>
      <c r="Y159" s="385">
        <f>(L159-Math!J$2)/Math!J$3</f>
        <v>-0.32718596131230837</v>
      </c>
    </row>
    <row r="160" spans="1:25" ht="18">
      <c r="A160" s="471" t="s">
        <v>163</v>
      </c>
      <c r="B160" s="472">
        <v>148</v>
      </c>
      <c r="C160" s="472">
        <v>68</v>
      </c>
      <c r="D160" s="473">
        <v>0.53</v>
      </c>
      <c r="E160" s="472">
        <v>0.78</v>
      </c>
      <c r="F160" s="473">
        <v>0</v>
      </c>
      <c r="G160" s="473">
        <v>8.1999999999999993</v>
      </c>
      <c r="H160" s="473">
        <v>1.5</v>
      </c>
      <c r="I160" s="473">
        <v>0.4</v>
      </c>
      <c r="J160" s="473">
        <v>1</v>
      </c>
      <c r="K160" s="473">
        <v>1.6</v>
      </c>
      <c r="L160" s="473">
        <v>10.1</v>
      </c>
      <c r="M160" s="473">
        <v>3.9</v>
      </c>
      <c r="N160" s="473">
        <v>7.3</v>
      </c>
      <c r="O160" s="472">
        <v>2.2000000000000002</v>
      </c>
      <c r="P160" s="472">
        <v>2.9</v>
      </c>
      <c r="Q160" s="385">
        <f>(D160-Math!B$2)/Math!B$3</f>
        <v>0.96540742559018811</v>
      </c>
      <c r="R160" s="385">
        <f>(E160-Math!C$2)/Math!C$3</f>
        <v>0.16181780723000641</v>
      </c>
      <c r="S160" s="385">
        <f>(F160-Math!D$2)/Math!D$3</f>
        <v>-1.4376925041071289</v>
      </c>
      <c r="T160" s="385">
        <f>(G160-Math!E$2)/Math!E$3</f>
        <v>1.2242872041731863</v>
      </c>
      <c r="U160" s="385">
        <f>(H160-Math!F$2)/Math!F$3</f>
        <v>-0.65364252160420111</v>
      </c>
      <c r="V160" s="385">
        <f>(I160-Math!G$2)/Math!G$3</f>
        <v>-1.1298872024740574</v>
      </c>
      <c r="W160" s="385">
        <f>(J160-Math!H$2)/Math!H$3</f>
        <v>0.75863316724394947</v>
      </c>
      <c r="X160" s="385">
        <f>(-1)*(K160-Math!I$2)/Math!I$3</f>
        <v>-0.14695935310514599</v>
      </c>
      <c r="Y160" s="385">
        <f>(L160-Math!J$2)/Math!J$3</f>
        <v>-0.49065785167930215</v>
      </c>
    </row>
    <row r="161" spans="1:25" ht="18">
      <c r="A161" s="471" t="s">
        <v>161</v>
      </c>
      <c r="B161" s="472">
        <v>149</v>
      </c>
      <c r="C161" s="472">
        <v>76</v>
      </c>
      <c r="D161" s="473">
        <v>0.44</v>
      </c>
      <c r="E161" s="472">
        <v>0.78</v>
      </c>
      <c r="F161" s="473">
        <v>1.8</v>
      </c>
      <c r="G161" s="473">
        <v>4.9000000000000004</v>
      </c>
      <c r="H161" s="473">
        <v>2.7</v>
      </c>
      <c r="I161" s="473">
        <v>0.8</v>
      </c>
      <c r="J161" s="473">
        <v>0.1</v>
      </c>
      <c r="K161" s="473">
        <v>1.5</v>
      </c>
      <c r="L161" s="473">
        <v>13.6</v>
      </c>
      <c r="M161" s="473">
        <v>4.9000000000000004</v>
      </c>
      <c r="N161" s="473">
        <v>11.1</v>
      </c>
      <c r="O161" s="472">
        <v>2</v>
      </c>
      <c r="P161" s="472">
        <v>2.6</v>
      </c>
      <c r="Q161" s="385">
        <f>(D161-Math!B$2)/Math!B$3</f>
        <v>-0.556250513168425</v>
      </c>
      <c r="R161" s="385">
        <f>(E161-Math!C$2)/Math!C$3</f>
        <v>0.16181780723000641</v>
      </c>
      <c r="S161" s="385">
        <f>(F161-Math!D$2)/Math!D$3</f>
        <v>0.62324179963019455</v>
      </c>
      <c r="T161" s="385">
        <f>(G161-Math!E$2)/Math!E$3</f>
        <v>-6.8146504646875453E-2</v>
      </c>
      <c r="U161" s="385">
        <f>(H161-Math!F$2)/Math!F$3</f>
        <v>-1.2292541289368639E-2</v>
      </c>
      <c r="V161" s="385">
        <f>(I161-Math!G$2)/Math!G$3</f>
        <v>-0.10890479059990879</v>
      </c>
      <c r="W161" s="385">
        <f>(J161-Math!H$2)/Math!H$3</f>
        <v>-0.98758128421271218</v>
      </c>
      <c r="X161" s="385">
        <f>(-1)*(K161-Math!I$2)/Math!I$3</f>
        <v>-1.2545310630927732E-2</v>
      </c>
      <c r="Y161" s="385">
        <f>(L161-Math!J$2)/Math!J$3</f>
        <v>0.1450661664145623</v>
      </c>
    </row>
    <row r="162" spans="1:25" ht="18">
      <c r="A162" s="471" t="s">
        <v>184</v>
      </c>
      <c r="B162" s="472">
        <v>150</v>
      </c>
      <c r="C162" s="472">
        <v>76</v>
      </c>
      <c r="D162" s="473">
        <v>0.42</v>
      </c>
      <c r="E162" s="472">
        <v>0.83</v>
      </c>
      <c r="F162" s="473">
        <v>1.5</v>
      </c>
      <c r="G162" s="473">
        <v>3.4</v>
      </c>
      <c r="H162" s="473">
        <v>3.8</v>
      </c>
      <c r="I162" s="473">
        <v>0.7</v>
      </c>
      <c r="J162" s="473">
        <v>0.2</v>
      </c>
      <c r="K162" s="473">
        <v>2</v>
      </c>
      <c r="L162" s="473">
        <v>14.6</v>
      </c>
      <c r="M162" s="473">
        <v>5.4</v>
      </c>
      <c r="N162" s="473">
        <v>13</v>
      </c>
      <c r="O162" s="472">
        <v>2.2000000000000002</v>
      </c>
      <c r="P162" s="472">
        <v>2.7</v>
      </c>
      <c r="Q162" s="385">
        <f>(D162-Math!B$2)/Math!B$3</f>
        <v>-0.89439672178145035</v>
      </c>
      <c r="R162" s="385">
        <f>(E162-Math!C$2)/Math!C$3</f>
        <v>0.72368519344531124</v>
      </c>
      <c r="S162" s="385">
        <f>(F162-Math!D$2)/Math!D$3</f>
        <v>0.27975274900730723</v>
      </c>
      <c r="T162" s="385">
        <f>(G162-Math!E$2)/Math!E$3</f>
        <v>-0.65561637229235836</v>
      </c>
      <c r="U162" s="385">
        <f>(H162-Math!F$2)/Math!F$3</f>
        <v>0.57561160733256078</v>
      </c>
      <c r="V162" s="385">
        <f>(I162-Math!G$2)/Math!G$3</f>
        <v>-0.36415039356844614</v>
      </c>
      <c r="W162" s="385">
        <f>(J162-Math!H$2)/Math!H$3</f>
        <v>-0.79355745627308305</v>
      </c>
      <c r="X162" s="385">
        <f>(-1)*(K162-Math!I$2)/Math!I$3</f>
        <v>-0.68461552300201833</v>
      </c>
      <c r="Y162" s="385">
        <f>(L162-Math!J$2)/Math!J$3</f>
        <v>0.32670160015566646</v>
      </c>
    </row>
    <row r="163" spans="1:25" ht="18">
      <c r="A163" s="471" t="s">
        <v>205</v>
      </c>
      <c r="B163" s="472">
        <v>151</v>
      </c>
      <c r="C163" s="472">
        <v>68</v>
      </c>
      <c r="D163" s="473">
        <v>0.48</v>
      </c>
      <c r="E163" s="472">
        <v>0.77</v>
      </c>
      <c r="F163" s="473">
        <v>1.6</v>
      </c>
      <c r="G163" s="473">
        <v>3.5</v>
      </c>
      <c r="H163" s="473">
        <v>2.2000000000000002</v>
      </c>
      <c r="I163" s="473">
        <v>1</v>
      </c>
      <c r="J163" s="473">
        <v>0.3</v>
      </c>
      <c r="K163" s="473">
        <v>1.5</v>
      </c>
      <c r="L163" s="473">
        <v>12.4</v>
      </c>
      <c r="M163" s="473">
        <v>4.7</v>
      </c>
      <c r="N163" s="473">
        <v>9.6999999999999993</v>
      </c>
      <c r="O163" s="472">
        <v>1.5</v>
      </c>
      <c r="P163" s="472">
        <v>1.9</v>
      </c>
      <c r="Q163" s="385">
        <f>(D163-Math!B$2)/Math!B$3</f>
        <v>0.12004190405762474</v>
      </c>
      <c r="R163" s="385">
        <f>(E163-Math!C$2)/Math!C$3</f>
        <v>4.9444329986945194E-2</v>
      </c>
      <c r="S163" s="385">
        <f>(F163-Math!D$2)/Math!D$3</f>
        <v>0.39424909921493645</v>
      </c>
      <c r="T163" s="385">
        <f>(G163-Math!E$2)/Math!E$3</f>
        <v>-0.61645171444932623</v>
      </c>
      <c r="U163" s="385">
        <f>(H163-Math!F$2)/Math!F$3</f>
        <v>-0.27952169975388214</v>
      </c>
      <c r="V163" s="385">
        <f>(I163-Math!G$2)/Math!G$3</f>
        <v>0.40158641533716533</v>
      </c>
      <c r="W163" s="385">
        <f>(J163-Math!H$2)/Math!H$3</f>
        <v>-0.59953362833345403</v>
      </c>
      <c r="X163" s="385">
        <f>(-1)*(K163-Math!I$2)/Math!I$3</f>
        <v>-1.2545310630927732E-2</v>
      </c>
      <c r="Y163" s="385">
        <f>(L163-Math!J$2)/Math!J$3</f>
        <v>-7.2896354074762512E-2</v>
      </c>
    </row>
    <row r="164" spans="1:25" ht="18">
      <c r="A164" s="471" t="s">
        <v>188</v>
      </c>
      <c r="B164" s="472">
        <v>152</v>
      </c>
      <c r="C164" s="472">
        <v>66</v>
      </c>
      <c r="D164" s="473">
        <v>0.44</v>
      </c>
      <c r="E164" s="472">
        <v>0.8</v>
      </c>
      <c r="F164" s="473">
        <v>2.4</v>
      </c>
      <c r="G164" s="473">
        <v>2.4</v>
      </c>
      <c r="H164" s="473">
        <v>2.2000000000000002</v>
      </c>
      <c r="I164" s="473">
        <v>0.7</v>
      </c>
      <c r="J164" s="473">
        <v>0.2</v>
      </c>
      <c r="K164" s="473">
        <v>1.2</v>
      </c>
      <c r="L164" s="473">
        <v>14.1</v>
      </c>
      <c r="M164" s="473">
        <v>4.9000000000000004</v>
      </c>
      <c r="N164" s="473">
        <v>11.1</v>
      </c>
      <c r="O164" s="472">
        <v>1.9</v>
      </c>
      <c r="P164" s="472">
        <v>2.2999999999999998</v>
      </c>
      <c r="Q164" s="385">
        <f>(D164-Math!B$2)/Math!B$3</f>
        <v>-0.556250513168425</v>
      </c>
      <c r="R164" s="385">
        <f>(E164-Math!C$2)/Math!C$3</f>
        <v>0.38656476171612886</v>
      </c>
      <c r="S164" s="385">
        <f>(F164-Math!D$2)/Math!D$3</f>
        <v>1.310219900875969</v>
      </c>
      <c r="T164" s="385">
        <f>(G164-Math!E$2)/Math!E$3</f>
        <v>-1.0472629507226803</v>
      </c>
      <c r="U164" s="385">
        <f>(H164-Math!F$2)/Math!F$3</f>
        <v>-0.27952169975388214</v>
      </c>
      <c r="V164" s="385">
        <f>(I164-Math!G$2)/Math!G$3</f>
        <v>-0.36415039356844614</v>
      </c>
      <c r="W164" s="385">
        <f>(J164-Math!H$2)/Math!H$3</f>
        <v>-0.79355745627308305</v>
      </c>
      <c r="X164" s="385">
        <f>(-1)*(K164-Math!I$2)/Math!I$3</f>
        <v>0.39069681679172669</v>
      </c>
      <c r="Y164" s="385">
        <f>(L164-Math!J$2)/Math!J$3</f>
        <v>0.23588388328511437</v>
      </c>
    </row>
    <row r="165" spans="1:25" ht="18">
      <c r="A165" s="471" t="s">
        <v>132</v>
      </c>
      <c r="B165" s="472">
        <v>153</v>
      </c>
      <c r="C165" s="472">
        <v>75</v>
      </c>
      <c r="D165" s="473">
        <v>0.42</v>
      </c>
      <c r="E165" s="472">
        <v>0.75</v>
      </c>
      <c r="F165" s="473">
        <v>1.6</v>
      </c>
      <c r="G165" s="473">
        <v>4.0999999999999996</v>
      </c>
      <c r="H165" s="473">
        <v>4.3</v>
      </c>
      <c r="I165" s="473">
        <v>1</v>
      </c>
      <c r="J165" s="473">
        <v>0.7</v>
      </c>
      <c r="K165" s="473">
        <v>1.2</v>
      </c>
      <c r="L165" s="473">
        <v>8.8000000000000007</v>
      </c>
      <c r="M165" s="473">
        <v>2.9</v>
      </c>
      <c r="N165" s="473">
        <v>6.8</v>
      </c>
      <c r="O165" s="472">
        <v>1.4</v>
      </c>
      <c r="P165" s="472">
        <v>1.8</v>
      </c>
      <c r="Q165" s="385">
        <f>(D165-Math!B$2)/Math!B$3</f>
        <v>-0.89439672178145035</v>
      </c>
      <c r="R165" s="385">
        <f>(E165-Math!C$2)/Math!C$3</f>
        <v>-0.17530262449917725</v>
      </c>
      <c r="S165" s="385">
        <f>(F165-Math!D$2)/Math!D$3</f>
        <v>0.39424909921493645</v>
      </c>
      <c r="T165" s="385">
        <f>(G165-Math!E$2)/Math!E$3</f>
        <v>-0.38146376739113319</v>
      </c>
      <c r="U165" s="385">
        <f>(H165-Math!F$2)/Math!F$3</f>
        <v>0.84284076579707423</v>
      </c>
      <c r="V165" s="385">
        <f>(I165-Math!G$2)/Math!G$3</f>
        <v>0.40158641533716533</v>
      </c>
      <c r="W165" s="385">
        <f>(J165-Math!H$2)/Math!H$3</f>
        <v>0.17656168342506218</v>
      </c>
      <c r="X165" s="385">
        <f>(-1)*(K165-Math!I$2)/Math!I$3</f>
        <v>0.39069681679172669</v>
      </c>
      <c r="Y165" s="385">
        <f>(L165-Math!J$2)/Math!J$3</f>
        <v>-0.72678391554273736</v>
      </c>
    </row>
    <row r="166" spans="1:25" ht="18">
      <c r="A166" s="471" t="s">
        <v>175</v>
      </c>
      <c r="B166" s="472">
        <v>154</v>
      </c>
      <c r="C166" s="472">
        <v>72</v>
      </c>
      <c r="D166" s="473">
        <v>0.47</v>
      </c>
      <c r="E166" s="472">
        <v>0.73</v>
      </c>
      <c r="F166" s="473">
        <v>0.5</v>
      </c>
      <c r="G166" s="473">
        <v>5.3</v>
      </c>
      <c r="H166" s="473">
        <v>1.6</v>
      </c>
      <c r="I166" s="473">
        <v>0.9</v>
      </c>
      <c r="J166" s="473">
        <v>0.7</v>
      </c>
      <c r="K166" s="473">
        <v>1.4</v>
      </c>
      <c r="L166" s="473">
        <v>12.8</v>
      </c>
      <c r="M166" s="473">
        <v>5</v>
      </c>
      <c r="N166" s="473">
        <v>10.5</v>
      </c>
      <c r="O166" s="472">
        <v>2.4</v>
      </c>
      <c r="P166" s="472">
        <v>3.3</v>
      </c>
      <c r="Q166" s="385">
        <f>(D166-Math!B$2)/Math!B$3</f>
        <v>-4.9031200248887921E-2</v>
      </c>
      <c r="R166" s="385">
        <f>(E166-Math!C$2)/Math!C$3</f>
        <v>-0.40004957898529969</v>
      </c>
      <c r="S166" s="385">
        <f>(F166-Math!D$2)/Math!D$3</f>
        <v>-0.86521075306898354</v>
      </c>
      <c r="T166" s="385">
        <f>(G166-Math!E$2)/Math!E$3</f>
        <v>8.8512126725253076E-2</v>
      </c>
      <c r="U166" s="385">
        <f>(H166-Math!F$2)/Math!F$3</f>
        <v>-0.60019668991129838</v>
      </c>
      <c r="V166" s="385">
        <f>(I166-Math!G$2)/Math!G$3</f>
        <v>0.14634081236862825</v>
      </c>
      <c r="W166" s="385">
        <f>(J166-Math!H$2)/Math!H$3</f>
        <v>0.17656168342506218</v>
      </c>
      <c r="X166" s="385">
        <f>(-1)*(K166-Math!I$2)/Math!I$3</f>
        <v>0.12186873184329051</v>
      </c>
      <c r="Y166" s="385">
        <f>(L166-Math!J$2)/Math!J$3</f>
        <v>-2.421805783208002E-4</v>
      </c>
    </row>
    <row r="167" spans="1:25" ht="18">
      <c r="A167" s="471" t="s">
        <v>174</v>
      </c>
      <c r="B167" s="472">
        <v>155</v>
      </c>
      <c r="C167" s="472">
        <v>74</v>
      </c>
      <c r="D167" s="473">
        <v>0.41</v>
      </c>
      <c r="E167" s="472">
        <v>0.86</v>
      </c>
      <c r="F167" s="473">
        <v>2.2999999999999998</v>
      </c>
      <c r="G167" s="473">
        <v>2.7</v>
      </c>
      <c r="H167" s="473">
        <v>2.4</v>
      </c>
      <c r="I167" s="473">
        <v>0.7</v>
      </c>
      <c r="J167" s="473">
        <v>0.5</v>
      </c>
      <c r="K167" s="473">
        <v>1.7</v>
      </c>
      <c r="L167" s="473">
        <v>12.9</v>
      </c>
      <c r="M167" s="473">
        <v>4.4000000000000004</v>
      </c>
      <c r="N167" s="473">
        <v>10.8</v>
      </c>
      <c r="O167" s="472">
        <v>1.8</v>
      </c>
      <c r="P167" s="472">
        <v>2.1</v>
      </c>
      <c r="Q167" s="385">
        <f>(D167-Math!B$2)/Math!B$3</f>
        <v>-1.0634698260879629</v>
      </c>
      <c r="R167" s="385">
        <f>(E167-Math!C$2)/Math!C$3</f>
        <v>1.0608056251744951</v>
      </c>
      <c r="S167" s="385">
        <f>(F167-Math!D$2)/Math!D$3</f>
        <v>1.1957235506683397</v>
      </c>
      <c r="T167" s="385">
        <f>(G167-Math!E$2)/Math!E$3</f>
        <v>-0.92976897719358365</v>
      </c>
      <c r="U167" s="385">
        <f>(H167-Math!F$2)/Math!F$3</f>
        <v>-0.17263003636807686</v>
      </c>
      <c r="V167" s="385">
        <f>(I167-Math!G$2)/Math!G$3</f>
        <v>-0.36415039356844614</v>
      </c>
      <c r="W167" s="385">
        <f>(J167-Math!H$2)/Math!H$3</f>
        <v>-0.21148597245419587</v>
      </c>
      <c r="X167" s="385">
        <f>(-1)*(K167-Math!I$2)/Math!I$3</f>
        <v>-0.28137339557936392</v>
      </c>
      <c r="Y167" s="385">
        <f>(L167-Math!J$2)/Math!J$3</f>
        <v>1.7921362795789549E-2</v>
      </c>
    </row>
    <row r="168" spans="1:25" ht="18">
      <c r="A168" s="471" t="s">
        <v>176</v>
      </c>
      <c r="B168" s="472">
        <v>156</v>
      </c>
      <c r="C168" s="472">
        <v>70</v>
      </c>
      <c r="D168" s="473">
        <v>0.47</v>
      </c>
      <c r="E168" s="472">
        <v>0.8</v>
      </c>
      <c r="F168" s="473">
        <v>1.4</v>
      </c>
      <c r="G168" s="473">
        <v>5.8</v>
      </c>
      <c r="H168" s="473">
        <v>1.2</v>
      </c>
      <c r="I168" s="473">
        <v>0.6</v>
      </c>
      <c r="J168" s="473">
        <v>1.4</v>
      </c>
      <c r="K168" s="473">
        <v>0.9</v>
      </c>
      <c r="L168" s="473">
        <v>8.6</v>
      </c>
      <c r="M168" s="473">
        <v>3.1</v>
      </c>
      <c r="N168" s="473">
        <v>6.7</v>
      </c>
      <c r="O168" s="472">
        <v>1</v>
      </c>
      <c r="P168" s="472">
        <v>1.2</v>
      </c>
      <c r="Q168" s="385">
        <f>(D168-Math!B$2)/Math!B$3</f>
        <v>-4.9031200248887921E-2</v>
      </c>
      <c r="R168" s="385">
        <f>(E168-Math!C$2)/Math!C$3</f>
        <v>0.38656476171612886</v>
      </c>
      <c r="S168" s="385">
        <f>(F168-Math!D$2)/Math!D$3</f>
        <v>0.16525639879967807</v>
      </c>
      <c r="T168" s="385">
        <f>(G168-Math!E$2)/Math!E$3</f>
        <v>0.284335415940414</v>
      </c>
      <c r="U168" s="385">
        <f>(H168-Math!F$2)/Math!F$3</f>
        <v>-0.8139800166829092</v>
      </c>
      <c r="V168" s="385">
        <f>(I168-Math!G$2)/Math!G$3</f>
        <v>-0.61939599653698318</v>
      </c>
      <c r="W168" s="385">
        <f>(J168-Math!H$2)/Math!H$3</f>
        <v>1.5347284790024656</v>
      </c>
      <c r="X168" s="385">
        <f>(-1)*(K168-Math!I$2)/Math!I$3</f>
        <v>0.79393894421438094</v>
      </c>
      <c r="Y168" s="385">
        <f>(L168-Math!J$2)/Math!J$3</f>
        <v>-0.7631110022909583</v>
      </c>
    </row>
    <row r="169" spans="1:25" ht="18">
      <c r="A169" s="474" t="s">
        <v>325</v>
      </c>
      <c r="B169" s="468" t="s">
        <v>324</v>
      </c>
      <c r="C169" s="468" t="s">
        <v>326</v>
      </c>
      <c r="D169" s="475" t="s">
        <v>3</v>
      </c>
      <c r="E169" s="468" t="s">
        <v>4</v>
      </c>
      <c r="F169" s="475" t="s">
        <v>5</v>
      </c>
      <c r="G169" s="475" t="s">
        <v>327</v>
      </c>
      <c r="H169" s="475" t="s">
        <v>7</v>
      </c>
      <c r="I169" s="475" t="s">
        <v>8</v>
      </c>
      <c r="J169" s="475" t="s">
        <v>9</v>
      </c>
      <c r="K169" s="475" t="s">
        <v>10</v>
      </c>
      <c r="L169" s="475" t="s">
        <v>11</v>
      </c>
      <c r="M169" s="475"/>
      <c r="N169" s="475"/>
      <c r="O169" s="468"/>
      <c r="P169" s="468"/>
      <c r="Q169" s="385" t="e">
        <f>(D169-Math!B$2)/Math!B$3</f>
        <v>#VALUE!</v>
      </c>
      <c r="R169" s="385" t="e">
        <f>(E169-Math!C$2)/Math!C$3</f>
        <v>#VALUE!</v>
      </c>
      <c r="S169" s="385" t="e">
        <f>(F169-Math!D$2)/Math!D$3</f>
        <v>#VALUE!</v>
      </c>
      <c r="T169" s="385" t="e">
        <f>(G169-Math!E$2)/Math!E$3</f>
        <v>#VALUE!</v>
      </c>
      <c r="U169" s="385" t="e">
        <f>(H169-Math!F$2)/Math!F$3</f>
        <v>#VALUE!</v>
      </c>
      <c r="V169" s="385" t="e">
        <f>(I169-Math!G$2)/Math!G$3</f>
        <v>#VALUE!</v>
      </c>
      <c r="W169" s="385" t="e">
        <f>(J169-Math!H$2)/Math!H$3</f>
        <v>#VALUE!</v>
      </c>
      <c r="X169" s="385" t="e">
        <f>(-1)*(K169-Math!I$2)/Math!I$3</f>
        <v>#VALUE!</v>
      </c>
      <c r="Y169" s="385" t="e">
        <f>(L169-Math!J$2)/Math!J$3</f>
        <v>#VALUE!</v>
      </c>
    </row>
    <row r="170" spans="1:25" ht="18">
      <c r="A170" s="471" t="s">
        <v>196</v>
      </c>
      <c r="B170" s="472">
        <v>157</v>
      </c>
      <c r="C170" s="472">
        <v>72</v>
      </c>
      <c r="D170" s="473">
        <v>0.44</v>
      </c>
      <c r="E170" s="472">
        <v>0.87</v>
      </c>
      <c r="F170" s="473">
        <v>1.3</v>
      </c>
      <c r="G170" s="473">
        <v>2.2999999999999998</v>
      </c>
      <c r="H170" s="473">
        <v>2</v>
      </c>
      <c r="I170" s="473">
        <v>0.9</v>
      </c>
      <c r="J170" s="473">
        <v>0.2</v>
      </c>
      <c r="K170" s="473">
        <v>0.9</v>
      </c>
      <c r="L170" s="473">
        <v>12.7</v>
      </c>
      <c r="M170" s="473">
        <v>4.5999999999999996</v>
      </c>
      <c r="N170" s="473">
        <v>10.4</v>
      </c>
      <c r="O170" s="472">
        <v>2.1</v>
      </c>
      <c r="P170" s="472">
        <v>2.5</v>
      </c>
      <c r="Q170" s="385">
        <f>(D170-Math!B$2)/Math!B$3</f>
        <v>-0.556250513168425</v>
      </c>
      <c r="R170" s="385">
        <f>(E170-Math!C$2)/Math!C$3</f>
        <v>1.1731791024175562</v>
      </c>
      <c r="S170" s="385">
        <f>(F170-Math!D$2)/Math!D$3</f>
        <v>5.0760048592049148E-2</v>
      </c>
      <c r="T170" s="385">
        <f>(G170-Math!E$2)/Math!E$3</f>
        <v>-1.0864276085657125</v>
      </c>
      <c r="U170" s="385">
        <f>(H170-Math!F$2)/Math!F$3</f>
        <v>-0.3864133631396876</v>
      </c>
      <c r="V170" s="385">
        <f>(I170-Math!G$2)/Math!G$3</f>
        <v>0.14634081236862825</v>
      </c>
      <c r="W170" s="385">
        <f>(J170-Math!H$2)/Math!H$3</f>
        <v>-0.79355745627308305</v>
      </c>
      <c r="X170" s="385">
        <f>(-1)*(K170-Math!I$2)/Math!I$3</f>
        <v>0.79393894421438094</v>
      </c>
      <c r="Y170" s="385">
        <f>(L170-Math!J$2)/Math!J$3</f>
        <v>-1.8405723952431469E-2</v>
      </c>
    </row>
    <row r="171" spans="1:25" ht="18">
      <c r="A171" s="471" t="s">
        <v>171</v>
      </c>
      <c r="B171" s="472">
        <v>158</v>
      </c>
      <c r="C171" s="472">
        <v>68</v>
      </c>
      <c r="D171" s="473">
        <v>0.49</v>
      </c>
      <c r="E171" s="472">
        <v>0.75</v>
      </c>
      <c r="F171" s="473">
        <v>1.3</v>
      </c>
      <c r="G171" s="473">
        <v>7</v>
      </c>
      <c r="H171" s="473">
        <v>1</v>
      </c>
      <c r="I171" s="473">
        <v>0.8</v>
      </c>
      <c r="J171" s="473">
        <v>0.6</v>
      </c>
      <c r="K171" s="473">
        <v>1.5</v>
      </c>
      <c r="L171" s="473">
        <v>10.199999999999999</v>
      </c>
      <c r="M171" s="473">
        <v>3.7</v>
      </c>
      <c r="N171" s="473">
        <v>7.6</v>
      </c>
      <c r="O171" s="472">
        <v>1.4</v>
      </c>
      <c r="P171" s="472">
        <v>1.9</v>
      </c>
      <c r="Q171" s="385">
        <f>(D171-Math!B$2)/Math!B$3</f>
        <v>0.28911500836413739</v>
      </c>
      <c r="R171" s="385">
        <f>(E171-Math!C$2)/Math!C$3</f>
        <v>-0.17530262449917725</v>
      </c>
      <c r="S171" s="385">
        <f>(F171-Math!D$2)/Math!D$3</f>
        <v>5.0760048592049148E-2</v>
      </c>
      <c r="T171" s="385">
        <f>(G171-Math!E$2)/Math!E$3</f>
        <v>0.7543113100568003</v>
      </c>
      <c r="U171" s="385">
        <f>(H171-Math!F$2)/Math!F$3</f>
        <v>-0.92087168006871456</v>
      </c>
      <c r="V171" s="385">
        <f>(I171-Math!G$2)/Math!G$3</f>
        <v>-0.10890479059990879</v>
      </c>
      <c r="W171" s="385">
        <f>(J171-Math!H$2)/Math!H$3</f>
        <v>-1.7462144514566846E-2</v>
      </c>
      <c r="X171" s="385">
        <f>(-1)*(K171-Math!I$2)/Math!I$3</f>
        <v>-1.2545310630927732E-2</v>
      </c>
      <c r="Y171" s="385">
        <f>(L171-Math!J$2)/Math!J$3</f>
        <v>-0.47249430830519179</v>
      </c>
    </row>
    <row r="172" spans="1:25" ht="18">
      <c r="A172" s="471" t="s">
        <v>198</v>
      </c>
      <c r="B172" s="472">
        <v>159</v>
      </c>
      <c r="C172" s="472">
        <v>76</v>
      </c>
      <c r="D172" s="473">
        <v>0.45</v>
      </c>
      <c r="E172" s="472">
        <v>0.84</v>
      </c>
      <c r="F172" s="473">
        <v>1.6</v>
      </c>
      <c r="G172" s="473">
        <v>2.9</v>
      </c>
      <c r="H172" s="473">
        <v>2.1</v>
      </c>
      <c r="I172" s="473">
        <v>0.6</v>
      </c>
      <c r="J172" s="473">
        <v>0.2</v>
      </c>
      <c r="K172" s="473">
        <v>1.4</v>
      </c>
      <c r="L172" s="473">
        <v>14.9</v>
      </c>
      <c r="M172" s="473">
        <v>5.8</v>
      </c>
      <c r="N172" s="473">
        <v>12.9</v>
      </c>
      <c r="O172" s="472">
        <v>1.8</v>
      </c>
      <c r="P172" s="472">
        <v>2.1</v>
      </c>
      <c r="Q172" s="385">
        <f>(D172-Math!B$2)/Math!B$3</f>
        <v>-0.38717740886191232</v>
      </c>
      <c r="R172" s="385">
        <f>(E172-Math!C$2)/Math!C$3</f>
        <v>0.83605867068837247</v>
      </c>
      <c r="S172" s="385">
        <f>(F172-Math!D$2)/Math!D$3</f>
        <v>0.39424909921493645</v>
      </c>
      <c r="T172" s="385">
        <f>(G172-Math!E$2)/Math!E$3</f>
        <v>-0.85143966150751937</v>
      </c>
      <c r="U172" s="385">
        <f>(H172-Math!F$2)/Math!F$3</f>
        <v>-0.33296753144678487</v>
      </c>
      <c r="V172" s="385">
        <f>(I172-Math!G$2)/Math!G$3</f>
        <v>-0.61939599653698318</v>
      </c>
      <c r="W172" s="385">
        <f>(J172-Math!H$2)/Math!H$3</f>
        <v>-0.79355745627308305</v>
      </c>
      <c r="X172" s="385">
        <f>(-1)*(K172-Math!I$2)/Math!I$3</f>
        <v>0.12186873184329051</v>
      </c>
      <c r="Y172" s="385">
        <f>(L172-Math!J$2)/Math!J$3</f>
        <v>0.38119223027799781</v>
      </c>
    </row>
    <row r="173" spans="1:25" ht="18">
      <c r="A173" s="471" t="s">
        <v>229</v>
      </c>
      <c r="B173" s="472">
        <v>160</v>
      </c>
      <c r="C173" s="472">
        <v>60</v>
      </c>
      <c r="D173" s="473">
        <v>0.47</v>
      </c>
      <c r="E173" s="472">
        <v>0.73</v>
      </c>
      <c r="F173" s="473">
        <v>1.5</v>
      </c>
      <c r="G173" s="473">
        <v>3.5</v>
      </c>
      <c r="H173" s="473">
        <v>1.8</v>
      </c>
      <c r="I173" s="473">
        <v>0.7</v>
      </c>
      <c r="J173" s="473">
        <v>0.2</v>
      </c>
      <c r="K173" s="473">
        <v>0.6</v>
      </c>
      <c r="L173" s="473">
        <v>15.1</v>
      </c>
      <c r="M173" s="473">
        <v>6.1</v>
      </c>
      <c r="N173" s="473">
        <v>13</v>
      </c>
      <c r="O173" s="472">
        <v>1.3</v>
      </c>
      <c r="P173" s="472">
        <v>1.8</v>
      </c>
      <c r="Q173" s="385">
        <f>(D173-Math!B$2)/Math!B$3</f>
        <v>-4.9031200248887921E-2</v>
      </c>
      <c r="R173" s="385">
        <f>(E173-Math!C$2)/Math!C$3</f>
        <v>-0.40004957898529969</v>
      </c>
      <c r="S173" s="385">
        <f>(F173-Math!D$2)/Math!D$3</f>
        <v>0.27975274900730723</v>
      </c>
      <c r="T173" s="385">
        <f>(G173-Math!E$2)/Math!E$3</f>
        <v>-0.61645171444932623</v>
      </c>
      <c r="U173" s="385">
        <f>(H173-Math!F$2)/Math!F$3</f>
        <v>-0.49330502652549296</v>
      </c>
      <c r="V173" s="385">
        <f>(I173-Math!G$2)/Math!G$3</f>
        <v>-0.36415039356844614</v>
      </c>
      <c r="W173" s="385">
        <f>(J173-Math!H$2)/Math!H$3</f>
        <v>-0.79355745627308305</v>
      </c>
      <c r="X173" s="385">
        <f>(-1)*(K173-Math!I$2)/Math!I$3</f>
        <v>1.1971810716370355</v>
      </c>
      <c r="Y173" s="385">
        <f>(L173-Math!J$2)/Math!J$3</f>
        <v>0.41751931702621847</v>
      </c>
    </row>
    <row r="174" spans="1:25" ht="18">
      <c r="A174" s="471" t="s">
        <v>187</v>
      </c>
      <c r="B174" s="472">
        <v>161</v>
      </c>
      <c r="C174" s="472">
        <v>76</v>
      </c>
      <c r="D174" s="473">
        <v>0.46</v>
      </c>
      <c r="E174" s="472">
        <v>0.79</v>
      </c>
      <c r="F174" s="473">
        <v>1.3</v>
      </c>
      <c r="G174" s="473">
        <v>4.8</v>
      </c>
      <c r="H174" s="473">
        <v>1</v>
      </c>
      <c r="I174" s="473">
        <v>0.9</v>
      </c>
      <c r="J174" s="473">
        <v>0.6</v>
      </c>
      <c r="K174" s="473">
        <v>1.4</v>
      </c>
      <c r="L174" s="473">
        <v>11.9</v>
      </c>
      <c r="M174" s="473">
        <v>4.5999999999999996</v>
      </c>
      <c r="N174" s="473">
        <v>10</v>
      </c>
      <c r="O174" s="472">
        <v>1.5</v>
      </c>
      <c r="P174" s="472">
        <v>1.8</v>
      </c>
      <c r="Q174" s="385">
        <f>(D174-Math!B$2)/Math!B$3</f>
        <v>-0.21810430455539967</v>
      </c>
      <c r="R174" s="385">
        <f>(E174-Math!C$2)/Math!C$3</f>
        <v>0.27419128447306762</v>
      </c>
      <c r="S174" s="385">
        <f>(F174-Math!D$2)/Math!D$3</f>
        <v>5.0760048592049148E-2</v>
      </c>
      <c r="T174" s="385">
        <f>(G174-Math!E$2)/Math!E$3</f>
        <v>-0.10731116248990785</v>
      </c>
      <c r="U174" s="385">
        <f>(H174-Math!F$2)/Math!F$3</f>
        <v>-0.92087168006871456</v>
      </c>
      <c r="V174" s="385">
        <f>(I174-Math!G$2)/Math!G$3</f>
        <v>0.14634081236862825</v>
      </c>
      <c r="W174" s="385">
        <f>(J174-Math!H$2)/Math!H$3</f>
        <v>-1.7462144514566846E-2</v>
      </c>
      <c r="X174" s="385">
        <f>(-1)*(K174-Math!I$2)/Math!I$3</f>
        <v>0.12186873184329051</v>
      </c>
      <c r="Y174" s="385">
        <f>(L174-Math!J$2)/Math!J$3</f>
        <v>-0.16371407094531457</v>
      </c>
    </row>
    <row r="175" spans="1:25" ht="18">
      <c r="A175" s="471" t="s">
        <v>195</v>
      </c>
      <c r="B175" s="472">
        <v>162</v>
      </c>
      <c r="C175" s="472">
        <v>70</v>
      </c>
      <c r="D175" s="473">
        <v>0.46</v>
      </c>
      <c r="E175" s="472">
        <v>0.7</v>
      </c>
      <c r="F175" s="473">
        <v>1.3</v>
      </c>
      <c r="G175" s="473">
        <v>4.4000000000000004</v>
      </c>
      <c r="H175" s="473">
        <v>3.5</v>
      </c>
      <c r="I175" s="473">
        <v>0.8</v>
      </c>
      <c r="J175" s="473">
        <v>0.7</v>
      </c>
      <c r="K175" s="473">
        <v>1.7</v>
      </c>
      <c r="L175" s="473">
        <v>10.9</v>
      </c>
      <c r="M175" s="473">
        <v>4.2</v>
      </c>
      <c r="N175" s="473">
        <v>9.1</v>
      </c>
      <c r="O175" s="472">
        <v>1.3</v>
      </c>
      <c r="P175" s="472">
        <v>1.8</v>
      </c>
      <c r="Q175" s="385">
        <f>(D175-Math!B$2)/Math!B$3</f>
        <v>-0.21810430455539967</v>
      </c>
      <c r="R175" s="385">
        <f>(E175-Math!C$2)/Math!C$3</f>
        <v>-0.7371700107144834</v>
      </c>
      <c r="S175" s="385">
        <f>(F175-Math!D$2)/Math!D$3</f>
        <v>5.0760048592049148E-2</v>
      </c>
      <c r="T175" s="385">
        <f>(G175-Math!E$2)/Math!E$3</f>
        <v>-0.26396979386203639</v>
      </c>
      <c r="U175" s="385">
        <f>(H175-Math!F$2)/Math!F$3</f>
        <v>0.4152741122538528</v>
      </c>
      <c r="V175" s="385">
        <f>(I175-Math!G$2)/Math!G$3</f>
        <v>-0.10890479059990879</v>
      </c>
      <c r="W175" s="385">
        <f>(J175-Math!H$2)/Math!H$3</f>
        <v>0.17656168342506218</v>
      </c>
      <c r="X175" s="385">
        <f>(-1)*(K175-Math!I$2)/Math!I$3</f>
        <v>-0.28137339557936392</v>
      </c>
      <c r="Y175" s="385">
        <f>(L175-Math!J$2)/Math!J$3</f>
        <v>-0.34534950468641873</v>
      </c>
    </row>
    <row r="176" spans="1:25" ht="18">
      <c r="A176" s="471" t="s">
        <v>348</v>
      </c>
      <c r="B176" s="472">
        <v>163</v>
      </c>
      <c r="C176" s="472">
        <v>70</v>
      </c>
      <c r="D176" s="473">
        <v>0.55000000000000004</v>
      </c>
      <c r="E176" s="472">
        <v>0.7</v>
      </c>
      <c r="F176" s="473">
        <v>0.2</v>
      </c>
      <c r="G176" s="473">
        <v>5.3</v>
      </c>
      <c r="H176" s="473">
        <v>2.7</v>
      </c>
      <c r="I176" s="473">
        <v>1.1000000000000001</v>
      </c>
      <c r="J176" s="473">
        <v>0.8</v>
      </c>
      <c r="K176" s="473">
        <v>1.1000000000000001</v>
      </c>
      <c r="L176" s="473">
        <v>7.5</v>
      </c>
      <c r="M176" s="473">
        <v>3.2</v>
      </c>
      <c r="N176" s="473">
        <v>5.9</v>
      </c>
      <c r="O176" s="472">
        <v>0.8</v>
      </c>
      <c r="P176" s="472">
        <v>1.2</v>
      </c>
      <c r="Q176" s="385">
        <f>(D176-Math!B$2)/Math!B$3</f>
        <v>1.3035536342032135</v>
      </c>
      <c r="R176" s="385">
        <f>(E176-Math!C$2)/Math!C$3</f>
        <v>-0.7371700107144834</v>
      </c>
      <c r="S176" s="385">
        <f>(F176-Math!D$2)/Math!D$3</f>
        <v>-1.2086998036918708</v>
      </c>
      <c r="T176" s="385">
        <f>(G176-Math!E$2)/Math!E$3</f>
        <v>8.8512126725253076E-2</v>
      </c>
      <c r="U176" s="385">
        <f>(H176-Math!F$2)/Math!F$3</f>
        <v>-1.2292541289368639E-2</v>
      </c>
      <c r="V176" s="385">
        <f>(I176-Math!G$2)/Math!G$3</f>
        <v>0.65683201830570259</v>
      </c>
      <c r="W176" s="385">
        <f>(J176-Math!H$2)/Math!H$3</f>
        <v>0.37058551136469142</v>
      </c>
      <c r="X176" s="385">
        <f>(-1)*(K176-Math!I$2)/Math!I$3</f>
        <v>0.5251108592659447</v>
      </c>
      <c r="Y176" s="385">
        <f>(L176-Math!J$2)/Math!J$3</f>
        <v>-0.96290997940617284</v>
      </c>
    </row>
    <row r="177" spans="1:25" ht="18">
      <c r="A177" s="471" t="s">
        <v>206</v>
      </c>
      <c r="B177" s="472">
        <v>164</v>
      </c>
      <c r="C177" s="472">
        <v>72</v>
      </c>
      <c r="D177" s="473">
        <v>0.46</v>
      </c>
      <c r="E177" s="472">
        <v>0.86</v>
      </c>
      <c r="F177" s="473">
        <v>2.2999999999999998</v>
      </c>
      <c r="G177" s="473">
        <v>2.6</v>
      </c>
      <c r="H177" s="473">
        <v>1.4</v>
      </c>
      <c r="I177" s="473">
        <v>0.7</v>
      </c>
      <c r="J177" s="473">
        <v>0.3</v>
      </c>
      <c r="K177" s="473">
        <v>1.2</v>
      </c>
      <c r="L177" s="473">
        <v>12.3</v>
      </c>
      <c r="M177" s="473">
        <v>4.5</v>
      </c>
      <c r="N177" s="473">
        <v>9.8000000000000007</v>
      </c>
      <c r="O177" s="472">
        <v>0.9</v>
      </c>
      <c r="P177" s="472">
        <v>1.1000000000000001</v>
      </c>
      <c r="Q177" s="385">
        <f>(D177-Math!B$2)/Math!B$3</f>
        <v>-0.21810430455539967</v>
      </c>
      <c r="R177" s="385">
        <f>(E177-Math!C$2)/Math!C$3</f>
        <v>1.0608056251744951</v>
      </c>
      <c r="S177" s="385">
        <f>(F177-Math!D$2)/Math!D$3</f>
        <v>1.1957235506683397</v>
      </c>
      <c r="T177" s="385">
        <f>(G177-Math!E$2)/Math!E$3</f>
        <v>-0.96893363503661578</v>
      </c>
      <c r="U177" s="385">
        <f>(H177-Math!F$2)/Math!F$3</f>
        <v>-0.70708835329710384</v>
      </c>
      <c r="V177" s="385">
        <f>(I177-Math!G$2)/Math!G$3</f>
        <v>-0.36415039356844614</v>
      </c>
      <c r="W177" s="385">
        <f>(J177-Math!H$2)/Math!H$3</f>
        <v>-0.59953362833345403</v>
      </c>
      <c r="X177" s="385">
        <f>(-1)*(K177-Math!I$2)/Math!I$3</f>
        <v>0.39069681679172669</v>
      </c>
      <c r="Y177" s="385">
        <f>(L177-Math!J$2)/Math!J$3</f>
        <v>-9.105989744887287E-2</v>
      </c>
    </row>
    <row r="178" spans="1:25" ht="18">
      <c r="A178" s="471" t="s">
        <v>356</v>
      </c>
      <c r="B178" s="472">
        <v>165</v>
      </c>
      <c r="C178" s="472">
        <v>18</v>
      </c>
      <c r="D178" s="473">
        <v>0.48</v>
      </c>
      <c r="E178" s="472">
        <v>0.68</v>
      </c>
      <c r="F178" s="473">
        <v>0</v>
      </c>
      <c r="G178" s="473">
        <v>7.5</v>
      </c>
      <c r="H178" s="473">
        <v>2.5</v>
      </c>
      <c r="I178" s="473">
        <v>0.8</v>
      </c>
      <c r="J178" s="473">
        <v>1</v>
      </c>
      <c r="K178" s="473">
        <v>1.8</v>
      </c>
      <c r="L178" s="473">
        <v>10</v>
      </c>
      <c r="M178" s="473">
        <v>3.5</v>
      </c>
      <c r="N178" s="473">
        <v>7.3</v>
      </c>
      <c r="O178" s="472">
        <v>2.9</v>
      </c>
      <c r="P178" s="472">
        <v>4.3</v>
      </c>
      <c r="Q178" s="385">
        <f>(D178-Math!B$2)/Math!B$3</f>
        <v>0.12004190405762474</v>
      </c>
      <c r="R178" s="385">
        <f>(E178-Math!C$2)/Math!C$3</f>
        <v>-0.96191696520060455</v>
      </c>
      <c r="S178" s="385">
        <f>(F178-Math!D$2)/Math!D$3</f>
        <v>-1.4376925041071289</v>
      </c>
      <c r="T178" s="385">
        <f>(G178-Math!E$2)/Math!E$3</f>
        <v>0.9501345992719612</v>
      </c>
      <c r="U178" s="385">
        <f>(H178-Math!F$2)/Math!F$3</f>
        <v>-0.11918420467517413</v>
      </c>
      <c r="V178" s="385">
        <f>(I178-Math!G$2)/Math!G$3</f>
        <v>-0.10890479059990879</v>
      </c>
      <c r="W178" s="385">
        <f>(J178-Math!H$2)/Math!H$3</f>
        <v>0.75863316724394947</v>
      </c>
      <c r="X178" s="385">
        <f>(-1)*(K178-Math!I$2)/Math!I$3</f>
        <v>-0.41578743805358215</v>
      </c>
      <c r="Y178" s="385">
        <f>(L178-Math!J$2)/Math!J$3</f>
        <v>-0.50882139505341251</v>
      </c>
    </row>
    <row r="179" spans="1:25" ht="18">
      <c r="A179" s="471" t="s">
        <v>354</v>
      </c>
      <c r="B179" s="472">
        <v>166</v>
      </c>
      <c r="C179" s="472">
        <v>68</v>
      </c>
      <c r="D179" s="473">
        <v>0.44</v>
      </c>
      <c r="E179" s="472">
        <v>0.72</v>
      </c>
      <c r="F179" s="473">
        <v>0.9</v>
      </c>
      <c r="G179" s="473">
        <v>6.2</v>
      </c>
      <c r="H179" s="473">
        <v>3.3</v>
      </c>
      <c r="I179" s="473">
        <v>0.9</v>
      </c>
      <c r="J179" s="473">
        <v>0.2</v>
      </c>
      <c r="K179" s="473">
        <v>1.3</v>
      </c>
      <c r="L179" s="473">
        <v>11.7</v>
      </c>
      <c r="M179" s="473">
        <v>4.7</v>
      </c>
      <c r="N179" s="473">
        <v>10.6</v>
      </c>
      <c r="O179" s="472">
        <v>1.5</v>
      </c>
      <c r="P179" s="472">
        <v>2</v>
      </c>
      <c r="Q179" s="385">
        <f>(D179-Math!B$2)/Math!B$3</f>
        <v>-0.556250513168425</v>
      </c>
      <c r="R179" s="385">
        <f>(E179-Math!C$2)/Math!C$3</f>
        <v>-0.51242305622836093</v>
      </c>
      <c r="S179" s="385">
        <f>(F179-Math!D$2)/Math!D$3</f>
        <v>-0.40722535223846718</v>
      </c>
      <c r="T179" s="385">
        <f>(G179-Math!E$2)/Math!E$3</f>
        <v>0.44099404731254288</v>
      </c>
      <c r="U179" s="385">
        <f>(H179-Math!F$2)/Math!F$3</f>
        <v>0.30838244886804733</v>
      </c>
      <c r="V179" s="385">
        <f>(I179-Math!G$2)/Math!G$3</f>
        <v>0.14634081236862825</v>
      </c>
      <c r="W179" s="385">
        <f>(J179-Math!H$2)/Math!H$3</f>
        <v>-0.79355745627308305</v>
      </c>
      <c r="X179" s="385">
        <f>(-1)*(K179-Math!I$2)/Math!I$3</f>
        <v>0.25628277431750845</v>
      </c>
      <c r="Y179" s="385">
        <f>(L179-Math!J$2)/Math!J$3</f>
        <v>-0.20004115769353559</v>
      </c>
    </row>
    <row r="180" spans="1:25" ht="18">
      <c r="A180" s="471" t="s">
        <v>218</v>
      </c>
      <c r="B180" s="472">
        <v>167</v>
      </c>
      <c r="C180" s="472">
        <v>60</v>
      </c>
      <c r="D180" s="473">
        <v>0.63</v>
      </c>
      <c r="E180" s="472">
        <v>0.79</v>
      </c>
      <c r="F180" s="473">
        <v>0.1</v>
      </c>
      <c r="G180" s="473">
        <v>5.8</v>
      </c>
      <c r="H180" s="473">
        <v>1.2</v>
      </c>
      <c r="I180" s="473">
        <v>0.3</v>
      </c>
      <c r="J180" s="473">
        <v>0.6</v>
      </c>
      <c r="K180" s="473">
        <v>1.3</v>
      </c>
      <c r="L180" s="473">
        <v>9.3000000000000007</v>
      </c>
      <c r="M180" s="473">
        <v>3.5</v>
      </c>
      <c r="N180" s="473">
        <v>5.5</v>
      </c>
      <c r="O180" s="472">
        <v>2.2000000000000002</v>
      </c>
      <c r="P180" s="472">
        <v>2.8</v>
      </c>
      <c r="Q180" s="385">
        <f>(D180-Math!B$2)/Math!B$3</f>
        <v>2.6561384686553131</v>
      </c>
      <c r="R180" s="385">
        <f>(E180-Math!C$2)/Math!C$3</f>
        <v>0.27419128447306762</v>
      </c>
      <c r="S180" s="385">
        <f>(F180-Math!D$2)/Math!D$3</f>
        <v>-1.3231961538994998</v>
      </c>
      <c r="T180" s="385">
        <f>(G180-Math!E$2)/Math!E$3</f>
        <v>0.284335415940414</v>
      </c>
      <c r="U180" s="385">
        <f>(H180-Math!F$2)/Math!F$3</f>
        <v>-0.8139800166829092</v>
      </c>
      <c r="V180" s="385">
        <f>(I180-Math!G$2)/Math!G$3</f>
        <v>-1.3851328054425947</v>
      </c>
      <c r="W180" s="385">
        <f>(J180-Math!H$2)/Math!H$3</f>
        <v>-1.7462144514566846E-2</v>
      </c>
      <c r="X180" s="385">
        <f>(-1)*(K180-Math!I$2)/Math!I$3</f>
        <v>0.25628277431750845</v>
      </c>
      <c r="Y180" s="385">
        <f>(L180-Math!J$2)/Math!J$3</f>
        <v>-0.63596619867218529</v>
      </c>
    </row>
    <row r="181" spans="1:25" ht="18">
      <c r="A181" s="471" t="s">
        <v>352</v>
      </c>
      <c r="B181" s="472">
        <v>168</v>
      </c>
      <c r="C181" s="472">
        <v>66</v>
      </c>
      <c r="D181" s="473">
        <v>0.48</v>
      </c>
      <c r="E181" s="472">
        <v>0.69</v>
      </c>
      <c r="F181" s="473">
        <v>1</v>
      </c>
      <c r="G181" s="473">
        <v>5.0999999999999996</v>
      </c>
      <c r="H181" s="473">
        <v>1.4</v>
      </c>
      <c r="I181" s="473">
        <v>1</v>
      </c>
      <c r="J181" s="473">
        <v>0.9</v>
      </c>
      <c r="K181" s="473">
        <v>0.9</v>
      </c>
      <c r="L181" s="473">
        <v>9.3000000000000007</v>
      </c>
      <c r="M181" s="473">
        <v>3.7</v>
      </c>
      <c r="N181" s="473">
        <v>7.7</v>
      </c>
      <c r="O181" s="472">
        <v>0.9</v>
      </c>
      <c r="P181" s="472">
        <v>1.3</v>
      </c>
      <c r="Q181" s="385">
        <f>(D181-Math!B$2)/Math!B$3</f>
        <v>0.12004190405762474</v>
      </c>
      <c r="R181" s="385">
        <f>(E181-Math!C$2)/Math!C$3</f>
        <v>-0.84954348795754464</v>
      </c>
      <c r="S181" s="385">
        <f>(F181-Math!D$2)/Math!D$3</f>
        <v>-0.29272900203083813</v>
      </c>
      <c r="T181" s="385">
        <f>(G181-Math!E$2)/Math!E$3</f>
        <v>1.0182811039188638E-2</v>
      </c>
      <c r="U181" s="385">
        <f>(H181-Math!F$2)/Math!F$3</f>
        <v>-0.70708835329710384</v>
      </c>
      <c r="V181" s="385">
        <f>(I181-Math!G$2)/Math!G$3</f>
        <v>0.40158641533716533</v>
      </c>
      <c r="W181" s="385">
        <f>(J181-Math!H$2)/Math!H$3</f>
        <v>0.56460933930432045</v>
      </c>
      <c r="X181" s="385">
        <f>(-1)*(K181-Math!I$2)/Math!I$3</f>
        <v>0.79393894421438094</v>
      </c>
      <c r="Y181" s="385">
        <f>(L181-Math!J$2)/Math!J$3</f>
        <v>-0.63596619867218529</v>
      </c>
    </row>
    <row r="182" spans="1:25" ht="18">
      <c r="A182" s="471" t="s">
        <v>177</v>
      </c>
      <c r="B182" s="472">
        <v>169</v>
      </c>
      <c r="C182" s="472">
        <v>70</v>
      </c>
      <c r="D182" s="473">
        <v>0.63</v>
      </c>
      <c r="E182" s="472">
        <v>0.5</v>
      </c>
      <c r="F182" s="473">
        <v>0</v>
      </c>
      <c r="G182" s="473">
        <v>8.3000000000000007</v>
      </c>
      <c r="H182" s="473">
        <v>1.8</v>
      </c>
      <c r="I182" s="473">
        <v>0.6</v>
      </c>
      <c r="J182" s="473">
        <v>1.3</v>
      </c>
      <c r="K182" s="473">
        <v>0.8</v>
      </c>
      <c r="L182" s="473">
        <v>7.9</v>
      </c>
      <c r="M182" s="473">
        <v>3.5</v>
      </c>
      <c r="N182" s="473">
        <v>5.6</v>
      </c>
      <c r="O182" s="472">
        <v>0.9</v>
      </c>
      <c r="P182" s="472">
        <v>1.8</v>
      </c>
      <c r="Q182" s="385">
        <f>(D182-Math!B$2)/Math!B$3</f>
        <v>2.6561384686553131</v>
      </c>
      <c r="R182" s="385">
        <f>(E182-Math!C$2)/Math!C$3</f>
        <v>-2.9846395555757055</v>
      </c>
      <c r="S182" s="385">
        <f>(F182-Math!D$2)/Math!D$3</f>
        <v>-1.4376925041071289</v>
      </c>
      <c r="T182" s="385">
        <f>(G182-Math!E$2)/Math!E$3</f>
        <v>1.263451862016219</v>
      </c>
      <c r="U182" s="385">
        <f>(H182-Math!F$2)/Math!F$3</f>
        <v>-0.49330502652549296</v>
      </c>
      <c r="V182" s="385">
        <f>(I182-Math!G$2)/Math!G$3</f>
        <v>-0.61939599653698318</v>
      </c>
      <c r="W182" s="385">
        <f>(J182-Math!H$2)/Math!H$3</f>
        <v>1.3407046510628366</v>
      </c>
      <c r="X182" s="385">
        <f>(-1)*(K182-Math!I$2)/Math!I$3</f>
        <v>0.92835298668859911</v>
      </c>
      <c r="Y182" s="385">
        <f>(L182-Math!J$2)/Math!J$3</f>
        <v>-0.89025580590973108</v>
      </c>
    </row>
    <row r="183" spans="1:25" ht="18">
      <c r="A183" s="474" t="s">
        <v>325</v>
      </c>
      <c r="B183" s="468" t="s">
        <v>324</v>
      </c>
      <c r="C183" s="468" t="s">
        <v>326</v>
      </c>
      <c r="D183" s="475" t="s">
        <v>3</v>
      </c>
      <c r="E183" s="468" t="s">
        <v>4</v>
      </c>
      <c r="F183" s="475" t="s">
        <v>5</v>
      </c>
      <c r="G183" s="475" t="s">
        <v>327</v>
      </c>
      <c r="H183" s="475" t="s">
        <v>7</v>
      </c>
      <c r="I183" s="475" t="s">
        <v>8</v>
      </c>
      <c r="J183" s="475" t="s">
        <v>9</v>
      </c>
      <c r="K183" s="475" t="s">
        <v>10</v>
      </c>
      <c r="L183" s="475" t="s">
        <v>11</v>
      </c>
      <c r="M183" s="475"/>
      <c r="N183" s="475"/>
      <c r="O183" s="468"/>
      <c r="P183" s="468"/>
      <c r="Q183" s="385" t="e">
        <f>(D183-Math!B$2)/Math!B$3</f>
        <v>#VALUE!</v>
      </c>
      <c r="R183" s="385" t="e">
        <f>(E183-Math!C$2)/Math!C$3</f>
        <v>#VALUE!</v>
      </c>
      <c r="S183" s="385" t="e">
        <f>(F183-Math!D$2)/Math!D$3</f>
        <v>#VALUE!</v>
      </c>
      <c r="T183" s="385" t="e">
        <f>(G183-Math!E$2)/Math!E$3</f>
        <v>#VALUE!</v>
      </c>
      <c r="U183" s="385" t="e">
        <f>(H183-Math!F$2)/Math!F$3</f>
        <v>#VALUE!</v>
      </c>
      <c r="V183" s="385" t="e">
        <f>(I183-Math!G$2)/Math!G$3</f>
        <v>#VALUE!</v>
      </c>
      <c r="W183" s="385" t="e">
        <f>(J183-Math!H$2)/Math!H$3</f>
        <v>#VALUE!</v>
      </c>
      <c r="X183" s="385" t="e">
        <f>(-1)*(K183-Math!I$2)/Math!I$3</f>
        <v>#VALUE!</v>
      </c>
      <c r="Y183" s="385" t="e">
        <f>(L183-Math!J$2)/Math!J$3</f>
        <v>#VALUE!</v>
      </c>
    </row>
    <row r="184" spans="1:25" ht="18">
      <c r="A184" s="471" t="s">
        <v>183</v>
      </c>
      <c r="B184" s="472">
        <v>170</v>
      </c>
      <c r="C184" s="472">
        <v>70</v>
      </c>
      <c r="D184" s="473">
        <v>0.44</v>
      </c>
      <c r="E184" s="472">
        <v>0.79</v>
      </c>
      <c r="F184" s="473">
        <v>1.4</v>
      </c>
      <c r="G184" s="473">
        <v>2.6</v>
      </c>
      <c r="H184" s="473">
        <v>3</v>
      </c>
      <c r="I184" s="473">
        <v>1.1000000000000001</v>
      </c>
      <c r="J184" s="473">
        <v>0.2</v>
      </c>
      <c r="K184" s="473">
        <v>1.5</v>
      </c>
      <c r="L184" s="473">
        <v>10.9</v>
      </c>
      <c r="M184" s="473">
        <v>3.6</v>
      </c>
      <c r="N184" s="473">
        <v>8.1999999999999993</v>
      </c>
      <c r="O184" s="472">
        <v>2.2999999999999998</v>
      </c>
      <c r="P184" s="472">
        <v>3</v>
      </c>
      <c r="Q184" s="385">
        <f>(D184-Math!B$2)/Math!B$3</f>
        <v>-0.556250513168425</v>
      </c>
      <c r="R184" s="385">
        <f>(E184-Math!C$2)/Math!C$3</f>
        <v>0.27419128447306762</v>
      </c>
      <c r="S184" s="385">
        <f>(F184-Math!D$2)/Math!D$3</f>
        <v>0.16525639879967807</v>
      </c>
      <c r="T184" s="385">
        <f>(G184-Math!E$2)/Math!E$3</f>
        <v>-0.96893363503661578</v>
      </c>
      <c r="U184" s="385">
        <f>(H184-Math!F$2)/Math!F$3</f>
        <v>0.14804495378933935</v>
      </c>
      <c r="V184" s="385">
        <f>(I184-Math!G$2)/Math!G$3</f>
        <v>0.65683201830570259</v>
      </c>
      <c r="W184" s="385">
        <f>(J184-Math!H$2)/Math!H$3</f>
        <v>-0.79355745627308305</v>
      </c>
      <c r="X184" s="385">
        <f>(-1)*(K184-Math!I$2)/Math!I$3</f>
        <v>-1.2545310630927732E-2</v>
      </c>
      <c r="Y184" s="385">
        <f>(L184-Math!J$2)/Math!J$3</f>
        <v>-0.34534950468641873</v>
      </c>
    </row>
    <row r="185" spans="1:25" ht="18">
      <c r="A185" s="471" t="s">
        <v>346</v>
      </c>
      <c r="B185" s="472">
        <v>171</v>
      </c>
      <c r="C185" s="472">
        <v>68</v>
      </c>
      <c r="D185" s="473">
        <v>0.75</v>
      </c>
      <c r="E185" s="472">
        <v>0.6</v>
      </c>
      <c r="F185" s="473">
        <v>0</v>
      </c>
      <c r="G185" s="473">
        <v>4.8</v>
      </c>
      <c r="H185" s="473">
        <v>0.4</v>
      </c>
      <c r="I185" s="473">
        <v>0.5</v>
      </c>
      <c r="J185" s="473">
        <v>2.4</v>
      </c>
      <c r="K185" s="473">
        <v>0.5</v>
      </c>
      <c r="L185" s="473">
        <v>5</v>
      </c>
      <c r="M185" s="473">
        <v>2.2000000000000002</v>
      </c>
      <c r="N185" s="473">
        <v>3</v>
      </c>
      <c r="O185" s="472">
        <v>0.6</v>
      </c>
      <c r="P185" s="472">
        <v>0.9</v>
      </c>
      <c r="Q185" s="385">
        <f>(D185-Math!B$2)/Math!B$3</f>
        <v>4.685015720333463</v>
      </c>
      <c r="R185" s="385">
        <f>(E185-Math!C$2)/Math!C$3</f>
        <v>-1.8609047831450944</v>
      </c>
      <c r="S185" s="385">
        <f>(F185-Math!D$2)/Math!D$3</f>
        <v>-1.4376925041071289</v>
      </c>
      <c r="T185" s="385">
        <f>(G185-Math!E$2)/Math!E$3</f>
        <v>-0.10731116248990785</v>
      </c>
      <c r="U185" s="385">
        <f>(H185-Math!F$2)/Math!F$3</f>
        <v>-1.2415466702261309</v>
      </c>
      <c r="V185" s="385">
        <f>(I185-Math!G$2)/Math!G$3</f>
        <v>-0.87464159950552023</v>
      </c>
      <c r="W185" s="385">
        <f>(J185-Math!H$2)/Math!H$3</f>
        <v>3.4749667583987565</v>
      </c>
      <c r="X185" s="385">
        <f>(-1)*(K185-Math!I$2)/Math!I$3</f>
        <v>1.3315951141112534</v>
      </c>
      <c r="Y185" s="385">
        <f>(L185-Math!J$2)/Math!J$3</f>
        <v>-1.4169985637589331</v>
      </c>
    </row>
    <row r="186" spans="1:25" ht="18">
      <c r="A186" s="471" t="s">
        <v>258</v>
      </c>
      <c r="B186" s="472">
        <v>172</v>
      </c>
      <c r="C186" s="472">
        <v>70</v>
      </c>
      <c r="D186" s="473">
        <v>0.45</v>
      </c>
      <c r="E186" s="472">
        <v>0.75</v>
      </c>
      <c r="F186" s="473">
        <v>1.3</v>
      </c>
      <c r="G186" s="473">
        <v>3.3</v>
      </c>
      <c r="H186" s="473">
        <v>1.4</v>
      </c>
      <c r="I186" s="473">
        <v>1</v>
      </c>
      <c r="J186" s="473">
        <v>0.2</v>
      </c>
      <c r="K186" s="473">
        <v>1.7</v>
      </c>
      <c r="L186" s="473">
        <v>13.9</v>
      </c>
      <c r="M186" s="473">
        <v>5.4</v>
      </c>
      <c r="N186" s="473">
        <v>12</v>
      </c>
      <c r="O186" s="472">
        <v>1.9</v>
      </c>
      <c r="P186" s="472">
        <v>2.6</v>
      </c>
      <c r="Q186" s="385">
        <f>(D186-Math!B$2)/Math!B$3</f>
        <v>-0.38717740886191232</v>
      </c>
      <c r="R186" s="385">
        <f>(E186-Math!C$2)/Math!C$3</f>
        <v>-0.17530262449917725</v>
      </c>
      <c r="S186" s="385">
        <f>(F186-Math!D$2)/Math!D$3</f>
        <v>5.0760048592049148E-2</v>
      </c>
      <c r="T186" s="385">
        <f>(G186-Math!E$2)/Math!E$3</f>
        <v>-0.69478103013539061</v>
      </c>
      <c r="U186" s="385">
        <f>(H186-Math!F$2)/Math!F$3</f>
        <v>-0.70708835329710384</v>
      </c>
      <c r="V186" s="385">
        <f>(I186-Math!G$2)/Math!G$3</f>
        <v>0.40158641533716533</v>
      </c>
      <c r="W186" s="385">
        <f>(J186-Math!H$2)/Math!H$3</f>
        <v>-0.79355745627308305</v>
      </c>
      <c r="X186" s="385">
        <f>(-1)*(K186-Math!I$2)/Math!I$3</f>
        <v>-0.28137339557936392</v>
      </c>
      <c r="Y186" s="385">
        <f>(L186-Math!J$2)/Math!J$3</f>
        <v>0.19955679653689368</v>
      </c>
    </row>
    <row r="187" spans="1:25" ht="18">
      <c r="A187" s="471" t="s">
        <v>357</v>
      </c>
      <c r="B187" s="472">
        <v>173</v>
      </c>
      <c r="C187" s="472">
        <v>70</v>
      </c>
      <c r="D187" s="473">
        <v>0.42</v>
      </c>
      <c r="E187" s="472">
        <v>0.66</v>
      </c>
      <c r="F187" s="473">
        <v>1.2</v>
      </c>
      <c r="G187" s="473">
        <v>2.8</v>
      </c>
      <c r="H187" s="473">
        <v>4.5999999999999996</v>
      </c>
      <c r="I187" s="473">
        <v>1.2</v>
      </c>
      <c r="J187" s="473">
        <v>0.4</v>
      </c>
      <c r="K187" s="473">
        <v>2.6</v>
      </c>
      <c r="L187" s="473">
        <v>13.1</v>
      </c>
      <c r="M187" s="473">
        <v>5</v>
      </c>
      <c r="N187" s="473">
        <v>11.8</v>
      </c>
      <c r="O187" s="472">
        <v>1.8</v>
      </c>
      <c r="P187" s="472">
        <v>2.8</v>
      </c>
      <c r="Q187" s="385">
        <f>(D187-Math!B$2)/Math!B$3</f>
        <v>-0.89439672178145035</v>
      </c>
      <c r="R187" s="385">
        <f>(E187-Math!C$2)/Math!C$3</f>
        <v>-1.186663919686727</v>
      </c>
      <c r="S187" s="385">
        <f>(F187-Math!D$2)/Math!D$3</f>
        <v>-6.3736301615580027E-2</v>
      </c>
      <c r="T187" s="385">
        <f>(G187-Math!E$2)/Math!E$3</f>
        <v>-0.89060431935055151</v>
      </c>
      <c r="U187" s="385">
        <f>(H187-Math!F$2)/Math!F$3</f>
        <v>1.0031782608757822</v>
      </c>
      <c r="V187" s="385">
        <f>(I187-Math!G$2)/Math!G$3</f>
        <v>0.91207762127423941</v>
      </c>
      <c r="W187" s="385">
        <f>(J187-Math!H$2)/Math!H$3</f>
        <v>-0.40550980039382489</v>
      </c>
      <c r="X187" s="385">
        <f>(-1)*(K187-Math!I$2)/Math!I$3</f>
        <v>-1.4910997778473272</v>
      </c>
      <c r="Y187" s="385">
        <f>(L187-Math!J$2)/Math!J$3</f>
        <v>5.4248449544010244E-2</v>
      </c>
    </row>
    <row r="188" spans="1:25" ht="18">
      <c r="A188" s="471" t="s">
        <v>167</v>
      </c>
      <c r="B188" s="472">
        <v>174</v>
      </c>
      <c r="C188" s="472">
        <v>70</v>
      </c>
      <c r="D188" s="473">
        <v>0.44</v>
      </c>
      <c r="E188" s="472">
        <v>0.73</v>
      </c>
      <c r="F188" s="473">
        <v>0.7</v>
      </c>
      <c r="G188" s="473">
        <v>4.2</v>
      </c>
      <c r="H188" s="473">
        <v>6</v>
      </c>
      <c r="I188" s="473">
        <v>0.9</v>
      </c>
      <c r="J188" s="473">
        <v>0.4</v>
      </c>
      <c r="K188" s="473">
        <v>2.4</v>
      </c>
      <c r="L188" s="473">
        <v>9.8000000000000007</v>
      </c>
      <c r="M188" s="473">
        <v>4</v>
      </c>
      <c r="N188" s="473">
        <v>9</v>
      </c>
      <c r="O188" s="472">
        <v>1.2</v>
      </c>
      <c r="P188" s="472">
        <v>1.6</v>
      </c>
      <c r="Q188" s="385">
        <f>(D188-Math!B$2)/Math!B$3</f>
        <v>-0.556250513168425</v>
      </c>
      <c r="R188" s="385">
        <f>(E188-Math!C$2)/Math!C$3</f>
        <v>-0.40004957898529969</v>
      </c>
      <c r="S188" s="385">
        <f>(F188-Math!D$2)/Math!D$3</f>
        <v>-0.63621805265372544</v>
      </c>
      <c r="T188" s="385">
        <f>(G188-Math!E$2)/Math!E$3</f>
        <v>-0.34229910954810083</v>
      </c>
      <c r="U188" s="385">
        <f>(H188-Math!F$2)/Math!F$3</f>
        <v>1.7514199045764203</v>
      </c>
      <c r="V188" s="385">
        <f>(I188-Math!G$2)/Math!G$3</f>
        <v>0.14634081236862825</v>
      </c>
      <c r="W188" s="385">
        <f>(J188-Math!H$2)/Math!H$3</f>
        <v>-0.40550980039382489</v>
      </c>
      <c r="X188" s="385">
        <f>(-1)*(K188-Math!I$2)/Math!I$3</f>
        <v>-1.2222716928988908</v>
      </c>
      <c r="Y188" s="385">
        <f>(L188-Math!J$2)/Math!J$3</f>
        <v>-0.54514848180163322</v>
      </c>
    </row>
    <row r="189" spans="1:25" ht="18">
      <c r="A189" s="471" t="s">
        <v>156</v>
      </c>
      <c r="B189" s="472">
        <v>175</v>
      </c>
      <c r="C189" s="472">
        <v>78</v>
      </c>
      <c r="D189" s="473">
        <v>0.59</v>
      </c>
      <c r="E189" s="472">
        <v>0.7</v>
      </c>
      <c r="F189" s="473">
        <v>0</v>
      </c>
      <c r="G189" s="473">
        <v>5.2</v>
      </c>
      <c r="H189" s="473">
        <v>0.7</v>
      </c>
      <c r="I189" s="473">
        <v>1.1000000000000001</v>
      </c>
      <c r="J189" s="473">
        <v>1.5</v>
      </c>
      <c r="K189" s="473">
        <v>0.7</v>
      </c>
      <c r="L189" s="473">
        <v>6</v>
      </c>
      <c r="M189" s="473">
        <v>2.6</v>
      </c>
      <c r="N189" s="473">
        <v>4.4000000000000004</v>
      </c>
      <c r="O189" s="472">
        <v>0.9</v>
      </c>
      <c r="P189" s="472">
        <v>1.2</v>
      </c>
      <c r="Q189" s="385">
        <f>(D189-Math!B$2)/Math!B$3</f>
        <v>1.9798460514292622</v>
      </c>
      <c r="R189" s="385">
        <f>(E189-Math!C$2)/Math!C$3</f>
        <v>-0.7371700107144834</v>
      </c>
      <c r="S189" s="385">
        <f>(F189-Math!D$2)/Math!D$3</f>
        <v>-1.4376925041071289</v>
      </c>
      <c r="T189" s="385">
        <f>(G189-Math!E$2)/Math!E$3</f>
        <v>4.9347468882221031E-2</v>
      </c>
      <c r="U189" s="385">
        <f>(H189-Math!F$2)/Math!F$3</f>
        <v>-1.0812091751474229</v>
      </c>
      <c r="V189" s="385">
        <f>(I189-Math!G$2)/Math!G$3</f>
        <v>0.65683201830570259</v>
      </c>
      <c r="W189" s="385">
        <f>(J189-Math!H$2)/Math!H$3</f>
        <v>1.7287523069420947</v>
      </c>
      <c r="X189" s="385">
        <f>(-1)*(K189-Math!I$2)/Math!I$3</f>
        <v>1.0627670291628173</v>
      </c>
      <c r="Y189" s="385">
        <f>(L189-Math!J$2)/Math!J$3</f>
        <v>-1.2353631300178289</v>
      </c>
    </row>
    <row r="190" spans="1:25" ht="18">
      <c r="A190" s="471" t="s">
        <v>208</v>
      </c>
      <c r="B190" s="472">
        <v>176</v>
      </c>
      <c r="C190" s="472">
        <v>60</v>
      </c>
      <c r="D190" s="473">
        <v>0.47</v>
      </c>
      <c r="E190" s="472">
        <v>0.79</v>
      </c>
      <c r="F190" s="473">
        <v>2</v>
      </c>
      <c r="G190" s="473">
        <v>4.0999999999999996</v>
      </c>
      <c r="H190" s="473">
        <v>1.2</v>
      </c>
      <c r="I190" s="473">
        <v>0.6</v>
      </c>
      <c r="J190" s="473">
        <v>0.4</v>
      </c>
      <c r="K190" s="473">
        <v>1.1000000000000001</v>
      </c>
      <c r="L190" s="473">
        <v>10.9</v>
      </c>
      <c r="M190" s="473">
        <v>3.6</v>
      </c>
      <c r="N190" s="473">
        <v>7.7</v>
      </c>
      <c r="O190" s="472">
        <v>1.7</v>
      </c>
      <c r="P190" s="472">
        <v>2.1</v>
      </c>
      <c r="Q190" s="385">
        <f>(D190-Math!B$2)/Math!B$3</f>
        <v>-4.9031200248887921E-2</v>
      </c>
      <c r="R190" s="385">
        <f>(E190-Math!C$2)/Math!C$3</f>
        <v>0.27419128447306762</v>
      </c>
      <c r="S190" s="385">
        <f>(F190-Math!D$2)/Math!D$3</f>
        <v>0.85223450004545265</v>
      </c>
      <c r="T190" s="385">
        <f>(G190-Math!E$2)/Math!E$3</f>
        <v>-0.38146376739113319</v>
      </c>
      <c r="U190" s="385">
        <f>(H190-Math!F$2)/Math!F$3</f>
        <v>-0.8139800166829092</v>
      </c>
      <c r="V190" s="385">
        <f>(I190-Math!G$2)/Math!G$3</f>
        <v>-0.61939599653698318</v>
      </c>
      <c r="W190" s="385">
        <f>(J190-Math!H$2)/Math!H$3</f>
        <v>-0.40550980039382489</v>
      </c>
      <c r="X190" s="385">
        <f>(-1)*(K190-Math!I$2)/Math!I$3</f>
        <v>0.5251108592659447</v>
      </c>
      <c r="Y190" s="385">
        <f>(L190-Math!J$2)/Math!J$3</f>
        <v>-0.34534950468641873</v>
      </c>
    </row>
    <row r="191" spans="1:25" ht="18">
      <c r="A191" s="471" t="s">
        <v>154</v>
      </c>
      <c r="B191" s="472">
        <v>177</v>
      </c>
      <c r="C191" s="472">
        <v>64</v>
      </c>
      <c r="D191" s="473">
        <v>0.44</v>
      </c>
      <c r="E191" s="472">
        <v>0.79</v>
      </c>
      <c r="F191" s="473">
        <v>1.2</v>
      </c>
      <c r="G191" s="473">
        <v>6.6</v>
      </c>
      <c r="H191" s="473">
        <v>1.3</v>
      </c>
      <c r="I191" s="473">
        <v>0.6</v>
      </c>
      <c r="J191" s="473">
        <v>0.4</v>
      </c>
      <c r="K191" s="473">
        <v>1.3</v>
      </c>
      <c r="L191" s="473">
        <v>11.8</v>
      </c>
      <c r="M191" s="473">
        <v>4.5999999999999996</v>
      </c>
      <c r="N191" s="473">
        <v>10.4</v>
      </c>
      <c r="O191" s="472">
        <v>1.4</v>
      </c>
      <c r="P191" s="472">
        <v>1.8</v>
      </c>
      <c r="Q191" s="385">
        <f>(D191-Math!B$2)/Math!B$3</f>
        <v>-0.556250513168425</v>
      </c>
      <c r="R191" s="385">
        <f>(E191-Math!C$2)/Math!C$3</f>
        <v>0.27419128447306762</v>
      </c>
      <c r="S191" s="385">
        <f>(F191-Math!D$2)/Math!D$3</f>
        <v>-6.3736301615580027E-2</v>
      </c>
      <c r="T191" s="385">
        <f>(G191-Math!E$2)/Math!E$3</f>
        <v>0.59765267868467142</v>
      </c>
      <c r="U191" s="385">
        <f>(H191-Math!F$2)/Math!F$3</f>
        <v>-0.76053418499000647</v>
      </c>
      <c r="V191" s="385">
        <f>(I191-Math!G$2)/Math!G$3</f>
        <v>-0.61939599653698318</v>
      </c>
      <c r="W191" s="385">
        <f>(J191-Math!H$2)/Math!H$3</f>
        <v>-0.40550980039382489</v>
      </c>
      <c r="X191" s="385">
        <f>(-1)*(K191-Math!I$2)/Math!I$3</f>
        <v>0.25628277431750845</v>
      </c>
      <c r="Y191" s="385">
        <f>(L191-Math!J$2)/Math!J$3</f>
        <v>-0.18187761431942492</v>
      </c>
    </row>
    <row r="192" spans="1:25" ht="18">
      <c r="A192" s="471" t="s">
        <v>203</v>
      </c>
      <c r="B192" s="472">
        <v>178</v>
      </c>
      <c r="C192" s="472">
        <v>70</v>
      </c>
      <c r="D192" s="473">
        <v>0.54</v>
      </c>
      <c r="E192" s="472">
        <v>0.64</v>
      </c>
      <c r="F192" s="473">
        <v>0</v>
      </c>
      <c r="G192" s="473">
        <v>9.6</v>
      </c>
      <c r="H192" s="473">
        <v>1.9</v>
      </c>
      <c r="I192" s="473">
        <v>0.5</v>
      </c>
      <c r="J192" s="473">
        <v>0.4</v>
      </c>
      <c r="K192" s="473">
        <v>1.3</v>
      </c>
      <c r="L192" s="473">
        <v>10.4</v>
      </c>
      <c r="M192" s="473">
        <v>4.4000000000000004</v>
      </c>
      <c r="N192" s="473">
        <v>8.3000000000000007</v>
      </c>
      <c r="O192" s="472">
        <v>1.5</v>
      </c>
      <c r="P192" s="472">
        <v>2.4</v>
      </c>
      <c r="Q192" s="385">
        <f>(D192-Math!B$2)/Math!B$3</f>
        <v>1.1344805298967007</v>
      </c>
      <c r="R192" s="385">
        <f>(E192-Math!C$2)/Math!C$3</f>
        <v>-1.4114108741728495</v>
      </c>
      <c r="S192" s="385">
        <f>(F192-Math!D$2)/Math!D$3</f>
        <v>-1.4376925041071289</v>
      </c>
      <c r="T192" s="385">
        <f>(G192-Math!E$2)/Math!E$3</f>
        <v>1.772592413975637</v>
      </c>
      <c r="U192" s="385">
        <f>(H192-Math!F$2)/Math!F$3</f>
        <v>-0.43985919483259034</v>
      </c>
      <c r="V192" s="385">
        <f>(I192-Math!G$2)/Math!G$3</f>
        <v>-0.87464159950552023</v>
      </c>
      <c r="W192" s="385">
        <f>(J192-Math!H$2)/Math!H$3</f>
        <v>-0.40550980039382489</v>
      </c>
      <c r="X192" s="385">
        <f>(-1)*(K192-Math!I$2)/Math!I$3</f>
        <v>0.25628277431750845</v>
      </c>
      <c r="Y192" s="385">
        <f>(L192-Math!J$2)/Math!J$3</f>
        <v>-0.4361672215569708</v>
      </c>
    </row>
    <row r="193" spans="1:25" ht="18">
      <c r="A193" s="471" t="s">
        <v>137</v>
      </c>
      <c r="B193" s="472">
        <v>179</v>
      </c>
      <c r="C193" s="472">
        <v>75</v>
      </c>
      <c r="D193" s="473">
        <v>0.43</v>
      </c>
      <c r="E193" s="472">
        <v>0.82</v>
      </c>
      <c r="F193" s="473">
        <v>1.8</v>
      </c>
      <c r="G193" s="473">
        <v>5</v>
      </c>
      <c r="H193" s="473">
        <v>1.1000000000000001</v>
      </c>
      <c r="I193" s="473">
        <v>0.8</v>
      </c>
      <c r="J193" s="473">
        <v>0.7</v>
      </c>
      <c r="K193" s="473">
        <v>0.5</v>
      </c>
      <c r="L193" s="473">
        <v>9.5</v>
      </c>
      <c r="M193" s="473">
        <v>3.4</v>
      </c>
      <c r="N193" s="473">
        <v>8</v>
      </c>
      <c r="O193" s="472">
        <v>0.8</v>
      </c>
      <c r="P193" s="472">
        <v>1</v>
      </c>
      <c r="Q193" s="385">
        <f>(D193-Math!B$2)/Math!B$3</f>
        <v>-0.72532361747493768</v>
      </c>
      <c r="R193" s="385">
        <f>(E193-Math!C$2)/Math!C$3</f>
        <v>0.61131171620225011</v>
      </c>
      <c r="S193" s="385">
        <f>(F193-Math!D$2)/Math!D$3</f>
        <v>0.62324179963019455</v>
      </c>
      <c r="T193" s="385">
        <f>(G193-Math!E$2)/Math!E$3</f>
        <v>-2.8981846803843407E-2</v>
      </c>
      <c r="U193" s="385">
        <f>(H193-Math!F$2)/Math!F$3</f>
        <v>-0.86742584837581183</v>
      </c>
      <c r="V193" s="385">
        <f>(I193-Math!G$2)/Math!G$3</f>
        <v>-0.10890479059990879</v>
      </c>
      <c r="W193" s="385">
        <f>(J193-Math!H$2)/Math!H$3</f>
        <v>0.17656168342506218</v>
      </c>
      <c r="X193" s="385">
        <f>(-1)*(K193-Math!I$2)/Math!I$3</f>
        <v>1.3315951141112534</v>
      </c>
      <c r="Y193" s="385">
        <f>(L193-Math!J$2)/Math!J$3</f>
        <v>-0.59963911192396457</v>
      </c>
    </row>
    <row r="194" spans="1:25" ht="18">
      <c r="A194" s="471" t="s">
        <v>200</v>
      </c>
      <c r="B194" s="472">
        <v>180</v>
      </c>
      <c r="C194" s="472">
        <v>74</v>
      </c>
      <c r="D194" s="473">
        <v>0.44</v>
      </c>
      <c r="E194" s="472">
        <v>0.82</v>
      </c>
      <c r="F194" s="473">
        <v>1.7</v>
      </c>
      <c r="G194" s="473">
        <v>3.1</v>
      </c>
      <c r="H194" s="473">
        <v>1.8</v>
      </c>
      <c r="I194" s="473">
        <v>0.7</v>
      </c>
      <c r="J194" s="473">
        <v>0.3</v>
      </c>
      <c r="K194" s="473">
        <v>1.1000000000000001</v>
      </c>
      <c r="L194" s="473">
        <v>11.4</v>
      </c>
      <c r="M194" s="473">
        <v>4</v>
      </c>
      <c r="N194" s="473">
        <v>9.1</v>
      </c>
      <c r="O194" s="472">
        <v>1.7</v>
      </c>
      <c r="P194" s="472">
        <v>2</v>
      </c>
      <c r="Q194" s="385">
        <f>(D194-Math!B$2)/Math!B$3</f>
        <v>-0.556250513168425</v>
      </c>
      <c r="R194" s="385">
        <f>(E194-Math!C$2)/Math!C$3</f>
        <v>0.61131171620225011</v>
      </c>
      <c r="S194" s="385">
        <f>(F194-Math!D$2)/Math!D$3</f>
        <v>0.50874544942256539</v>
      </c>
      <c r="T194" s="385">
        <f>(G194-Math!E$2)/Math!E$3</f>
        <v>-0.77311034582145488</v>
      </c>
      <c r="U194" s="385">
        <f>(H194-Math!F$2)/Math!F$3</f>
        <v>-0.49330502652549296</v>
      </c>
      <c r="V194" s="385">
        <f>(I194-Math!G$2)/Math!G$3</f>
        <v>-0.36415039356844614</v>
      </c>
      <c r="W194" s="385">
        <f>(J194-Math!H$2)/Math!H$3</f>
        <v>-0.59953362833345403</v>
      </c>
      <c r="X194" s="385">
        <f>(-1)*(K194-Math!I$2)/Math!I$3</f>
        <v>0.5251108592659447</v>
      </c>
      <c r="Y194" s="385">
        <f>(L194-Math!J$2)/Math!J$3</f>
        <v>-0.25453178781586666</v>
      </c>
    </row>
    <row r="195" spans="1:25" ht="18">
      <c r="A195" s="471" t="s">
        <v>191</v>
      </c>
      <c r="B195" s="472">
        <v>181</v>
      </c>
      <c r="C195" s="472">
        <v>78</v>
      </c>
      <c r="D195" s="473">
        <v>0.44</v>
      </c>
      <c r="E195" s="472">
        <v>0.75</v>
      </c>
      <c r="F195" s="473">
        <v>2.8</v>
      </c>
      <c r="G195" s="473">
        <v>2.2000000000000002</v>
      </c>
      <c r="H195" s="473">
        <v>1.9</v>
      </c>
      <c r="I195" s="473">
        <v>0.6</v>
      </c>
      <c r="J195" s="473">
        <v>0.1</v>
      </c>
      <c r="K195" s="473">
        <v>0.7</v>
      </c>
      <c r="L195" s="473">
        <v>12.6</v>
      </c>
      <c r="M195" s="473">
        <v>4.3</v>
      </c>
      <c r="N195" s="473">
        <v>9.6999999999999993</v>
      </c>
      <c r="O195" s="472">
        <v>1.2</v>
      </c>
      <c r="P195" s="472">
        <v>1.5</v>
      </c>
      <c r="Q195" s="385">
        <f>(D195-Math!B$2)/Math!B$3</f>
        <v>-0.556250513168425</v>
      </c>
      <c r="R195" s="385">
        <f>(E195-Math!C$2)/Math!C$3</f>
        <v>-0.17530262449917725</v>
      </c>
      <c r="S195" s="385">
        <f>(F195-Math!D$2)/Math!D$3</f>
        <v>1.7682053017064852</v>
      </c>
      <c r="T195" s="385">
        <f>(G195-Math!E$2)/Math!E$3</f>
        <v>-1.1255922664087445</v>
      </c>
      <c r="U195" s="385">
        <f>(H195-Math!F$2)/Math!F$3</f>
        <v>-0.43985919483259034</v>
      </c>
      <c r="V195" s="385">
        <f>(I195-Math!G$2)/Math!G$3</f>
        <v>-0.61939599653698318</v>
      </c>
      <c r="W195" s="385">
        <f>(J195-Math!H$2)/Math!H$3</f>
        <v>-0.98758128421271218</v>
      </c>
      <c r="X195" s="385">
        <f>(-1)*(K195-Math!I$2)/Math!I$3</f>
        <v>1.0627670291628173</v>
      </c>
      <c r="Y195" s="385">
        <f>(L195-Math!J$2)/Math!J$3</f>
        <v>-3.6569267326541817E-2</v>
      </c>
    </row>
    <row r="196" spans="1:25" ht="18">
      <c r="A196" s="471" t="s">
        <v>182</v>
      </c>
      <c r="B196" s="472">
        <v>182</v>
      </c>
      <c r="C196" s="472">
        <v>74</v>
      </c>
      <c r="D196" s="473">
        <v>0.44</v>
      </c>
      <c r="E196" s="472">
        <v>0.9</v>
      </c>
      <c r="F196" s="473">
        <v>0.7</v>
      </c>
      <c r="G196" s="473">
        <v>2.1</v>
      </c>
      <c r="H196" s="473">
        <v>5.0999999999999996</v>
      </c>
      <c r="I196" s="473">
        <v>1.3</v>
      </c>
      <c r="J196" s="473">
        <v>0.1</v>
      </c>
      <c r="K196" s="473">
        <v>0.7</v>
      </c>
      <c r="L196" s="473">
        <v>8</v>
      </c>
      <c r="M196" s="473">
        <v>3.2</v>
      </c>
      <c r="N196" s="473">
        <v>7.3</v>
      </c>
      <c r="O196" s="472">
        <v>1</v>
      </c>
      <c r="P196" s="472">
        <v>1.1000000000000001</v>
      </c>
      <c r="Q196" s="385">
        <f>(D196-Math!B$2)/Math!B$3</f>
        <v>-0.556250513168425</v>
      </c>
      <c r="R196" s="385">
        <f>(E196-Math!C$2)/Math!C$3</f>
        <v>1.5102995341467398</v>
      </c>
      <c r="S196" s="385">
        <f>(F196-Math!D$2)/Math!D$3</f>
        <v>-0.63621805265372544</v>
      </c>
      <c r="T196" s="385">
        <f>(G196-Math!E$2)/Math!E$3</f>
        <v>-1.1647569242517768</v>
      </c>
      <c r="U196" s="385">
        <f>(H196-Math!F$2)/Math!F$3</f>
        <v>1.2704074193402957</v>
      </c>
      <c r="V196" s="385">
        <f>(I196-Math!G$2)/Math!G$3</f>
        <v>1.1673232242427767</v>
      </c>
      <c r="W196" s="385">
        <f>(J196-Math!H$2)/Math!H$3</f>
        <v>-0.98758128421271218</v>
      </c>
      <c r="X196" s="385">
        <f>(-1)*(K196-Math!I$2)/Math!I$3</f>
        <v>1.0627670291628173</v>
      </c>
      <c r="Y196" s="385">
        <f>(L196-Math!J$2)/Math!J$3</f>
        <v>-0.87209226253562078</v>
      </c>
    </row>
    <row r="197" spans="1:25" ht="18">
      <c r="A197" s="474" t="s">
        <v>325</v>
      </c>
      <c r="B197" s="468" t="s">
        <v>324</v>
      </c>
      <c r="C197" s="468" t="s">
        <v>326</v>
      </c>
      <c r="D197" s="475" t="s">
        <v>3</v>
      </c>
      <c r="E197" s="468" t="s">
        <v>4</v>
      </c>
      <c r="F197" s="475" t="s">
        <v>5</v>
      </c>
      <c r="G197" s="475" t="s">
        <v>327</v>
      </c>
      <c r="H197" s="475" t="s">
        <v>7</v>
      </c>
      <c r="I197" s="475" t="s">
        <v>8</v>
      </c>
      <c r="J197" s="475" t="s">
        <v>9</v>
      </c>
      <c r="K197" s="475" t="s">
        <v>10</v>
      </c>
      <c r="L197" s="475" t="s">
        <v>11</v>
      </c>
      <c r="M197" s="475"/>
      <c r="N197" s="475"/>
      <c r="O197" s="468"/>
      <c r="P197" s="468"/>
      <c r="Q197" s="385" t="e">
        <f>(D197-Math!B$2)/Math!B$3</f>
        <v>#VALUE!</v>
      </c>
      <c r="R197" s="385" t="e">
        <f>(E197-Math!C$2)/Math!C$3</f>
        <v>#VALUE!</v>
      </c>
      <c r="S197" s="385" t="e">
        <f>(F197-Math!D$2)/Math!D$3</f>
        <v>#VALUE!</v>
      </c>
      <c r="T197" s="385" t="e">
        <f>(G197-Math!E$2)/Math!E$3</f>
        <v>#VALUE!</v>
      </c>
      <c r="U197" s="385" t="e">
        <f>(H197-Math!F$2)/Math!F$3</f>
        <v>#VALUE!</v>
      </c>
      <c r="V197" s="385" t="e">
        <f>(I197-Math!G$2)/Math!G$3</f>
        <v>#VALUE!</v>
      </c>
      <c r="W197" s="385" t="e">
        <f>(J197-Math!H$2)/Math!H$3</f>
        <v>#VALUE!</v>
      </c>
      <c r="X197" s="385" t="e">
        <f>(-1)*(K197-Math!I$2)/Math!I$3</f>
        <v>#VALUE!</v>
      </c>
      <c r="Y197" s="385" t="e">
        <f>(L197-Math!J$2)/Math!J$3</f>
        <v>#VALUE!</v>
      </c>
    </row>
    <row r="198" spans="1:25" ht="18">
      <c r="A198" s="471" t="s">
        <v>204</v>
      </c>
      <c r="B198" s="472">
        <v>183</v>
      </c>
      <c r="C198" s="472">
        <v>68</v>
      </c>
      <c r="D198" s="473">
        <v>0.42</v>
      </c>
      <c r="E198" s="472">
        <v>0.83</v>
      </c>
      <c r="F198" s="473">
        <v>1.7</v>
      </c>
      <c r="G198" s="473">
        <v>5.5</v>
      </c>
      <c r="H198" s="473">
        <v>1.4</v>
      </c>
      <c r="I198" s="473">
        <v>0.5</v>
      </c>
      <c r="J198" s="473">
        <v>0.3</v>
      </c>
      <c r="K198" s="473">
        <v>1</v>
      </c>
      <c r="L198" s="473">
        <v>11.8</v>
      </c>
      <c r="M198" s="473">
        <v>4.2</v>
      </c>
      <c r="N198" s="473">
        <v>10</v>
      </c>
      <c r="O198" s="472">
        <v>1.7</v>
      </c>
      <c r="P198" s="472">
        <v>2.1</v>
      </c>
      <c r="Q198" s="385">
        <f>(D198-Math!B$2)/Math!B$3</f>
        <v>-0.89439672178145035</v>
      </c>
      <c r="R198" s="385">
        <f>(E198-Math!C$2)/Math!C$3</f>
        <v>0.72368519344531124</v>
      </c>
      <c r="S198" s="385">
        <f>(F198-Math!D$2)/Math!D$3</f>
        <v>0.50874544942256539</v>
      </c>
      <c r="T198" s="385">
        <f>(G198-Math!E$2)/Math!E$3</f>
        <v>0.16684144241131751</v>
      </c>
      <c r="U198" s="385">
        <f>(H198-Math!F$2)/Math!F$3</f>
        <v>-0.70708835329710384</v>
      </c>
      <c r="V198" s="385">
        <f>(I198-Math!G$2)/Math!G$3</f>
        <v>-0.87464159950552023</v>
      </c>
      <c r="W198" s="385">
        <f>(J198-Math!H$2)/Math!H$3</f>
        <v>-0.59953362833345403</v>
      </c>
      <c r="X198" s="385">
        <f>(-1)*(K198-Math!I$2)/Math!I$3</f>
        <v>0.65952490174016287</v>
      </c>
      <c r="Y198" s="385">
        <f>(L198-Math!J$2)/Math!J$3</f>
        <v>-0.18187761431942492</v>
      </c>
    </row>
    <row r="199" spans="1:25" ht="18">
      <c r="A199" s="471" t="s">
        <v>250</v>
      </c>
      <c r="B199" s="472">
        <v>184</v>
      </c>
      <c r="C199" s="472">
        <v>76</v>
      </c>
      <c r="D199" s="473">
        <v>0.42</v>
      </c>
      <c r="E199" s="472">
        <v>0.74</v>
      </c>
      <c r="F199" s="473">
        <v>1.7</v>
      </c>
      <c r="G199" s="473">
        <v>4.7</v>
      </c>
      <c r="H199" s="473">
        <v>1.1000000000000001</v>
      </c>
      <c r="I199" s="473">
        <v>0.6</v>
      </c>
      <c r="J199" s="473">
        <v>0.3</v>
      </c>
      <c r="K199" s="473">
        <v>1.5</v>
      </c>
      <c r="L199" s="473">
        <v>14.5</v>
      </c>
      <c r="M199" s="473">
        <v>5.3</v>
      </c>
      <c r="N199" s="473">
        <v>12.5</v>
      </c>
      <c r="O199" s="472">
        <v>2.2999999999999998</v>
      </c>
      <c r="P199" s="472">
        <v>3.1</v>
      </c>
      <c r="Q199" s="385">
        <f>(D199-Math!B$2)/Math!B$3</f>
        <v>-0.89439672178145035</v>
      </c>
      <c r="R199" s="385">
        <f>(E199-Math!C$2)/Math!C$3</f>
        <v>-0.28767610174223845</v>
      </c>
      <c r="S199" s="385">
        <f>(F199-Math!D$2)/Math!D$3</f>
        <v>0.50874544942256539</v>
      </c>
      <c r="T199" s="385">
        <f>(G199-Math!E$2)/Math!E$3</f>
        <v>-0.1464758203329399</v>
      </c>
      <c r="U199" s="385">
        <f>(H199-Math!F$2)/Math!F$3</f>
        <v>-0.86742584837581183</v>
      </c>
      <c r="V199" s="385">
        <f>(I199-Math!G$2)/Math!G$3</f>
        <v>-0.61939599653698318</v>
      </c>
      <c r="W199" s="385">
        <f>(J199-Math!H$2)/Math!H$3</f>
        <v>-0.59953362833345403</v>
      </c>
      <c r="X199" s="385">
        <f>(-1)*(K199-Math!I$2)/Math!I$3</f>
        <v>-1.2545310630927732E-2</v>
      </c>
      <c r="Y199" s="385">
        <f>(L199-Math!J$2)/Math!J$3</f>
        <v>0.3085380567815561</v>
      </c>
    </row>
    <row r="200" spans="1:25" ht="18">
      <c r="A200" s="471" t="s">
        <v>350</v>
      </c>
      <c r="B200" s="472">
        <v>185</v>
      </c>
      <c r="C200" s="472">
        <v>80</v>
      </c>
      <c r="D200" s="473">
        <v>0.39</v>
      </c>
      <c r="E200" s="472">
        <v>0.72</v>
      </c>
      <c r="F200" s="473">
        <v>1.8</v>
      </c>
      <c r="G200" s="473">
        <v>5.8</v>
      </c>
      <c r="H200" s="473">
        <v>1.2</v>
      </c>
      <c r="I200" s="473">
        <v>1.5</v>
      </c>
      <c r="J200" s="473">
        <v>0.5</v>
      </c>
      <c r="K200" s="473">
        <v>0.7</v>
      </c>
      <c r="L200" s="473">
        <v>7.2</v>
      </c>
      <c r="M200" s="473">
        <v>2.5</v>
      </c>
      <c r="N200" s="473">
        <v>6.3</v>
      </c>
      <c r="O200" s="472">
        <v>0.5</v>
      </c>
      <c r="P200" s="472">
        <v>0.7</v>
      </c>
      <c r="Q200" s="385">
        <f>(D200-Math!B$2)/Math!B$3</f>
        <v>-1.4016160347009874</v>
      </c>
      <c r="R200" s="385">
        <f>(E200-Math!C$2)/Math!C$3</f>
        <v>-0.51242305622836093</v>
      </c>
      <c r="S200" s="385">
        <f>(F200-Math!D$2)/Math!D$3</f>
        <v>0.62324179963019455</v>
      </c>
      <c r="T200" s="385">
        <f>(G200-Math!E$2)/Math!E$3</f>
        <v>0.284335415940414</v>
      </c>
      <c r="U200" s="385">
        <f>(H200-Math!F$2)/Math!F$3</f>
        <v>-0.8139800166829092</v>
      </c>
      <c r="V200" s="385">
        <f>(I200-Math!G$2)/Math!G$3</f>
        <v>1.6778144301798508</v>
      </c>
      <c r="W200" s="385">
        <f>(J200-Math!H$2)/Math!H$3</f>
        <v>-0.21148597245419587</v>
      </c>
      <c r="X200" s="385">
        <f>(-1)*(K200-Math!I$2)/Math!I$3</f>
        <v>1.0627670291628173</v>
      </c>
      <c r="Y200" s="385">
        <f>(L200-Math!J$2)/Math!J$3</f>
        <v>-1.017400609528504</v>
      </c>
    </row>
    <row r="201" spans="1:25" ht="18">
      <c r="A201" s="471" t="s">
        <v>210</v>
      </c>
      <c r="B201" s="472">
        <v>186</v>
      </c>
      <c r="C201" s="472">
        <v>70</v>
      </c>
      <c r="D201" s="473">
        <v>0.46</v>
      </c>
      <c r="E201" s="472">
        <v>0.63</v>
      </c>
      <c r="F201" s="473">
        <v>1.5</v>
      </c>
      <c r="G201" s="473">
        <v>4.4000000000000004</v>
      </c>
      <c r="H201" s="473">
        <v>1</v>
      </c>
      <c r="I201" s="473">
        <v>1.2</v>
      </c>
      <c r="J201" s="473">
        <v>0.4</v>
      </c>
      <c r="K201" s="473">
        <v>1.1000000000000001</v>
      </c>
      <c r="L201" s="473">
        <v>11</v>
      </c>
      <c r="M201" s="473">
        <v>4.3</v>
      </c>
      <c r="N201" s="473">
        <v>9.5</v>
      </c>
      <c r="O201" s="472">
        <v>0.8</v>
      </c>
      <c r="P201" s="472">
        <v>1.3</v>
      </c>
      <c r="Q201" s="385">
        <f>(D201-Math!B$2)/Math!B$3</f>
        <v>-0.21810430455539967</v>
      </c>
      <c r="R201" s="385">
        <f>(E201-Math!C$2)/Math!C$3</f>
        <v>-1.5237843514159106</v>
      </c>
      <c r="S201" s="385">
        <f>(F201-Math!D$2)/Math!D$3</f>
        <v>0.27975274900730723</v>
      </c>
      <c r="T201" s="385">
        <f>(G201-Math!E$2)/Math!E$3</f>
        <v>-0.26396979386203639</v>
      </c>
      <c r="U201" s="385">
        <f>(H201-Math!F$2)/Math!F$3</f>
        <v>-0.92087168006871456</v>
      </c>
      <c r="V201" s="385">
        <f>(I201-Math!G$2)/Math!G$3</f>
        <v>0.91207762127423941</v>
      </c>
      <c r="W201" s="385">
        <f>(J201-Math!H$2)/Math!H$3</f>
        <v>-0.40550980039382489</v>
      </c>
      <c r="X201" s="385">
        <f>(-1)*(K201-Math!I$2)/Math!I$3</f>
        <v>0.5251108592659447</v>
      </c>
      <c r="Y201" s="385">
        <f>(L201-Math!J$2)/Math!J$3</f>
        <v>-0.32718596131230837</v>
      </c>
    </row>
    <row r="202" spans="1:25" ht="18">
      <c r="A202" s="471" t="s">
        <v>192</v>
      </c>
      <c r="B202" s="472">
        <v>187</v>
      </c>
      <c r="C202" s="472">
        <v>70</v>
      </c>
      <c r="D202" s="473">
        <v>0.44</v>
      </c>
      <c r="E202" s="472">
        <v>0.9</v>
      </c>
      <c r="F202" s="473">
        <v>1.7</v>
      </c>
      <c r="G202" s="473">
        <v>2.7</v>
      </c>
      <c r="H202" s="473">
        <v>1.2</v>
      </c>
      <c r="I202" s="473">
        <v>0.8</v>
      </c>
      <c r="J202" s="473">
        <v>0.2</v>
      </c>
      <c r="K202" s="473">
        <v>0.7</v>
      </c>
      <c r="L202" s="473">
        <v>10.8</v>
      </c>
      <c r="M202" s="473">
        <v>3.7</v>
      </c>
      <c r="N202" s="473">
        <v>8.6</v>
      </c>
      <c r="O202" s="472">
        <v>1.6</v>
      </c>
      <c r="P202" s="472">
        <v>1.8</v>
      </c>
      <c r="Q202" s="385">
        <f>(D202-Math!B$2)/Math!B$3</f>
        <v>-0.556250513168425</v>
      </c>
      <c r="R202" s="385">
        <f>(E202-Math!C$2)/Math!C$3</f>
        <v>1.5102995341467398</v>
      </c>
      <c r="S202" s="385">
        <f>(F202-Math!D$2)/Math!D$3</f>
        <v>0.50874544942256539</v>
      </c>
      <c r="T202" s="385">
        <f>(G202-Math!E$2)/Math!E$3</f>
        <v>-0.92976897719358365</v>
      </c>
      <c r="U202" s="385">
        <f>(H202-Math!F$2)/Math!F$3</f>
        <v>-0.8139800166829092</v>
      </c>
      <c r="V202" s="385">
        <f>(I202-Math!G$2)/Math!G$3</f>
        <v>-0.10890479059990879</v>
      </c>
      <c r="W202" s="385">
        <f>(J202-Math!H$2)/Math!H$3</f>
        <v>-0.79355745627308305</v>
      </c>
      <c r="X202" s="385">
        <f>(-1)*(K202-Math!I$2)/Math!I$3</f>
        <v>1.0627670291628173</v>
      </c>
      <c r="Y202" s="385">
        <f>(L202-Math!J$2)/Math!J$3</f>
        <v>-0.36351304806052903</v>
      </c>
    </row>
    <row r="203" spans="1:25" ht="18">
      <c r="A203" s="471" t="s">
        <v>189</v>
      </c>
      <c r="B203" s="472">
        <v>188</v>
      </c>
      <c r="C203" s="472">
        <v>60</v>
      </c>
      <c r="D203" s="473">
        <v>0.4</v>
      </c>
      <c r="E203" s="472">
        <v>0.77</v>
      </c>
      <c r="F203" s="473">
        <v>1.7</v>
      </c>
      <c r="G203" s="473">
        <v>4.9000000000000004</v>
      </c>
      <c r="H203" s="473">
        <v>3.1</v>
      </c>
      <c r="I203" s="473">
        <v>0.4</v>
      </c>
      <c r="J203" s="473">
        <v>0.5</v>
      </c>
      <c r="K203" s="473">
        <v>1.5</v>
      </c>
      <c r="L203" s="473">
        <v>12.3</v>
      </c>
      <c r="M203" s="473">
        <v>4.5999999999999996</v>
      </c>
      <c r="N203" s="473">
        <v>11.4</v>
      </c>
      <c r="O203" s="472">
        <v>1.4</v>
      </c>
      <c r="P203" s="472">
        <v>1.8</v>
      </c>
      <c r="Q203" s="385">
        <f>(D203-Math!B$2)/Math!B$3</f>
        <v>-1.2325429303944748</v>
      </c>
      <c r="R203" s="385">
        <f>(E203-Math!C$2)/Math!C$3</f>
        <v>4.9444329986945194E-2</v>
      </c>
      <c r="S203" s="385">
        <f>(F203-Math!D$2)/Math!D$3</f>
        <v>0.50874544942256539</v>
      </c>
      <c r="T203" s="385">
        <f>(G203-Math!E$2)/Math!E$3</f>
        <v>-6.8146504646875453E-2</v>
      </c>
      <c r="U203" s="385">
        <f>(H203-Math!F$2)/Math!F$3</f>
        <v>0.20149078548224209</v>
      </c>
      <c r="V203" s="385">
        <f>(I203-Math!G$2)/Math!G$3</f>
        <v>-1.1298872024740574</v>
      </c>
      <c r="W203" s="385">
        <f>(J203-Math!H$2)/Math!H$3</f>
        <v>-0.21148597245419587</v>
      </c>
      <c r="X203" s="385">
        <f>(-1)*(K203-Math!I$2)/Math!I$3</f>
        <v>-1.2545310630927732E-2</v>
      </c>
      <c r="Y203" s="385">
        <f>(L203-Math!J$2)/Math!J$3</f>
        <v>-9.105989744887287E-2</v>
      </c>
    </row>
    <row r="204" spans="1:25" ht="18">
      <c r="A204" s="471" t="s">
        <v>209</v>
      </c>
      <c r="B204" s="472">
        <v>189</v>
      </c>
      <c r="C204" s="472">
        <v>74</v>
      </c>
      <c r="D204" s="473">
        <v>0.43</v>
      </c>
      <c r="E204" s="472">
        <v>0.73</v>
      </c>
      <c r="F204" s="473">
        <v>1.1000000000000001</v>
      </c>
      <c r="G204" s="473">
        <v>3.4</v>
      </c>
      <c r="H204" s="473">
        <v>4.7</v>
      </c>
      <c r="I204" s="473">
        <v>0.6</v>
      </c>
      <c r="J204" s="473">
        <v>0.3</v>
      </c>
      <c r="K204" s="473">
        <v>1.4</v>
      </c>
      <c r="L204" s="473">
        <v>11.9</v>
      </c>
      <c r="M204" s="473">
        <v>4.9000000000000004</v>
      </c>
      <c r="N204" s="473">
        <v>11.3</v>
      </c>
      <c r="O204" s="472">
        <v>1.1000000000000001</v>
      </c>
      <c r="P204" s="472">
        <v>1.5</v>
      </c>
      <c r="Q204" s="385">
        <f>(D204-Math!B$2)/Math!B$3</f>
        <v>-0.72532361747493768</v>
      </c>
      <c r="R204" s="385">
        <f>(E204-Math!C$2)/Math!C$3</f>
        <v>-0.40004957898529969</v>
      </c>
      <c r="S204" s="385">
        <f>(F204-Math!D$2)/Math!D$3</f>
        <v>-0.17823265182320897</v>
      </c>
      <c r="T204" s="385">
        <f>(G204-Math!E$2)/Math!E$3</f>
        <v>-0.65561637229235836</v>
      </c>
      <c r="U204" s="385">
        <f>(H204-Math!F$2)/Math!F$3</f>
        <v>1.0566240925686852</v>
      </c>
      <c r="V204" s="385">
        <f>(I204-Math!G$2)/Math!G$3</f>
        <v>-0.61939599653698318</v>
      </c>
      <c r="W204" s="385">
        <f>(J204-Math!H$2)/Math!H$3</f>
        <v>-0.59953362833345403</v>
      </c>
      <c r="X204" s="385">
        <f>(-1)*(K204-Math!I$2)/Math!I$3</f>
        <v>0.12186873184329051</v>
      </c>
      <c r="Y204" s="385">
        <f>(L204-Math!J$2)/Math!J$3</f>
        <v>-0.16371407094531457</v>
      </c>
    </row>
    <row r="205" spans="1:25" ht="18">
      <c r="A205" s="471" t="s">
        <v>355</v>
      </c>
      <c r="B205" s="472">
        <v>190</v>
      </c>
      <c r="C205" s="472">
        <v>76</v>
      </c>
      <c r="D205" s="473">
        <v>0.43</v>
      </c>
      <c r="E205" s="472">
        <v>0.75</v>
      </c>
      <c r="F205" s="473">
        <v>0.5</v>
      </c>
      <c r="G205" s="473">
        <v>4</v>
      </c>
      <c r="H205" s="473">
        <v>2.1</v>
      </c>
      <c r="I205" s="473">
        <v>1.1000000000000001</v>
      </c>
      <c r="J205" s="473">
        <v>0.7</v>
      </c>
      <c r="K205" s="473">
        <v>0.8</v>
      </c>
      <c r="L205" s="473">
        <v>10.5</v>
      </c>
      <c r="M205" s="473">
        <v>4.5</v>
      </c>
      <c r="N205" s="473">
        <v>10.5</v>
      </c>
      <c r="O205" s="472">
        <v>0.8</v>
      </c>
      <c r="P205" s="472">
        <v>1.1000000000000001</v>
      </c>
      <c r="Q205" s="385">
        <f>(D205-Math!B$2)/Math!B$3</f>
        <v>-0.72532361747493768</v>
      </c>
      <c r="R205" s="385">
        <f>(E205-Math!C$2)/Math!C$3</f>
        <v>-0.17530262449917725</v>
      </c>
      <c r="S205" s="385">
        <f>(F205-Math!D$2)/Math!D$3</f>
        <v>-0.86521075306898354</v>
      </c>
      <c r="T205" s="385">
        <f>(G205-Math!E$2)/Math!E$3</f>
        <v>-0.42062842523416527</v>
      </c>
      <c r="U205" s="385">
        <f>(H205-Math!F$2)/Math!F$3</f>
        <v>-0.33296753144678487</v>
      </c>
      <c r="V205" s="385">
        <f>(I205-Math!G$2)/Math!G$3</f>
        <v>0.65683201830570259</v>
      </c>
      <c r="W205" s="385">
        <f>(J205-Math!H$2)/Math!H$3</f>
        <v>0.17656168342506218</v>
      </c>
      <c r="X205" s="385">
        <f>(-1)*(K205-Math!I$2)/Math!I$3</f>
        <v>0.92835298668859911</v>
      </c>
      <c r="Y205" s="385">
        <f>(L205-Math!J$2)/Math!J$3</f>
        <v>-0.41800367818286044</v>
      </c>
    </row>
    <row r="206" spans="1:25" ht="18">
      <c r="A206" s="471" t="s">
        <v>359</v>
      </c>
      <c r="B206" s="472">
        <v>191</v>
      </c>
      <c r="C206" s="472">
        <v>70</v>
      </c>
      <c r="D206" s="473">
        <v>0.46</v>
      </c>
      <c r="E206" s="472">
        <v>0.68</v>
      </c>
      <c r="F206" s="473">
        <v>0.7</v>
      </c>
      <c r="G206" s="473">
        <v>6.1</v>
      </c>
      <c r="H206" s="473">
        <v>1.6</v>
      </c>
      <c r="I206" s="473">
        <v>0.7</v>
      </c>
      <c r="J206" s="473">
        <v>0.8</v>
      </c>
      <c r="K206" s="473">
        <v>1.5</v>
      </c>
      <c r="L206" s="473">
        <v>10.7</v>
      </c>
      <c r="M206" s="473">
        <v>3.9</v>
      </c>
      <c r="N206" s="473">
        <v>8.6</v>
      </c>
      <c r="O206" s="472">
        <v>2.1</v>
      </c>
      <c r="P206" s="472">
        <v>3.2</v>
      </c>
      <c r="Q206" s="385">
        <f>(D206-Math!B$2)/Math!B$3</f>
        <v>-0.21810430455539967</v>
      </c>
      <c r="R206" s="385">
        <f>(E206-Math!C$2)/Math!C$3</f>
        <v>-0.96191696520060455</v>
      </c>
      <c r="S206" s="385">
        <f>(F206-Math!D$2)/Math!D$3</f>
        <v>-0.63621805265372544</v>
      </c>
      <c r="T206" s="385">
        <f>(G206-Math!E$2)/Math!E$3</f>
        <v>0.40182938946951047</v>
      </c>
      <c r="U206" s="385">
        <f>(H206-Math!F$2)/Math!F$3</f>
        <v>-0.60019668991129838</v>
      </c>
      <c r="V206" s="385">
        <f>(I206-Math!G$2)/Math!G$3</f>
        <v>-0.36415039356844614</v>
      </c>
      <c r="W206" s="385">
        <f>(J206-Math!H$2)/Math!H$3</f>
        <v>0.37058551136469142</v>
      </c>
      <c r="X206" s="385">
        <f>(-1)*(K206-Math!I$2)/Math!I$3</f>
        <v>-1.2545310630927732E-2</v>
      </c>
      <c r="Y206" s="385">
        <f>(L206-Math!J$2)/Math!J$3</f>
        <v>-0.38167659143463972</v>
      </c>
    </row>
    <row r="207" spans="1:25" ht="18">
      <c r="A207" s="471" t="s">
        <v>185</v>
      </c>
      <c r="B207" s="472">
        <v>192</v>
      </c>
      <c r="C207" s="472">
        <v>76</v>
      </c>
      <c r="D207" s="473">
        <v>0.6</v>
      </c>
      <c r="E207" s="472">
        <v>0.59</v>
      </c>
      <c r="F207" s="473">
        <v>0</v>
      </c>
      <c r="G207" s="473">
        <v>6.4</v>
      </c>
      <c r="H207" s="473">
        <v>3</v>
      </c>
      <c r="I207" s="473">
        <v>0.8</v>
      </c>
      <c r="J207" s="473">
        <v>0.9</v>
      </c>
      <c r="K207" s="473">
        <v>1.4</v>
      </c>
      <c r="L207" s="473">
        <v>7.8</v>
      </c>
      <c r="M207" s="473">
        <v>3.2</v>
      </c>
      <c r="N207" s="473">
        <v>5.4</v>
      </c>
      <c r="O207" s="472">
        <v>1.4</v>
      </c>
      <c r="P207" s="472">
        <v>2.4</v>
      </c>
      <c r="Q207" s="385">
        <f>(D207-Math!B$2)/Math!B$3</f>
        <v>2.1489191557357747</v>
      </c>
      <c r="R207" s="385">
        <f>(E207-Math!C$2)/Math!C$3</f>
        <v>-1.9732782603881556</v>
      </c>
      <c r="S207" s="385">
        <f>(F207-Math!D$2)/Math!D$3</f>
        <v>-1.4376925041071289</v>
      </c>
      <c r="T207" s="385">
        <f>(G207-Math!E$2)/Math!E$3</f>
        <v>0.51932336299860737</v>
      </c>
      <c r="U207" s="385">
        <f>(H207-Math!F$2)/Math!F$3</f>
        <v>0.14804495378933935</v>
      </c>
      <c r="V207" s="385">
        <f>(I207-Math!G$2)/Math!G$3</f>
        <v>-0.10890479059990879</v>
      </c>
      <c r="W207" s="385">
        <f>(J207-Math!H$2)/Math!H$3</f>
        <v>0.56460933930432045</v>
      </c>
      <c r="X207" s="385">
        <f>(-1)*(K207-Math!I$2)/Math!I$3</f>
        <v>0.12186873184329051</v>
      </c>
      <c r="Y207" s="385">
        <f>(L207-Math!J$2)/Math!J$3</f>
        <v>-0.9084193492838416</v>
      </c>
    </row>
    <row r="208" spans="1:25" ht="18">
      <c r="A208" s="471" t="s">
        <v>212</v>
      </c>
      <c r="B208" s="472">
        <v>193</v>
      </c>
      <c r="C208" s="472">
        <v>76</v>
      </c>
      <c r="D208" s="473">
        <v>0.5</v>
      </c>
      <c r="E208" s="472">
        <v>0.86</v>
      </c>
      <c r="F208" s="473">
        <v>0.4</v>
      </c>
      <c r="G208" s="473">
        <v>5.0999999999999996</v>
      </c>
      <c r="H208" s="473">
        <v>1.1000000000000001</v>
      </c>
      <c r="I208" s="473">
        <v>0.7</v>
      </c>
      <c r="J208" s="473">
        <v>0.6</v>
      </c>
      <c r="K208" s="473">
        <v>0.9</v>
      </c>
      <c r="L208" s="473">
        <v>8.1</v>
      </c>
      <c r="M208" s="473">
        <v>3.1</v>
      </c>
      <c r="N208" s="473">
        <v>6.2</v>
      </c>
      <c r="O208" s="472">
        <v>1.5</v>
      </c>
      <c r="P208" s="472">
        <v>1.7</v>
      </c>
      <c r="Q208" s="385">
        <f>(D208-Math!B$2)/Math!B$3</f>
        <v>0.45818811267065007</v>
      </c>
      <c r="R208" s="385">
        <f>(E208-Math!C$2)/Math!C$3</f>
        <v>1.0608056251744951</v>
      </c>
      <c r="S208" s="385">
        <f>(F208-Math!D$2)/Math!D$3</f>
        <v>-0.97970710327661259</v>
      </c>
      <c r="T208" s="385">
        <f>(G208-Math!E$2)/Math!E$3</f>
        <v>1.0182811039188638E-2</v>
      </c>
      <c r="U208" s="385">
        <f>(H208-Math!F$2)/Math!F$3</f>
        <v>-0.86742584837581183</v>
      </c>
      <c r="V208" s="385">
        <f>(I208-Math!G$2)/Math!G$3</f>
        <v>-0.36415039356844614</v>
      </c>
      <c r="W208" s="385">
        <f>(J208-Math!H$2)/Math!H$3</f>
        <v>-1.7462144514566846E-2</v>
      </c>
      <c r="X208" s="385">
        <f>(-1)*(K208-Math!I$2)/Math!I$3</f>
        <v>0.79393894421438094</v>
      </c>
      <c r="Y208" s="385">
        <f>(L208-Math!J$2)/Math!J$3</f>
        <v>-0.85392871916151036</v>
      </c>
    </row>
    <row r="209" spans="1:25" ht="18">
      <c r="A209" s="471" t="s">
        <v>159</v>
      </c>
      <c r="B209" s="472">
        <v>194</v>
      </c>
      <c r="C209" s="472">
        <v>74</v>
      </c>
      <c r="D209" s="473">
        <v>0.56999999999999995</v>
      </c>
      <c r="E209" s="472">
        <v>0.55000000000000004</v>
      </c>
      <c r="F209" s="473">
        <v>0</v>
      </c>
      <c r="G209" s="473">
        <v>6.3</v>
      </c>
      <c r="H209" s="473">
        <v>2.2000000000000002</v>
      </c>
      <c r="I209" s="473">
        <v>1.1000000000000001</v>
      </c>
      <c r="J209" s="473">
        <v>0.6</v>
      </c>
      <c r="K209" s="473">
        <v>0.9</v>
      </c>
      <c r="L209" s="473">
        <v>9.6999999999999993</v>
      </c>
      <c r="M209" s="473">
        <v>4</v>
      </c>
      <c r="N209" s="473">
        <v>7.1</v>
      </c>
      <c r="O209" s="472">
        <v>1.6</v>
      </c>
      <c r="P209" s="472">
        <v>2.9</v>
      </c>
      <c r="Q209" s="385">
        <f>(D209-Math!B$2)/Math!B$3</f>
        <v>1.6416998428162368</v>
      </c>
      <c r="R209" s="385">
        <f>(E209-Math!C$2)/Math!C$3</f>
        <v>-2.4227721693603992</v>
      </c>
      <c r="S209" s="385">
        <f>(F209-Math!D$2)/Math!D$3</f>
        <v>-1.4376925041071289</v>
      </c>
      <c r="T209" s="385">
        <f>(G209-Math!E$2)/Math!E$3</f>
        <v>0.48015870515557491</v>
      </c>
      <c r="U209" s="385">
        <f>(H209-Math!F$2)/Math!F$3</f>
        <v>-0.27952169975388214</v>
      </c>
      <c r="V209" s="385">
        <f>(I209-Math!G$2)/Math!G$3</f>
        <v>0.65683201830570259</v>
      </c>
      <c r="W209" s="385">
        <f>(J209-Math!H$2)/Math!H$3</f>
        <v>-1.7462144514566846E-2</v>
      </c>
      <c r="X209" s="385">
        <f>(-1)*(K209-Math!I$2)/Math!I$3</f>
        <v>0.79393894421438094</v>
      </c>
      <c r="Y209" s="385">
        <f>(L209-Math!J$2)/Math!J$3</f>
        <v>-0.56331202517574386</v>
      </c>
    </row>
    <row r="210" spans="1:25" ht="18">
      <c r="A210" s="471" t="s">
        <v>201</v>
      </c>
      <c r="B210" s="472">
        <v>195</v>
      </c>
      <c r="C210" s="472">
        <v>64</v>
      </c>
      <c r="D210" s="473">
        <v>0.45</v>
      </c>
      <c r="E210" s="472">
        <v>0.86</v>
      </c>
      <c r="F210" s="473">
        <v>1.1000000000000001</v>
      </c>
      <c r="G210" s="473">
        <v>2.9</v>
      </c>
      <c r="H210" s="473">
        <v>2.7</v>
      </c>
      <c r="I210" s="473">
        <v>1</v>
      </c>
      <c r="J210" s="473">
        <v>0.1</v>
      </c>
      <c r="K210" s="473">
        <v>1</v>
      </c>
      <c r="L210" s="473">
        <v>9.1</v>
      </c>
      <c r="M210" s="473">
        <v>3.3</v>
      </c>
      <c r="N210" s="473">
        <v>7.3</v>
      </c>
      <c r="O210" s="472">
        <v>1.4</v>
      </c>
      <c r="P210" s="472">
        <v>1.6</v>
      </c>
      <c r="Q210" s="385">
        <f>(D210-Math!B$2)/Math!B$3</f>
        <v>-0.38717740886191232</v>
      </c>
      <c r="R210" s="385">
        <f>(E210-Math!C$2)/Math!C$3</f>
        <v>1.0608056251744951</v>
      </c>
      <c r="S210" s="385">
        <f>(F210-Math!D$2)/Math!D$3</f>
        <v>-0.17823265182320897</v>
      </c>
      <c r="T210" s="385">
        <f>(G210-Math!E$2)/Math!E$3</f>
        <v>-0.85143966150751937</v>
      </c>
      <c r="U210" s="385">
        <f>(H210-Math!F$2)/Math!F$3</f>
        <v>-1.2292541289368639E-2</v>
      </c>
      <c r="V210" s="385">
        <f>(I210-Math!G$2)/Math!G$3</f>
        <v>0.40158641533716533</v>
      </c>
      <c r="W210" s="385">
        <f>(J210-Math!H$2)/Math!H$3</f>
        <v>-0.98758128421271218</v>
      </c>
      <c r="X210" s="385">
        <f>(-1)*(K210-Math!I$2)/Math!I$3</f>
        <v>0.65952490174016287</v>
      </c>
      <c r="Y210" s="385">
        <f>(L210-Math!J$2)/Math!J$3</f>
        <v>-0.67229328542040623</v>
      </c>
    </row>
    <row r="211" spans="1:25" ht="18">
      <c r="A211" s="474" t="s">
        <v>325</v>
      </c>
      <c r="B211" s="468" t="s">
        <v>324</v>
      </c>
      <c r="C211" s="468" t="s">
        <v>326</v>
      </c>
      <c r="D211" s="475" t="s">
        <v>3</v>
      </c>
      <c r="E211" s="468" t="s">
        <v>4</v>
      </c>
      <c r="F211" s="475" t="s">
        <v>5</v>
      </c>
      <c r="G211" s="475" t="s">
        <v>327</v>
      </c>
      <c r="H211" s="475" t="s">
        <v>7</v>
      </c>
      <c r="I211" s="475" t="s">
        <v>8</v>
      </c>
      <c r="J211" s="475" t="s">
        <v>9</v>
      </c>
      <c r="K211" s="475" t="s">
        <v>10</v>
      </c>
      <c r="L211" s="475" t="s">
        <v>11</v>
      </c>
      <c r="M211" s="475"/>
      <c r="N211" s="475"/>
      <c r="O211" s="468"/>
      <c r="P211" s="468"/>
      <c r="Q211" s="385" t="e">
        <f>(D211-Math!B$2)/Math!B$3</f>
        <v>#VALUE!</v>
      </c>
      <c r="R211" s="385" t="e">
        <f>(E211-Math!C$2)/Math!C$3</f>
        <v>#VALUE!</v>
      </c>
      <c r="S211" s="385" t="e">
        <f>(F211-Math!D$2)/Math!D$3</f>
        <v>#VALUE!</v>
      </c>
      <c r="T211" s="385" t="e">
        <f>(G211-Math!E$2)/Math!E$3</f>
        <v>#VALUE!</v>
      </c>
      <c r="U211" s="385" t="e">
        <f>(H211-Math!F$2)/Math!F$3</f>
        <v>#VALUE!</v>
      </c>
      <c r="V211" s="385" t="e">
        <f>(I211-Math!G$2)/Math!G$3</f>
        <v>#VALUE!</v>
      </c>
      <c r="W211" s="385" t="e">
        <f>(J211-Math!H$2)/Math!H$3</f>
        <v>#VALUE!</v>
      </c>
      <c r="X211" s="385" t="e">
        <f>(-1)*(K211-Math!I$2)/Math!I$3</f>
        <v>#VALUE!</v>
      </c>
      <c r="Y211" s="385" t="e">
        <f>(L211-Math!J$2)/Math!J$3</f>
        <v>#VALUE!</v>
      </c>
    </row>
    <row r="212" spans="1:25" ht="18">
      <c r="A212" s="471" t="s">
        <v>172</v>
      </c>
      <c r="B212" s="472">
        <v>196</v>
      </c>
      <c r="C212" s="472">
        <v>60</v>
      </c>
      <c r="D212" s="473">
        <v>0.43</v>
      </c>
      <c r="E212" s="472">
        <v>0.8</v>
      </c>
      <c r="F212" s="473">
        <v>0.5</v>
      </c>
      <c r="G212" s="473">
        <v>3.1</v>
      </c>
      <c r="H212" s="473">
        <v>4.5999999999999996</v>
      </c>
      <c r="I212" s="473">
        <v>1.1000000000000001</v>
      </c>
      <c r="J212" s="473">
        <v>0.4</v>
      </c>
      <c r="K212" s="473">
        <v>1.7</v>
      </c>
      <c r="L212" s="473">
        <v>8.6999999999999993</v>
      </c>
      <c r="M212" s="473">
        <v>3.6</v>
      </c>
      <c r="N212" s="473">
        <v>8.4</v>
      </c>
      <c r="O212" s="472">
        <v>0.9</v>
      </c>
      <c r="P212" s="472">
        <v>1.1000000000000001</v>
      </c>
      <c r="Q212" s="385">
        <f>(D212-Math!B$2)/Math!B$3</f>
        <v>-0.72532361747493768</v>
      </c>
      <c r="R212" s="385">
        <f>(E212-Math!C$2)/Math!C$3</f>
        <v>0.38656476171612886</v>
      </c>
      <c r="S212" s="385">
        <f>(F212-Math!D$2)/Math!D$3</f>
        <v>-0.86521075306898354</v>
      </c>
      <c r="T212" s="385">
        <f>(G212-Math!E$2)/Math!E$3</f>
        <v>-0.77311034582145488</v>
      </c>
      <c r="U212" s="385">
        <f>(H212-Math!F$2)/Math!F$3</f>
        <v>1.0031782608757822</v>
      </c>
      <c r="V212" s="385">
        <f>(I212-Math!G$2)/Math!G$3</f>
        <v>0.65683201830570259</v>
      </c>
      <c r="W212" s="385">
        <f>(J212-Math!H$2)/Math!H$3</f>
        <v>-0.40550980039382489</v>
      </c>
      <c r="X212" s="385">
        <f>(-1)*(K212-Math!I$2)/Math!I$3</f>
        <v>-0.28137339557936392</v>
      </c>
      <c r="Y212" s="385">
        <f>(L212-Math!J$2)/Math!J$3</f>
        <v>-0.74494745891684799</v>
      </c>
    </row>
    <row r="213" spans="1:25" ht="18">
      <c r="A213" s="471" t="s">
        <v>170</v>
      </c>
      <c r="B213" s="472">
        <v>197</v>
      </c>
      <c r="C213" s="472">
        <v>76</v>
      </c>
      <c r="D213" s="473">
        <v>0.49</v>
      </c>
      <c r="E213" s="472">
        <v>0.8</v>
      </c>
      <c r="F213" s="473">
        <v>1.1000000000000001</v>
      </c>
      <c r="G213" s="473">
        <v>2.2000000000000002</v>
      </c>
      <c r="H213" s="473">
        <v>3.5</v>
      </c>
      <c r="I213" s="473">
        <v>0.8</v>
      </c>
      <c r="J213" s="473">
        <v>0</v>
      </c>
      <c r="K213" s="473">
        <v>0.6</v>
      </c>
      <c r="L213" s="473">
        <v>10</v>
      </c>
      <c r="M213" s="473">
        <v>4.0999999999999996</v>
      </c>
      <c r="N213" s="473">
        <v>8.3000000000000007</v>
      </c>
      <c r="O213" s="472">
        <v>0.8</v>
      </c>
      <c r="P213" s="472">
        <v>1</v>
      </c>
      <c r="Q213" s="385">
        <f>(D213-Math!B$2)/Math!B$3</f>
        <v>0.28911500836413739</v>
      </c>
      <c r="R213" s="385">
        <f>(E213-Math!C$2)/Math!C$3</f>
        <v>0.38656476171612886</v>
      </c>
      <c r="S213" s="385">
        <f>(F213-Math!D$2)/Math!D$3</f>
        <v>-0.17823265182320897</v>
      </c>
      <c r="T213" s="385">
        <f>(G213-Math!E$2)/Math!E$3</f>
        <v>-1.1255922664087445</v>
      </c>
      <c r="U213" s="385">
        <f>(H213-Math!F$2)/Math!F$3</f>
        <v>0.4152741122538528</v>
      </c>
      <c r="V213" s="385">
        <f>(I213-Math!G$2)/Math!G$3</f>
        <v>-0.10890479059990879</v>
      </c>
      <c r="W213" s="385">
        <f>(J213-Math!H$2)/Math!H$3</f>
        <v>-1.1816051121523412</v>
      </c>
      <c r="X213" s="385">
        <f>(-1)*(K213-Math!I$2)/Math!I$3</f>
        <v>1.1971810716370355</v>
      </c>
      <c r="Y213" s="385">
        <f>(L213-Math!J$2)/Math!J$3</f>
        <v>-0.50882139505341251</v>
      </c>
    </row>
    <row r="214" spans="1:25" ht="18">
      <c r="A214" s="471" t="s">
        <v>197</v>
      </c>
      <c r="B214" s="472">
        <v>198</v>
      </c>
      <c r="C214" s="472">
        <v>70</v>
      </c>
      <c r="D214" s="473">
        <v>0.47</v>
      </c>
      <c r="E214" s="472">
        <v>0.88</v>
      </c>
      <c r="F214" s="473">
        <v>2</v>
      </c>
      <c r="G214" s="473">
        <v>2.4</v>
      </c>
      <c r="H214" s="473">
        <v>1.2</v>
      </c>
      <c r="I214" s="473">
        <v>0.7</v>
      </c>
      <c r="J214" s="473">
        <v>0.1</v>
      </c>
      <c r="K214" s="473">
        <v>0.7</v>
      </c>
      <c r="L214" s="473">
        <v>11.3</v>
      </c>
      <c r="M214" s="473">
        <v>4.3</v>
      </c>
      <c r="N214" s="473">
        <v>9.1</v>
      </c>
      <c r="O214" s="472">
        <v>0.7</v>
      </c>
      <c r="P214" s="472">
        <v>0.8</v>
      </c>
      <c r="Q214" s="385">
        <f>(D214-Math!B$2)/Math!B$3</f>
        <v>-4.9031200248887921E-2</v>
      </c>
      <c r="R214" s="385">
        <f>(E214-Math!C$2)/Math!C$3</f>
        <v>1.2855525796606173</v>
      </c>
      <c r="S214" s="385">
        <f>(F214-Math!D$2)/Math!D$3</f>
        <v>0.85223450004545265</v>
      </c>
      <c r="T214" s="385">
        <f>(G214-Math!E$2)/Math!E$3</f>
        <v>-1.0472629507226803</v>
      </c>
      <c r="U214" s="385">
        <f>(H214-Math!F$2)/Math!F$3</f>
        <v>-0.8139800166829092</v>
      </c>
      <c r="V214" s="385">
        <f>(I214-Math!G$2)/Math!G$3</f>
        <v>-0.36415039356844614</v>
      </c>
      <c r="W214" s="385">
        <f>(J214-Math!H$2)/Math!H$3</f>
        <v>-0.98758128421271218</v>
      </c>
      <c r="X214" s="385">
        <f>(-1)*(K214-Math!I$2)/Math!I$3</f>
        <v>1.0627670291628173</v>
      </c>
      <c r="Y214" s="385">
        <f>(L214-Math!J$2)/Math!J$3</f>
        <v>-0.27269533118997696</v>
      </c>
    </row>
    <row r="215" spans="1:25" ht="18">
      <c r="A215" s="471" t="s">
        <v>202</v>
      </c>
      <c r="B215" s="472">
        <v>199</v>
      </c>
      <c r="C215" s="472">
        <v>66</v>
      </c>
      <c r="D215" s="473">
        <v>0.5</v>
      </c>
      <c r="E215" s="472">
        <v>0.69</v>
      </c>
      <c r="F215" s="473">
        <v>0.8</v>
      </c>
      <c r="G215" s="473">
        <v>5.0999999999999996</v>
      </c>
      <c r="H215" s="473">
        <v>1.9</v>
      </c>
      <c r="I215" s="473">
        <v>0.5</v>
      </c>
      <c r="J215" s="473">
        <v>0.4</v>
      </c>
      <c r="K215" s="473">
        <v>1.8</v>
      </c>
      <c r="L215" s="473">
        <v>11.5</v>
      </c>
      <c r="M215" s="473">
        <v>4.5</v>
      </c>
      <c r="N215" s="473">
        <v>9.1</v>
      </c>
      <c r="O215" s="472">
        <v>1.6</v>
      </c>
      <c r="P215" s="472">
        <v>2.2999999999999998</v>
      </c>
      <c r="Q215" s="385">
        <f>(D215-Math!B$2)/Math!B$3</f>
        <v>0.45818811267065007</v>
      </c>
      <c r="R215" s="385">
        <f>(E215-Math!C$2)/Math!C$3</f>
        <v>-0.84954348795754464</v>
      </c>
      <c r="S215" s="385">
        <f>(F215-Math!D$2)/Math!D$3</f>
        <v>-0.52172170244609628</v>
      </c>
      <c r="T215" s="385">
        <f>(G215-Math!E$2)/Math!E$3</f>
        <v>1.0182811039188638E-2</v>
      </c>
      <c r="U215" s="385">
        <f>(H215-Math!F$2)/Math!F$3</f>
        <v>-0.43985919483259034</v>
      </c>
      <c r="V215" s="385">
        <f>(I215-Math!G$2)/Math!G$3</f>
        <v>-0.87464159950552023</v>
      </c>
      <c r="W215" s="385">
        <f>(J215-Math!H$2)/Math!H$3</f>
        <v>-0.40550980039382489</v>
      </c>
      <c r="X215" s="385">
        <f>(-1)*(K215-Math!I$2)/Math!I$3</f>
        <v>-0.41578743805358215</v>
      </c>
      <c r="Y215" s="385">
        <f>(L215-Math!J$2)/Math!J$3</f>
        <v>-0.2363682444417563</v>
      </c>
    </row>
    <row r="216" spans="1:25" ht="18">
      <c r="A216" s="471" t="s">
        <v>272</v>
      </c>
      <c r="B216" s="472">
        <v>200</v>
      </c>
      <c r="C216" s="472">
        <v>52</v>
      </c>
      <c r="D216" s="473">
        <v>0.37</v>
      </c>
      <c r="E216" s="472">
        <v>0.82</v>
      </c>
      <c r="F216" s="473">
        <v>1.7</v>
      </c>
      <c r="G216" s="473">
        <v>1.8</v>
      </c>
      <c r="H216" s="473">
        <v>4.2</v>
      </c>
      <c r="I216" s="473">
        <v>0.8</v>
      </c>
      <c r="J216" s="473">
        <v>0.2</v>
      </c>
      <c r="K216" s="473">
        <v>2.4</v>
      </c>
      <c r="L216" s="473">
        <v>13.4</v>
      </c>
      <c r="M216" s="473">
        <v>4.7</v>
      </c>
      <c r="N216" s="473">
        <v>12.9</v>
      </c>
      <c r="O216" s="472">
        <v>2.2999999999999998</v>
      </c>
      <c r="P216" s="472">
        <v>2.8</v>
      </c>
      <c r="Q216" s="385">
        <f>(D216-Math!B$2)/Math!B$3</f>
        <v>-1.7397622433140127</v>
      </c>
      <c r="R216" s="385">
        <f>(E216-Math!C$2)/Math!C$3</f>
        <v>0.61131171620225011</v>
      </c>
      <c r="S216" s="385">
        <f>(F216-Math!D$2)/Math!D$3</f>
        <v>0.50874544942256539</v>
      </c>
      <c r="T216" s="385">
        <f>(G216-Math!E$2)/Math!E$3</f>
        <v>-1.2822508977808733</v>
      </c>
      <c r="U216" s="385">
        <f>(H216-Math!F$2)/Math!F$3</f>
        <v>0.78939493410417183</v>
      </c>
      <c r="V216" s="385">
        <f>(I216-Math!G$2)/Math!G$3</f>
        <v>-0.10890479059990879</v>
      </c>
      <c r="W216" s="385">
        <f>(J216-Math!H$2)/Math!H$3</f>
        <v>-0.79355745627308305</v>
      </c>
      <c r="X216" s="385">
        <f>(-1)*(K216-Math!I$2)/Math!I$3</f>
        <v>-1.2222716928988908</v>
      </c>
      <c r="Y216" s="385">
        <f>(L216-Math!J$2)/Math!J$3</f>
        <v>0.10873907966634161</v>
      </c>
    </row>
    <row r="217" spans="1:25" ht="18">
      <c r="A217" s="471" t="s">
        <v>181</v>
      </c>
      <c r="B217" s="472">
        <v>201</v>
      </c>
      <c r="C217" s="472">
        <v>76</v>
      </c>
      <c r="D217" s="473">
        <v>0.47</v>
      </c>
      <c r="E217" s="472">
        <v>0.89</v>
      </c>
      <c r="F217" s="473">
        <v>1.1000000000000001</v>
      </c>
      <c r="G217" s="473">
        <v>3.2</v>
      </c>
      <c r="H217" s="473">
        <v>1.4</v>
      </c>
      <c r="I217" s="473">
        <v>0.4</v>
      </c>
      <c r="J217" s="473">
        <v>0.4</v>
      </c>
      <c r="K217" s="473">
        <v>1</v>
      </c>
      <c r="L217" s="473">
        <v>9.5</v>
      </c>
      <c r="M217" s="473">
        <v>3.3</v>
      </c>
      <c r="N217" s="473">
        <v>6.9</v>
      </c>
      <c r="O217" s="472">
        <v>1.9</v>
      </c>
      <c r="P217" s="472">
        <v>2.1</v>
      </c>
      <c r="Q217" s="385">
        <f>(D217-Math!B$2)/Math!B$3</f>
        <v>-4.9031200248887921E-2</v>
      </c>
      <c r="R217" s="385">
        <f>(E217-Math!C$2)/Math!C$3</f>
        <v>1.3979260569036787</v>
      </c>
      <c r="S217" s="385">
        <f>(F217-Math!D$2)/Math!D$3</f>
        <v>-0.17823265182320897</v>
      </c>
      <c r="T217" s="385">
        <f>(G217-Math!E$2)/Math!E$3</f>
        <v>-0.73394568797842263</v>
      </c>
      <c r="U217" s="385">
        <f>(H217-Math!F$2)/Math!F$3</f>
        <v>-0.70708835329710384</v>
      </c>
      <c r="V217" s="385">
        <f>(I217-Math!G$2)/Math!G$3</f>
        <v>-1.1298872024740574</v>
      </c>
      <c r="W217" s="385">
        <f>(J217-Math!H$2)/Math!H$3</f>
        <v>-0.40550980039382489</v>
      </c>
      <c r="X217" s="385">
        <f>(-1)*(K217-Math!I$2)/Math!I$3</f>
        <v>0.65952490174016287</v>
      </c>
      <c r="Y217" s="385">
        <f>(L217-Math!J$2)/Math!J$3</f>
        <v>-0.59963911192396457</v>
      </c>
    </row>
    <row r="218" spans="1:25" ht="18">
      <c r="A218" s="471" t="s">
        <v>211</v>
      </c>
      <c r="B218" s="472">
        <v>202</v>
      </c>
      <c r="C218" s="472">
        <v>68</v>
      </c>
      <c r="D218" s="473">
        <v>0.46</v>
      </c>
      <c r="E218" s="472">
        <v>0.8</v>
      </c>
      <c r="F218" s="473">
        <v>2</v>
      </c>
      <c r="G218" s="473">
        <v>3.3</v>
      </c>
      <c r="H218" s="473">
        <v>2.1</v>
      </c>
      <c r="I218" s="473">
        <v>0.4</v>
      </c>
      <c r="J218" s="473">
        <v>0.1</v>
      </c>
      <c r="K218" s="473">
        <v>1</v>
      </c>
      <c r="L218" s="473">
        <v>11.9</v>
      </c>
      <c r="M218" s="473">
        <v>4.5</v>
      </c>
      <c r="N218" s="473">
        <v>9.9</v>
      </c>
      <c r="O218" s="472">
        <v>0.9</v>
      </c>
      <c r="P218" s="472">
        <v>1.2</v>
      </c>
      <c r="Q218" s="385">
        <f>(D218-Math!B$2)/Math!B$3</f>
        <v>-0.21810430455539967</v>
      </c>
      <c r="R218" s="385">
        <f>(E218-Math!C$2)/Math!C$3</f>
        <v>0.38656476171612886</v>
      </c>
      <c r="S218" s="385">
        <f>(F218-Math!D$2)/Math!D$3</f>
        <v>0.85223450004545265</v>
      </c>
      <c r="T218" s="385">
        <f>(G218-Math!E$2)/Math!E$3</f>
        <v>-0.69478103013539061</v>
      </c>
      <c r="U218" s="385">
        <f>(H218-Math!F$2)/Math!F$3</f>
        <v>-0.33296753144678487</v>
      </c>
      <c r="V218" s="385">
        <f>(I218-Math!G$2)/Math!G$3</f>
        <v>-1.1298872024740574</v>
      </c>
      <c r="W218" s="385">
        <f>(J218-Math!H$2)/Math!H$3</f>
        <v>-0.98758128421271218</v>
      </c>
      <c r="X218" s="385">
        <f>(-1)*(K218-Math!I$2)/Math!I$3</f>
        <v>0.65952490174016287</v>
      </c>
      <c r="Y218" s="385">
        <f>(L218-Math!J$2)/Math!J$3</f>
        <v>-0.16371407094531457</v>
      </c>
    </row>
    <row r="219" spans="1:25" ht="18">
      <c r="A219" s="471" t="s">
        <v>263</v>
      </c>
      <c r="B219" s="472">
        <v>203</v>
      </c>
      <c r="C219" s="472">
        <v>72</v>
      </c>
      <c r="D219" s="473">
        <v>0.4</v>
      </c>
      <c r="E219" s="472">
        <v>0.72</v>
      </c>
      <c r="F219" s="473">
        <v>2.1</v>
      </c>
      <c r="G219" s="473">
        <v>4.5</v>
      </c>
      <c r="H219" s="473">
        <v>1.6</v>
      </c>
      <c r="I219" s="473">
        <v>0.7</v>
      </c>
      <c r="J219" s="473">
        <v>0.4</v>
      </c>
      <c r="K219" s="473">
        <v>1</v>
      </c>
      <c r="L219" s="473">
        <v>11.2</v>
      </c>
      <c r="M219" s="473">
        <v>3.7</v>
      </c>
      <c r="N219" s="473">
        <v>9.3000000000000007</v>
      </c>
      <c r="O219" s="472">
        <v>1.7</v>
      </c>
      <c r="P219" s="472">
        <v>2.2999999999999998</v>
      </c>
      <c r="Q219" s="385">
        <f>(D219-Math!B$2)/Math!B$3</f>
        <v>-1.2325429303944748</v>
      </c>
      <c r="R219" s="385">
        <f>(E219-Math!C$2)/Math!C$3</f>
        <v>-0.51242305622836093</v>
      </c>
      <c r="S219" s="385">
        <f>(F219-Math!D$2)/Math!D$3</f>
        <v>0.96673085025308181</v>
      </c>
      <c r="T219" s="385">
        <f>(G219-Math!E$2)/Math!E$3</f>
        <v>-0.22480513601900434</v>
      </c>
      <c r="U219" s="385">
        <f>(H219-Math!F$2)/Math!F$3</f>
        <v>-0.60019668991129838</v>
      </c>
      <c r="V219" s="385">
        <f>(I219-Math!G$2)/Math!G$3</f>
        <v>-0.36415039356844614</v>
      </c>
      <c r="W219" s="385">
        <f>(J219-Math!H$2)/Math!H$3</f>
        <v>-0.40550980039382489</v>
      </c>
      <c r="X219" s="385">
        <f>(-1)*(K219-Math!I$2)/Math!I$3</f>
        <v>0.65952490174016287</v>
      </c>
      <c r="Y219" s="385">
        <f>(L219-Math!J$2)/Math!J$3</f>
        <v>-0.29085887456408765</v>
      </c>
    </row>
    <row r="220" spans="1:25" ht="18">
      <c r="A220" s="471" t="s">
        <v>221</v>
      </c>
      <c r="B220" s="472">
        <v>204</v>
      </c>
      <c r="C220" s="472">
        <v>66</v>
      </c>
      <c r="D220" s="473">
        <v>0.41</v>
      </c>
      <c r="E220" s="472">
        <v>0.5</v>
      </c>
      <c r="F220" s="473">
        <v>2.7</v>
      </c>
      <c r="G220" s="473">
        <v>3</v>
      </c>
      <c r="H220" s="473">
        <v>3.1</v>
      </c>
      <c r="I220" s="473">
        <v>0.7</v>
      </c>
      <c r="J220" s="473">
        <v>0.2</v>
      </c>
      <c r="K220" s="473">
        <v>1.6</v>
      </c>
      <c r="L220" s="473">
        <v>13.2</v>
      </c>
      <c r="M220" s="473">
        <v>4.9000000000000004</v>
      </c>
      <c r="N220" s="473">
        <v>11.9</v>
      </c>
      <c r="O220" s="472">
        <v>0.6</v>
      </c>
      <c r="P220" s="472">
        <v>1.1000000000000001</v>
      </c>
      <c r="Q220" s="385">
        <f>(D220-Math!B$2)/Math!B$3</f>
        <v>-1.0634698260879629</v>
      </c>
      <c r="R220" s="385">
        <f>(E220-Math!C$2)/Math!C$3</f>
        <v>-2.9846395555757055</v>
      </c>
      <c r="S220" s="385">
        <f>(F220-Math!D$2)/Math!D$3</f>
        <v>1.6537089514988563</v>
      </c>
      <c r="T220" s="385">
        <f>(G220-Math!E$2)/Math!E$3</f>
        <v>-0.81227500366448713</v>
      </c>
      <c r="U220" s="385">
        <f>(H220-Math!F$2)/Math!F$3</f>
        <v>0.20149078548224209</v>
      </c>
      <c r="V220" s="385">
        <f>(I220-Math!G$2)/Math!G$3</f>
        <v>-0.36415039356844614</v>
      </c>
      <c r="W220" s="385">
        <f>(J220-Math!H$2)/Math!H$3</f>
        <v>-0.79355745627308305</v>
      </c>
      <c r="X220" s="385">
        <f>(-1)*(K220-Math!I$2)/Math!I$3</f>
        <v>-0.14695935310514599</v>
      </c>
      <c r="Y220" s="385">
        <f>(L220-Math!J$2)/Math!J$3</f>
        <v>7.2411992918120588E-2</v>
      </c>
    </row>
    <row r="221" spans="1:25" ht="18">
      <c r="A221" s="471" t="s">
        <v>267</v>
      </c>
      <c r="B221" s="472">
        <v>205</v>
      </c>
      <c r="C221" s="472">
        <v>40</v>
      </c>
      <c r="D221" s="473">
        <v>0.45</v>
      </c>
      <c r="E221" s="472">
        <v>1</v>
      </c>
      <c r="F221" s="473">
        <v>0.9</v>
      </c>
      <c r="G221" s="473">
        <v>4.3</v>
      </c>
      <c r="H221" s="473">
        <v>0.2</v>
      </c>
      <c r="I221" s="473">
        <v>0.4</v>
      </c>
      <c r="J221" s="473">
        <v>1.2</v>
      </c>
      <c r="K221" s="473">
        <v>0.6</v>
      </c>
      <c r="L221" s="473">
        <v>7.2</v>
      </c>
      <c r="M221" s="473">
        <v>2.6</v>
      </c>
      <c r="N221" s="473">
        <v>5.9</v>
      </c>
      <c r="O221" s="472">
        <v>1.1000000000000001</v>
      </c>
      <c r="P221" s="472">
        <v>1.1000000000000001</v>
      </c>
      <c r="Q221" s="385">
        <f>(D221-Math!B$2)/Math!B$3</f>
        <v>-0.38717740886191232</v>
      </c>
      <c r="R221" s="385">
        <f>(E221-Math!C$2)/Math!C$3</f>
        <v>2.6340343065773508</v>
      </c>
      <c r="S221" s="385">
        <f>(F221-Math!D$2)/Math!D$3</f>
        <v>-0.40722535223846718</v>
      </c>
      <c r="T221" s="385">
        <f>(G221-Math!E$2)/Math!E$3</f>
        <v>-0.30313445170506875</v>
      </c>
      <c r="U221" s="385">
        <f>(H221-Math!F$2)/Math!F$3</f>
        <v>-1.3484383336119361</v>
      </c>
      <c r="V221" s="385">
        <f>(I221-Math!G$2)/Math!G$3</f>
        <v>-1.1298872024740574</v>
      </c>
      <c r="W221" s="385">
        <f>(J221-Math!H$2)/Math!H$3</f>
        <v>1.1466808231232075</v>
      </c>
      <c r="X221" s="385">
        <f>(-1)*(K221-Math!I$2)/Math!I$3</f>
        <v>1.1971810716370355</v>
      </c>
      <c r="Y221" s="385">
        <f>(L221-Math!J$2)/Math!J$3</f>
        <v>-1.017400609528504</v>
      </c>
    </row>
    <row r="222" spans="1:25" ht="18">
      <c r="A222" s="471" t="s">
        <v>222</v>
      </c>
      <c r="B222" s="472">
        <v>206</v>
      </c>
      <c r="C222" s="472">
        <v>72</v>
      </c>
      <c r="D222" s="473">
        <v>0.39</v>
      </c>
      <c r="E222" s="472">
        <v>0.78</v>
      </c>
      <c r="F222" s="473">
        <v>1.5</v>
      </c>
      <c r="G222" s="473">
        <v>2.9</v>
      </c>
      <c r="H222" s="473">
        <v>1.6</v>
      </c>
      <c r="I222" s="473">
        <v>1</v>
      </c>
      <c r="J222" s="473">
        <v>0.3</v>
      </c>
      <c r="K222" s="473">
        <v>1.6</v>
      </c>
      <c r="L222" s="473">
        <v>10.9</v>
      </c>
      <c r="M222" s="473">
        <v>3.6</v>
      </c>
      <c r="N222" s="473">
        <v>9.1999999999999993</v>
      </c>
      <c r="O222" s="472">
        <v>2.1</v>
      </c>
      <c r="P222" s="472">
        <v>2.7</v>
      </c>
      <c r="Q222" s="385">
        <f>(D222-Math!B$2)/Math!B$3</f>
        <v>-1.4016160347009874</v>
      </c>
      <c r="R222" s="385">
        <f>(E222-Math!C$2)/Math!C$3</f>
        <v>0.16181780723000641</v>
      </c>
      <c r="S222" s="385">
        <f>(F222-Math!D$2)/Math!D$3</f>
        <v>0.27975274900730723</v>
      </c>
      <c r="T222" s="385">
        <f>(G222-Math!E$2)/Math!E$3</f>
        <v>-0.85143966150751937</v>
      </c>
      <c r="U222" s="385">
        <f>(H222-Math!F$2)/Math!F$3</f>
        <v>-0.60019668991129838</v>
      </c>
      <c r="V222" s="385">
        <f>(I222-Math!G$2)/Math!G$3</f>
        <v>0.40158641533716533</v>
      </c>
      <c r="W222" s="385">
        <f>(J222-Math!H$2)/Math!H$3</f>
        <v>-0.59953362833345403</v>
      </c>
      <c r="X222" s="385">
        <f>(-1)*(K222-Math!I$2)/Math!I$3</f>
        <v>-0.14695935310514599</v>
      </c>
      <c r="Y222" s="385">
        <f>(L222-Math!J$2)/Math!J$3</f>
        <v>-0.34534950468641873</v>
      </c>
    </row>
    <row r="223" spans="1:25" ht="18">
      <c r="A223" s="471" t="s">
        <v>237</v>
      </c>
      <c r="B223" s="472">
        <v>207</v>
      </c>
      <c r="C223" s="472">
        <v>60</v>
      </c>
      <c r="D223" s="473">
        <v>0.39</v>
      </c>
      <c r="E223" s="472">
        <v>0.84</v>
      </c>
      <c r="F223" s="473">
        <v>1.4</v>
      </c>
      <c r="G223" s="473">
        <v>1.8</v>
      </c>
      <c r="H223" s="473">
        <v>2.7</v>
      </c>
      <c r="I223" s="473">
        <v>0.8</v>
      </c>
      <c r="J223" s="473">
        <v>0.3</v>
      </c>
      <c r="K223" s="473">
        <v>1.2</v>
      </c>
      <c r="L223" s="473">
        <v>9.6999999999999993</v>
      </c>
      <c r="M223" s="473">
        <v>3.1</v>
      </c>
      <c r="N223" s="473">
        <v>8</v>
      </c>
      <c r="O223" s="472">
        <v>2.2000000000000002</v>
      </c>
      <c r="P223" s="472">
        <v>2.6</v>
      </c>
      <c r="Q223" s="385">
        <f>(D223-Math!B$2)/Math!B$3</f>
        <v>-1.4016160347009874</v>
      </c>
      <c r="R223" s="385">
        <f>(E223-Math!C$2)/Math!C$3</f>
        <v>0.83605867068837247</v>
      </c>
      <c r="S223" s="385">
        <f>(F223-Math!D$2)/Math!D$3</f>
        <v>0.16525639879967807</v>
      </c>
      <c r="T223" s="385">
        <f>(G223-Math!E$2)/Math!E$3</f>
        <v>-1.2822508977808733</v>
      </c>
      <c r="U223" s="385">
        <f>(H223-Math!F$2)/Math!F$3</f>
        <v>-1.2292541289368639E-2</v>
      </c>
      <c r="V223" s="385">
        <f>(I223-Math!G$2)/Math!G$3</f>
        <v>-0.10890479059990879</v>
      </c>
      <c r="W223" s="385">
        <f>(J223-Math!H$2)/Math!H$3</f>
        <v>-0.59953362833345403</v>
      </c>
      <c r="X223" s="385">
        <f>(-1)*(K223-Math!I$2)/Math!I$3</f>
        <v>0.39069681679172669</v>
      </c>
      <c r="Y223" s="385">
        <f>(L223-Math!J$2)/Math!J$3</f>
        <v>-0.56331202517574386</v>
      </c>
    </row>
    <row r="224" spans="1:25" ht="18">
      <c r="A224" s="471" t="s">
        <v>180</v>
      </c>
      <c r="B224" s="472">
        <v>208</v>
      </c>
      <c r="C224" s="472">
        <v>70</v>
      </c>
      <c r="D224" s="473">
        <v>0.44</v>
      </c>
      <c r="E224" s="472">
        <v>0.78</v>
      </c>
      <c r="F224" s="473">
        <v>1</v>
      </c>
      <c r="G224" s="473">
        <v>6.4</v>
      </c>
      <c r="H224" s="473">
        <v>1.1000000000000001</v>
      </c>
      <c r="I224" s="473">
        <v>0.7</v>
      </c>
      <c r="J224" s="473">
        <v>0.3</v>
      </c>
      <c r="K224" s="473">
        <v>0.7</v>
      </c>
      <c r="L224" s="473">
        <v>8.1</v>
      </c>
      <c r="M224" s="473">
        <v>2.7</v>
      </c>
      <c r="N224" s="473">
        <v>6.2</v>
      </c>
      <c r="O224" s="472">
        <v>1.6</v>
      </c>
      <c r="P224" s="472">
        <v>2.1</v>
      </c>
      <c r="Q224" s="385">
        <f>(D224-Math!B$2)/Math!B$3</f>
        <v>-0.556250513168425</v>
      </c>
      <c r="R224" s="385">
        <f>(E224-Math!C$2)/Math!C$3</f>
        <v>0.16181780723000641</v>
      </c>
      <c r="S224" s="385">
        <f>(F224-Math!D$2)/Math!D$3</f>
        <v>-0.29272900203083813</v>
      </c>
      <c r="T224" s="385">
        <f>(G224-Math!E$2)/Math!E$3</f>
        <v>0.51932336299860737</v>
      </c>
      <c r="U224" s="385">
        <f>(H224-Math!F$2)/Math!F$3</f>
        <v>-0.86742584837581183</v>
      </c>
      <c r="V224" s="385">
        <f>(I224-Math!G$2)/Math!G$3</f>
        <v>-0.36415039356844614</v>
      </c>
      <c r="W224" s="385">
        <f>(J224-Math!H$2)/Math!H$3</f>
        <v>-0.59953362833345403</v>
      </c>
      <c r="X224" s="385">
        <f>(-1)*(K224-Math!I$2)/Math!I$3</f>
        <v>1.0627670291628173</v>
      </c>
      <c r="Y224" s="385">
        <f>(L224-Math!J$2)/Math!J$3</f>
        <v>-0.85392871916151036</v>
      </c>
    </row>
    <row r="225" spans="1:25" ht="18">
      <c r="A225" s="474" t="s">
        <v>325</v>
      </c>
      <c r="B225" s="468" t="s">
        <v>324</v>
      </c>
      <c r="C225" s="468" t="s">
        <v>326</v>
      </c>
      <c r="D225" s="475" t="s">
        <v>3</v>
      </c>
      <c r="E225" s="468" t="s">
        <v>4</v>
      </c>
      <c r="F225" s="475" t="s">
        <v>5</v>
      </c>
      <c r="G225" s="475" t="s">
        <v>327</v>
      </c>
      <c r="H225" s="475" t="s">
        <v>7</v>
      </c>
      <c r="I225" s="475" t="s">
        <v>8</v>
      </c>
      <c r="J225" s="475" t="s">
        <v>9</v>
      </c>
      <c r="K225" s="475" t="s">
        <v>10</v>
      </c>
      <c r="L225" s="475" t="s">
        <v>11</v>
      </c>
      <c r="M225" s="475"/>
      <c r="N225" s="475"/>
      <c r="O225" s="468"/>
      <c r="P225" s="468"/>
      <c r="Q225" s="385" t="e">
        <f>(D225-Math!B$2)/Math!B$3</f>
        <v>#VALUE!</v>
      </c>
      <c r="R225" s="385" t="e">
        <f>(E225-Math!C$2)/Math!C$3</f>
        <v>#VALUE!</v>
      </c>
      <c r="S225" s="385" t="e">
        <f>(F225-Math!D$2)/Math!D$3</f>
        <v>#VALUE!</v>
      </c>
      <c r="T225" s="385" t="e">
        <f>(G225-Math!E$2)/Math!E$3</f>
        <v>#VALUE!</v>
      </c>
      <c r="U225" s="385" t="e">
        <f>(H225-Math!F$2)/Math!F$3</f>
        <v>#VALUE!</v>
      </c>
      <c r="V225" s="385" t="e">
        <f>(I225-Math!G$2)/Math!G$3</f>
        <v>#VALUE!</v>
      </c>
      <c r="W225" s="385" t="e">
        <f>(J225-Math!H$2)/Math!H$3</f>
        <v>#VALUE!</v>
      </c>
      <c r="X225" s="385" t="e">
        <f>(-1)*(K225-Math!I$2)/Math!I$3</f>
        <v>#VALUE!</v>
      </c>
      <c r="Y225" s="385" t="e">
        <f>(L225-Math!J$2)/Math!J$3</f>
        <v>#VALUE!</v>
      </c>
    </row>
    <row r="226" spans="1:25" ht="18">
      <c r="A226" s="471" t="s">
        <v>214</v>
      </c>
      <c r="B226" s="472">
        <v>209</v>
      </c>
      <c r="C226" s="472">
        <v>70</v>
      </c>
      <c r="D226" s="473">
        <v>0.55000000000000004</v>
      </c>
      <c r="E226" s="472">
        <v>0.88</v>
      </c>
      <c r="F226" s="473">
        <v>1.1000000000000001</v>
      </c>
      <c r="G226" s="473">
        <v>5.3</v>
      </c>
      <c r="H226" s="473">
        <v>1.7</v>
      </c>
      <c r="I226" s="473">
        <v>0.3</v>
      </c>
      <c r="J226" s="473">
        <v>0.1</v>
      </c>
      <c r="K226" s="473">
        <v>0.9</v>
      </c>
      <c r="L226" s="473">
        <v>8.1999999999999993</v>
      </c>
      <c r="M226" s="473">
        <v>3.1</v>
      </c>
      <c r="N226" s="473">
        <v>5.5</v>
      </c>
      <c r="O226" s="472">
        <v>1</v>
      </c>
      <c r="P226" s="472">
        <v>1.1000000000000001</v>
      </c>
      <c r="Q226" s="385">
        <f>(D226-Math!B$2)/Math!B$3</f>
        <v>1.3035536342032135</v>
      </c>
      <c r="R226" s="385">
        <f>(E226-Math!C$2)/Math!C$3</f>
        <v>1.2855525796606173</v>
      </c>
      <c r="S226" s="385">
        <f>(F226-Math!D$2)/Math!D$3</f>
        <v>-0.17823265182320897</v>
      </c>
      <c r="T226" s="385">
        <f>(G226-Math!E$2)/Math!E$3</f>
        <v>8.8512126725253076E-2</v>
      </c>
      <c r="U226" s="385">
        <f>(H226-Math!F$2)/Math!F$3</f>
        <v>-0.54675085821839575</v>
      </c>
      <c r="V226" s="385">
        <f>(I226-Math!G$2)/Math!G$3</f>
        <v>-1.3851328054425947</v>
      </c>
      <c r="W226" s="385">
        <f>(J226-Math!H$2)/Math!H$3</f>
        <v>-0.98758128421271218</v>
      </c>
      <c r="X226" s="385">
        <f>(-1)*(K226-Math!I$2)/Math!I$3</f>
        <v>0.79393894421438094</v>
      </c>
      <c r="Y226" s="385">
        <f>(L226-Math!J$2)/Math!J$3</f>
        <v>-0.83576517578740006</v>
      </c>
    </row>
    <row r="227" spans="1:25" ht="18">
      <c r="A227" s="471" t="s">
        <v>362</v>
      </c>
      <c r="B227" s="472">
        <v>210</v>
      </c>
      <c r="C227" s="472">
        <v>66</v>
      </c>
      <c r="D227" s="473">
        <v>0.45</v>
      </c>
      <c r="E227" s="472">
        <v>0.7</v>
      </c>
      <c r="F227" s="473">
        <v>1.7</v>
      </c>
      <c r="G227" s="473">
        <v>2.6</v>
      </c>
      <c r="H227" s="473">
        <v>2.2999999999999998</v>
      </c>
      <c r="I227" s="473">
        <v>0.6</v>
      </c>
      <c r="J227" s="473">
        <v>0.1</v>
      </c>
      <c r="K227" s="473">
        <v>1.9</v>
      </c>
      <c r="L227" s="473">
        <v>12.8</v>
      </c>
      <c r="M227" s="473">
        <v>4.5999999999999996</v>
      </c>
      <c r="N227" s="473">
        <v>10.199999999999999</v>
      </c>
      <c r="O227" s="472">
        <v>1.8</v>
      </c>
      <c r="P227" s="472">
        <v>2.6</v>
      </c>
      <c r="Q227" s="385">
        <f>(D227-Math!B$2)/Math!B$3</f>
        <v>-0.38717740886191232</v>
      </c>
      <c r="R227" s="385">
        <f>(E227-Math!C$2)/Math!C$3</f>
        <v>-0.7371700107144834</v>
      </c>
      <c r="S227" s="385">
        <f>(F227-Math!D$2)/Math!D$3</f>
        <v>0.50874544942256539</v>
      </c>
      <c r="T227" s="385">
        <f>(G227-Math!E$2)/Math!E$3</f>
        <v>-0.96893363503661578</v>
      </c>
      <c r="U227" s="385">
        <f>(H227-Math!F$2)/Math!F$3</f>
        <v>-0.2260758680609796</v>
      </c>
      <c r="V227" s="385">
        <f>(I227-Math!G$2)/Math!G$3</f>
        <v>-0.61939599653698318</v>
      </c>
      <c r="W227" s="385">
        <f>(J227-Math!H$2)/Math!H$3</f>
        <v>-0.98758128421271218</v>
      </c>
      <c r="X227" s="385">
        <f>(-1)*(K227-Math!I$2)/Math!I$3</f>
        <v>-0.55020148052780016</v>
      </c>
      <c r="Y227" s="385">
        <f>(L227-Math!J$2)/Math!J$3</f>
        <v>-2.421805783208002E-4</v>
      </c>
    </row>
    <row r="228" spans="1:25" ht="18">
      <c r="A228" s="471" t="s">
        <v>226</v>
      </c>
      <c r="B228" s="472">
        <v>211</v>
      </c>
      <c r="C228" s="472">
        <v>68</v>
      </c>
      <c r="D228" s="473">
        <v>0.41</v>
      </c>
      <c r="E228" s="472">
        <v>0.89</v>
      </c>
      <c r="F228" s="473">
        <v>2.4</v>
      </c>
      <c r="G228" s="473">
        <v>2.9</v>
      </c>
      <c r="H228" s="473">
        <v>0.6</v>
      </c>
      <c r="I228" s="473">
        <v>0.5</v>
      </c>
      <c r="J228" s="473">
        <v>0.5</v>
      </c>
      <c r="K228" s="473">
        <v>0.8</v>
      </c>
      <c r="L228" s="473">
        <v>10.7</v>
      </c>
      <c r="M228" s="473">
        <v>3.7</v>
      </c>
      <c r="N228" s="473">
        <v>9</v>
      </c>
      <c r="O228" s="472">
        <v>0.9</v>
      </c>
      <c r="P228" s="472">
        <v>1</v>
      </c>
      <c r="Q228" s="385">
        <f>(D228-Math!B$2)/Math!B$3</f>
        <v>-1.0634698260879629</v>
      </c>
      <c r="R228" s="385">
        <f>(E228-Math!C$2)/Math!C$3</f>
        <v>1.3979260569036787</v>
      </c>
      <c r="S228" s="385">
        <f>(F228-Math!D$2)/Math!D$3</f>
        <v>1.310219900875969</v>
      </c>
      <c r="T228" s="385">
        <f>(G228-Math!E$2)/Math!E$3</f>
        <v>-0.85143966150751937</v>
      </c>
      <c r="U228" s="385">
        <f>(H228-Math!F$2)/Math!F$3</f>
        <v>-1.1346550068403252</v>
      </c>
      <c r="V228" s="385">
        <f>(I228-Math!G$2)/Math!G$3</f>
        <v>-0.87464159950552023</v>
      </c>
      <c r="W228" s="385">
        <f>(J228-Math!H$2)/Math!H$3</f>
        <v>-0.21148597245419587</v>
      </c>
      <c r="X228" s="385">
        <f>(-1)*(K228-Math!I$2)/Math!I$3</f>
        <v>0.92835298668859911</v>
      </c>
      <c r="Y228" s="385">
        <f>(L228-Math!J$2)/Math!J$3</f>
        <v>-0.38167659143463972</v>
      </c>
    </row>
    <row r="229" spans="1:25" ht="18">
      <c r="A229" s="471" t="s">
        <v>360</v>
      </c>
      <c r="B229" s="472">
        <v>212</v>
      </c>
      <c r="C229" s="472">
        <v>68</v>
      </c>
      <c r="D229" s="473">
        <v>0.41</v>
      </c>
      <c r="E229" s="472">
        <v>0.82</v>
      </c>
      <c r="F229" s="473">
        <v>1.1000000000000001</v>
      </c>
      <c r="G229" s="473">
        <v>4</v>
      </c>
      <c r="H229" s="473">
        <v>2.1</v>
      </c>
      <c r="I229" s="473">
        <v>0.6</v>
      </c>
      <c r="J229" s="473">
        <v>0.3</v>
      </c>
      <c r="K229" s="473">
        <v>1</v>
      </c>
      <c r="L229" s="473">
        <v>9.5</v>
      </c>
      <c r="M229" s="473">
        <v>3.2</v>
      </c>
      <c r="N229" s="473">
        <v>8</v>
      </c>
      <c r="O229" s="472">
        <v>1.9</v>
      </c>
      <c r="P229" s="472">
        <v>2.4</v>
      </c>
      <c r="Q229" s="385">
        <f>(D229-Math!B$2)/Math!B$3</f>
        <v>-1.0634698260879629</v>
      </c>
      <c r="R229" s="385">
        <f>(E229-Math!C$2)/Math!C$3</f>
        <v>0.61131171620225011</v>
      </c>
      <c r="S229" s="385">
        <f>(F229-Math!D$2)/Math!D$3</f>
        <v>-0.17823265182320897</v>
      </c>
      <c r="T229" s="385">
        <f>(G229-Math!E$2)/Math!E$3</f>
        <v>-0.42062842523416527</v>
      </c>
      <c r="U229" s="385">
        <f>(H229-Math!F$2)/Math!F$3</f>
        <v>-0.33296753144678487</v>
      </c>
      <c r="V229" s="385">
        <f>(I229-Math!G$2)/Math!G$3</f>
        <v>-0.61939599653698318</v>
      </c>
      <c r="W229" s="385">
        <f>(J229-Math!H$2)/Math!H$3</f>
        <v>-0.59953362833345403</v>
      </c>
      <c r="X229" s="385">
        <f>(-1)*(K229-Math!I$2)/Math!I$3</f>
        <v>0.65952490174016287</v>
      </c>
      <c r="Y229" s="385">
        <f>(L229-Math!J$2)/Math!J$3</f>
        <v>-0.59963911192396457</v>
      </c>
    </row>
    <row r="230" spans="1:25" ht="18">
      <c r="A230" s="471" t="s">
        <v>257</v>
      </c>
      <c r="B230" s="472">
        <v>213</v>
      </c>
      <c r="C230" s="472">
        <v>74</v>
      </c>
      <c r="D230" s="473">
        <v>0.43</v>
      </c>
      <c r="E230" s="472">
        <v>0.84</v>
      </c>
      <c r="F230" s="473">
        <v>1</v>
      </c>
      <c r="G230" s="473">
        <v>4</v>
      </c>
      <c r="H230" s="473">
        <v>1.2</v>
      </c>
      <c r="I230" s="473">
        <v>0.4</v>
      </c>
      <c r="J230" s="473">
        <v>0.6</v>
      </c>
      <c r="K230" s="473">
        <v>1.7</v>
      </c>
      <c r="L230" s="473">
        <v>9.9</v>
      </c>
      <c r="M230" s="473">
        <v>3.4</v>
      </c>
      <c r="N230" s="473">
        <v>8.1</v>
      </c>
      <c r="O230" s="472">
        <v>2</v>
      </c>
      <c r="P230" s="472">
        <v>2.4</v>
      </c>
      <c r="Q230" s="385">
        <f>(D230-Math!B$2)/Math!B$3</f>
        <v>-0.72532361747493768</v>
      </c>
      <c r="R230" s="385">
        <f>(E230-Math!C$2)/Math!C$3</f>
        <v>0.83605867068837247</v>
      </c>
      <c r="S230" s="385">
        <f>(F230-Math!D$2)/Math!D$3</f>
        <v>-0.29272900203083813</v>
      </c>
      <c r="T230" s="385">
        <f>(G230-Math!E$2)/Math!E$3</f>
        <v>-0.42062842523416527</v>
      </c>
      <c r="U230" s="385">
        <f>(H230-Math!F$2)/Math!F$3</f>
        <v>-0.8139800166829092</v>
      </c>
      <c r="V230" s="385">
        <f>(I230-Math!G$2)/Math!G$3</f>
        <v>-1.1298872024740574</v>
      </c>
      <c r="W230" s="385">
        <f>(J230-Math!H$2)/Math!H$3</f>
        <v>-1.7462144514566846E-2</v>
      </c>
      <c r="X230" s="385">
        <f>(-1)*(K230-Math!I$2)/Math!I$3</f>
        <v>-0.28137339557936392</v>
      </c>
      <c r="Y230" s="385">
        <f>(L230-Math!J$2)/Math!J$3</f>
        <v>-0.52698493842752281</v>
      </c>
    </row>
    <row r="231" spans="1:25" ht="18">
      <c r="A231" s="471" t="s">
        <v>253</v>
      </c>
      <c r="B231" s="472">
        <v>214</v>
      </c>
      <c r="C231" s="472">
        <v>70</v>
      </c>
      <c r="D231" s="473">
        <v>0.41</v>
      </c>
      <c r="E231" s="472">
        <v>0.75</v>
      </c>
      <c r="F231" s="473">
        <v>0.8</v>
      </c>
      <c r="G231" s="473">
        <v>4.8</v>
      </c>
      <c r="H231" s="473">
        <v>1.7</v>
      </c>
      <c r="I231" s="473">
        <v>1.1000000000000001</v>
      </c>
      <c r="J231" s="473">
        <v>0.1</v>
      </c>
      <c r="K231" s="473">
        <v>1.7</v>
      </c>
      <c r="L231" s="473">
        <v>10.3</v>
      </c>
      <c r="M231" s="473">
        <v>3.8</v>
      </c>
      <c r="N231" s="473">
        <v>9.3000000000000007</v>
      </c>
      <c r="O231" s="472">
        <v>1.8</v>
      </c>
      <c r="P231" s="472">
        <v>2.2999999999999998</v>
      </c>
      <c r="Q231" s="385">
        <f>(D231-Math!B$2)/Math!B$3</f>
        <v>-1.0634698260879629</v>
      </c>
      <c r="R231" s="385">
        <f>(E231-Math!C$2)/Math!C$3</f>
        <v>-0.17530262449917725</v>
      </c>
      <c r="S231" s="385">
        <f>(F231-Math!D$2)/Math!D$3</f>
        <v>-0.52172170244609628</v>
      </c>
      <c r="T231" s="385">
        <f>(G231-Math!E$2)/Math!E$3</f>
        <v>-0.10731116248990785</v>
      </c>
      <c r="U231" s="385">
        <f>(H231-Math!F$2)/Math!F$3</f>
        <v>-0.54675085821839575</v>
      </c>
      <c r="V231" s="385">
        <f>(I231-Math!G$2)/Math!G$3</f>
        <v>0.65683201830570259</v>
      </c>
      <c r="W231" s="385">
        <f>(J231-Math!H$2)/Math!H$3</f>
        <v>-0.98758128421271218</v>
      </c>
      <c r="X231" s="385">
        <f>(-1)*(K231-Math!I$2)/Math!I$3</f>
        <v>-0.28137339557936392</v>
      </c>
      <c r="Y231" s="385">
        <f>(L231-Math!J$2)/Math!J$3</f>
        <v>-0.4543307649310811</v>
      </c>
    </row>
    <row r="232" spans="1:25" ht="18">
      <c r="A232" s="471" t="s">
        <v>236</v>
      </c>
      <c r="B232" s="472">
        <v>215</v>
      </c>
      <c r="C232" s="472">
        <v>72</v>
      </c>
      <c r="D232" s="473">
        <v>0.45</v>
      </c>
      <c r="E232" s="472">
        <v>0.84</v>
      </c>
      <c r="F232" s="473">
        <v>1.7</v>
      </c>
      <c r="G232" s="473">
        <v>3.3</v>
      </c>
      <c r="H232" s="473">
        <v>1.4</v>
      </c>
      <c r="I232" s="473">
        <v>0.6</v>
      </c>
      <c r="J232" s="473">
        <v>0.3</v>
      </c>
      <c r="K232" s="473">
        <v>0.4</v>
      </c>
      <c r="L232" s="473">
        <v>9.3000000000000007</v>
      </c>
      <c r="M232" s="473">
        <v>3.4</v>
      </c>
      <c r="N232" s="473">
        <v>7.6</v>
      </c>
      <c r="O232" s="472">
        <v>0.8</v>
      </c>
      <c r="P232" s="472">
        <v>0.9</v>
      </c>
      <c r="Q232" s="385">
        <f>(D232-Math!B$2)/Math!B$3</f>
        <v>-0.38717740886191232</v>
      </c>
      <c r="R232" s="385">
        <f>(E232-Math!C$2)/Math!C$3</f>
        <v>0.83605867068837247</v>
      </c>
      <c r="S232" s="385">
        <f>(F232-Math!D$2)/Math!D$3</f>
        <v>0.50874544942256539</v>
      </c>
      <c r="T232" s="385">
        <f>(G232-Math!E$2)/Math!E$3</f>
        <v>-0.69478103013539061</v>
      </c>
      <c r="U232" s="385">
        <f>(H232-Math!F$2)/Math!F$3</f>
        <v>-0.70708835329710384</v>
      </c>
      <c r="V232" s="385">
        <f>(I232-Math!G$2)/Math!G$3</f>
        <v>-0.61939599653698318</v>
      </c>
      <c r="W232" s="385">
        <f>(J232-Math!H$2)/Math!H$3</f>
        <v>-0.59953362833345403</v>
      </c>
      <c r="X232" s="385">
        <f>(-1)*(K232-Math!I$2)/Math!I$3</f>
        <v>1.4660091565854714</v>
      </c>
      <c r="Y232" s="385">
        <f>(L232-Math!J$2)/Math!J$3</f>
        <v>-0.63596619867218529</v>
      </c>
    </row>
    <row r="233" spans="1:25" ht="18">
      <c r="A233" s="471" t="s">
        <v>178</v>
      </c>
      <c r="B233" s="472">
        <v>216</v>
      </c>
      <c r="C233" s="472">
        <v>66</v>
      </c>
      <c r="D233" s="473">
        <v>0.43</v>
      </c>
      <c r="E233" s="472">
        <v>0.63</v>
      </c>
      <c r="F233" s="473">
        <v>0.9</v>
      </c>
      <c r="G233" s="473">
        <v>4</v>
      </c>
      <c r="H233" s="473">
        <v>6.2</v>
      </c>
      <c r="I233" s="473">
        <v>0.9</v>
      </c>
      <c r="J233" s="473">
        <v>0.2</v>
      </c>
      <c r="K233" s="473">
        <v>2.1</v>
      </c>
      <c r="L233" s="473">
        <v>7.2</v>
      </c>
      <c r="M233" s="473">
        <v>3</v>
      </c>
      <c r="N233" s="473">
        <v>6.9</v>
      </c>
      <c r="O233" s="472">
        <v>0.4</v>
      </c>
      <c r="P233" s="472">
        <v>0.6</v>
      </c>
      <c r="Q233" s="385">
        <f>(D233-Math!B$2)/Math!B$3</f>
        <v>-0.72532361747493768</v>
      </c>
      <c r="R233" s="385">
        <f>(E233-Math!C$2)/Math!C$3</f>
        <v>-1.5237843514159106</v>
      </c>
      <c r="S233" s="385">
        <f>(F233-Math!D$2)/Math!D$3</f>
        <v>-0.40722535223846718</v>
      </c>
      <c r="T233" s="385">
        <f>(G233-Math!E$2)/Math!E$3</f>
        <v>-0.42062842523416527</v>
      </c>
      <c r="U233" s="385">
        <f>(H233-Math!F$2)/Math!F$3</f>
        <v>1.8583115679622257</v>
      </c>
      <c r="V233" s="385">
        <f>(I233-Math!G$2)/Math!G$3</f>
        <v>0.14634081236862825</v>
      </c>
      <c r="W233" s="385">
        <f>(J233-Math!H$2)/Math!H$3</f>
        <v>-0.79355745627308305</v>
      </c>
      <c r="X233" s="385">
        <f>(-1)*(K233-Math!I$2)/Math!I$3</f>
        <v>-0.81902956547623662</v>
      </c>
      <c r="Y233" s="385">
        <f>(L233-Math!J$2)/Math!J$3</f>
        <v>-1.017400609528504</v>
      </c>
    </row>
    <row r="234" spans="1:25" ht="18">
      <c r="A234" s="471" t="s">
        <v>207</v>
      </c>
      <c r="B234" s="472">
        <v>217</v>
      </c>
      <c r="C234" s="472">
        <v>68</v>
      </c>
      <c r="D234" s="473">
        <v>0.42</v>
      </c>
      <c r="E234" s="472">
        <v>0.78</v>
      </c>
      <c r="F234" s="473">
        <v>1.4</v>
      </c>
      <c r="G234" s="473">
        <v>2.6</v>
      </c>
      <c r="H234" s="473">
        <v>2.5</v>
      </c>
      <c r="I234" s="473">
        <v>0.7</v>
      </c>
      <c r="J234" s="473">
        <v>0.4</v>
      </c>
      <c r="K234" s="473">
        <v>1.2</v>
      </c>
      <c r="L234" s="473">
        <v>9.4</v>
      </c>
      <c r="M234" s="473">
        <v>3.3</v>
      </c>
      <c r="N234" s="473">
        <v>7.9</v>
      </c>
      <c r="O234" s="472">
        <v>1.5</v>
      </c>
      <c r="P234" s="472">
        <v>1.9</v>
      </c>
      <c r="Q234" s="385">
        <f>(D234-Math!B$2)/Math!B$3</f>
        <v>-0.89439672178145035</v>
      </c>
      <c r="R234" s="385">
        <f>(E234-Math!C$2)/Math!C$3</f>
        <v>0.16181780723000641</v>
      </c>
      <c r="S234" s="385">
        <f>(F234-Math!D$2)/Math!D$3</f>
        <v>0.16525639879967807</v>
      </c>
      <c r="T234" s="385">
        <f>(G234-Math!E$2)/Math!E$3</f>
        <v>-0.96893363503661578</v>
      </c>
      <c r="U234" s="385">
        <f>(H234-Math!F$2)/Math!F$3</f>
        <v>-0.11918420467517413</v>
      </c>
      <c r="V234" s="385">
        <f>(I234-Math!G$2)/Math!G$3</f>
        <v>-0.36415039356844614</v>
      </c>
      <c r="W234" s="385">
        <f>(J234-Math!H$2)/Math!H$3</f>
        <v>-0.40550980039382489</v>
      </c>
      <c r="X234" s="385">
        <f>(-1)*(K234-Math!I$2)/Math!I$3</f>
        <v>0.39069681679172669</v>
      </c>
      <c r="Y234" s="385">
        <f>(L234-Math!J$2)/Math!J$3</f>
        <v>-0.61780265529807488</v>
      </c>
    </row>
    <row r="235" spans="1:25" ht="18">
      <c r="A235" s="471" t="s">
        <v>233</v>
      </c>
      <c r="B235" s="472">
        <v>218</v>
      </c>
      <c r="C235" s="472">
        <v>70</v>
      </c>
      <c r="D235" s="473">
        <v>0.56999999999999995</v>
      </c>
      <c r="E235" s="472">
        <v>0.71</v>
      </c>
      <c r="F235" s="473">
        <v>0.1</v>
      </c>
      <c r="G235" s="473">
        <v>3.8</v>
      </c>
      <c r="H235" s="473">
        <v>1.2</v>
      </c>
      <c r="I235" s="473">
        <v>0.1</v>
      </c>
      <c r="J235" s="473">
        <v>1.1000000000000001</v>
      </c>
      <c r="K235" s="473">
        <v>1.2</v>
      </c>
      <c r="L235" s="473">
        <v>9.1999999999999993</v>
      </c>
      <c r="M235" s="473">
        <v>4</v>
      </c>
      <c r="N235" s="473">
        <v>7</v>
      </c>
      <c r="O235" s="472">
        <v>1.2</v>
      </c>
      <c r="P235" s="472">
        <v>1.6</v>
      </c>
      <c r="Q235" s="385">
        <f>(D235-Math!B$2)/Math!B$3</f>
        <v>1.6416998428162368</v>
      </c>
      <c r="R235" s="385">
        <f>(E235-Math!C$2)/Math!C$3</f>
        <v>-0.62479653347142217</v>
      </c>
      <c r="S235" s="385">
        <f>(F235-Math!D$2)/Math!D$3</f>
        <v>-1.3231961538994998</v>
      </c>
      <c r="T235" s="385">
        <f>(G235-Math!E$2)/Math!E$3</f>
        <v>-0.49895774092022971</v>
      </c>
      <c r="U235" s="385">
        <f>(H235-Math!F$2)/Math!F$3</f>
        <v>-0.8139800166829092</v>
      </c>
      <c r="V235" s="385">
        <f>(I235-Math!G$2)/Math!G$3</f>
        <v>-1.8956240113796687</v>
      </c>
      <c r="W235" s="385">
        <f>(J235-Math!H$2)/Math!H$3</f>
        <v>0.95265699518357871</v>
      </c>
      <c r="X235" s="385">
        <f>(-1)*(K235-Math!I$2)/Math!I$3</f>
        <v>0.39069681679172669</v>
      </c>
      <c r="Y235" s="385">
        <f>(L235-Math!J$2)/Math!J$3</f>
        <v>-0.65412974204629593</v>
      </c>
    </row>
    <row r="236" spans="1:25" ht="18">
      <c r="A236" s="471" t="s">
        <v>260</v>
      </c>
      <c r="B236" s="472">
        <v>219</v>
      </c>
      <c r="C236" s="472">
        <v>63</v>
      </c>
      <c r="D236" s="473">
        <v>0.5</v>
      </c>
      <c r="E236" s="472">
        <v>0.65</v>
      </c>
      <c r="F236" s="473">
        <v>0</v>
      </c>
      <c r="G236" s="473">
        <v>5.3</v>
      </c>
      <c r="H236" s="473">
        <v>2.1</v>
      </c>
      <c r="I236" s="473">
        <v>0.7</v>
      </c>
      <c r="J236" s="473">
        <v>0.6</v>
      </c>
      <c r="K236" s="473">
        <v>1.8</v>
      </c>
      <c r="L236" s="473">
        <v>9.8000000000000007</v>
      </c>
      <c r="M236" s="473">
        <v>4.2</v>
      </c>
      <c r="N236" s="473">
        <v>8.4</v>
      </c>
      <c r="O236" s="472">
        <v>1.4</v>
      </c>
      <c r="P236" s="472">
        <v>2.2000000000000002</v>
      </c>
      <c r="Q236" s="385">
        <f>(D236-Math!B$2)/Math!B$3</f>
        <v>0.45818811267065007</v>
      </c>
      <c r="R236" s="385">
        <f>(E236-Math!C$2)/Math!C$3</f>
        <v>-1.2990373969297881</v>
      </c>
      <c r="S236" s="385">
        <f>(F236-Math!D$2)/Math!D$3</f>
        <v>-1.4376925041071289</v>
      </c>
      <c r="T236" s="385">
        <f>(G236-Math!E$2)/Math!E$3</f>
        <v>8.8512126725253076E-2</v>
      </c>
      <c r="U236" s="385">
        <f>(H236-Math!F$2)/Math!F$3</f>
        <v>-0.33296753144678487</v>
      </c>
      <c r="V236" s="385">
        <f>(I236-Math!G$2)/Math!G$3</f>
        <v>-0.36415039356844614</v>
      </c>
      <c r="W236" s="385">
        <f>(J236-Math!H$2)/Math!H$3</f>
        <v>-1.7462144514566846E-2</v>
      </c>
      <c r="X236" s="385">
        <f>(-1)*(K236-Math!I$2)/Math!I$3</f>
        <v>-0.41578743805358215</v>
      </c>
      <c r="Y236" s="385">
        <f>(L236-Math!J$2)/Math!J$3</f>
        <v>-0.54514848180163322</v>
      </c>
    </row>
    <row r="237" spans="1:25" ht="18">
      <c r="A237" s="471" t="s">
        <v>216</v>
      </c>
      <c r="B237" s="472">
        <v>220</v>
      </c>
      <c r="C237" s="472">
        <v>60</v>
      </c>
      <c r="D237" s="473">
        <v>0.48</v>
      </c>
      <c r="E237" s="472">
        <v>0.62</v>
      </c>
      <c r="F237" s="473">
        <v>0.5</v>
      </c>
      <c r="G237" s="473">
        <v>5.8</v>
      </c>
      <c r="H237" s="473">
        <v>0.9</v>
      </c>
      <c r="I237" s="473">
        <v>0.3</v>
      </c>
      <c r="J237" s="473">
        <v>1.6</v>
      </c>
      <c r="K237" s="473">
        <v>1</v>
      </c>
      <c r="L237" s="473">
        <v>7.2</v>
      </c>
      <c r="M237" s="473">
        <v>2.9</v>
      </c>
      <c r="N237" s="473">
        <v>6</v>
      </c>
      <c r="O237" s="472">
        <v>0.9</v>
      </c>
      <c r="P237" s="472">
        <v>1.5</v>
      </c>
      <c r="Q237" s="385">
        <f>(D237-Math!B$2)/Math!B$3</f>
        <v>0.12004190405762474</v>
      </c>
      <c r="R237" s="385">
        <f>(E237-Math!C$2)/Math!C$3</f>
        <v>-1.636157828658972</v>
      </c>
      <c r="S237" s="385">
        <f>(F237-Math!D$2)/Math!D$3</f>
        <v>-0.86521075306898354</v>
      </c>
      <c r="T237" s="385">
        <f>(G237-Math!E$2)/Math!E$3</f>
        <v>0.284335415940414</v>
      </c>
      <c r="U237" s="385">
        <f>(H237-Math!F$2)/Math!F$3</f>
        <v>-0.97431751176161729</v>
      </c>
      <c r="V237" s="385">
        <f>(I237-Math!G$2)/Math!G$3</f>
        <v>-1.3851328054425947</v>
      </c>
      <c r="W237" s="385">
        <f>(J237-Math!H$2)/Math!H$3</f>
        <v>1.9227761348817241</v>
      </c>
      <c r="X237" s="385">
        <f>(-1)*(K237-Math!I$2)/Math!I$3</f>
        <v>0.65952490174016287</v>
      </c>
      <c r="Y237" s="385">
        <f>(L237-Math!J$2)/Math!J$3</f>
        <v>-1.017400609528504</v>
      </c>
    </row>
    <row r="238" spans="1:25" ht="18">
      <c r="A238" s="471" t="s">
        <v>234</v>
      </c>
      <c r="B238" s="472">
        <v>221</v>
      </c>
      <c r="C238" s="472">
        <v>68</v>
      </c>
      <c r="D238" s="473">
        <v>0.5</v>
      </c>
      <c r="E238" s="472">
        <v>0.68</v>
      </c>
      <c r="F238" s="473">
        <v>0.6</v>
      </c>
      <c r="G238" s="473">
        <v>4.4000000000000004</v>
      </c>
      <c r="H238" s="473">
        <v>0.7</v>
      </c>
      <c r="I238" s="473">
        <v>0.9</v>
      </c>
      <c r="J238" s="473">
        <v>0.8</v>
      </c>
      <c r="K238" s="473">
        <v>0.8</v>
      </c>
      <c r="L238" s="473">
        <v>8</v>
      </c>
      <c r="M238" s="473">
        <v>3</v>
      </c>
      <c r="N238" s="473">
        <v>5.9</v>
      </c>
      <c r="O238" s="472">
        <v>1.5</v>
      </c>
      <c r="P238" s="472">
        <v>2.2000000000000002</v>
      </c>
      <c r="Q238" s="385">
        <f>(D238-Math!B$2)/Math!B$3</f>
        <v>0.45818811267065007</v>
      </c>
      <c r="R238" s="385">
        <f>(E238-Math!C$2)/Math!C$3</f>
        <v>-0.96191696520060455</v>
      </c>
      <c r="S238" s="385">
        <f>(F238-Math!D$2)/Math!D$3</f>
        <v>-0.75071440286135449</v>
      </c>
      <c r="T238" s="385">
        <f>(G238-Math!E$2)/Math!E$3</f>
        <v>-0.26396979386203639</v>
      </c>
      <c r="U238" s="385">
        <f>(H238-Math!F$2)/Math!F$3</f>
        <v>-1.0812091751474229</v>
      </c>
      <c r="V238" s="385">
        <f>(I238-Math!G$2)/Math!G$3</f>
        <v>0.14634081236862825</v>
      </c>
      <c r="W238" s="385">
        <f>(J238-Math!H$2)/Math!H$3</f>
        <v>0.37058551136469142</v>
      </c>
      <c r="X238" s="385">
        <f>(-1)*(K238-Math!I$2)/Math!I$3</f>
        <v>0.92835298668859911</v>
      </c>
      <c r="Y238" s="385">
        <f>(L238-Math!J$2)/Math!J$3</f>
        <v>-0.87209226253562078</v>
      </c>
    </row>
    <row r="239" spans="1:25" ht="18">
      <c r="A239" s="474" t="s">
        <v>325</v>
      </c>
      <c r="B239" s="468" t="s">
        <v>324</v>
      </c>
      <c r="C239" s="468" t="s">
        <v>326</v>
      </c>
      <c r="D239" s="475" t="s">
        <v>3</v>
      </c>
      <c r="E239" s="468" t="s">
        <v>4</v>
      </c>
      <c r="F239" s="475" t="s">
        <v>5</v>
      </c>
      <c r="G239" s="475" t="s">
        <v>327</v>
      </c>
      <c r="H239" s="475" t="s">
        <v>7</v>
      </c>
      <c r="I239" s="475" t="s">
        <v>8</v>
      </c>
      <c r="J239" s="475" t="s">
        <v>9</v>
      </c>
      <c r="K239" s="475" t="s">
        <v>10</v>
      </c>
      <c r="L239" s="475" t="s">
        <v>11</v>
      </c>
      <c r="M239" s="475"/>
      <c r="N239" s="475"/>
      <c r="O239" s="468"/>
      <c r="P239" s="468"/>
      <c r="Q239" s="385" t="e">
        <f>(D239-Math!B$2)/Math!B$3</f>
        <v>#VALUE!</v>
      </c>
      <c r="R239" s="385" t="e">
        <f>(E239-Math!C$2)/Math!C$3</f>
        <v>#VALUE!</v>
      </c>
      <c r="S239" s="385" t="e">
        <f>(F239-Math!D$2)/Math!D$3</f>
        <v>#VALUE!</v>
      </c>
      <c r="T239" s="385" t="e">
        <f>(G239-Math!E$2)/Math!E$3</f>
        <v>#VALUE!</v>
      </c>
      <c r="U239" s="385" t="e">
        <f>(H239-Math!F$2)/Math!F$3</f>
        <v>#VALUE!</v>
      </c>
      <c r="V239" s="385" t="e">
        <f>(I239-Math!G$2)/Math!G$3</f>
        <v>#VALUE!</v>
      </c>
      <c r="W239" s="385" t="e">
        <f>(J239-Math!H$2)/Math!H$3</f>
        <v>#VALUE!</v>
      </c>
      <c r="X239" s="385" t="e">
        <f>(-1)*(K239-Math!I$2)/Math!I$3</f>
        <v>#VALUE!</v>
      </c>
      <c r="Y239" s="385" t="e">
        <f>(L239-Math!J$2)/Math!J$3</f>
        <v>#VALUE!</v>
      </c>
    </row>
    <row r="240" spans="1:25" ht="18">
      <c r="A240" s="471" t="s">
        <v>224</v>
      </c>
      <c r="B240" s="472">
        <v>222</v>
      </c>
      <c r="C240" s="472">
        <v>72</v>
      </c>
      <c r="D240" s="473">
        <v>0.48</v>
      </c>
      <c r="E240" s="472">
        <v>0.66</v>
      </c>
      <c r="F240" s="473">
        <v>0.3</v>
      </c>
      <c r="G240" s="473">
        <v>5.6</v>
      </c>
      <c r="H240" s="473">
        <v>1.1000000000000001</v>
      </c>
      <c r="I240" s="473">
        <v>0.6</v>
      </c>
      <c r="J240" s="473">
        <v>1.1000000000000001</v>
      </c>
      <c r="K240" s="473">
        <v>1.4</v>
      </c>
      <c r="L240" s="473">
        <v>8.9</v>
      </c>
      <c r="M240" s="473">
        <v>3.3</v>
      </c>
      <c r="N240" s="473">
        <v>7</v>
      </c>
      <c r="O240" s="472">
        <v>1.9</v>
      </c>
      <c r="P240" s="472">
        <v>2.9</v>
      </c>
      <c r="Q240" s="385">
        <f>(D240-Math!B$2)/Math!B$3</f>
        <v>0.12004190405762474</v>
      </c>
      <c r="R240" s="385">
        <f>(E240-Math!C$2)/Math!C$3</f>
        <v>-1.186663919686727</v>
      </c>
      <c r="S240" s="385">
        <f>(F240-Math!D$2)/Math!D$3</f>
        <v>-1.0942034534842418</v>
      </c>
      <c r="T240" s="385">
        <f>(G240-Math!E$2)/Math!E$3</f>
        <v>0.20600610025434957</v>
      </c>
      <c r="U240" s="385">
        <f>(H240-Math!F$2)/Math!F$3</f>
        <v>-0.86742584837581183</v>
      </c>
      <c r="V240" s="385">
        <f>(I240-Math!G$2)/Math!G$3</f>
        <v>-0.61939599653698318</v>
      </c>
      <c r="W240" s="385">
        <f>(J240-Math!H$2)/Math!H$3</f>
        <v>0.95265699518357871</v>
      </c>
      <c r="X240" s="385">
        <f>(-1)*(K240-Math!I$2)/Math!I$3</f>
        <v>0.12186873184329051</v>
      </c>
      <c r="Y240" s="385">
        <f>(L240-Math!J$2)/Math!J$3</f>
        <v>-0.70862037216862694</v>
      </c>
    </row>
    <row r="241" spans="1:25" ht="18">
      <c r="A241" s="471" t="s">
        <v>254</v>
      </c>
      <c r="B241" s="472">
        <v>223</v>
      </c>
      <c r="C241" s="472">
        <v>40</v>
      </c>
      <c r="D241" s="473">
        <v>0.59</v>
      </c>
      <c r="E241" s="472">
        <v>0.67</v>
      </c>
      <c r="F241" s="473">
        <v>0</v>
      </c>
      <c r="G241" s="473">
        <v>5</v>
      </c>
      <c r="H241" s="473">
        <v>0.7</v>
      </c>
      <c r="I241" s="473">
        <v>0.3</v>
      </c>
      <c r="J241" s="473">
        <v>0.7</v>
      </c>
      <c r="K241" s="473">
        <v>0.9</v>
      </c>
      <c r="L241" s="473">
        <v>8.8000000000000007</v>
      </c>
      <c r="M241" s="473">
        <v>3.8</v>
      </c>
      <c r="N241" s="473">
        <v>6.5</v>
      </c>
      <c r="O241" s="472">
        <v>1.1000000000000001</v>
      </c>
      <c r="P241" s="472">
        <v>1.6</v>
      </c>
      <c r="Q241" s="385">
        <f>(D241-Math!B$2)/Math!B$3</f>
        <v>1.9798460514292622</v>
      </c>
      <c r="R241" s="385">
        <f>(E241-Math!C$2)/Math!C$3</f>
        <v>-1.0742904424436659</v>
      </c>
      <c r="S241" s="385">
        <f>(F241-Math!D$2)/Math!D$3</f>
        <v>-1.4376925041071289</v>
      </c>
      <c r="T241" s="385">
        <f>(G241-Math!E$2)/Math!E$3</f>
        <v>-2.8981846803843407E-2</v>
      </c>
      <c r="U241" s="385">
        <f>(H241-Math!F$2)/Math!F$3</f>
        <v>-1.0812091751474229</v>
      </c>
      <c r="V241" s="385">
        <f>(I241-Math!G$2)/Math!G$3</f>
        <v>-1.3851328054425947</v>
      </c>
      <c r="W241" s="385">
        <f>(J241-Math!H$2)/Math!H$3</f>
        <v>0.17656168342506218</v>
      </c>
      <c r="X241" s="385">
        <f>(-1)*(K241-Math!I$2)/Math!I$3</f>
        <v>0.79393894421438094</v>
      </c>
      <c r="Y241" s="385">
        <f>(L241-Math!J$2)/Math!J$3</f>
        <v>-0.72678391554273736</v>
      </c>
    </row>
    <row r="242" spans="1:25" ht="18">
      <c r="A242" s="471" t="s">
        <v>231</v>
      </c>
      <c r="B242" s="472">
        <v>224</v>
      </c>
      <c r="C242" s="472">
        <v>60</v>
      </c>
      <c r="D242" s="473">
        <v>0.55000000000000004</v>
      </c>
      <c r="E242" s="472">
        <v>0.67</v>
      </c>
      <c r="F242" s="473">
        <v>0.5</v>
      </c>
      <c r="G242" s="473">
        <v>4.7</v>
      </c>
      <c r="H242" s="473">
        <v>1.4</v>
      </c>
      <c r="I242" s="473">
        <v>0.4</v>
      </c>
      <c r="J242" s="473">
        <v>0.8</v>
      </c>
      <c r="K242" s="473">
        <v>0.7</v>
      </c>
      <c r="L242" s="473">
        <v>7.7</v>
      </c>
      <c r="M242" s="473">
        <v>3</v>
      </c>
      <c r="N242" s="473">
        <v>5.5</v>
      </c>
      <c r="O242" s="472">
        <v>1.1000000000000001</v>
      </c>
      <c r="P242" s="472">
        <v>1.6</v>
      </c>
      <c r="Q242" s="385">
        <f>(D242-Math!B$2)/Math!B$3</f>
        <v>1.3035536342032135</v>
      </c>
      <c r="R242" s="385">
        <f>(E242-Math!C$2)/Math!C$3</f>
        <v>-1.0742904424436659</v>
      </c>
      <c r="S242" s="385">
        <f>(F242-Math!D$2)/Math!D$3</f>
        <v>-0.86521075306898354</v>
      </c>
      <c r="T242" s="385">
        <f>(G242-Math!E$2)/Math!E$3</f>
        <v>-0.1464758203329399</v>
      </c>
      <c r="U242" s="385">
        <f>(H242-Math!F$2)/Math!F$3</f>
        <v>-0.70708835329710384</v>
      </c>
      <c r="V242" s="385">
        <f>(I242-Math!G$2)/Math!G$3</f>
        <v>-1.1298872024740574</v>
      </c>
      <c r="W242" s="385">
        <f>(J242-Math!H$2)/Math!H$3</f>
        <v>0.37058551136469142</v>
      </c>
      <c r="X242" s="385">
        <f>(-1)*(K242-Math!I$2)/Math!I$3</f>
        <v>1.0627670291628173</v>
      </c>
      <c r="Y242" s="385">
        <f>(L242-Math!J$2)/Math!J$3</f>
        <v>-0.92658289265795191</v>
      </c>
    </row>
    <row r="243" spans="1:25" ht="18">
      <c r="A243" s="471" t="s">
        <v>358</v>
      </c>
      <c r="B243" s="472">
        <v>225</v>
      </c>
      <c r="C243" s="472">
        <v>40</v>
      </c>
      <c r="D243" s="473">
        <v>0.71</v>
      </c>
      <c r="E243" s="472">
        <v>0.67</v>
      </c>
      <c r="F243" s="473">
        <v>0</v>
      </c>
      <c r="G243" s="473">
        <v>3.4</v>
      </c>
      <c r="H243" s="473">
        <v>1.3</v>
      </c>
      <c r="I243" s="473">
        <v>0.5</v>
      </c>
      <c r="J243" s="473">
        <v>1.1000000000000001</v>
      </c>
      <c r="K243" s="473">
        <v>0.7</v>
      </c>
      <c r="L243" s="473">
        <v>6</v>
      </c>
      <c r="M243" s="473">
        <v>2.4</v>
      </c>
      <c r="N243" s="473">
        <v>3.4</v>
      </c>
      <c r="O243" s="472">
        <v>1.1000000000000001</v>
      </c>
      <c r="P243" s="472">
        <v>1.7</v>
      </c>
      <c r="Q243" s="385">
        <f>(D243-Math!B$2)/Math!B$3</f>
        <v>4.0087233031074128</v>
      </c>
      <c r="R243" s="385">
        <f>(E243-Math!C$2)/Math!C$3</f>
        <v>-1.0742904424436659</v>
      </c>
      <c r="S243" s="385">
        <f>(F243-Math!D$2)/Math!D$3</f>
        <v>-1.4376925041071289</v>
      </c>
      <c r="T243" s="385">
        <f>(G243-Math!E$2)/Math!E$3</f>
        <v>-0.65561637229235836</v>
      </c>
      <c r="U243" s="385">
        <f>(H243-Math!F$2)/Math!F$3</f>
        <v>-0.76053418499000647</v>
      </c>
      <c r="V243" s="385">
        <f>(I243-Math!G$2)/Math!G$3</f>
        <v>-0.87464159950552023</v>
      </c>
      <c r="W243" s="385">
        <f>(J243-Math!H$2)/Math!H$3</f>
        <v>0.95265699518357871</v>
      </c>
      <c r="X243" s="385">
        <f>(-1)*(K243-Math!I$2)/Math!I$3</f>
        <v>1.0627670291628173</v>
      </c>
      <c r="Y243" s="385">
        <f>(L243-Math!J$2)/Math!J$3</f>
        <v>-1.2353631300178289</v>
      </c>
    </row>
    <row r="244" spans="1:25" ht="18">
      <c r="A244" s="471" t="s">
        <v>239</v>
      </c>
      <c r="B244" s="472">
        <v>226</v>
      </c>
      <c r="C244" s="472">
        <v>72</v>
      </c>
      <c r="D244" s="473">
        <v>0.38</v>
      </c>
      <c r="E244" s="472">
        <v>0.73</v>
      </c>
      <c r="F244" s="473">
        <v>0.9</v>
      </c>
      <c r="G244" s="473">
        <v>3.5</v>
      </c>
      <c r="H244" s="473">
        <v>1.4</v>
      </c>
      <c r="I244" s="473">
        <v>1.3</v>
      </c>
      <c r="J244" s="473">
        <v>0.5</v>
      </c>
      <c r="K244" s="473">
        <v>1</v>
      </c>
      <c r="L244" s="473">
        <v>8.8000000000000007</v>
      </c>
      <c r="M244" s="473">
        <v>3</v>
      </c>
      <c r="N244" s="473">
        <v>7.9</v>
      </c>
      <c r="O244" s="472">
        <v>1.9</v>
      </c>
      <c r="P244" s="472">
        <v>2.5</v>
      </c>
      <c r="Q244" s="385">
        <f>(D244-Math!B$2)/Math!B$3</f>
        <v>-1.5706891390075002</v>
      </c>
      <c r="R244" s="385">
        <f>(E244-Math!C$2)/Math!C$3</f>
        <v>-0.40004957898529969</v>
      </c>
      <c r="S244" s="385">
        <f>(F244-Math!D$2)/Math!D$3</f>
        <v>-0.40722535223846718</v>
      </c>
      <c r="T244" s="385">
        <f>(G244-Math!E$2)/Math!E$3</f>
        <v>-0.61645171444932623</v>
      </c>
      <c r="U244" s="385">
        <f>(H244-Math!F$2)/Math!F$3</f>
        <v>-0.70708835329710384</v>
      </c>
      <c r="V244" s="385">
        <f>(I244-Math!G$2)/Math!G$3</f>
        <v>1.1673232242427767</v>
      </c>
      <c r="W244" s="385">
        <f>(J244-Math!H$2)/Math!H$3</f>
        <v>-0.21148597245419587</v>
      </c>
      <c r="X244" s="385">
        <f>(-1)*(K244-Math!I$2)/Math!I$3</f>
        <v>0.65952490174016287</v>
      </c>
      <c r="Y244" s="385">
        <f>(L244-Math!J$2)/Math!J$3</f>
        <v>-0.72678391554273736</v>
      </c>
    </row>
    <row r="245" spans="1:25" ht="18">
      <c r="A245" s="471" t="s">
        <v>244</v>
      </c>
      <c r="B245" s="472">
        <v>227</v>
      </c>
      <c r="C245" s="472">
        <v>60</v>
      </c>
      <c r="D245" s="473">
        <v>0.47</v>
      </c>
      <c r="E245" s="472">
        <v>0.79</v>
      </c>
      <c r="F245" s="473">
        <v>1</v>
      </c>
      <c r="G245" s="473">
        <v>4.5999999999999996</v>
      </c>
      <c r="H245" s="473">
        <v>1.3</v>
      </c>
      <c r="I245" s="473">
        <v>0.6</v>
      </c>
      <c r="J245" s="473">
        <v>0.3</v>
      </c>
      <c r="K245" s="473">
        <v>0.9</v>
      </c>
      <c r="L245" s="473">
        <v>7.4</v>
      </c>
      <c r="M245" s="473">
        <v>2.4</v>
      </c>
      <c r="N245" s="473">
        <v>5.0999999999999996</v>
      </c>
      <c r="O245" s="472">
        <v>1.5</v>
      </c>
      <c r="P245" s="472">
        <v>1.9</v>
      </c>
      <c r="Q245" s="385">
        <f>(D245-Math!B$2)/Math!B$3</f>
        <v>-4.9031200248887921E-2</v>
      </c>
      <c r="R245" s="385">
        <f>(E245-Math!C$2)/Math!C$3</f>
        <v>0.27419128447306762</v>
      </c>
      <c r="S245" s="385">
        <f>(F245-Math!D$2)/Math!D$3</f>
        <v>-0.29272900203083813</v>
      </c>
      <c r="T245" s="385">
        <f>(G245-Math!E$2)/Math!E$3</f>
        <v>-0.18564047817597229</v>
      </c>
      <c r="U245" s="385">
        <f>(H245-Math!F$2)/Math!F$3</f>
        <v>-0.76053418499000647</v>
      </c>
      <c r="V245" s="385">
        <f>(I245-Math!G$2)/Math!G$3</f>
        <v>-0.61939599653698318</v>
      </c>
      <c r="W245" s="385">
        <f>(J245-Math!H$2)/Math!H$3</f>
        <v>-0.59953362833345403</v>
      </c>
      <c r="X245" s="385">
        <f>(-1)*(K245-Math!I$2)/Math!I$3</f>
        <v>0.79393894421438094</v>
      </c>
      <c r="Y245" s="385">
        <f>(L245-Math!J$2)/Math!J$3</f>
        <v>-0.98107352278028315</v>
      </c>
    </row>
    <row r="246" spans="1:25" ht="18">
      <c r="A246" s="471" t="s">
        <v>295</v>
      </c>
      <c r="B246" s="472">
        <v>228</v>
      </c>
      <c r="C246" s="472">
        <v>60</v>
      </c>
      <c r="D246" s="473">
        <v>0.55000000000000004</v>
      </c>
      <c r="E246" s="472">
        <v>0.59</v>
      </c>
      <c r="F246" s="473">
        <v>0</v>
      </c>
      <c r="G246" s="473">
        <v>7.9</v>
      </c>
      <c r="H246" s="473">
        <v>0.9</v>
      </c>
      <c r="I246" s="473">
        <v>0.5</v>
      </c>
      <c r="J246" s="473">
        <v>1.1000000000000001</v>
      </c>
      <c r="K246" s="473">
        <v>1.5</v>
      </c>
      <c r="L246" s="473">
        <v>10.3</v>
      </c>
      <c r="M246" s="473">
        <v>3.5</v>
      </c>
      <c r="N246" s="473">
        <v>6.3</v>
      </c>
      <c r="O246" s="472">
        <v>3.3</v>
      </c>
      <c r="P246" s="472">
        <v>5.6</v>
      </c>
      <c r="Q246" s="385">
        <f>(D246-Math!B$2)/Math!B$3</f>
        <v>1.3035536342032135</v>
      </c>
      <c r="R246" s="385">
        <f>(E246-Math!C$2)/Math!C$3</f>
        <v>-1.9732782603881556</v>
      </c>
      <c r="S246" s="385">
        <f>(F246-Math!D$2)/Math!D$3</f>
        <v>-1.4376925041071289</v>
      </c>
      <c r="T246" s="385">
        <f>(G246-Math!E$2)/Math!E$3</f>
        <v>1.1067932306440902</v>
      </c>
      <c r="U246" s="385">
        <f>(H246-Math!F$2)/Math!F$3</f>
        <v>-0.97431751176161729</v>
      </c>
      <c r="V246" s="385">
        <f>(I246-Math!G$2)/Math!G$3</f>
        <v>-0.87464159950552023</v>
      </c>
      <c r="W246" s="385">
        <f>(J246-Math!H$2)/Math!H$3</f>
        <v>0.95265699518357871</v>
      </c>
      <c r="X246" s="385">
        <f>(-1)*(K246-Math!I$2)/Math!I$3</f>
        <v>-1.2545310630927732E-2</v>
      </c>
      <c r="Y246" s="385">
        <f>(L246-Math!J$2)/Math!J$3</f>
        <v>-0.4543307649310811</v>
      </c>
    </row>
    <row r="247" spans="1:25" ht="18">
      <c r="A247" s="471" t="s">
        <v>232</v>
      </c>
      <c r="B247" s="472">
        <v>229</v>
      </c>
      <c r="C247" s="472">
        <v>80</v>
      </c>
      <c r="D247" s="473">
        <v>0.47</v>
      </c>
      <c r="E247" s="472">
        <v>0.8</v>
      </c>
      <c r="F247" s="473">
        <v>0.9</v>
      </c>
      <c r="G247" s="473">
        <v>4</v>
      </c>
      <c r="H247" s="473">
        <v>1.7</v>
      </c>
      <c r="I247" s="473">
        <v>0.8</v>
      </c>
      <c r="J247" s="473">
        <v>0.3</v>
      </c>
      <c r="K247" s="473">
        <v>1</v>
      </c>
      <c r="L247" s="473">
        <v>7.9</v>
      </c>
      <c r="M247" s="473">
        <v>3.3</v>
      </c>
      <c r="N247" s="473">
        <v>7</v>
      </c>
      <c r="O247" s="472">
        <v>0.5</v>
      </c>
      <c r="P247" s="472">
        <v>0.6</v>
      </c>
      <c r="Q247" s="385">
        <f>(D247-Math!B$2)/Math!B$3</f>
        <v>-4.9031200248887921E-2</v>
      </c>
      <c r="R247" s="385">
        <f>(E247-Math!C$2)/Math!C$3</f>
        <v>0.38656476171612886</v>
      </c>
      <c r="S247" s="385">
        <f>(F247-Math!D$2)/Math!D$3</f>
        <v>-0.40722535223846718</v>
      </c>
      <c r="T247" s="385">
        <f>(G247-Math!E$2)/Math!E$3</f>
        <v>-0.42062842523416527</v>
      </c>
      <c r="U247" s="385">
        <f>(H247-Math!F$2)/Math!F$3</f>
        <v>-0.54675085821839575</v>
      </c>
      <c r="V247" s="385">
        <f>(I247-Math!G$2)/Math!G$3</f>
        <v>-0.10890479059990879</v>
      </c>
      <c r="W247" s="385">
        <f>(J247-Math!H$2)/Math!H$3</f>
        <v>-0.59953362833345403</v>
      </c>
      <c r="X247" s="385">
        <f>(-1)*(K247-Math!I$2)/Math!I$3</f>
        <v>0.65952490174016287</v>
      </c>
      <c r="Y247" s="385">
        <f>(L247-Math!J$2)/Math!J$3</f>
        <v>-0.89025580590973108</v>
      </c>
    </row>
    <row r="248" spans="1:25" ht="18">
      <c r="A248" s="471" t="s">
        <v>245</v>
      </c>
      <c r="B248" s="472">
        <v>230</v>
      </c>
      <c r="C248" s="472">
        <v>70</v>
      </c>
      <c r="D248" s="473">
        <v>0.48</v>
      </c>
      <c r="E248" s="472">
        <v>0.76</v>
      </c>
      <c r="F248" s="473">
        <v>0.3</v>
      </c>
      <c r="G248" s="473">
        <v>3.9</v>
      </c>
      <c r="H248" s="473">
        <v>1.7</v>
      </c>
      <c r="I248" s="473">
        <v>0.6</v>
      </c>
      <c r="J248" s="473">
        <v>0.6</v>
      </c>
      <c r="K248" s="473">
        <v>1.1000000000000001</v>
      </c>
      <c r="L248" s="473">
        <v>7.8</v>
      </c>
      <c r="M248" s="473">
        <v>2.9</v>
      </c>
      <c r="N248" s="473">
        <v>6.2</v>
      </c>
      <c r="O248" s="472">
        <v>1.6</v>
      </c>
      <c r="P248" s="472">
        <v>2.1</v>
      </c>
      <c r="Q248" s="385">
        <f>(D248-Math!B$2)/Math!B$3</f>
        <v>0.12004190405762474</v>
      </c>
      <c r="R248" s="385">
        <f>(E248-Math!C$2)/Math!C$3</f>
        <v>-6.2929147256116036E-2</v>
      </c>
      <c r="S248" s="385">
        <f>(F248-Math!D$2)/Math!D$3</f>
        <v>-1.0942034534842418</v>
      </c>
      <c r="T248" s="385">
        <f>(G248-Math!E$2)/Math!E$3</f>
        <v>-0.45979308307719746</v>
      </c>
      <c r="U248" s="385">
        <f>(H248-Math!F$2)/Math!F$3</f>
        <v>-0.54675085821839575</v>
      </c>
      <c r="V248" s="385">
        <f>(I248-Math!G$2)/Math!G$3</f>
        <v>-0.61939599653698318</v>
      </c>
      <c r="W248" s="385">
        <f>(J248-Math!H$2)/Math!H$3</f>
        <v>-1.7462144514566846E-2</v>
      </c>
      <c r="X248" s="385">
        <f>(-1)*(K248-Math!I$2)/Math!I$3</f>
        <v>0.5251108592659447</v>
      </c>
      <c r="Y248" s="385">
        <f>(L248-Math!J$2)/Math!J$3</f>
        <v>-0.9084193492838416</v>
      </c>
    </row>
    <row r="249" spans="1:25" ht="18">
      <c r="A249" s="471" t="s">
        <v>242</v>
      </c>
      <c r="B249" s="472">
        <v>231</v>
      </c>
      <c r="C249" s="472">
        <v>72</v>
      </c>
      <c r="D249" s="473">
        <v>0.39</v>
      </c>
      <c r="E249" s="472">
        <v>0.8</v>
      </c>
      <c r="F249" s="473">
        <v>1.1000000000000001</v>
      </c>
      <c r="G249" s="473">
        <v>4.2</v>
      </c>
      <c r="H249" s="473">
        <v>1.6</v>
      </c>
      <c r="I249" s="473">
        <v>1.1000000000000001</v>
      </c>
      <c r="J249" s="473">
        <v>0.3</v>
      </c>
      <c r="K249" s="473">
        <v>1.4</v>
      </c>
      <c r="L249" s="473">
        <v>8.6999999999999993</v>
      </c>
      <c r="M249" s="473">
        <v>3.3</v>
      </c>
      <c r="N249" s="473">
        <v>8.5</v>
      </c>
      <c r="O249" s="472">
        <v>1</v>
      </c>
      <c r="P249" s="472">
        <v>1.3</v>
      </c>
      <c r="Q249" s="385">
        <f>(D249-Math!B$2)/Math!B$3</f>
        <v>-1.4016160347009874</v>
      </c>
      <c r="R249" s="385">
        <f>(E249-Math!C$2)/Math!C$3</f>
        <v>0.38656476171612886</v>
      </c>
      <c r="S249" s="385">
        <f>(F249-Math!D$2)/Math!D$3</f>
        <v>-0.17823265182320897</v>
      </c>
      <c r="T249" s="385">
        <f>(G249-Math!E$2)/Math!E$3</f>
        <v>-0.34229910954810083</v>
      </c>
      <c r="U249" s="385">
        <f>(H249-Math!F$2)/Math!F$3</f>
        <v>-0.60019668991129838</v>
      </c>
      <c r="V249" s="385">
        <f>(I249-Math!G$2)/Math!G$3</f>
        <v>0.65683201830570259</v>
      </c>
      <c r="W249" s="385">
        <f>(J249-Math!H$2)/Math!H$3</f>
        <v>-0.59953362833345403</v>
      </c>
      <c r="X249" s="385">
        <f>(-1)*(K249-Math!I$2)/Math!I$3</f>
        <v>0.12186873184329051</v>
      </c>
      <c r="Y249" s="385">
        <f>(L249-Math!J$2)/Math!J$3</f>
        <v>-0.74494745891684799</v>
      </c>
    </row>
    <row r="250" spans="1:25" ht="18">
      <c r="A250" s="471" t="s">
        <v>251</v>
      </c>
      <c r="B250" s="472">
        <v>232</v>
      </c>
      <c r="C250" s="472">
        <v>68</v>
      </c>
      <c r="D250" s="473">
        <v>0.54</v>
      </c>
      <c r="E250" s="472">
        <v>0.67</v>
      </c>
      <c r="F250" s="473">
        <v>0</v>
      </c>
      <c r="G250" s="473">
        <v>4.4000000000000004</v>
      </c>
      <c r="H250" s="473">
        <v>1.8</v>
      </c>
      <c r="I250" s="473">
        <v>0.5</v>
      </c>
      <c r="J250" s="473">
        <v>1.3</v>
      </c>
      <c r="K250" s="473">
        <v>0.9</v>
      </c>
      <c r="L250" s="473">
        <v>5.6</v>
      </c>
      <c r="M250" s="473">
        <v>2.5</v>
      </c>
      <c r="N250" s="473">
        <v>4.5999999999999996</v>
      </c>
      <c r="O250" s="472">
        <v>0.7</v>
      </c>
      <c r="P250" s="472">
        <v>1</v>
      </c>
      <c r="Q250" s="385">
        <f>(D250-Math!B$2)/Math!B$3</f>
        <v>1.1344805298967007</v>
      </c>
      <c r="R250" s="385">
        <f>(E250-Math!C$2)/Math!C$3</f>
        <v>-1.0742904424436659</v>
      </c>
      <c r="S250" s="385">
        <f>(F250-Math!D$2)/Math!D$3</f>
        <v>-1.4376925041071289</v>
      </c>
      <c r="T250" s="385">
        <f>(G250-Math!E$2)/Math!E$3</f>
        <v>-0.26396979386203639</v>
      </c>
      <c r="U250" s="385">
        <f>(H250-Math!F$2)/Math!F$3</f>
        <v>-0.49330502652549296</v>
      </c>
      <c r="V250" s="385">
        <f>(I250-Math!G$2)/Math!G$3</f>
        <v>-0.87464159950552023</v>
      </c>
      <c r="W250" s="385">
        <f>(J250-Math!H$2)/Math!H$3</f>
        <v>1.3407046510628366</v>
      </c>
      <c r="X250" s="385">
        <f>(-1)*(K250-Math!I$2)/Math!I$3</f>
        <v>0.79393894421438094</v>
      </c>
      <c r="Y250" s="385">
        <f>(L250-Math!J$2)/Math!J$3</f>
        <v>-1.3080173035142708</v>
      </c>
    </row>
    <row r="251" spans="1:25" ht="18">
      <c r="A251" s="471" t="s">
        <v>246</v>
      </c>
      <c r="B251" s="472">
        <v>233</v>
      </c>
      <c r="C251" s="472">
        <v>66</v>
      </c>
      <c r="D251" s="473">
        <v>0.41</v>
      </c>
      <c r="E251" s="472">
        <v>0.8</v>
      </c>
      <c r="F251" s="473">
        <v>1.4</v>
      </c>
      <c r="G251" s="473">
        <v>2</v>
      </c>
      <c r="H251" s="473">
        <v>2.6</v>
      </c>
      <c r="I251" s="473">
        <v>0.6</v>
      </c>
      <c r="J251" s="473">
        <v>0.5</v>
      </c>
      <c r="K251" s="473">
        <v>1.2</v>
      </c>
      <c r="L251" s="473">
        <v>9.1999999999999993</v>
      </c>
      <c r="M251" s="473">
        <v>3.3</v>
      </c>
      <c r="N251" s="473">
        <v>8</v>
      </c>
      <c r="O251" s="472">
        <v>1.2</v>
      </c>
      <c r="P251" s="472">
        <v>1.5</v>
      </c>
      <c r="Q251" s="385">
        <f>(D251-Math!B$2)/Math!B$3</f>
        <v>-1.0634698260879629</v>
      </c>
      <c r="R251" s="385">
        <f>(E251-Math!C$2)/Math!C$3</f>
        <v>0.38656476171612886</v>
      </c>
      <c r="S251" s="385">
        <f>(F251-Math!D$2)/Math!D$3</f>
        <v>0.16525639879967807</v>
      </c>
      <c r="T251" s="385">
        <f>(G251-Math!E$2)/Math!E$3</f>
        <v>-1.203921582094809</v>
      </c>
      <c r="U251" s="385">
        <f>(H251-Math!F$2)/Math!F$3</f>
        <v>-6.5738372982271379E-2</v>
      </c>
      <c r="V251" s="385">
        <f>(I251-Math!G$2)/Math!G$3</f>
        <v>-0.61939599653698318</v>
      </c>
      <c r="W251" s="385">
        <f>(J251-Math!H$2)/Math!H$3</f>
        <v>-0.21148597245419587</v>
      </c>
      <c r="X251" s="385">
        <f>(-1)*(K251-Math!I$2)/Math!I$3</f>
        <v>0.39069681679172669</v>
      </c>
      <c r="Y251" s="385">
        <f>(L251-Math!J$2)/Math!J$3</f>
        <v>-0.65412974204629593</v>
      </c>
    </row>
    <row r="252" spans="1:25" ht="18">
      <c r="A252" s="471" t="s">
        <v>220</v>
      </c>
      <c r="B252" s="472">
        <v>234</v>
      </c>
      <c r="C252" s="472">
        <v>66</v>
      </c>
      <c r="D252" s="473">
        <v>0.56000000000000005</v>
      </c>
      <c r="E252" s="472">
        <v>0.76</v>
      </c>
      <c r="F252" s="473">
        <v>0.1</v>
      </c>
      <c r="G252" s="473">
        <v>4.5999999999999996</v>
      </c>
      <c r="H252" s="473">
        <v>0.8</v>
      </c>
      <c r="I252" s="473">
        <v>0.5</v>
      </c>
      <c r="J252" s="473">
        <v>0.4</v>
      </c>
      <c r="K252" s="473">
        <v>0.7</v>
      </c>
      <c r="L252" s="473">
        <v>7.5</v>
      </c>
      <c r="M252" s="473">
        <v>3</v>
      </c>
      <c r="N252" s="473">
        <v>5.4</v>
      </c>
      <c r="O252" s="472">
        <v>1.3</v>
      </c>
      <c r="P252" s="472">
        <v>1.7</v>
      </c>
      <c r="Q252" s="385">
        <f>(D252-Math!B$2)/Math!B$3</f>
        <v>1.472626738509726</v>
      </c>
      <c r="R252" s="385">
        <f>(E252-Math!C$2)/Math!C$3</f>
        <v>-6.2929147256116036E-2</v>
      </c>
      <c r="S252" s="385">
        <f>(F252-Math!D$2)/Math!D$3</f>
        <v>-1.3231961538994998</v>
      </c>
      <c r="T252" s="385">
        <f>(G252-Math!E$2)/Math!E$3</f>
        <v>-0.18564047817597229</v>
      </c>
      <c r="U252" s="385">
        <f>(H252-Math!F$2)/Math!F$3</f>
        <v>-1.0277633434545199</v>
      </c>
      <c r="V252" s="385">
        <f>(I252-Math!G$2)/Math!G$3</f>
        <v>-0.87464159950552023</v>
      </c>
      <c r="W252" s="385">
        <f>(J252-Math!H$2)/Math!H$3</f>
        <v>-0.40550980039382489</v>
      </c>
      <c r="X252" s="385">
        <f>(-1)*(K252-Math!I$2)/Math!I$3</f>
        <v>1.0627670291628173</v>
      </c>
      <c r="Y252" s="385">
        <f>(L252-Math!J$2)/Math!J$3</f>
        <v>-0.96290997940617284</v>
      </c>
    </row>
    <row r="253" spans="1:25" ht="18">
      <c r="A253" s="474" t="s">
        <v>325</v>
      </c>
      <c r="B253" s="468" t="s">
        <v>324</v>
      </c>
      <c r="C253" s="468" t="s">
        <v>326</v>
      </c>
      <c r="D253" s="475" t="s">
        <v>3</v>
      </c>
      <c r="E253" s="468" t="s">
        <v>4</v>
      </c>
      <c r="F253" s="475" t="s">
        <v>5</v>
      </c>
      <c r="G253" s="475" t="s">
        <v>327</v>
      </c>
      <c r="H253" s="475" t="s">
        <v>7</v>
      </c>
      <c r="I253" s="475" t="s">
        <v>8</v>
      </c>
      <c r="J253" s="475" t="s">
        <v>9</v>
      </c>
      <c r="K253" s="475" t="s">
        <v>10</v>
      </c>
      <c r="L253" s="475" t="s">
        <v>11</v>
      </c>
      <c r="M253" s="475"/>
      <c r="N253" s="475"/>
      <c r="O253" s="468"/>
      <c r="P253" s="468"/>
      <c r="Q253" s="385" t="e">
        <f>(D253-Math!B$2)/Math!B$3</f>
        <v>#VALUE!</v>
      </c>
      <c r="R253" s="385" t="e">
        <f>(E253-Math!C$2)/Math!C$3</f>
        <v>#VALUE!</v>
      </c>
      <c r="S253" s="385" t="e">
        <f>(F253-Math!D$2)/Math!D$3</f>
        <v>#VALUE!</v>
      </c>
      <c r="T253" s="385" t="e">
        <f>(G253-Math!E$2)/Math!E$3</f>
        <v>#VALUE!</v>
      </c>
      <c r="U253" s="385" t="e">
        <f>(H253-Math!F$2)/Math!F$3</f>
        <v>#VALUE!</v>
      </c>
      <c r="V253" s="385" t="e">
        <f>(I253-Math!G$2)/Math!G$3</f>
        <v>#VALUE!</v>
      </c>
      <c r="W253" s="385" t="e">
        <f>(J253-Math!H$2)/Math!H$3</f>
        <v>#VALUE!</v>
      </c>
      <c r="X253" s="385" t="e">
        <f>(-1)*(K253-Math!I$2)/Math!I$3</f>
        <v>#VALUE!</v>
      </c>
      <c r="Y253" s="385" t="e">
        <f>(L253-Math!J$2)/Math!J$3</f>
        <v>#VALUE!</v>
      </c>
    </row>
    <row r="254" spans="1:25" ht="18">
      <c r="A254" s="471" t="s">
        <v>243</v>
      </c>
      <c r="B254" s="472">
        <v>235</v>
      </c>
      <c r="C254" s="472">
        <v>70</v>
      </c>
      <c r="D254" s="473">
        <v>0.46</v>
      </c>
      <c r="E254" s="472">
        <v>0.65</v>
      </c>
      <c r="F254" s="473">
        <v>0.5</v>
      </c>
      <c r="G254" s="473">
        <v>3.9</v>
      </c>
      <c r="H254" s="473">
        <v>2.2000000000000002</v>
      </c>
      <c r="I254" s="473">
        <v>1.1000000000000001</v>
      </c>
      <c r="J254" s="473">
        <v>0.4</v>
      </c>
      <c r="K254" s="473">
        <v>1.4</v>
      </c>
      <c r="L254" s="473">
        <v>7.6</v>
      </c>
      <c r="M254" s="473">
        <v>3</v>
      </c>
      <c r="N254" s="473">
        <v>6.7</v>
      </c>
      <c r="O254" s="472">
        <v>1</v>
      </c>
      <c r="P254" s="472">
        <v>1.5</v>
      </c>
      <c r="Q254" s="385">
        <f>(D254-Math!B$2)/Math!B$3</f>
        <v>-0.21810430455539967</v>
      </c>
      <c r="R254" s="385">
        <f>(E254-Math!C$2)/Math!C$3</f>
        <v>-1.2990373969297881</v>
      </c>
      <c r="S254" s="385">
        <f>(F254-Math!D$2)/Math!D$3</f>
        <v>-0.86521075306898354</v>
      </c>
      <c r="T254" s="385">
        <f>(G254-Math!E$2)/Math!E$3</f>
        <v>-0.45979308307719746</v>
      </c>
      <c r="U254" s="385">
        <f>(H254-Math!F$2)/Math!F$3</f>
        <v>-0.27952169975388214</v>
      </c>
      <c r="V254" s="385">
        <f>(I254-Math!G$2)/Math!G$3</f>
        <v>0.65683201830570259</v>
      </c>
      <c r="W254" s="385">
        <f>(J254-Math!H$2)/Math!H$3</f>
        <v>-0.40550980039382489</v>
      </c>
      <c r="X254" s="385">
        <f>(-1)*(K254-Math!I$2)/Math!I$3</f>
        <v>0.12186873184329051</v>
      </c>
      <c r="Y254" s="385">
        <f>(L254-Math!J$2)/Math!J$3</f>
        <v>-0.94474643603206243</v>
      </c>
    </row>
    <row r="255" spans="1:25" ht="18">
      <c r="A255" s="471" t="s">
        <v>247</v>
      </c>
      <c r="B255" s="472">
        <v>236</v>
      </c>
      <c r="C255" s="472">
        <v>68</v>
      </c>
      <c r="D255" s="473">
        <v>0.48</v>
      </c>
      <c r="E255" s="472">
        <v>0.84</v>
      </c>
      <c r="F255" s="473">
        <v>0.5</v>
      </c>
      <c r="G255" s="473">
        <v>5.5</v>
      </c>
      <c r="H255" s="473">
        <v>1.3</v>
      </c>
      <c r="I255" s="473">
        <v>0.2</v>
      </c>
      <c r="J255" s="473">
        <v>0.8</v>
      </c>
      <c r="K255" s="473">
        <v>0.9</v>
      </c>
      <c r="L255" s="473">
        <v>6.6</v>
      </c>
      <c r="M255" s="473">
        <v>2.5</v>
      </c>
      <c r="N255" s="473">
        <v>5.2</v>
      </c>
      <c r="O255" s="472">
        <v>1.2</v>
      </c>
      <c r="P255" s="472">
        <v>1.4</v>
      </c>
      <c r="Q255" s="385">
        <f>(D255-Math!B$2)/Math!B$3</f>
        <v>0.12004190405762474</v>
      </c>
      <c r="R255" s="385">
        <f>(E255-Math!C$2)/Math!C$3</f>
        <v>0.83605867068837247</v>
      </c>
      <c r="S255" s="385">
        <f>(F255-Math!D$2)/Math!D$3</f>
        <v>-0.86521075306898354</v>
      </c>
      <c r="T255" s="385">
        <f>(G255-Math!E$2)/Math!E$3</f>
        <v>0.16684144241131751</v>
      </c>
      <c r="U255" s="385">
        <f>(H255-Math!F$2)/Math!F$3</f>
        <v>-0.76053418499000647</v>
      </c>
      <c r="V255" s="385">
        <f>(I255-Math!G$2)/Math!G$3</f>
        <v>-1.6403784084111315</v>
      </c>
      <c r="W255" s="385">
        <f>(J255-Math!H$2)/Math!H$3</f>
        <v>0.37058551136469142</v>
      </c>
      <c r="X255" s="385">
        <f>(-1)*(K255-Math!I$2)/Math!I$3</f>
        <v>0.79393894421438094</v>
      </c>
      <c r="Y255" s="385">
        <f>(L255-Math!J$2)/Math!J$3</f>
        <v>-1.1263818697731667</v>
      </c>
    </row>
    <row r="256" spans="1:25" ht="18">
      <c r="A256" s="471" t="s">
        <v>256</v>
      </c>
      <c r="B256" s="472">
        <v>237</v>
      </c>
      <c r="C256" s="472">
        <v>72</v>
      </c>
      <c r="D256" s="473">
        <v>0.5</v>
      </c>
      <c r="E256" s="472">
        <v>0.56999999999999995</v>
      </c>
      <c r="F256" s="473">
        <v>1.1000000000000001</v>
      </c>
      <c r="G256" s="473">
        <v>6.2</v>
      </c>
      <c r="H256" s="473">
        <v>0.7</v>
      </c>
      <c r="I256" s="473">
        <v>0.5</v>
      </c>
      <c r="J256" s="473">
        <v>0.4</v>
      </c>
      <c r="K256" s="473">
        <v>0.7</v>
      </c>
      <c r="L256" s="473">
        <v>8.6999999999999993</v>
      </c>
      <c r="M256" s="473">
        <v>3.5</v>
      </c>
      <c r="N256" s="473">
        <v>6.9</v>
      </c>
      <c r="O256" s="472">
        <v>0.7</v>
      </c>
      <c r="P256" s="472">
        <v>1.3</v>
      </c>
      <c r="Q256" s="385">
        <f>(D256-Math!B$2)/Math!B$3</f>
        <v>0.45818811267065007</v>
      </c>
      <c r="R256" s="385">
        <f>(E256-Math!C$2)/Math!C$3</f>
        <v>-2.1980252148742783</v>
      </c>
      <c r="S256" s="385">
        <f>(F256-Math!D$2)/Math!D$3</f>
        <v>-0.17823265182320897</v>
      </c>
      <c r="T256" s="385">
        <f>(G256-Math!E$2)/Math!E$3</f>
        <v>0.44099404731254288</v>
      </c>
      <c r="U256" s="385">
        <f>(H256-Math!F$2)/Math!F$3</f>
        <v>-1.0812091751474229</v>
      </c>
      <c r="V256" s="385">
        <f>(I256-Math!G$2)/Math!G$3</f>
        <v>-0.87464159950552023</v>
      </c>
      <c r="W256" s="385">
        <f>(J256-Math!H$2)/Math!H$3</f>
        <v>-0.40550980039382489</v>
      </c>
      <c r="X256" s="385">
        <f>(-1)*(K256-Math!I$2)/Math!I$3</f>
        <v>1.0627670291628173</v>
      </c>
      <c r="Y256" s="385">
        <f>(L256-Math!J$2)/Math!J$3</f>
        <v>-0.74494745891684799</v>
      </c>
    </row>
    <row r="257" spans="1:25" ht="18">
      <c r="A257" s="471" t="s">
        <v>372</v>
      </c>
      <c r="B257" s="472">
        <v>238</v>
      </c>
      <c r="C257" s="472">
        <v>59</v>
      </c>
      <c r="D257" s="473">
        <v>0.51</v>
      </c>
      <c r="E257" s="472">
        <v>0.68</v>
      </c>
      <c r="F257" s="473">
        <v>0.4</v>
      </c>
      <c r="G257" s="473">
        <v>6.4</v>
      </c>
      <c r="H257" s="473">
        <v>1.2</v>
      </c>
      <c r="I257" s="473">
        <v>0.3</v>
      </c>
      <c r="J257" s="473">
        <v>0.5</v>
      </c>
      <c r="K257" s="473">
        <v>1.1000000000000001</v>
      </c>
      <c r="L257" s="473">
        <v>8.6999999999999993</v>
      </c>
      <c r="M257" s="473">
        <v>3.1</v>
      </c>
      <c r="N257" s="473">
        <v>6.1</v>
      </c>
      <c r="O257" s="472">
        <v>2.1</v>
      </c>
      <c r="P257" s="472">
        <v>3</v>
      </c>
      <c r="Q257" s="385">
        <f>(D257-Math!B$2)/Math!B$3</f>
        <v>0.62726121697716275</v>
      </c>
      <c r="R257" s="385">
        <f>(E257-Math!C$2)/Math!C$3</f>
        <v>-0.96191696520060455</v>
      </c>
      <c r="S257" s="385">
        <f>(F257-Math!D$2)/Math!D$3</f>
        <v>-0.97970710327661259</v>
      </c>
      <c r="T257" s="385">
        <f>(G257-Math!E$2)/Math!E$3</f>
        <v>0.51932336299860737</v>
      </c>
      <c r="U257" s="385">
        <f>(H257-Math!F$2)/Math!F$3</f>
        <v>-0.8139800166829092</v>
      </c>
      <c r="V257" s="385">
        <f>(I257-Math!G$2)/Math!G$3</f>
        <v>-1.3851328054425947</v>
      </c>
      <c r="W257" s="385">
        <f>(J257-Math!H$2)/Math!H$3</f>
        <v>-0.21148597245419587</v>
      </c>
      <c r="X257" s="385">
        <f>(-1)*(K257-Math!I$2)/Math!I$3</f>
        <v>0.5251108592659447</v>
      </c>
      <c r="Y257" s="385">
        <f>(L257-Math!J$2)/Math!J$3</f>
        <v>-0.74494745891684799</v>
      </c>
    </row>
    <row r="258" spans="1:25" ht="18">
      <c r="A258" s="471" t="s">
        <v>271</v>
      </c>
      <c r="B258" s="472">
        <v>239</v>
      </c>
      <c r="C258" s="472">
        <v>74</v>
      </c>
      <c r="D258" s="473">
        <v>0.46</v>
      </c>
      <c r="E258" s="472">
        <v>0.8</v>
      </c>
      <c r="F258" s="473">
        <v>1.8</v>
      </c>
      <c r="G258" s="473">
        <v>2.5</v>
      </c>
      <c r="H258" s="473">
        <v>1.8</v>
      </c>
      <c r="I258" s="473">
        <v>0.4</v>
      </c>
      <c r="J258" s="473">
        <v>0</v>
      </c>
      <c r="K258" s="473">
        <v>0.8</v>
      </c>
      <c r="L258" s="473">
        <v>10.1</v>
      </c>
      <c r="M258" s="473">
        <v>3.8</v>
      </c>
      <c r="N258" s="473">
        <v>8.4</v>
      </c>
      <c r="O258" s="472">
        <v>0.7</v>
      </c>
      <c r="P258" s="472">
        <v>0.9</v>
      </c>
      <c r="Q258" s="385">
        <f>(D258-Math!B$2)/Math!B$3</f>
        <v>-0.21810430455539967</v>
      </c>
      <c r="R258" s="385">
        <f>(E258-Math!C$2)/Math!C$3</f>
        <v>0.38656476171612886</v>
      </c>
      <c r="S258" s="385">
        <f>(F258-Math!D$2)/Math!D$3</f>
        <v>0.62324179963019455</v>
      </c>
      <c r="T258" s="385">
        <f>(G258-Math!E$2)/Math!E$3</f>
        <v>-1.008098292879648</v>
      </c>
      <c r="U258" s="385">
        <f>(H258-Math!F$2)/Math!F$3</f>
        <v>-0.49330502652549296</v>
      </c>
      <c r="V258" s="385">
        <f>(I258-Math!G$2)/Math!G$3</f>
        <v>-1.1298872024740574</v>
      </c>
      <c r="W258" s="385">
        <f>(J258-Math!H$2)/Math!H$3</f>
        <v>-1.1816051121523412</v>
      </c>
      <c r="X258" s="385">
        <f>(-1)*(K258-Math!I$2)/Math!I$3</f>
        <v>0.92835298668859911</v>
      </c>
      <c r="Y258" s="385">
        <f>(L258-Math!J$2)/Math!J$3</f>
        <v>-0.49065785167930215</v>
      </c>
    </row>
    <row r="259" spans="1:25" ht="18">
      <c r="A259" s="471" t="s">
        <v>364</v>
      </c>
      <c r="B259" s="472">
        <v>240</v>
      </c>
      <c r="C259" s="472">
        <v>60</v>
      </c>
      <c r="D259" s="473">
        <v>0.42</v>
      </c>
      <c r="E259" s="472">
        <v>0.75</v>
      </c>
      <c r="F259" s="473">
        <v>1.2</v>
      </c>
      <c r="G259" s="473">
        <v>4.3</v>
      </c>
      <c r="H259" s="473">
        <v>1.3</v>
      </c>
      <c r="I259" s="473">
        <v>0.5</v>
      </c>
      <c r="J259" s="473">
        <v>0.4</v>
      </c>
      <c r="K259" s="473">
        <v>0.8</v>
      </c>
      <c r="L259" s="473">
        <v>9.1</v>
      </c>
      <c r="M259" s="473">
        <v>3.4</v>
      </c>
      <c r="N259" s="473">
        <v>8</v>
      </c>
      <c r="O259" s="472">
        <v>1.2</v>
      </c>
      <c r="P259" s="472">
        <v>1.5</v>
      </c>
      <c r="Q259" s="385">
        <f>(D259-Math!B$2)/Math!B$3</f>
        <v>-0.89439672178145035</v>
      </c>
      <c r="R259" s="385">
        <f>(E259-Math!C$2)/Math!C$3</f>
        <v>-0.17530262449917725</v>
      </c>
      <c r="S259" s="385">
        <f>(F259-Math!D$2)/Math!D$3</f>
        <v>-6.3736301615580027E-2</v>
      </c>
      <c r="T259" s="385">
        <f>(G259-Math!E$2)/Math!E$3</f>
        <v>-0.30313445170506875</v>
      </c>
      <c r="U259" s="385">
        <f>(H259-Math!F$2)/Math!F$3</f>
        <v>-0.76053418499000647</v>
      </c>
      <c r="V259" s="385">
        <f>(I259-Math!G$2)/Math!G$3</f>
        <v>-0.87464159950552023</v>
      </c>
      <c r="W259" s="385">
        <f>(J259-Math!H$2)/Math!H$3</f>
        <v>-0.40550980039382489</v>
      </c>
      <c r="X259" s="385">
        <f>(-1)*(K259-Math!I$2)/Math!I$3</f>
        <v>0.92835298668859911</v>
      </c>
      <c r="Y259" s="385">
        <f>(L259-Math!J$2)/Math!J$3</f>
        <v>-0.67229328542040623</v>
      </c>
    </row>
    <row r="260" spans="1:25" ht="18">
      <c r="A260" s="471" t="s">
        <v>361</v>
      </c>
      <c r="B260" s="472">
        <v>241</v>
      </c>
      <c r="C260" s="472">
        <v>66</v>
      </c>
      <c r="D260" s="473">
        <v>0.4</v>
      </c>
      <c r="E260" s="472">
        <v>0.88</v>
      </c>
      <c r="F260" s="473">
        <v>1.4</v>
      </c>
      <c r="G260" s="473">
        <v>2.7</v>
      </c>
      <c r="H260" s="473">
        <v>2.2999999999999998</v>
      </c>
      <c r="I260" s="473">
        <v>0.6</v>
      </c>
      <c r="J260" s="473">
        <v>0.3</v>
      </c>
      <c r="K260" s="473">
        <v>1.3</v>
      </c>
      <c r="L260" s="473">
        <v>9.6999999999999993</v>
      </c>
      <c r="M260" s="473">
        <v>3.8</v>
      </c>
      <c r="N260" s="473">
        <v>9.4</v>
      </c>
      <c r="O260" s="472">
        <v>0.7</v>
      </c>
      <c r="P260" s="472">
        <v>0.8</v>
      </c>
      <c r="Q260" s="385">
        <f>(D260-Math!B$2)/Math!B$3</f>
        <v>-1.2325429303944748</v>
      </c>
      <c r="R260" s="385">
        <f>(E260-Math!C$2)/Math!C$3</f>
        <v>1.2855525796606173</v>
      </c>
      <c r="S260" s="385">
        <f>(F260-Math!D$2)/Math!D$3</f>
        <v>0.16525639879967807</v>
      </c>
      <c r="T260" s="385">
        <f>(G260-Math!E$2)/Math!E$3</f>
        <v>-0.92976897719358365</v>
      </c>
      <c r="U260" s="385">
        <f>(H260-Math!F$2)/Math!F$3</f>
        <v>-0.2260758680609796</v>
      </c>
      <c r="V260" s="385">
        <f>(I260-Math!G$2)/Math!G$3</f>
        <v>-0.61939599653698318</v>
      </c>
      <c r="W260" s="385">
        <f>(J260-Math!H$2)/Math!H$3</f>
        <v>-0.59953362833345403</v>
      </c>
      <c r="X260" s="385">
        <f>(-1)*(K260-Math!I$2)/Math!I$3</f>
        <v>0.25628277431750845</v>
      </c>
      <c r="Y260" s="385">
        <f>(L260-Math!J$2)/Math!J$3</f>
        <v>-0.56331202517574386</v>
      </c>
    </row>
    <row r="261" spans="1:25" ht="18">
      <c r="A261" s="471" t="s">
        <v>162</v>
      </c>
      <c r="B261" s="472">
        <v>242</v>
      </c>
      <c r="C261" s="472">
        <v>66</v>
      </c>
      <c r="D261" s="473">
        <v>0.4</v>
      </c>
      <c r="E261" s="472">
        <v>0.8</v>
      </c>
      <c r="F261" s="473">
        <v>1.3</v>
      </c>
      <c r="G261" s="473">
        <v>3.3</v>
      </c>
      <c r="H261" s="473">
        <v>2.2999999999999998</v>
      </c>
      <c r="I261" s="473">
        <v>0.8</v>
      </c>
      <c r="J261" s="473">
        <v>0.2</v>
      </c>
      <c r="K261" s="473">
        <v>0.9</v>
      </c>
      <c r="L261" s="473">
        <v>7.8</v>
      </c>
      <c r="M261" s="473">
        <v>2.7</v>
      </c>
      <c r="N261" s="473">
        <v>6.6</v>
      </c>
      <c r="O261" s="472">
        <v>1.2</v>
      </c>
      <c r="P261" s="472">
        <v>1.5</v>
      </c>
      <c r="Q261" s="385">
        <f>(D261-Math!B$2)/Math!B$3</f>
        <v>-1.2325429303944748</v>
      </c>
      <c r="R261" s="385">
        <f>(E261-Math!C$2)/Math!C$3</f>
        <v>0.38656476171612886</v>
      </c>
      <c r="S261" s="385">
        <f>(F261-Math!D$2)/Math!D$3</f>
        <v>5.0760048592049148E-2</v>
      </c>
      <c r="T261" s="385">
        <f>(G261-Math!E$2)/Math!E$3</f>
        <v>-0.69478103013539061</v>
      </c>
      <c r="U261" s="385">
        <f>(H261-Math!F$2)/Math!F$3</f>
        <v>-0.2260758680609796</v>
      </c>
      <c r="V261" s="385">
        <f>(I261-Math!G$2)/Math!G$3</f>
        <v>-0.10890479059990879</v>
      </c>
      <c r="W261" s="385">
        <f>(J261-Math!H$2)/Math!H$3</f>
        <v>-0.79355745627308305</v>
      </c>
      <c r="X261" s="385">
        <f>(-1)*(K261-Math!I$2)/Math!I$3</f>
        <v>0.79393894421438094</v>
      </c>
      <c r="Y261" s="385">
        <f>(L261-Math!J$2)/Math!J$3</f>
        <v>-0.9084193492838416</v>
      </c>
    </row>
    <row r="262" spans="1:25" ht="18">
      <c r="A262" s="471" t="s">
        <v>367</v>
      </c>
      <c r="B262" s="472">
        <v>243</v>
      </c>
      <c r="C262" s="472">
        <v>76</v>
      </c>
      <c r="D262" s="473">
        <v>0.36</v>
      </c>
      <c r="E262" s="472">
        <v>0.82</v>
      </c>
      <c r="F262" s="473">
        <v>1.9</v>
      </c>
      <c r="G262" s="473">
        <v>2.5</v>
      </c>
      <c r="H262" s="473">
        <v>1</v>
      </c>
      <c r="I262" s="473">
        <v>0.7</v>
      </c>
      <c r="J262" s="473">
        <v>0.4</v>
      </c>
      <c r="K262" s="473">
        <v>0.9</v>
      </c>
      <c r="L262" s="473">
        <v>9.6</v>
      </c>
      <c r="M262" s="473">
        <v>3.1</v>
      </c>
      <c r="N262" s="473">
        <v>8.8000000000000007</v>
      </c>
      <c r="O262" s="472">
        <v>1.3</v>
      </c>
      <c r="P262" s="472">
        <v>1.6</v>
      </c>
      <c r="Q262" s="385">
        <f>(D262-Math!B$2)/Math!B$3</f>
        <v>-1.9088353476205253</v>
      </c>
      <c r="R262" s="385">
        <f>(E262-Math!C$2)/Math!C$3</f>
        <v>0.61131171620225011</v>
      </c>
      <c r="S262" s="385">
        <f>(F262-Math!D$2)/Math!D$3</f>
        <v>0.73773814983782349</v>
      </c>
      <c r="T262" s="385">
        <f>(G262-Math!E$2)/Math!E$3</f>
        <v>-1.008098292879648</v>
      </c>
      <c r="U262" s="385">
        <f>(H262-Math!F$2)/Math!F$3</f>
        <v>-0.92087168006871456</v>
      </c>
      <c r="V262" s="385">
        <f>(I262-Math!G$2)/Math!G$3</f>
        <v>-0.36415039356844614</v>
      </c>
      <c r="W262" s="385">
        <f>(J262-Math!H$2)/Math!H$3</f>
        <v>-0.40550980039382489</v>
      </c>
      <c r="X262" s="385">
        <f>(-1)*(K262-Math!I$2)/Math!I$3</f>
        <v>0.79393894421438094</v>
      </c>
      <c r="Y262" s="385">
        <f>(L262-Math!J$2)/Math!J$3</f>
        <v>-0.58147556854985416</v>
      </c>
    </row>
    <row r="263" spans="1:25" ht="18">
      <c r="A263" s="471" t="s">
        <v>365</v>
      </c>
      <c r="B263" s="472">
        <v>244</v>
      </c>
      <c r="C263" s="472">
        <v>50</v>
      </c>
      <c r="D263" s="473">
        <v>0.45</v>
      </c>
      <c r="E263" s="472">
        <v>0.77</v>
      </c>
      <c r="F263" s="473">
        <v>0.8</v>
      </c>
      <c r="G263" s="473">
        <v>2.1</v>
      </c>
      <c r="H263" s="473">
        <v>2.5</v>
      </c>
      <c r="I263" s="473">
        <v>0.8</v>
      </c>
      <c r="J263" s="473">
        <v>0.3</v>
      </c>
      <c r="K263" s="473">
        <v>1.3</v>
      </c>
      <c r="L263" s="473">
        <v>7.3</v>
      </c>
      <c r="M263" s="473">
        <v>2.5</v>
      </c>
      <c r="N263" s="473">
        <v>5.5</v>
      </c>
      <c r="O263" s="472">
        <v>1.6</v>
      </c>
      <c r="P263" s="472">
        <v>2.1</v>
      </c>
      <c r="Q263" s="385">
        <f>(D263-Math!B$2)/Math!B$3</f>
        <v>-0.38717740886191232</v>
      </c>
      <c r="R263" s="385">
        <f>(E263-Math!C$2)/Math!C$3</f>
        <v>4.9444329986945194E-2</v>
      </c>
      <c r="S263" s="385">
        <f>(F263-Math!D$2)/Math!D$3</f>
        <v>-0.52172170244609628</v>
      </c>
      <c r="T263" s="385">
        <f>(G263-Math!E$2)/Math!E$3</f>
        <v>-1.1647569242517768</v>
      </c>
      <c r="U263" s="385">
        <f>(H263-Math!F$2)/Math!F$3</f>
        <v>-0.11918420467517413</v>
      </c>
      <c r="V263" s="385">
        <f>(I263-Math!G$2)/Math!G$3</f>
        <v>-0.10890479059990879</v>
      </c>
      <c r="W263" s="385">
        <f>(J263-Math!H$2)/Math!H$3</f>
        <v>-0.59953362833345403</v>
      </c>
      <c r="X263" s="385">
        <f>(-1)*(K263-Math!I$2)/Math!I$3</f>
        <v>0.25628277431750845</v>
      </c>
      <c r="Y263" s="385">
        <f>(L263-Math!J$2)/Math!J$3</f>
        <v>-0.99923706615439367</v>
      </c>
    </row>
    <row r="264" spans="1:25" ht="18">
      <c r="A264" s="471" t="s">
        <v>375</v>
      </c>
      <c r="B264" s="472">
        <v>245</v>
      </c>
      <c r="C264" s="472">
        <v>60</v>
      </c>
      <c r="D264" s="473">
        <v>0.43</v>
      </c>
      <c r="E264" s="472">
        <v>0.6</v>
      </c>
      <c r="F264" s="473">
        <v>0.2</v>
      </c>
      <c r="G264" s="473">
        <v>4</v>
      </c>
      <c r="H264" s="473">
        <v>3.5</v>
      </c>
      <c r="I264" s="473">
        <v>1</v>
      </c>
      <c r="J264" s="473">
        <v>0.3</v>
      </c>
      <c r="K264" s="473">
        <v>1.4</v>
      </c>
      <c r="L264" s="473">
        <v>9.5</v>
      </c>
      <c r="M264" s="473">
        <v>4</v>
      </c>
      <c r="N264" s="473">
        <v>9.1999999999999993</v>
      </c>
      <c r="O264" s="472">
        <v>1.3</v>
      </c>
      <c r="P264" s="472">
        <v>2.1</v>
      </c>
      <c r="Q264" s="385">
        <f>(D264-Math!B$2)/Math!B$3</f>
        <v>-0.72532361747493768</v>
      </c>
      <c r="R264" s="385">
        <f>(E264-Math!C$2)/Math!C$3</f>
        <v>-1.8609047831450944</v>
      </c>
      <c r="S264" s="385">
        <f>(F264-Math!D$2)/Math!D$3</f>
        <v>-1.2086998036918708</v>
      </c>
      <c r="T264" s="385">
        <f>(G264-Math!E$2)/Math!E$3</f>
        <v>-0.42062842523416527</v>
      </c>
      <c r="U264" s="385">
        <f>(H264-Math!F$2)/Math!F$3</f>
        <v>0.4152741122538528</v>
      </c>
      <c r="V264" s="385">
        <f>(I264-Math!G$2)/Math!G$3</f>
        <v>0.40158641533716533</v>
      </c>
      <c r="W264" s="385">
        <f>(J264-Math!H$2)/Math!H$3</f>
        <v>-0.59953362833345403</v>
      </c>
      <c r="X264" s="385">
        <f>(-1)*(K264-Math!I$2)/Math!I$3</f>
        <v>0.12186873184329051</v>
      </c>
      <c r="Y264" s="385">
        <f>(L264-Math!J$2)/Math!J$3</f>
        <v>-0.59963911192396457</v>
      </c>
    </row>
    <row r="265" spans="1:25" ht="18">
      <c r="A265" s="471" t="s">
        <v>199</v>
      </c>
      <c r="B265" s="472">
        <v>246</v>
      </c>
      <c r="C265" s="472">
        <v>68</v>
      </c>
      <c r="D265" s="473">
        <v>0.48</v>
      </c>
      <c r="E265" s="472">
        <v>0.75</v>
      </c>
      <c r="F265" s="473">
        <v>0.9</v>
      </c>
      <c r="G265" s="473">
        <v>4.0999999999999996</v>
      </c>
      <c r="H265" s="473">
        <v>1.4</v>
      </c>
      <c r="I265" s="473">
        <v>0.5</v>
      </c>
      <c r="J265" s="473">
        <v>0.5</v>
      </c>
      <c r="K265" s="473">
        <v>0.8</v>
      </c>
      <c r="L265" s="473">
        <v>7</v>
      </c>
      <c r="M265" s="473">
        <v>2.7</v>
      </c>
      <c r="N265" s="473">
        <v>5.6</v>
      </c>
      <c r="O265" s="472">
        <v>0.7</v>
      </c>
      <c r="P265" s="472">
        <v>0.9</v>
      </c>
      <c r="Q265" s="385">
        <f>(D265-Math!B$2)/Math!B$3</f>
        <v>0.12004190405762474</v>
      </c>
      <c r="R265" s="385">
        <f>(E265-Math!C$2)/Math!C$3</f>
        <v>-0.17530262449917725</v>
      </c>
      <c r="S265" s="385">
        <f>(F265-Math!D$2)/Math!D$3</f>
        <v>-0.40722535223846718</v>
      </c>
      <c r="T265" s="385">
        <f>(G265-Math!E$2)/Math!E$3</f>
        <v>-0.38146376739113319</v>
      </c>
      <c r="U265" s="385">
        <f>(H265-Math!F$2)/Math!F$3</f>
        <v>-0.70708835329710384</v>
      </c>
      <c r="V265" s="385">
        <f>(I265-Math!G$2)/Math!G$3</f>
        <v>-0.87464159950552023</v>
      </c>
      <c r="W265" s="385">
        <f>(J265-Math!H$2)/Math!H$3</f>
        <v>-0.21148597245419587</v>
      </c>
      <c r="X265" s="385">
        <f>(-1)*(K265-Math!I$2)/Math!I$3</f>
        <v>0.92835298668859911</v>
      </c>
      <c r="Y265" s="385">
        <f>(L265-Math!J$2)/Math!J$3</f>
        <v>-1.0537276962767248</v>
      </c>
    </row>
    <row r="266" spans="1:25" ht="18">
      <c r="A266" s="471" t="s">
        <v>371</v>
      </c>
      <c r="B266" s="472">
        <v>247</v>
      </c>
      <c r="C266" s="472">
        <v>72</v>
      </c>
      <c r="D266" s="473">
        <v>0.47</v>
      </c>
      <c r="E266" s="472">
        <v>0.75</v>
      </c>
      <c r="F266" s="473">
        <v>0.9</v>
      </c>
      <c r="G266" s="473">
        <v>2.2000000000000002</v>
      </c>
      <c r="H266" s="473">
        <v>3.1</v>
      </c>
      <c r="I266" s="473">
        <v>0.5</v>
      </c>
      <c r="J266" s="473">
        <v>0.1</v>
      </c>
      <c r="K266" s="473">
        <v>1.1000000000000001</v>
      </c>
      <c r="L266" s="473">
        <v>9</v>
      </c>
      <c r="M266" s="473">
        <v>3.5</v>
      </c>
      <c r="N266" s="473">
        <v>7.4</v>
      </c>
      <c r="O266" s="472">
        <v>1.2</v>
      </c>
      <c r="P266" s="472">
        <v>1.5</v>
      </c>
      <c r="Q266" s="385">
        <f>(D266-Math!B$2)/Math!B$3</f>
        <v>-4.9031200248887921E-2</v>
      </c>
      <c r="R266" s="385">
        <f>(E266-Math!C$2)/Math!C$3</f>
        <v>-0.17530262449917725</v>
      </c>
      <c r="S266" s="385">
        <f>(F266-Math!D$2)/Math!D$3</f>
        <v>-0.40722535223846718</v>
      </c>
      <c r="T266" s="385">
        <f>(G266-Math!E$2)/Math!E$3</f>
        <v>-1.1255922664087445</v>
      </c>
      <c r="U266" s="385">
        <f>(H266-Math!F$2)/Math!F$3</f>
        <v>0.20149078548224209</v>
      </c>
      <c r="V266" s="385">
        <f>(I266-Math!G$2)/Math!G$3</f>
        <v>-0.87464159950552023</v>
      </c>
      <c r="W266" s="385">
        <f>(J266-Math!H$2)/Math!H$3</f>
        <v>-0.98758128421271218</v>
      </c>
      <c r="X266" s="385">
        <f>(-1)*(K266-Math!I$2)/Math!I$3</f>
        <v>0.5251108592659447</v>
      </c>
      <c r="Y266" s="385">
        <f>(L266-Math!J$2)/Math!J$3</f>
        <v>-0.69045682879451664</v>
      </c>
    </row>
    <row r="267" spans="1:25" ht="18">
      <c r="A267" s="474" t="s">
        <v>325</v>
      </c>
      <c r="B267" s="468" t="s">
        <v>324</v>
      </c>
      <c r="C267" s="468" t="s">
        <v>326</v>
      </c>
      <c r="D267" s="475" t="s">
        <v>3</v>
      </c>
      <c r="E267" s="468" t="s">
        <v>4</v>
      </c>
      <c r="F267" s="475" t="s">
        <v>5</v>
      </c>
      <c r="G267" s="475" t="s">
        <v>327</v>
      </c>
      <c r="H267" s="475" t="s">
        <v>7</v>
      </c>
      <c r="I267" s="475" t="s">
        <v>8</v>
      </c>
      <c r="J267" s="475" t="s">
        <v>9</v>
      </c>
      <c r="K267" s="475" t="s">
        <v>10</v>
      </c>
      <c r="L267" s="475" t="s">
        <v>11</v>
      </c>
      <c r="M267" s="475"/>
      <c r="N267" s="475"/>
      <c r="O267" s="468"/>
      <c r="P267" s="468"/>
      <c r="Q267" s="385" t="e">
        <f>(D267-Math!B$2)/Math!B$3</f>
        <v>#VALUE!</v>
      </c>
      <c r="R267" s="385" t="e">
        <f>(E267-Math!C$2)/Math!C$3</f>
        <v>#VALUE!</v>
      </c>
      <c r="S267" s="385" t="e">
        <f>(F267-Math!D$2)/Math!D$3</f>
        <v>#VALUE!</v>
      </c>
      <c r="T267" s="385" t="e">
        <f>(G267-Math!E$2)/Math!E$3</f>
        <v>#VALUE!</v>
      </c>
      <c r="U267" s="385" t="e">
        <f>(H267-Math!F$2)/Math!F$3</f>
        <v>#VALUE!</v>
      </c>
      <c r="V267" s="385" t="e">
        <f>(I267-Math!G$2)/Math!G$3</f>
        <v>#VALUE!</v>
      </c>
      <c r="W267" s="385" t="e">
        <f>(J267-Math!H$2)/Math!H$3</f>
        <v>#VALUE!</v>
      </c>
      <c r="X267" s="385" t="e">
        <f>(-1)*(K267-Math!I$2)/Math!I$3</f>
        <v>#VALUE!</v>
      </c>
      <c r="Y267" s="385" t="e">
        <f>(L267-Math!J$2)/Math!J$3</f>
        <v>#VALUE!</v>
      </c>
    </row>
    <row r="268" spans="1:25" ht="18">
      <c r="A268" s="471" t="s">
        <v>377</v>
      </c>
      <c r="B268" s="472">
        <v>248</v>
      </c>
      <c r="C268" s="472">
        <v>66</v>
      </c>
      <c r="D268" s="473">
        <v>0.56000000000000005</v>
      </c>
      <c r="E268" s="472">
        <v>0.73</v>
      </c>
      <c r="F268" s="473">
        <v>0</v>
      </c>
      <c r="G268" s="473">
        <v>5.6</v>
      </c>
      <c r="H268" s="473">
        <v>0.9</v>
      </c>
      <c r="I268" s="473">
        <v>0.2</v>
      </c>
      <c r="J268" s="473">
        <v>0.4</v>
      </c>
      <c r="K268" s="473">
        <v>1.1000000000000001</v>
      </c>
      <c r="L268" s="473">
        <v>8.1</v>
      </c>
      <c r="M268" s="473">
        <v>3.2</v>
      </c>
      <c r="N268" s="473">
        <v>5.8</v>
      </c>
      <c r="O268" s="472">
        <v>1.7</v>
      </c>
      <c r="P268" s="472">
        <v>2.2999999999999998</v>
      </c>
      <c r="Q268" s="385">
        <f>(D268-Math!B$2)/Math!B$3</f>
        <v>1.472626738509726</v>
      </c>
      <c r="R268" s="385">
        <f>(E268-Math!C$2)/Math!C$3</f>
        <v>-0.40004957898529969</v>
      </c>
      <c r="S268" s="385">
        <f>(F268-Math!D$2)/Math!D$3</f>
        <v>-1.4376925041071289</v>
      </c>
      <c r="T268" s="385">
        <f>(G268-Math!E$2)/Math!E$3</f>
        <v>0.20600610025434957</v>
      </c>
      <c r="U268" s="385">
        <f>(H268-Math!F$2)/Math!F$3</f>
        <v>-0.97431751176161729</v>
      </c>
      <c r="V268" s="385">
        <f>(I268-Math!G$2)/Math!G$3</f>
        <v>-1.6403784084111315</v>
      </c>
      <c r="W268" s="385">
        <f>(J268-Math!H$2)/Math!H$3</f>
        <v>-0.40550980039382489</v>
      </c>
      <c r="X268" s="385">
        <f>(-1)*(K268-Math!I$2)/Math!I$3</f>
        <v>0.5251108592659447</v>
      </c>
      <c r="Y268" s="385">
        <f>(L268-Math!J$2)/Math!J$3</f>
        <v>-0.85392871916151036</v>
      </c>
    </row>
    <row r="269" spans="1:25" ht="18">
      <c r="A269" s="471" t="s">
        <v>366</v>
      </c>
      <c r="B269" s="472">
        <v>249</v>
      </c>
      <c r="C269" s="472">
        <v>70</v>
      </c>
      <c r="D269" s="473">
        <v>0.5</v>
      </c>
      <c r="E269" s="472">
        <v>0.7</v>
      </c>
      <c r="F269" s="473">
        <v>0.9</v>
      </c>
      <c r="G269" s="473">
        <v>3.5</v>
      </c>
      <c r="H269" s="473">
        <v>0.8</v>
      </c>
      <c r="I269" s="473">
        <v>0.4</v>
      </c>
      <c r="J269" s="473">
        <v>0.4</v>
      </c>
      <c r="K269" s="473">
        <v>0.6</v>
      </c>
      <c r="L269" s="473">
        <v>8.5</v>
      </c>
      <c r="M269" s="473">
        <v>3.4</v>
      </c>
      <c r="N269" s="473">
        <v>6.7</v>
      </c>
      <c r="O269" s="472">
        <v>0.8</v>
      </c>
      <c r="P269" s="472">
        <v>1.1000000000000001</v>
      </c>
      <c r="Q269" s="385">
        <f>(D269-Math!B$2)/Math!B$3</f>
        <v>0.45818811267065007</v>
      </c>
      <c r="R269" s="385">
        <f>(E269-Math!C$2)/Math!C$3</f>
        <v>-0.7371700107144834</v>
      </c>
      <c r="S269" s="385">
        <f>(F269-Math!D$2)/Math!D$3</f>
        <v>-0.40722535223846718</v>
      </c>
      <c r="T269" s="385">
        <f>(G269-Math!E$2)/Math!E$3</f>
        <v>-0.61645171444932623</v>
      </c>
      <c r="U269" s="385">
        <f>(H269-Math!F$2)/Math!F$3</f>
        <v>-1.0277633434545199</v>
      </c>
      <c r="V269" s="385">
        <f>(I269-Math!G$2)/Math!G$3</f>
        <v>-1.1298872024740574</v>
      </c>
      <c r="W269" s="385">
        <f>(J269-Math!H$2)/Math!H$3</f>
        <v>-0.40550980039382489</v>
      </c>
      <c r="X269" s="385">
        <f>(-1)*(K269-Math!I$2)/Math!I$3</f>
        <v>1.1971810716370355</v>
      </c>
      <c r="Y269" s="385">
        <f>(L269-Math!J$2)/Math!J$3</f>
        <v>-0.78127454566506871</v>
      </c>
    </row>
    <row r="270" spans="1:25" ht="18">
      <c r="A270" s="471" t="s">
        <v>363</v>
      </c>
      <c r="B270" s="472">
        <v>250</v>
      </c>
      <c r="C270" s="472">
        <v>58</v>
      </c>
      <c r="D270" s="473">
        <v>0.42</v>
      </c>
      <c r="E270" s="472">
        <v>0.9</v>
      </c>
      <c r="F270" s="473">
        <v>2</v>
      </c>
      <c r="G270" s="473">
        <v>2.2999999999999998</v>
      </c>
      <c r="H270" s="473">
        <v>1.2</v>
      </c>
      <c r="I270" s="473">
        <v>0.4</v>
      </c>
      <c r="J270" s="473">
        <v>0.2</v>
      </c>
      <c r="K270" s="473">
        <v>0.8</v>
      </c>
      <c r="L270" s="473">
        <v>8.6999999999999993</v>
      </c>
      <c r="M270" s="473">
        <v>2.9</v>
      </c>
      <c r="N270" s="473">
        <v>6.9</v>
      </c>
      <c r="O270" s="472">
        <v>0.9</v>
      </c>
      <c r="P270" s="472">
        <v>1</v>
      </c>
      <c r="Q270" s="385">
        <f>(D270-Math!B$2)/Math!B$3</f>
        <v>-0.89439672178145035</v>
      </c>
      <c r="R270" s="385">
        <f>(E270-Math!C$2)/Math!C$3</f>
        <v>1.5102995341467398</v>
      </c>
      <c r="S270" s="385">
        <f>(F270-Math!D$2)/Math!D$3</f>
        <v>0.85223450004545265</v>
      </c>
      <c r="T270" s="385">
        <f>(G270-Math!E$2)/Math!E$3</f>
        <v>-1.0864276085657125</v>
      </c>
      <c r="U270" s="385">
        <f>(H270-Math!F$2)/Math!F$3</f>
        <v>-0.8139800166829092</v>
      </c>
      <c r="V270" s="385">
        <f>(I270-Math!G$2)/Math!G$3</f>
        <v>-1.1298872024740574</v>
      </c>
      <c r="W270" s="385">
        <f>(J270-Math!H$2)/Math!H$3</f>
        <v>-0.79355745627308305</v>
      </c>
      <c r="X270" s="385">
        <f>(-1)*(K270-Math!I$2)/Math!I$3</f>
        <v>0.92835298668859911</v>
      </c>
      <c r="Y270" s="385">
        <f>(L270-Math!J$2)/Math!J$3</f>
        <v>-0.74494745891684799</v>
      </c>
    </row>
    <row r="271" spans="1:25" ht="18">
      <c r="A271" s="471" t="s">
        <v>223</v>
      </c>
      <c r="B271" s="472">
        <v>251</v>
      </c>
      <c r="C271" s="472">
        <v>66</v>
      </c>
      <c r="D271" s="473">
        <v>0.48</v>
      </c>
      <c r="E271" s="472">
        <v>0.72</v>
      </c>
      <c r="F271" s="473">
        <v>1.1000000000000001</v>
      </c>
      <c r="G271" s="473">
        <v>4</v>
      </c>
      <c r="H271" s="473">
        <v>1.9</v>
      </c>
      <c r="I271" s="473">
        <v>0.5</v>
      </c>
      <c r="J271" s="473">
        <v>0.4</v>
      </c>
      <c r="K271" s="473">
        <v>0.5</v>
      </c>
      <c r="L271" s="473">
        <v>6.8</v>
      </c>
      <c r="M271" s="473">
        <v>2.6</v>
      </c>
      <c r="N271" s="473">
        <v>5.5</v>
      </c>
      <c r="O271" s="472">
        <v>0.5</v>
      </c>
      <c r="P271" s="472">
        <v>0.7</v>
      </c>
      <c r="Q271" s="385">
        <f>(D271-Math!B$2)/Math!B$3</f>
        <v>0.12004190405762474</v>
      </c>
      <c r="R271" s="385">
        <f>(E271-Math!C$2)/Math!C$3</f>
        <v>-0.51242305622836093</v>
      </c>
      <c r="S271" s="385">
        <f>(F271-Math!D$2)/Math!D$3</f>
        <v>-0.17823265182320897</v>
      </c>
      <c r="T271" s="385">
        <f>(G271-Math!E$2)/Math!E$3</f>
        <v>-0.42062842523416527</v>
      </c>
      <c r="U271" s="385">
        <f>(H271-Math!F$2)/Math!F$3</f>
        <v>-0.43985919483259034</v>
      </c>
      <c r="V271" s="385">
        <f>(I271-Math!G$2)/Math!G$3</f>
        <v>-0.87464159950552023</v>
      </c>
      <c r="W271" s="385">
        <f>(J271-Math!H$2)/Math!H$3</f>
        <v>-0.40550980039382489</v>
      </c>
      <c r="X271" s="385">
        <f>(-1)*(K271-Math!I$2)/Math!I$3</f>
        <v>1.3315951141112534</v>
      </c>
      <c r="Y271" s="385">
        <f>(L271-Math!J$2)/Math!J$3</f>
        <v>-1.0900547830249456</v>
      </c>
    </row>
    <row r="272" spans="1:25" ht="18">
      <c r="A272" s="471" t="s">
        <v>268</v>
      </c>
      <c r="B272" s="472">
        <v>252</v>
      </c>
      <c r="C272" s="472">
        <v>40</v>
      </c>
      <c r="D272" s="473">
        <v>0.62</v>
      </c>
      <c r="E272" s="472">
        <v>0.72</v>
      </c>
      <c r="F272" s="473">
        <v>0</v>
      </c>
      <c r="G272" s="473">
        <v>3.5</v>
      </c>
      <c r="H272" s="473">
        <v>0.7</v>
      </c>
      <c r="I272" s="473">
        <v>0.4</v>
      </c>
      <c r="J272" s="473">
        <v>0.8</v>
      </c>
      <c r="K272" s="473">
        <v>0.5</v>
      </c>
      <c r="L272" s="473">
        <v>6.1</v>
      </c>
      <c r="M272" s="473">
        <v>2.4</v>
      </c>
      <c r="N272" s="473">
        <v>3.9</v>
      </c>
      <c r="O272" s="472">
        <v>1.3</v>
      </c>
      <c r="P272" s="472">
        <v>1.9</v>
      </c>
      <c r="Q272" s="385">
        <f>(D272-Math!B$2)/Math!B$3</f>
        <v>2.4870653643488003</v>
      </c>
      <c r="R272" s="385">
        <f>(E272-Math!C$2)/Math!C$3</f>
        <v>-0.51242305622836093</v>
      </c>
      <c r="S272" s="385">
        <f>(F272-Math!D$2)/Math!D$3</f>
        <v>-1.4376925041071289</v>
      </c>
      <c r="T272" s="385">
        <f>(G272-Math!E$2)/Math!E$3</f>
        <v>-0.61645171444932623</v>
      </c>
      <c r="U272" s="385">
        <f>(H272-Math!F$2)/Math!F$3</f>
        <v>-1.0812091751474229</v>
      </c>
      <c r="V272" s="385">
        <f>(I272-Math!G$2)/Math!G$3</f>
        <v>-1.1298872024740574</v>
      </c>
      <c r="W272" s="385">
        <f>(J272-Math!H$2)/Math!H$3</f>
        <v>0.37058551136469142</v>
      </c>
      <c r="X272" s="385">
        <f>(-1)*(K272-Math!I$2)/Math!I$3</f>
        <v>1.3315951141112534</v>
      </c>
      <c r="Y272" s="385">
        <f>(L272-Math!J$2)/Math!J$3</f>
        <v>-1.2171995866437186</v>
      </c>
    </row>
    <row r="273" spans="1:25" ht="18">
      <c r="A273" s="471" t="s">
        <v>240</v>
      </c>
      <c r="B273" s="472">
        <v>253</v>
      </c>
      <c r="C273" s="472">
        <v>78</v>
      </c>
      <c r="D273" s="473">
        <v>0.42</v>
      </c>
      <c r="E273" s="472">
        <v>0.67</v>
      </c>
      <c r="F273" s="473">
        <v>0.8</v>
      </c>
      <c r="G273" s="473">
        <v>3.7</v>
      </c>
      <c r="H273" s="473">
        <v>1.9</v>
      </c>
      <c r="I273" s="473">
        <v>0.7</v>
      </c>
      <c r="J273" s="473">
        <v>0.6</v>
      </c>
      <c r="K273" s="473">
        <v>1.7</v>
      </c>
      <c r="L273" s="473">
        <v>9.6</v>
      </c>
      <c r="M273" s="473">
        <v>3.7</v>
      </c>
      <c r="N273" s="473">
        <v>8.8000000000000007</v>
      </c>
      <c r="O273" s="472">
        <v>1.5</v>
      </c>
      <c r="P273" s="472">
        <v>2.2999999999999998</v>
      </c>
      <c r="Q273" s="385">
        <f>(D273-Math!B$2)/Math!B$3</f>
        <v>-0.89439672178145035</v>
      </c>
      <c r="R273" s="385">
        <f>(E273-Math!C$2)/Math!C$3</f>
        <v>-1.0742904424436659</v>
      </c>
      <c r="S273" s="385">
        <f>(F273-Math!D$2)/Math!D$3</f>
        <v>-0.52172170244609628</v>
      </c>
      <c r="T273" s="385">
        <f>(G273-Math!E$2)/Math!E$3</f>
        <v>-0.53812239876326173</v>
      </c>
      <c r="U273" s="385">
        <f>(H273-Math!F$2)/Math!F$3</f>
        <v>-0.43985919483259034</v>
      </c>
      <c r="V273" s="385">
        <f>(I273-Math!G$2)/Math!G$3</f>
        <v>-0.36415039356844614</v>
      </c>
      <c r="W273" s="385">
        <f>(J273-Math!H$2)/Math!H$3</f>
        <v>-1.7462144514566846E-2</v>
      </c>
      <c r="X273" s="385">
        <f>(-1)*(K273-Math!I$2)/Math!I$3</f>
        <v>-0.28137339557936392</v>
      </c>
      <c r="Y273" s="385">
        <f>(L273-Math!J$2)/Math!J$3</f>
        <v>-0.58147556854985416</v>
      </c>
    </row>
    <row r="274" spans="1:25" ht="18">
      <c r="A274" s="471" t="s">
        <v>386</v>
      </c>
      <c r="B274" s="472">
        <v>254</v>
      </c>
      <c r="C274" s="472">
        <v>66</v>
      </c>
      <c r="D274" s="473">
        <v>0.42</v>
      </c>
      <c r="E274" s="472">
        <v>0.8</v>
      </c>
      <c r="F274" s="473">
        <v>0.5</v>
      </c>
      <c r="G274" s="473">
        <v>2.1</v>
      </c>
      <c r="H274" s="473">
        <v>3.5</v>
      </c>
      <c r="I274" s="473">
        <v>0.4</v>
      </c>
      <c r="J274" s="473">
        <v>0.1</v>
      </c>
      <c r="K274" s="473">
        <v>1.5</v>
      </c>
      <c r="L274" s="473">
        <v>9.1</v>
      </c>
      <c r="M274" s="473">
        <v>3.2</v>
      </c>
      <c r="N274" s="473">
        <v>7.6</v>
      </c>
      <c r="O274" s="472">
        <v>2.1</v>
      </c>
      <c r="P274" s="472">
        <v>2.7</v>
      </c>
      <c r="Q274" s="385">
        <f>(D274-Math!B$2)/Math!B$3</f>
        <v>-0.89439672178145035</v>
      </c>
      <c r="R274" s="385">
        <f>(E274-Math!C$2)/Math!C$3</f>
        <v>0.38656476171612886</v>
      </c>
      <c r="S274" s="385">
        <f>(F274-Math!D$2)/Math!D$3</f>
        <v>-0.86521075306898354</v>
      </c>
      <c r="T274" s="385">
        <f>(G274-Math!E$2)/Math!E$3</f>
        <v>-1.1647569242517768</v>
      </c>
      <c r="U274" s="385">
        <f>(H274-Math!F$2)/Math!F$3</f>
        <v>0.4152741122538528</v>
      </c>
      <c r="V274" s="385">
        <f>(I274-Math!G$2)/Math!G$3</f>
        <v>-1.1298872024740574</v>
      </c>
      <c r="W274" s="385">
        <f>(J274-Math!H$2)/Math!H$3</f>
        <v>-0.98758128421271218</v>
      </c>
      <c r="X274" s="385">
        <f>(-1)*(K274-Math!I$2)/Math!I$3</f>
        <v>-1.2545310630927732E-2</v>
      </c>
      <c r="Y274" s="385">
        <f>(L274-Math!J$2)/Math!J$3</f>
        <v>-0.67229328542040623</v>
      </c>
    </row>
    <row r="275" spans="1:25" ht="18">
      <c r="A275" s="471" t="s">
        <v>230</v>
      </c>
      <c r="B275" s="472">
        <v>255</v>
      </c>
      <c r="C275" s="472">
        <v>70</v>
      </c>
      <c r="D275" s="473">
        <v>0.46</v>
      </c>
      <c r="E275" s="472">
        <v>0.7</v>
      </c>
      <c r="F275" s="473">
        <v>0.5</v>
      </c>
      <c r="G275" s="473">
        <v>5.8</v>
      </c>
      <c r="H275" s="473">
        <v>1.4</v>
      </c>
      <c r="I275" s="473">
        <v>0.5</v>
      </c>
      <c r="J275" s="473">
        <v>0.6</v>
      </c>
      <c r="K275" s="473">
        <v>0.9</v>
      </c>
      <c r="L275" s="473">
        <v>6.2</v>
      </c>
      <c r="M275" s="473">
        <v>2.2999999999999998</v>
      </c>
      <c r="N275" s="473">
        <v>4.9000000000000004</v>
      </c>
      <c r="O275" s="472">
        <v>1.2</v>
      </c>
      <c r="P275" s="472">
        <v>1.7</v>
      </c>
      <c r="Q275" s="385">
        <f>(D275-Math!B$2)/Math!B$3</f>
        <v>-0.21810430455539967</v>
      </c>
      <c r="R275" s="385">
        <f>(E275-Math!C$2)/Math!C$3</f>
        <v>-0.7371700107144834</v>
      </c>
      <c r="S275" s="385">
        <f>(F275-Math!D$2)/Math!D$3</f>
        <v>-0.86521075306898354</v>
      </c>
      <c r="T275" s="385">
        <f>(G275-Math!E$2)/Math!E$3</f>
        <v>0.284335415940414</v>
      </c>
      <c r="U275" s="385">
        <f>(H275-Math!F$2)/Math!F$3</f>
        <v>-0.70708835329710384</v>
      </c>
      <c r="V275" s="385">
        <f>(I275-Math!G$2)/Math!G$3</f>
        <v>-0.87464159950552023</v>
      </c>
      <c r="W275" s="385">
        <f>(J275-Math!H$2)/Math!H$3</f>
        <v>-1.7462144514566846E-2</v>
      </c>
      <c r="X275" s="385">
        <f>(-1)*(K275-Math!I$2)/Math!I$3</f>
        <v>0.79393894421438094</v>
      </c>
      <c r="Y275" s="385">
        <f>(L275-Math!J$2)/Math!J$3</f>
        <v>-1.1990360432696081</v>
      </c>
    </row>
    <row r="276" spans="1:25" ht="18">
      <c r="A276" s="471" t="s">
        <v>213</v>
      </c>
      <c r="B276" s="472">
        <v>256</v>
      </c>
      <c r="C276" s="472">
        <v>72</v>
      </c>
      <c r="D276" s="473">
        <v>0.48</v>
      </c>
      <c r="E276" s="472">
        <v>0.79</v>
      </c>
      <c r="F276" s="473">
        <v>0.3</v>
      </c>
      <c r="G276" s="473">
        <v>3.8</v>
      </c>
      <c r="H276" s="473">
        <v>1</v>
      </c>
      <c r="I276" s="473">
        <v>0.5</v>
      </c>
      <c r="J276" s="473">
        <v>0.6</v>
      </c>
      <c r="K276" s="473">
        <v>0.6</v>
      </c>
      <c r="L276" s="473">
        <v>6.6</v>
      </c>
      <c r="M276" s="473">
        <v>2.4</v>
      </c>
      <c r="N276" s="473">
        <v>5</v>
      </c>
      <c r="O276" s="472">
        <v>1.5</v>
      </c>
      <c r="P276" s="472">
        <v>1.8</v>
      </c>
      <c r="Q276" s="385">
        <f>(D276-Math!B$2)/Math!B$3</f>
        <v>0.12004190405762474</v>
      </c>
      <c r="R276" s="385">
        <f>(E276-Math!C$2)/Math!C$3</f>
        <v>0.27419128447306762</v>
      </c>
      <c r="S276" s="385">
        <f>(F276-Math!D$2)/Math!D$3</f>
        <v>-1.0942034534842418</v>
      </c>
      <c r="T276" s="385">
        <f>(G276-Math!E$2)/Math!E$3</f>
        <v>-0.49895774092022971</v>
      </c>
      <c r="U276" s="385">
        <f>(H276-Math!F$2)/Math!F$3</f>
        <v>-0.92087168006871456</v>
      </c>
      <c r="V276" s="385">
        <f>(I276-Math!G$2)/Math!G$3</f>
        <v>-0.87464159950552023</v>
      </c>
      <c r="W276" s="385">
        <f>(J276-Math!H$2)/Math!H$3</f>
        <v>-1.7462144514566846E-2</v>
      </c>
      <c r="X276" s="385">
        <f>(-1)*(K276-Math!I$2)/Math!I$3</f>
        <v>1.1971810716370355</v>
      </c>
      <c r="Y276" s="385">
        <f>(L276-Math!J$2)/Math!J$3</f>
        <v>-1.1263818697731667</v>
      </c>
    </row>
    <row r="277" spans="1:25" ht="18">
      <c r="A277" s="471" t="s">
        <v>382</v>
      </c>
      <c r="B277" s="472">
        <v>257</v>
      </c>
      <c r="C277" s="472">
        <v>60</v>
      </c>
      <c r="D277" s="473">
        <v>0.45</v>
      </c>
      <c r="E277" s="472">
        <v>0.75</v>
      </c>
      <c r="F277" s="473">
        <v>0.8</v>
      </c>
      <c r="G277" s="473">
        <v>2.4</v>
      </c>
      <c r="H277" s="473">
        <v>2.7</v>
      </c>
      <c r="I277" s="473">
        <v>0.5</v>
      </c>
      <c r="J277" s="473">
        <v>0.2</v>
      </c>
      <c r="K277" s="473">
        <v>1.6</v>
      </c>
      <c r="L277" s="473">
        <v>8.5</v>
      </c>
      <c r="M277" s="473">
        <v>3</v>
      </c>
      <c r="N277" s="473">
        <v>6.7</v>
      </c>
      <c r="O277" s="472">
        <v>1.7</v>
      </c>
      <c r="P277" s="472">
        <v>2.2000000000000002</v>
      </c>
      <c r="Q277" s="385">
        <f>(D277-Math!B$2)/Math!B$3</f>
        <v>-0.38717740886191232</v>
      </c>
      <c r="R277" s="385">
        <f>(E277-Math!C$2)/Math!C$3</f>
        <v>-0.17530262449917725</v>
      </c>
      <c r="S277" s="385">
        <f>(F277-Math!D$2)/Math!D$3</f>
        <v>-0.52172170244609628</v>
      </c>
      <c r="T277" s="385">
        <f>(G277-Math!E$2)/Math!E$3</f>
        <v>-1.0472629507226803</v>
      </c>
      <c r="U277" s="385">
        <f>(H277-Math!F$2)/Math!F$3</f>
        <v>-1.2292541289368639E-2</v>
      </c>
      <c r="V277" s="385">
        <f>(I277-Math!G$2)/Math!G$3</f>
        <v>-0.87464159950552023</v>
      </c>
      <c r="W277" s="385">
        <f>(J277-Math!H$2)/Math!H$3</f>
        <v>-0.79355745627308305</v>
      </c>
      <c r="X277" s="385">
        <f>(-1)*(K277-Math!I$2)/Math!I$3</f>
        <v>-0.14695935310514599</v>
      </c>
      <c r="Y277" s="385">
        <f>(L277-Math!J$2)/Math!J$3</f>
        <v>-0.78127454566506871</v>
      </c>
    </row>
    <row r="278" spans="1:25" ht="18">
      <c r="A278" s="471" t="s">
        <v>249</v>
      </c>
      <c r="B278" s="472">
        <v>258</v>
      </c>
      <c r="C278" s="472">
        <v>66</v>
      </c>
      <c r="D278" s="473">
        <v>0.53</v>
      </c>
      <c r="E278" s="472">
        <v>0.75</v>
      </c>
      <c r="F278" s="473">
        <v>0.2</v>
      </c>
      <c r="G278" s="473">
        <v>4.9000000000000004</v>
      </c>
      <c r="H278" s="473">
        <v>1.1000000000000001</v>
      </c>
      <c r="I278" s="473">
        <v>0.4</v>
      </c>
      <c r="J278" s="473">
        <v>0.7</v>
      </c>
      <c r="K278" s="473">
        <v>1.1000000000000001</v>
      </c>
      <c r="L278" s="473">
        <v>6</v>
      </c>
      <c r="M278" s="473">
        <v>2.2999999999999998</v>
      </c>
      <c r="N278" s="473">
        <v>4.4000000000000004</v>
      </c>
      <c r="O278" s="472">
        <v>1.2</v>
      </c>
      <c r="P278" s="472">
        <v>1.6</v>
      </c>
      <c r="Q278" s="385">
        <f>(D278-Math!B$2)/Math!B$3</f>
        <v>0.96540742559018811</v>
      </c>
      <c r="R278" s="385">
        <f>(E278-Math!C$2)/Math!C$3</f>
        <v>-0.17530262449917725</v>
      </c>
      <c r="S278" s="385">
        <f>(F278-Math!D$2)/Math!D$3</f>
        <v>-1.2086998036918708</v>
      </c>
      <c r="T278" s="385">
        <f>(G278-Math!E$2)/Math!E$3</f>
        <v>-6.8146504646875453E-2</v>
      </c>
      <c r="U278" s="385">
        <f>(H278-Math!F$2)/Math!F$3</f>
        <v>-0.86742584837581183</v>
      </c>
      <c r="V278" s="385">
        <f>(I278-Math!G$2)/Math!G$3</f>
        <v>-1.1298872024740574</v>
      </c>
      <c r="W278" s="385">
        <f>(J278-Math!H$2)/Math!H$3</f>
        <v>0.17656168342506218</v>
      </c>
      <c r="X278" s="385">
        <f>(-1)*(K278-Math!I$2)/Math!I$3</f>
        <v>0.5251108592659447</v>
      </c>
      <c r="Y278" s="385">
        <f>(L278-Math!J$2)/Math!J$3</f>
        <v>-1.2353631300178289</v>
      </c>
    </row>
    <row r="279" spans="1:25" ht="18">
      <c r="A279" s="471" t="s">
        <v>241</v>
      </c>
      <c r="B279" s="472">
        <v>259</v>
      </c>
      <c r="C279" s="472">
        <v>50</v>
      </c>
      <c r="D279" s="473">
        <v>0.39</v>
      </c>
      <c r="E279" s="472">
        <v>0.8</v>
      </c>
      <c r="F279" s="473">
        <v>0.6</v>
      </c>
      <c r="G279" s="473">
        <v>1.6</v>
      </c>
      <c r="H279" s="473">
        <v>1.1000000000000001</v>
      </c>
      <c r="I279" s="473">
        <v>1.2</v>
      </c>
      <c r="J279" s="473">
        <v>0.8</v>
      </c>
      <c r="K279" s="473">
        <v>0.8</v>
      </c>
      <c r="L279" s="473">
        <v>5.2</v>
      </c>
      <c r="M279" s="473">
        <v>1.8</v>
      </c>
      <c r="N279" s="473">
        <v>4.5999999999999996</v>
      </c>
      <c r="O279" s="472">
        <v>1.1000000000000001</v>
      </c>
      <c r="P279" s="472">
        <v>1.3</v>
      </c>
      <c r="Q279" s="385">
        <f>(D279-Math!B$2)/Math!B$3</f>
        <v>-1.4016160347009874</v>
      </c>
      <c r="R279" s="385">
        <f>(E279-Math!C$2)/Math!C$3</f>
        <v>0.38656476171612886</v>
      </c>
      <c r="S279" s="385">
        <f>(F279-Math!D$2)/Math!D$3</f>
        <v>-0.75071440286135449</v>
      </c>
      <c r="T279" s="385">
        <f>(G279-Math!E$2)/Math!E$3</f>
        <v>-1.3605802134669376</v>
      </c>
      <c r="U279" s="385">
        <f>(H279-Math!F$2)/Math!F$3</f>
        <v>-0.86742584837581183</v>
      </c>
      <c r="V279" s="385">
        <f>(I279-Math!G$2)/Math!G$3</f>
        <v>0.91207762127423941</v>
      </c>
      <c r="W279" s="385">
        <f>(J279-Math!H$2)/Math!H$3</f>
        <v>0.37058551136469142</v>
      </c>
      <c r="X279" s="385">
        <f>(-1)*(K279-Math!I$2)/Math!I$3</f>
        <v>0.92835298668859911</v>
      </c>
      <c r="Y279" s="385">
        <f>(L279-Math!J$2)/Math!J$3</f>
        <v>-1.3806714770107122</v>
      </c>
    </row>
    <row r="280" spans="1:25" ht="18">
      <c r="A280" s="471" t="s">
        <v>252</v>
      </c>
      <c r="B280" s="472">
        <v>260</v>
      </c>
      <c r="C280" s="472">
        <v>50</v>
      </c>
      <c r="D280" s="473">
        <v>0.39</v>
      </c>
      <c r="E280" s="472">
        <v>0.67</v>
      </c>
      <c r="F280" s="473">
        <v>0.6</v>
      </c>
      <c r="G280" s="473">
        <v>2.6</v>
      </c>
      <c r="H280" s="473">
        <v>3.1</v>
      </c>
      <c r="I280" s="473">
        <v>1.3</v>
      </c>
      <c r="J280" s="473">
        <v>0.5</v>
      </c>
      <c r="K280" s="473">
        <v>1.4</v>
      </c>
      <c r="L280" s="473">
        <v>4.8</v>
      </c>
      <c r="M280" s="473">
        <v>1.9</v>
      </c>
      <c r="N280" s="473">
        <v>4.9000000000000004</v>
      </c>
      <c r="O280" s="472">
        <v>0.4</v>
      </c>
      <c r="P280" s="472">
        <v>0.6</v>
      </c>
      <c r="Q280" s="385">
        <f>(D280-Math!B$2)/Math!B$3</f>
        <v>-1.4016160347009874</v>
      </c>
      <c r="R280" s="385">
        <f>(E280-Math!C$2)/Math!C$3</f>
        <v>-1.0742904424436659</v>
      </c>
      <c r="S280" s="385">
        <f>(F280-Math!D$2)/Math!D$3</f>
        <v>-0.75071440286135449</v>
      </c>
      <c r="T280" s="385">
        <f>(G280-Math!E$2)/Math!E$3</f>
        <v>-0.96893363503661578</v>
      </c>
      <c r="U280" s="385">
        <f>(H280-Math!F$2)/Math!F$3</f>
        <v>0.20149078548224209</v>
      </c>
      <c r="V280" s="385">
        <f>(I280-Math!G$2)/Math!G$3</f>
        <v>1.1673232242427767</v>
      </c>
      <c r="W280" s="385">
        <f>(J280-Math!H$2)/Math!H$3</f>
        <v>-0.21148597245419587</v>
      </c>
      <c r="X280" s="385">
        <f>(-1)*(K280-Math!I$2)/Math!I$3</f>
        <v>0.12186873184329051</v>
      </c>
      <c r="Y280" s="385">
        <f>(L280-Math!J$2)/Math!J$3</f>
        <v>-1.4533256505071541</v>
      </c>
    </row>
    <row r="281" spans="1:25" ht="18">
      <c r="A281" s="474" t="s">
        <v>325</v>
      </c>
      <c r="B281" s="468" t="s">
        <v>324</v>
      </c>
      <c r="C281" s="468" t="s">
        <v>326</v>
      </c>
      <c r="D281" s="475" t="s">
        <v>3</v>
      </c>
      <c r="E281" s="468" t="s">
        <v>4</v>
      </c>
      <c r="F281" s="475" t="s">
        <v>5</v>
      </c>
      <c r="G281" s="475" t="s">
        <v>327</v>
      </c>
      <c r="H281" s="475" t="s">
        <v>7</v>
      </c>
      <c r="I281" s="475" t="s">
        <v>8</v>
      </c>
      <c r="J281" s="475" t="s">
        <v>9</v>
      </c>
      <c r="K281" s="475" t="s">
        <v>10</v>
      </c>
      <c r="L281" s="475" t="s">
        <v>11</v>
      </c>
      <c r="M281" s="475"/>
      <c r="N281" s="475"/>
      <c r="O281" s="468"/>
      <c r="P281" s="468"/>
      <c r="Q281" s="385" t="e">
        <f>(D281-Math!B$2)/Math!B$3</f>
        <v>#VALUE!</v>
      </c>
      <c r="R281" s="385" t="e">
        <f>(E281-Math!C$2)/Math!C$3</f>
        <v>#VALUE!</v>
      </c>
      <c r="S281" s="385" t="e">
        <f>(F281-Math!D$2)/Math!D$3</f>
        <v>#VALUE!</v>
      </c>
      <c r="T281" s="385" t="e">
        <f>(G281-Math!E$2)/Math!E$3</f>
        <v>#VALUE!</v>
      </c>
      <c r="U281" s="385" t="e">
        <f>(H281-Math!F$2)/Math!F$3</f>
        <v>#VALUE!</v>
      </c>
      <c r="V281" s="385" t="e">
        <f>(I281-Math!G$2)/Math!G$3</f>
        <v>#VALUE!</v>
      </c>
      <c r="W281" s="385" t="e">
        <f>(J281-Math!H$2)/Math!H$3</f>
        <v>#VALUE!</v>
      </c>
      <c r="X281" s="385" t="e">
        <f>(-1)*(K281-Math!I$2)/Math!I$3</f>
        <v>#VALUE!</v>
      </c>
      <c r="Y281" s="385" t="e">
        <f>(L281-Math!J$2)/Math!J$3</f>
        <v>#VALUE!</v>
      </c>
    </row>
    <row r="282" spans="1:25" ht="18">
      <c r="A282" s="471" t="s">
        <v>369</v>
      </c>
      <c r="B282" s="472">
        <v>261</v>
      </c>
      <c r="C282" s="472">
        <v>68</v>
      </c>
      <c r="D282" s="473">
        <v>0.44</v>
      </c>
      <c r="E282" s="472">
        <v>0.82</v>
      </c>
      <c r="F282" s="473">
        <v>0.9</v>
      </c>
      <c r="G282" s="473">
        <v>4.5999999999999996</v>
      </c>
      <c r="H282" s="473">
        <v>0.8</v>
      </c>
      <c r="I282" s="473">
        <v>0.5</v>
      </c>
      <c r="J282" s="473">
        <v>0.3</v>
      </c>
      <c r="K282" s="473">
        <v>0.7</v>
      </c>
      <c r="L282" s="473">
        <v>7</v>
      </c>
      <c r="M282" s="473">
        <v>2.6</v>
      </c>
      <c r="N282" s="473">
        <v>5.9</v>
      </c>
      <c r="O282" s="472">
        <v>0.9</v>
      </c>
      <c r="P282" s="472">
        <v>1.1000000000000001</v>
      </c>
      <c r="Q282" s="385">
        <f>(D282-Math!B$2)/Math!B$3</f>
        <v>-0.556250513168425</v>
      </c>
      <c r="R282" s="385">
        <f>(E282-Math!C$2)/Math!C$3</f>
        <v>0.61131171620225011</v>
      </c>
      <c r="S282" s="385">
        <f>(F282-Math!D$2)/Math!D$3</f>
        <v>-0.40722535223846718</v>
      </c>
      <c r="T282" s="385">
        <f>(G282-Math!E$2)/Math!E$3</f>
        <v>-0.18564047817597229</v>
      </c>
      <c r="U282" s="385">
        <f>(H282-Math!F$2)/Math!F$3</f>
        <v>-1.0277633434545199</v>
      </c>
      <c r="V282" s="385">
        <f>(I282-Math!G$2)/Math!G$3</f>
        <v>-0.87464159950552023</v>
      </c>
      <c r="W282" s="385">
        <f>(J282-Math!H$2)/Math!H$3</f>
        <v>-0.59953362833345403</v>
      </c>
      <c r="X282" s="385">
        <f>(-1)*(K282-Math!I$2)/Math!I$3</f>
        <v>1.0627670291628173</v>
      </c>
      <c r="Y282" s="385">
        <f>(L282-Math!J$2)/Math!J$3</f>
        <v>-1.0537276962767248</v>
      </c>
    </row>
    <row r="283" spans="1:25" ht="18">
      <c r="A283" s="471" t="s">
        <v>373</v>
      </c>
      <c r="B283" s="472">
        <v>262</v>
      </c>
      <c r="C283" s="472">
        <v>70</v>
      </c>
      <c r="D283" s="473">
        <v>0.42</v>
      </c>
      <c r="E283" s="472">
        <v>0.85</v>
      </c>
      <c r="F283" s="473">
        <v>1.5</v>
      </c>
      <c r="G283" s="473">
        <v>1.8</v>
      </c>
      <c r="H283" s="473">
        <v>2.4</v>
      </c>
      <c r="I283" s="473">
        <v>0.5</v>
      </c>
      <c r="J283" s="473">
        <v>0.1</v>
      </c>
      <c r="K283" s="473">
        <v>0.8</v>
      </c>
      <c r="L283" s="473">
        <v>8</v>
      </c>
      <c r="M283" s="473">
        <v>2.8</v>
      </c>
      <c r="N283" s="473">
        <v>6.6</v>
      </c>
      <c r="O283" s="472">
        <v>0.9</v>
      </c>
      <c r="P283" s="472">
        <v>1.1000000000000001</v>
      </c>
      <c r="Q283" s="385">
        <f>(D283-Math!B$2)/Math!B$3</f>
        <v>-0.89439672178145035</v>
      </c>
      <c r="R283" s="385">
        <f>(E283-Math!C$2)/Math!C$3</f>
        <v>0.94843214793143371</v>
      </c>
      <c r="S283" s="385">
        <f>(F283-Math!D$2)/Math!D$3</f>
        <v>0.27975274900730723</v>
      </c>
      <c r="T283" s="385">
        <f>(G283-Math!E$2)/Math!E$3</f>
        <v>-1.2822508977808733</v>
      </c>
      <c r="U283" s="385">
        <f>(H283-Math!F$2)/Math!F$3</f>
        <v>-0.17263003636807686</v>
      </c>
      <c r="V283" s="385">
        <f>(I283-Math!G$2)/Math!G$3</f>
        <v>-0.87464159950552023</v>
      </c>
      <c r="W283" s="385">
        <f>(J283-Math!H$2)/Math!H$3</f>
        <v>-0.98758128421271218</v>
      </c>
      <c r="X283" s="385">
        <f>(-1)*(K283-Math!I$2)/Math!I$3</f>
        <v>0.92835298668859911</v>
      </c>
      <c r="Y283" s="385">
        <f>(L283-Math!J$2)/Math!J$3</f>
        <v>-0.87209226253562078</v>
      </c>
    </row>
    <row r="284" spans="1:25" ht="18">
      <c r="A284" s="471" t="s">
        <v>374</v>
      </c>
      <c r="B284" s="472">
        <v>263</v>
      </c>
      <c r="C284" s="472">
        <v>60</v>
      </c>
      <c r="D284" s="473">
        <v>0.41</v>
      </c>
      <c r="E284" s="472">
        <v>0.84</v>
      </c>
      <c r="F284" s="473">
        <v>0.7</v>
      </c>
      <c r="G284" s="473">
        <v>2.4</v>
      </c>
      <c r="H284" s="473">
        <v>1.2</v>
      </c>
      <c r="I284" s="473">
        <v>0.9</v>
      </c>
      <c r="J284" s="473">
        <v>0.2</v>
      </c>
      <c r="K284" s="473">
        <v>0.5</v>
      </c>
      <c r="L284" s="473">
        <v>6.4</v>
      </c>
      <c r="M284" s="473">
        <v>2.2000000000000002</v>
      </c>
      <c r="N284" s="473">
        <v>5.3</v>
      </c>
      <c r="O284" s="472">
        <v>1.2</v>
      </c>
      <c r="P284" s="472">
        <v>1.5</v>
      </c>
      <c r="Q284" s="385">
        <f>(D284-Math!B$2)/Math!B$3</f>
        <v>-1.0634698260879629</v>
      </c>
      <c r="R284" s="385">
        <f>(E284-Math!C$2)/Math!C$3</f>
        <v>0.83605867068837247</v>
      </c>
      <c r="S284" s="385">
        <f>(F284-Math!D$2)/Math!D$3</f>
        <v>-0.63621805265372544</v>
      </c>
      <c r="T284" s="385">
        <f>(G284-Math!E$2)/Math!E$3</f>
        <v>-1.0472629507226803</v>
      </c>
      <c r="U284" s="385">
        <f>(H284-Math!F$2)/Math!F$3</f>
        <v>-0.8139800166829092</v>
      </c>
      <c r="V284" s="385">
        <f>(I284-Math!G$2)/Math!G$3</f>
        <v>0.14634081236862825</v>
      </c>
      <c r="W284" s="385">
        <f>(J284-Math!H$2)/Math!H$3</f>
        <v>-0.79355745627308305</v>
      </c>
      <c r="X284" s="385">
        <f>(-1)*(K284-Math!I$2)/Math!I$3</f>
        <v>1.3315951141112534</v>
      </c>
      <c r="Y284" s="385">
        <f>(L284-Math!J$2)/Math!J$3</f>
        <v>-1.1627089565213873</v>
      </c>
    </row>
    <row r="285" spans="1:25" ht="18">
      <c r="A285" s="471" t="s">
        <v>228</v>
      </c>
      <c r="B285" s="472">
        <v>264</v>
      </c>
      <c r="C285" s="472">
        <v>76</v>
      </c>
      <c r="D285" s="473">
        <v>0.5</v>
      </c>
      <c r="E285" s="472">
        <v>0.8</v>
      </c>
      <c r="F285" s="473">
        <v>0.2</v>
      </c>
      <c r="G285" s="473">
        <v>2.1</v>
      </c>
      <c r="H285" s="473">
        <v>3.1</v>
      </c>
      <c r="I285" s="473">
        <v>0.9</v>
      </c>
      <c r="J285" s="473">
        <v>0.2</v>
      </c>
      <c r="K285" s="473">
        <v>1.1000000000000001</v>
      </c>
      <c r="L285" s="473">
        <v>5.8</v>
      </c>
      <c r="M285" s="473">
        <v>2.6</v>
      </c>
      <c r="N285" s="473">
        <v>5.3</v>
      </c>
      <c r="O285" s="472">
        <v>0.4</v>
      </c>
      <c r="P285" s="472">
        <v>0.5</v>
      </c>
      <c r="Q285" s="385">
        <f>(D285-Math!B$2)/Math!B$3</f>
        <v>0.45818811267065007</v>
      </c>
      <c r="R285" s="385">
        <f>(E285-Math!C$2)/Math!C$3</f>
        <v>0.38656476171612886</v>
      </c>
      <c r="S285" s="385">
        <f>(F285-Math!D$2)/Math!D$3</f>
        <v>-1.2086998036918708</v>
      </c>
      <c r="T285" s="385">
        <f>(G285-Math!E$2)/Math!E$3</f>
        <v>-1.1647569242517768</v>
      </c>
      <c r="U285" s="385">
        <f>(H285-Math!F$2)/Math!F$3</f>
        <v>0.20149078548224209</v>
      </c>
      <c r="V285" s="385">
        <f>(I285-Math!G$2)/Math!G$3</f>
        <v>0.14634081236862825</v>
      </c>
      <c r="W285" s="385">
        <f>(J285-Math!H$2)/Math!H$3</f>
        <v>-0.79355745627308305</v>
      </c>
      <c r="X285" s="385">
        <f>(-1)*(K285-Math!I$2)/Math!I$3</f>
        <v>0.5251108592659447</v>
      </c>
      <c r="Y285" s="385">
        <f>(L285-Math!J$2)/Math!J$3</f>
        <v>-1.2716902167660498</v>
      </c>
    </row>
    <row r="286" spans="1:25" ht="18">
      <c r="A286" s="471" t="s">
        <v>225</v>
      </c>
      <c r="B286" s="472">
        <v>265</v>
      </c>
      <c r="C286" s="472">
        <v>40</v>
      </c>
      <c r="D286" s="473">
        <v>0.5</v>
      </c>
      <c r="E286" s="472">
        <v>0.6</v>
      </c>
      <c r="F286" s="473">
        <v>0.6</v>
      </c>
      <c r="G286" s="473">
        <v>3</v>
      </c>
      <c r="H286" s="473">
        <v>2.6</v>
      </c>
      <c r="I286" s="473">
        <v>0.7</v>
      </c>
      <c r="J286" s="473">
        <v>0.7</v>
      </c>
      <c r="K286" s="473">
        <v>0.6</v>
      </c>
      <c r="L286" s="473">
        <v>4.7</v>
      </c>
      <c r="M286" s="473">
        <v>1.8</v>
      </c>
      <c r="N286" s="473">
        <v>3.6</v>
      </c>
      <c r="O286" s="472">
        <v>0.5</v>
      </c>
      <c r="P286" s="472">
        <v>0.8</v>
      </c>
      <c r="Q286" s="385">
        <f>(D286-Math!B$2)/Math!B$3</f>
        <v>0.45818811267065007</v>
      </c>
      <c r="R286" s="385">
        <f>(E286-Math!C$2)/Math!C$3</f>
        <v>-1.8609047831450944</v>
      </c>
      <c r="S286" s="385">
        <f>(F286-Math!D$2)/Math!D$3</f>
        <v>-0.75071440286135449</v>
      </c>
      <c r="T286" s="385">
        <f>(G286-Math!E$2)/Math!E$3</f>
        <v>-0.81227500366448713</v>
      </c>
      <c r="U286" s="385">
        <f>(H286-Math!F$2)/Math!F$3</f>
        <v>-6.5738372982271379E-2</v>
      </c>
      <c r="V286" s="385">
        <f>(I286-Math!G$2)/Math!G$3</f>
        <v>-0.36415039356844614</v>
      </c>
      <c r="W286" s="385">
        <f>(J286-Math!H$2)/Math!H$3</f>
        <v>0.17656168342506218</v>
      </c>
      <c r="X286" s="385">
        <f>(-1)*(K286-Math!I$2)/Math!I$3</f>
        <v>1.1971810716370355</v>
      </c>
      <c r="Y286" s="385">
        <f>(L286-Math!J$2)/Math!J$3</f>
        <v>-1.4714891938812642</v>
      </c>
    </row>
    <row r="287" spans="1:25" ht="18">
      <c r="A287" s="471" t="s">
        <v>255</v>
      </c>
      <c r="B287" s="472">
        <v>266</v>
      </c>
      <c r="C287" s="472">
        <v>68</v>
      </c>
      <c r="D287" s="473">
        <v>0.41</v>
      </c>
      <c r="E287" s="472">
        <v>0.67</v>
      </c>
      <c r="F287" s="473">
        <v>1.2</v>
      </c>
      <c r="G287" s="473">
        <v>3.2</v>
      </c>
      <c r="H287" s="473">
        <v>1.2</v>
      </c>
      <c r="I287" s="473">
        <v>0.8</v>
      </c>
      <c r="J287" s="473">
        <v>0.5</v>
      </c>
      <c r="K287" s="473">
        <v>0.7</v>
      </c>
      <c r="L287" s="473">
        <v>6.7</v>
      </c>
      <c r="M287" s="473">
        <v>2.4</v>
      </c>
      <c r="N287" s="473">
        <v>5.9</v>
      </c>
      <c r="O287" s="472">
        <v>0.7</v>
      </c>
      <c r="P287" s="472">
        <v>1</v>
      </c>
      <c r="Q287" s="385">
        <f>(D287-Math!B$2)/Math!B$3</f>
        <v>-1.0634698260879629</v>
      </c>
      <c r="R287" s="385">
        <f>(E287-Math!C$2)/Math!C$3</f>
        <v>-1.0742904424436659</v>
      </c>
      <c r="S287" s="385">
        <f>(F287-Math!D$2)/Math!D$3</f>
        <v>-6.3736301615580027E-2</v>
      </c>
      <c r="T287" s="385">
        <f>(G287-Math!E$2)/Math!E$3</f>
        <v>-0.73394568797842263</v>
      </c>
      <c r="U287" s="385">
        <f>(H287-Math!F$2)/Math!F$3</f>
        <v>-0.8139800166829092</v>
      </c>
      <c r="V287" s="385">
        <f>(I287-Math!G$2)/Math!G$3</f>
        <v>-0.10890479059990879</v>
      </c>
      <c r="W287" s="385">
        <f>(J287-Math!H$2)/Math!H$3</f>
        <v>-0.21148597245419587</v>
      </c>
      <c r="X287" s="385">
        <f>(-1)*(K287-Math!I$2)/Math!I$3</f>
        <v>1.0627670291628173</v>
      </c>
      <c r="Y287" s="385">
        <f>(L287-Math!J$2)/Math!J$3</f>
        <v>-1.1082183263990562</v>
      </c>
    </row>
    <row r="288" spans="1:25" ht="18">
      <c r="A288" s="471" t="s">
        <v>215</v>
      </c>
      <c r="B288" s="472">
        <v>267</v>
      </c>
      <c r="C288" s="472">
        <v>78</v>
      </c>
      <c r="D288" s="473">
        <v>0.42</v>
      </c>
      <c r="E288" s="472">
        <v>0.8</v>
      </c>
      <c r="F288" s="473">
        <v>0.6</v>
      </c>
      <c r="G288" s="473">
        <v>2.8</v>
      </c>
      <c r="H288" s="473">
        <v>3.3</v>
      </c>
      <c r="I288" s="473">
        <v>0.9</v>
      </c>
      <c r="J288" s="473">
        <v>0.3</v>
      </c>
      <c r="K288" s="473">
        <v>0.8</v>
      </c>
      <c r="L288" s="473">
        <v>5.6</v>
      </c>
      <c r="M288" s="473">
        <v>2.2999999999999998</v>
      </c>
      <c r="N288" s="473">
        <v>5.6</v>
      </c>
      <c r="O288" s="472">
        <v>0.3</v>
      </c>
      <c r="P288" s="472">
        <v>0.4</v>
      </c>
      <c r="Q288" s="385">
        <f>(D288-Math!B$2)/Math!B$3</f>
        <v>-0.89439672178145035</v>
      </c>
      <c r="R288" s="385">
        <f>(E288-Math!C$2)/Math!C$3</f>
        <v>0.38656476171612886</v>
      </c>
      <c r="S288" s="385">
        <f>(F288-Math!D$2)/Math!D$3</f>
        <v>-0.75071440286135449</v>
      </c>
      <c r="T288" s="385">
        <f>(G288-Math!E$2)/Math!E$3</f>
        <v>-0.89060431935055151</v>
      </c>
      <c r="U288" s="385">
        <f>(H288-Math!F$2)/Math!F$3</f>
        <v>0.30838244886804733</v>
      </c>
      <c r="V288" s="385">
        <f>(I288-Math!G$2)/Math!G$3</f>
        <v>0.14634081236862825</v>
      </c>
      <c r="W288" s="385">
        <f>(J288-Math!H$2)/Math!H$3</f>
        <v>-0.59953362833345403</v>
      </c>
      <c r="X288" s="385">
        <f>(-1)*(K288-Math!I$2)/Math!I$3</f>
        <v>0.92835298668859911</v>
      </c>
      <c r="Y288" s="385">
        <f>(L288-Math!J$2)/Math!J$3</f>
        <v>-1.3080173035142708</v>
      </c>
    </row>
    <row r="289" spans="1:25" ht="18">
      <c r="A289" s="471" t="s">
        <v>219</v>
      </c>
      <c r="B289" s="472">
        <v>268</v>
      </c>
      <c r="C289" s="472">
        <v>70</v>
      </c>
      <c r="D289" s="473">
        <v>0.53</v>
      </c>
      <c r="E289" s="472">
        <v>0.74</v>
      </c>
      <c r="F289" s="473">
        <v>0.1</v>
      </c>
      <c r="G289" s="473">
        <v>3.2</v>
      </c>
      <c r="H289" s="473">
        <v>0.4</v>
      </c>
      <c r="I289" s="473">
        <v>0.5</v>
      </c>
      <c r="J289" s="473">
        <v>1</v>
      </c>
      <c r="K289" s="473">
        <v>0.7</v>
      </c>
      <c r="L289" s="473">
        <v>5.8</v>
      </c>
      <c r="M289" s="473">
        <v>2.2999999999999998</v>
      </c>
      <c r="N289" s="473">
        <v>4.3</v>
      </c>
      <c r="O289" s="472">
        <v>1.2</v>
      </c>
      <c r="P289" s="472">
        <v>1.6</v>
      </c>
      <c r="Q289" s="385">
        <f>(D289-Math!B$2)/Math!B$3</f>
        <v>0.96540742559018811</v>
      </c>
      <c r="R289" s="385">
        <f>(E289-Math!C$2)/Math!C$3</f>
        <v>-0.28767610174223845</v>
      </c>
      <c r="S289" s="385">
        <f>(F289-Math!D$2)/Math!D$3</f>
        <v>-1.3231961538994998</v>
      </c>
      <c r="T289" s="385">
        <f>(G289-Math!E$2)/Math!E$3</f>
        <v>-0.73394568797842263</v>
      </c>
      <c r="U289" s="385">
        <f>(H289-Math!F$2)/Math!F$3</f>
        <v>-1.2415466702261309</v>
      </c>
      <c r="V289" s="385">
        <f>(I289-Math!G$2)/Math!G$3</f>
        <v>-0.87464159950552023</v>
      </c>
      <c r="W289" s="385">
        <f>(J289-Math!H$2)/Math!H$3</f>
        <v>0.75863316724394947</v>
      </c>
      <c r="X289" s="385">
        <f>(-1)*(K289-Math!I$2)/Math!I$3</f>
        <v>1.0627670291628173</v>
      </c>
      <c r="Y289" s="385">
        <f>(L289-Math!J$2)/Math!J$3</f>
        <v>-1.2716902167660498</v>
      </c>
    </row>
    <row r="290" spans="1:25" ht="18">
      <c r="A290" s="471" t="s">
        <v>368</v>
      </c>
      <c r="B290" s="472">
        <v>269</v>
      </c>
      <c r="C290" s="472">
        <v>60</v>
      </c>
      <c r="D290" s="473">
        <v>0.62</v>
      </c>
      <c r="E290" s="472">
        <v>0.8</v>
      </c>
      <c r="F290" s="473">
        <v>0</v>
      </c>
      <c r="G290" s="473">
        <v>4.7</v>
      </c>
      <c r="H290" s="473">
        <v>0.5</v>
      </c>
      <c r="I290" s="473">
        <v>0.4</v>
      </c>
      <c r="J290" s="473">
        <v>0.5</v>
      </c>
      <c r="K290" s="473">
        <v>0.7</v>
      </c>
      <c r="L290" s="473">
        <v>5.4</v>
      </c>
      <c r="M290" s="473">
        <v>2.4</v>
      </c>
      <c r="N290" s="473">
        <v>3.8</v>
      </c>
      <c r="O290" s="472">
        <v>0.7</v>
      </c>
      <c r="P290" s="472">
        <v>0.9</v>
      </c>
      <c r="Q290" s="385">
        <f>(D290-Math!B$2)/Math!B$3</f>
        <v>2.4870653643488003</v>
      </c>
      <c r="R290" s="385">
        <f>(E290-Math!C$2)/Math!C$3</f>
        <v>0.38656476171612886</v>
      </c>
      <c r="S290" s="385">
        <f>(F290-Math!D$2)/Math!D$3</f>
        <v>-1.4376925041071289</v>
      </c>
      <c r="T290" s="385">
        <f>(G290-Math!E$2)/Math!E$3</f>
        <v>-0.1464758203329399</v>
      </c>
      <c r="U290" s="385">
        <f>(H290-Math!F$2)/Math!F$3</f>
        <v>-1.1881008385332281</v>
      </c>
      <c r="V290" s="385">
        <f>(I290-Math!G$2)/Math!G$3</f>
        <v>-1.1298872024740574</v>
      </c>
      <c r="W290" s="385">
        <f>(J290-Math!H$2)/Math!H$3</f>
        <v>-0.21148597245419587</v>
      </c>
      <c r="X290" s="385">
        <f>(-1)*(K290-Math!I$2)/Math!I$3</f>
        <v>1.0627670291628173</v>
      </c>
      <c r="Y290" s="385">
        <f>(L290-Math!J$2)/Math!J$3</f>
        <v>-1.3443443902624914</v>
      </c>
    </row>
    <row r="291" spans="1:25" ht="18">
      <c r="A291" s="471" t="s">
        <v>262</v>
      </c>
      <c r="B291" s="472">
        <v>270</v>
      </c>
      <c r="C291" s="472">
        <v>60</v>
      </c>
      <c r="D291" s="473">
        <v>0.5</v>
      </c>
      <c r="E291" s="472">
        <v>0.8</v>
      </c>
      <c r="F291" s="473">
        <v>0</v>
      </c>
      <c r="G291" s="473">
        <v>4</v>
      </c>
      <c r="H291" s="473">
        <v>1.8</v>
      </c>
      <c r="I291" s="473">
        <v>0.3</v>
      </c>
      <c r="J291" s="473">
        <v>0.9</v>
      </c>
      <c r="K291" s="473">
        <v>1</v>
      </c>
      <c r="L291" s="473">
        <v>5.2</v>
      </c>
      <c r="M291" s="473">
        <v>2.2999999999999998</v>
      </c>
      <c r="N291" s="473">
        <v>4.5999999999999996</v>
      </c>
      <c r="O291" s="472">
        <v>0.6</v>
      </c>
      <c r="P291" s="472">
        <v>0.8</v>
      </c>
      <c r="Q291" s="385">
        <f>(D291-Math!B$2)/Math!B$3</f>
        <v>0.45818811267065007</v>
      </c>
      <c r="R291" s="385">
        <f>(E291-Math!C$2)/Math!C$3</f>
        <v>0.38656476171612886</v>
      </c>
      <c r="S291" s="385">
        <f>(F291-Math!D$2)/Math!D$3</f>
        <v>-1.4376925041071289</v>
      </c>
      <c r="T291" s="385">
        <f>(G291-Math!E$2)/Math!E$3</f>
        <v>-0.42062842523416527</v>
      </c>
      <c r="U291" s="385">
        <f>(H291-Math!F$2)/Math!F$3</f>
        <v>-0.49330502652549296</v>
      </c>
      <c r="V291" s="385">
        <f>(I291-Math!G$2)/Math!G$3</f>
        <v>-1.3851328054425947</v>
      </c>
      <c r="W291" s="385">
        <f>(J291-Math!H$2)/Math!H$3</f>
        <v>0.56460933930432045</v>
      </c>
      <c r="X291" s="385">
        <f>(-1)*(K291-Math!I$2)/Math!I$3</f>
        <v>0.65952490174016287</v>
      </c>
      <c r="Y291" s="385">
        <f>(L291-Math!J$2)/Math!J$3</f>
        <v>-1.3806714770107122</v>
      </c>
    </row>
    <row r="292" spans="1:25" ht="18">
      <c r="A292" s="471" t="s">
        <v>370</v>
      </c>
      <c r="B292" s="472">
        <v>271</v>
      </c>
      <c r="C292" s="472">
        <v>40</v>
      </c>
      <c r="D292" s="473">
        <v>0.42</v>
      </c>
      <c r="E292" s="472">
        <v>0.72</v>
      </c>
      <c r="F292" s="473">
        <v>1.4</v>
      </c>
      <c r="G292" s="473">
        <v>3.7</v>
      </c>
      <c r="H292" s="473">
        <v>2.2999999999999998</v>
      </c>
      <c r="I292" s="473">
        <v>0.6</v>
      </c>
      <c r="J292" s="473">
        <v>0.1</v>
      </c>
      <c r="K292" s="473">
        <v>0.9</v>
      </c>
      <c r="L292" s="473">
        <v>7.5</v>
      </c>
      <c r="M292" s="473">
        <v>2.9</v>
      </c>
      <c r="N292" s="473">
        <v>6.9</v>
      </c>
      <c r="O292" s="472">
        <v>0.4</v>
      </c>
      <c r="P292" s="472">
        <v>0.5</v>
      </c>
      <c r="Q292" s="385">
        <f>(D292-Math!B$2)/Math!B$3</f>
        <v>-0.89439672178145035</v>
      </c>
      <c r="R292" s="385">
        <f>(E292-Math!C$2)/Math!C$3</f>
        <v>-0.51242305622836093</v>
      </c>
      <c r="S292" s="385">
        <f>(F292-Math!D$2)/Math!D$3</f>
        <v>0.16525639879967807</v>
      </c>
      <c r="T292" s="385">
        <f>(G292-Math!E$2)/Math!E$3</f>
        <v>-0.53812239876326173</v>
      </c>
      <c r="U292" s="385">
        <f>(H292-Math!F$2)/Math!F$3</f>
        <v>-0.2260758680609796</v>
      </c>
      <c r="V292" s="385">
        <f>(I292-Math!G$2)/Math!G$3</f>
        <v>-0.61939599653698318</v>
      </c>
      <c r="W292" s="385">
        <f>(J292-Math!H$2)/Math!H$3</f>
        <v>-0.98758128421271218</v>
      </c>
      <c r="X292" s="385">
        <f>(-1)*(K292-Math!I$2)/Math!I$3</f>
        <v>0.79393894421438094</v>
      </c>
      <c r="Y292" s="385">
        <f>(L292-Math!J$2)/Math!J$3</f>
        <v>-0.96290997940617284</v>
      </c>
    </row>
    <row r="293" spans="1:25" ht="18">
      <c r="A293" s="471" t="s">
        <v>379</v>
      </c>
      <c r="B293" s="472">
        <v>272</v>
      </c>
      <c r="C293" s="472">
        <v>70</v>
      </c>
      <c r="D293" s="473">
        <v>0.45</v>
      </c>
      <c r="E293" s="472">
        <v>0.8</v>
      </c>
      <c r="F293" s="473">
        <v>1.2</v>
      </c>
      <c r="G293" s="473">
        <v>2.7</v>
      </c>
      <c r="H293" s="473">
        <v>1.3</v>
      </c>
      <c r="I293" s="473">
        <v>0.4</v>
      </c>
      <c r="J293" s="473">
        <v>0.2</v>
      </c>
      <c r="K293" s="473">
        <v>0.4</v>
      </c>
      <c r="L293" s="473">
        <v>7.7</v>
      </c>
      <c r="M293" s="473">
        <v>2.9</v>
      </c>
      <c r="N293" s="473">
        <v>6.3</v>
      </c>
      <c r="O293" s="472">
        <v>0.8</v>
      </c>
      <c r="P293" s="472">
        <v>1.1000000000000001</v>
      </c>
      <c r="Q293" s="385">
        <f>(D293-Math!B$2)/Math!B$3</f>
        <v>-0.38717740886191232</v>
      </c>
      <c r="R293" s="385">
        <f>(E293-Math!C$2)/Math!C$3</f>
        <v>0.38656476171612886</v>
      </c>
      <c r="S293" s="385">
        <f>(F293-Math!D$2)/Math!D$3</f>
        <v>-6.3736301615580027E-2</v>
      </c>
      <c r="T293" s="385">
        <f>(G293-Math!E$2)/Math!E$3</f>
        <v>-0.92976897719358365</v>
      </c>
      <c r="U293" s="385">
        <f>(H293-Math!F$2)/Math!F$3</f>
        <v>-0.76053418499000647</v>
      </c>
      <c r="V293" s="385">
        <f>(I293-Math!G$2)/Math!G$3</f>
        <v>-1.1298872024740574</v>
      </c>
      <c r="W293" s="385">
        <f>(J293-Math!H$2)/Math!H$3</f>
        <v>-0.79355745627308305</v>
      </c>
      <c r="X293" s="385">
        <f>(-1)*(K293-Math!I$2)/Math!I$3</f>
        <v>1.4660091565854714</v>
      </c>
      <c r="Y293" s="385">
        <f>(L293-Math!J$2)/Math!J$3</f>
        <v>-0.92658289265795191</v>
      </c>
    </row>
    <row r="294" spans="1:25" ht="18">
      <c r="A294" s="471" t="s">
        <v>269</v>
      </c>
      <c r="B294" s="472">
        <v>273</v>
      </c>
      <c r="C294" s="472">
        <v>50</v>
      </c>
      <c r="D294" s="473">
        <v>0.44</v>
      </c>
      <c r="E294" s="472">
        <v>0.72</v>
      </c>
      <c r="F294" s="473">
        <v>0.7</v>
      </c>
      <c r="G294" s="473">
        <v>2.2000000000000002</v>
      </c>
      <c r="H294" s="473">
        <v>2</v>
      </c>
      <c r="I294" s="473">
        <v>0.8</v>
      </c>
      <c r="J294" s="473">
        <v>0.3</v>
      </c>
      <c r="K294" s="473">
        <v>1.2</v>
      </c>
      <c r="L294" s="473">
        <v>6.9</v>
      </c>
      <c r="M294" s="473">
        <v>2.4</v>
      </c>
      <c r="N294" s="473">
        <v>5.5</v>
      </c>
      <c r="O294" s="472">
        <v>1.4</v>
      </c>
      <c r="P294" s="472">
        <v>1.9</v>
      </c>
      <c r="Q294" s="385">
        <f>(D294-Math!B$2)/Math!B$3</f>
        <v>-0.556250513168425</v>
      </c>
      <c r="R294" s="385">
        <f>(E294-Math!C$2)/Math!C$3</f>
        <v>-0.51242305622836093</v>
      </c>
      <c r="S294" s="385">
        <f>(F294-Math!D$2)/Math!D$3</f>
        <v>-0.63621805265372544</v>
      </c>
      <c r="T294" s="385">
        <f>(G294-Math!E$2)/Math!E$3</f>
        <v>-1.1255922664087445</v>
      </c>
      <c r="U294" s="385">
        <f>(H294-Math!F$2)/Math!F$3</f>
        <v>-0.3864133631396876</v>
      </c>
      <c r="V294" s="385">
        <f>(I294-Math!G$2)/Math!G$3</f>
        <v>-0.10890479059990879</v>
      </c>
      <c r="W294" s="385">
        <f>(J294-Math!H$2)/Math!H$3</f>
        <v>-0.59953362833345403</v>
      </c>
      <c r="X294" s="385">
        <f>(-1)*(K294-Math!I$2)/Math!I$3</f>
        <v>0.39069681679172669</v>
      </c>
      <c r="Y294" s="385">
        <f>(L294-Math!J$2)/Math!J$3</f>
        <v>-1.0718912396508351</v>
      </c>
    </row>
    <row r="295" spans="1:25" ht="18">
      <c r="A295" s="474" t="s">
        <v>325</v>
      </c>
      <c r="B295" s="468" t="s">
        <v>324</v>
      </c>
      <c r="C295" s="468" t="s">
        <v>326</v>
      </c>
      <c r="D295" s="475" t="s">
        <v>3</v>
      </c>
      <c r="E295" s="468" t="s">
        <v>4</v>
      </c>
      <c r="F295" s="475" t="s">
        <v>5</v>
      </c>
      <c r="G295" s="475" t="s">
        <v>327</v>
      </c>
      <c r="H295" s="475" t="s">
        <v>7</v>
      </c>
      <c r="I295" s="475" t="s">
        <v>8</v>
      </c>
      <c r="J295" s="475" t="s">
        <v>9</v>
      </c>
      <c r="K295" s="475" t="s">
        <v>10</v>
      </c>
      <c r="L295" s="475" t="s">
        <v>11</v>
      </c>
      <c r="M295" s="475"/>
      <c r="N295" s="475"/>
      <c r="O295" s="468"/>
      <c r="P295" s="468"/>
      <c r="Q295" s="385" t="e">
        <f>(D295-Math!B$2)/Math!B$3</f>
        <v>#VALUE!</v>
      </c>
      <c r="R295" s="385" t="e">
        <f>(E295-Math!C$2)/Math!C$3</f>
        <v>#VALUE!</v>
      </c>
      <c r="S295" s="385" t="e">
        <f>(F295-Math!D$2)/Math!D$3</f>
        <v>#VALUE!</v>
      </c>
      <c r="T295" s="385" t="e">
        <f>(G295-Math!E$2)/Math!E$3</f>
        <v>#VALUE!</v>
      </c>
      <c r="U295" s="385" t="e">
        <f>(H295-Math!F$2)/Math!F$3</f>
        <v>#VALUE!</v>
      </c>
      <c r="V295" s="385" t="e">
        <f>(I295-Math!G$2)/Math!G$3</f>
        <v>#VALUE!</v>
      </c>
      <c r="W295" s="385" t="e">
        <f>(J295-Math!H$2)/Math!H$3</f>
        <v>#VALUE!</v>
      </c>
      <c r="X295" s="385" t="e">
        <f>(-1)*(K295-Math!I$2)/Math!I$3</f>
        <v>#VALUE!</v>
      </c>
      <c r="Y295" s="385" t="e">
        <f>(L295-Math!J$2)/Math!J$3</f>
        <v>#VALUE!</v>
      </c>
    </row>
    <row r="296" spans="1:25" ht="18">
      <c r="A296" s="471" t="s">
        <v>378</v>
      </c>
      <c r="B296" s="472">
        <v>274</v>
      </c>
      <c r="C296" s="472">
        <v>72</v>
      </c>
      <c r="D296" s="473">
        <v>0.62</v>
      </c>
      <c r="E296" s="472">
        <v>0.6</v>
      </c>
      <c r="F296" s="473">
        <v>0</v>
      </c>
      <c r="G296" s="473">
        <v>8.1</v>
      </c>
      <c r="H296" s="473">
        <v>0.8</v>
      </c>
      <c r="I296" s="473">
        <v>0.4</v>
      </c>
      <c r="J296" s="473">
        <v>0.4</v>
      </c>
      <c r="K296" s="473">
        <v>0.7</v>
      </c>
      <c r="L296" s="473">
        <v>5.5</v>
      </c>
      <c r="M296" s="473">
        <v>2.2000000000000002</v>
      </c>
      <c r="N296" s="473">
        <v>3.5</v>
      </c>
      <c r="O296" s="472">
        <v>1.1000000000000001</v>
      </c>
      <c r="P296" s="472">
        <v>1.9</v>
      </c>
      <c r="Q296" s="385">
        <f>(D296-Math!B$2)/Math!B$3</f>
        <v>2.4870653643488003</v>
      </c>
      <c r="R296" s="385">
        <f>(E296-Math!C$2)/Math!C$3</f>
        <v>-1.8609047831450944</v>
      </c>
      <c r="S296" s="385">
        <f>(F296-Math!D$2)/Math!D$3</f>
        <v>-1.4376925041071289</v>
      </c>
      <c r="T296" s="385">
        <f>(G296-Math!E$2)/Math!E$3</f>
        <v>1.1851225463301542</v>
      </c>
      <c r="U296" s="385">
        <f>(H296-Math!F$2)/Math!F$3</f>
        <v>-1.0277633434545199</v>
      </c>
      <c r="V296" s="385">
        <f>(I296-Math!G$2)/Math!G$3</f>
        <v>-1.1298872024740574</v>
      </c>
      <c r="W296" s="385">
        <f>(J296-Math!H$2)/Math!H$3</f>
        <v>-0.40550980039382489</v>
      </c>
      <c r="X296" s="385">
        <f>(-1)*(K296-Math!I$2)/Math!I$3</f>
        <v>1.0627670291628173</v>
      </c>
      <c r="Y296" s="385">
        <f>(L296-Math!J$2)/Math!J$3</f>
        <v>-1.3261808468883811</v>
      </c>
    </row>
    <row r="297" spans="1:25" ht="18">
      <c r="A297" s="471" t="s">
        <v>248</v>
      </c>
      <c r="B297" s="472">
        <v>275</v>
      </c>
      <c r="C297" s="472">
        <v>67</v>
      </c>
      <c r="D297" s="473">
        <v>0.46</v>
      </c>
      <c r="E297" s="472">
        <v>0.84</v>
      </c>
      <c r="F297" s="473">
        <v>1.2</v>
      </c>
      <c r="G297" s="473">
        <v>3.1</v>
      </c>
      <c r="H297" s="473">
        <v>1</v>
      </c>
      <c r="I297" s="473">
        <v>0.2</v>
      </c>
      <c r="J297" s="473">
        <v>0.5</v>
      </c>
      <c r="K297" s="473">
        <v>0.6</v>
      </c>
      <c r="L297" s="473">
        <v>6.3</v>
      </c>
      <c r="M297" s="473">
        <v>2.1</v>
      </c>
      <c r="N297" s="473">
        <v>4.5999999999999996</v>
      </c>
      <c r="O297" s="472">
        <v>0.9</v>
      </c>
      <c r="P297" s="472">
        <v>1.1000000000000001</v>
      </c>
      <c r="Q297" s="385">
        <f>(D297-Math!B$2)/Math!B$3</f>
        <v>-0.21810430455539967</v>
      </c>
      <c r="R297" s="385">
        <f>(E297-Math!C$2)/Math!C$3</f>
        <v>0.83605867068837247</v>
      </c>
      <c r="S297" s="385">
        <f>(F297-Math!D$2)/Math!D$3</f>
        <v>-6.3736301615580027E-2</v>
      </c>
      <c r="T297" s="385">
        <f>(G297-Math!E$2)/Math!E$3</f>
        <v>-0.77311034582145488</v>
      </c>
      <c r="U297" s="385">
        <f>(H297-Math!F$2)/Math!F$3</f>
        <v>-0.92087168006871456</v>
      </c>
      <c r="V297" s="385">
        <f>(I297-Math!G$2)/Math!G$3</f>
        <v>-1.6403784084111315</v>
      </c>
      <c r="W297" s="385">
        <f>(J297-Math!H$2)/Math!H$3</f>
        <v>-0.21148597245419587</v>
      </c>
      <c r="X297" s="385">
        <f>(-1)*(K297-Math!I$2)/Math!I$3</f>
        <v>1.1971810716370355</v>
      </c>
      <c r="Y297" s="385">
        <f>(L297-Math!J$2)/Math!J$3</f>
        <v>-1.1808724998954978</v>
      </c>
    </row>
    <row r="298" spans="1:25" ht="18">
      <c r="A298" s="471" t="s">
        <v>380</v>
      </c>
      <c r="B298" s="472">
        <v>276</v>
      </c>
      <c r="C298" s="472">
        <v>66</v>
      </c>
      <c r="D298" s="473">
        <v>0.48</v>
      </c>
      <c r="E298" s="472">
        <v>0.75</v>
      </c>
      <c r="F298" s="473">
        <v>1.3</v>
      </c>
      <c r="G298" s="473">
        <v>2.5</v>
      </c>
      <c r="H298" s="473">
        <v>1.8</v>
      </c>
      <c r="I298" s="473">
        <v>0.3</v>
      </c>
      <c r="J298" s="473">
        <v>0</v>
      </c>
      <c r="K298" s="473">
        <v>0.8</v>
      </c>
      <c r="L298" s="473">
        <v>8.3000000000000007</v>
      </c>
      <c r="M298" s="473">
        <v>3.3</v>
      </c>
      <c r="N298" s="473">
        <v>6.9</v>
      </c>
      <c r="O298" s="472">
        <v>0.4</v>
      </c>
      <c r="P298" s="472">
        <v>0.5</v>
      </c>
      <c r="Q298" s="385">
        <f>(D298-Math!B$2)/Math!B$3</f>
        <v>0.12004190405762474</v>
      </c>
      <c r="R298" s="385">
        <f>(E298-Math!C$2)/Math!C$3</f>
        <v>-0.17530262449917725</v>
      </c>
      <c r="S298" s="385">
        <f>(F298-Math!D$2)/Math!D$3</f>
        <v>5.0760048592049148E-2</v>
      </c>
      <c r="T298" s="385">
        <f>(G298-Math!E$2)/Math!E$3</f>
        <v>-1.008098292879648</v>
      </c>
      <c r="U298" s="385">
        <f>(H298-Math!F$2)/Math!F$3</f>
        <v>-0.49330502652549296</v>
      </c>
      <c r="V298" s="385">
        <f>(I298-Math!G$2)/Math!G$3</f>
        <v>-1.3851328054425947</v>
      </c>
      <c r="W298" s="385">
        <f>(J298-Math!H$2)/Math!H$3</f>
        <v>-1.1816051121523412</v>
      </c>
      <c r="X298" s="385">
        <f>(-1)*(K298-Math!I$2)/Math!I$3</f>
        <v>0.92835298668859911</v>
      </c>
      <c r="Y298" s="385">
        <f>(L298-Math!J$2)/Math!J$3</f>
        <v>-0.81760163241328943</v>
      </c>
    </row>
    <row r="299" spans="1:25" ht="18">
      <c r="A299" s="471" t="s">
        <v>395</v>
      </c>
      <c r="B299" s="472">
        <v>277</v>
      </c>
      <c r="C299" s="472">
        <v>64</v>
      </c>
      <c r="D299" s="473">
        <v>0.46</v>
      </c>
      <c r="E299" s="472">
        <v>0.74</v>
      </c>
      <c r="F299" s="473">
        <v>1</v>
      </c>
      <c r="G299" s="473">
        <v>3.2</v>
      </c>
      <c r="H299" s="473">
        <v>1.2</v>
      </c>
      <c r="I299" s="473">
        <v>0.3</v>
      </c>
      <c r="J299" s="473">
        <v>0.3</v>
      </c>
      <c r="K299" s="473">
        <v>0.8</v>
      </c>
      <c r="L299" s="473">
        <v>7.9</v>
      </c>
      <c r="M299" s="473">
        <v>2.7</v>
      </c>
      <c r="N299" s="473">
        <v>5.8</v>
      </c>
      <c r="O299" s="472">
        <v>1.6</v>
      </c>
      <c r="P299" s="472">
        <v>2.1</v>
      </c>
      <c r="Q299" s="385">
        <f>(D299-Math!B$2)/Math!B$3</f>
        <v>-0.21810430455539967</v>
      </c>
      <c r="R299" s="385">
        <f>(E299-Math!C$2)/Math!C$3</f>
        <v>-0.28767610174223845</v>
      </c>
      <c r="S299" s="385">
        <f>(F299-Math!D$2)/Math!D$3</f>
        <v>-0.29272900203083813</v>
      </c>
      <c r="T299" s="385">
        <f>(G299-Math!E$2)/Math!E$3</f>
        <v>-0.73394568797842263</v>
      </c>
      <c r="U299" s="385">
        <f>(H299-Math!F$2)/Math!F$3</f>
        <v>-0.8139800166829092</v>
      </c>
      <c r="V299" s="385">
        <f>(I299-Math!G$2)/Math!G$3</f>
        <v>-1.3851328054425947</v>
      </c>
      <c r="W299" s="385">
        <f>(J299-Math!H$2)/Math!H$3</f>
        <v>-0.59953362833345403</v>
      </c>
      <c r="X299" s="385">
        <f>(-1)*(K299-Math!I$2)/Math!I$3</f>
        <v>0.92835298668859911</v>
      </c>
      <c r="Y299" s="385">
        <f>(L299-Math!J$2)/Math!J$3</f>
        <v>-0.89025580590973108</v>
      </c>
    </row>
    <row r="300" spans="1:25" ht="18">
      <c r="A300" s="471" t="s">
        <v>398</v>
      </c>
      <c r="B300" s="472">
        <v>278</v>
      </c>
      <c r="C300" s="472">
        <v>60</v>
      </c>
      <c r="D300" s="473">
        <v>0.47</v>
      </c>
      <c r="E300" s="472">
        <v>0.89</v>
      </c>
      <c r="F300" s="473">
        <v>0.8</v>
      </c>
      <c r="G300" s="473">
        <v>2.2000000000000002</v>
      </c>
      <c r="H300" s="473">
        <v>1.4</v>
      </c>
      <c r="I300" s="473">
        <v>0</v>
      </c>
      <c r="J300" s="473">
        <v>0</v>
      </c>
      <c r="K300" s="473">
        <v>0.5</v>
      </c>
      <c r="L300" s="473">
        <v>6.9</v>
      </c>
      <c r="M300" s="473">
        <v>1.9</v>
      </c>
      <c r="N300" s="473">
        <v>4.0999999999999996</v>
      </c>
      <c r="O300" s="472">
        <v>2.2000000000000002</v>
      </c>
      <c r="P300" s="472">
        <v>2.5</v>
      </c>
      <c r="Q300" s="385">
        <f>(D300-Math!B$2)/Math!B$3</f>
        <v>-4.9031200248887921E-2</v>
      </c>
      <c r="R300" s="385">
        <f>(E300-Math!C$2)/Math!C$3</f>
        <v>1.3979260569036787</v>
      </c>
      <c r="S300" s="385">
        <f>(F300-Math!D$2)/Math!D$3</f>
        <v>-0.52172170244609628</v>
      </c>
      <c r="T300" s="385">
        <f>(G300-Math!E$2)/Math!E$3</f>
        <v>-1.1255922664087445</v>
      </c>
      <c r="U300" s="385">
        <f>(H300-Math!F$2)/Math!F$3</f>
        <v>-0.70708835329710384</v>
      </c>
      <c r="V300" s="385">
        <f>(I300-Math!G$2)/Math!G$3</f>
        <v>-2.1508696143482058</v>
      </c>
      <c r="W300" s="385">
        <f>(J300-Math!H$2)/Math!H$3</f>
        <v>-1.1816051121523412</v>
      </c>
      <c r="X300" s="385">
        <f>(-1)*(K300-Math!I$2)/Math!I$3</f>
        <v>1.3315951141112534</v>
      </c>
      <c r="Y300" s="385">
        <f>(L300-Math!J$2)/Math!J$3</f>
        <v>-1.0718912396508351</v>
      </c>
    </row>
    <row r="301" spans="1:25" ht="18">
      <c r="A301" s="471" t="s">
        <v>261</v>
      </c>
      <c r="B301" s="472">
        <v>279</v>
      </c>
      <c r="C301" s="472">
        <v>76</v>
      </c>
      <c r="D301" s="473">
        <v>0.43</v>
      </c>
      <c r="E301" s="472">
        <v>0.7</v>
      </c>
      <c r="F301" s="473">
        <v>0.8</v>
      </c>
      <c r="G301" s="473">
        <v>3.9</v>
      </c>
      <c r="H301" s="473">
        <v>1</v>
      </c>
      <c r="I301" s="473">
        <v>0.7</v>
      </c>
      <c r="J301" s="473">
        <v>0.4</v>
      </c>
      <c r="K301" s="473">
        <v>0.7</v>
      </c>
      <c r="L301" s="473">
        <v>6.1</v>
      </c>
      <c r="M301" s="473">
        <v>2.2999999999999998</v>
      </c>
      <c r="N301" s="473">
        <v>5.3</v>
      </c>
      <c r="O301" s="472">
        <v>0.7</v>
      </c>
      <c r="P301" s="472">
        <v>1.1000000000000001</v>
      </c>
      <c r="Q301" s="385">
        <f>(D301-Math!B$2)/Math!B$3</f>
        <v>-0.72532361747493768</v>
      </c>
      <c r="R301" s="385">
        <f>(E301-Math!C$2)/Math!C$3</f>
        <v>-0.7371700107144834</v>
      </c>
      <c r="S301" s="385">
        <f>(F301-Math!D$2)/Math!D$3</f>
        <v>-0.52172170244609628</v>
      </c>
      <c r="T301" s="385">
        <f>(G301-Math!E$2)/Math!E$3</f>
        <v>-0.45979308307719746</v>
      </c>
      <c r="U301" s="385">
        <f>(H301-Math!F$2)/Math!F$3</f>
        <v>-0.92087168006871456</v>
      </c>
      <c r="V301" s="385">
        <f>(I301-Math!G$2)/Math!G$3</f>
        <v>-0.36415039356844614</v>
      </c>
      <c r="W301" s="385">
        <f>(J301-Math!H$2)/Math!H$3</f>
        <v>-0.40550980039382489</v>
      </c>
      <c r="X301" s="385">
        <f>(-1)*(K301-Math!I$2)/Math!I$3</f>
        <v>1.0627670291628173</v>
      </c>
      <c r="Y301" s="385">
        <f>(L301-Math!J$2)/Math!J$3</f>
        <v>-1.2171995866437186</v>
      </c>
    </row>
    <row r="302" spans="1:25" ht="18">
      <c r="A302" s="471" t="s">
        <v>270</v>
      </c>
      <c r="B302" s="472">
        <v>280</v>
      </c>
      <c r="C302" s="472">
        <v>70</v>
      </c>
      <c r="D302" s="473">
        <v>0.45</v>
      </c>
      <c r="E302" s="472">
        <v>0.75</v>
      </c>
      <c r="F302" s="473">
        <v>0.9</v>
      </c>
      <c r="G302" s="473">
        <v>2.9</v>
      </c>
      <c r="H302" s="473">
        <v>1.3</v>
      </c>
      <c r="I302" s="473">
        <v>0.6</v>
      </c>
      <c r="J302" s="473">
        <v>0.2</v>
      </c>
      <c r="K302" s="473">
        <v>0.8</v>
      </c>
      <c r="L302" s="473">
        <v>6.9</v>
      </c>
      <c r="M302" s="473">
        <v>2.2999999999999998</v>
      </c>
      <c r="N302" s="473">
        <v>5.2</v>
      </c>
      <c r="O302" s="472">
        <v>1.4</v>
      </c>
      <c r="P302" s="472">
        <v>1.8</v>
      </c>
      <c r="Q302" s="385">
        <f>(D302-Math!B$2)/Math!B$3</f>
        <v>-0.38717740886191232</v>
      </c>
      <c r="R302" s="385">
        <f>(E302-Math!C$2)/Math!C$3</f>
        <v>-0.17530262449917725</v>
      </c>
      <c r="S302" s="385">
        <f>(F302-Math!D$2)/Math!D$3</f>
        <v>-0.40722535223846718</v>
      </c>
      <c r="T302" s="385">
        <f>(G302-Math!E$2)/Math!E$3</f>
        <v>-0.85143966150751937</v>
      </c>
      <c r="U302" s="385">
        <f>(H302-Math!F$2)/Math!F$3</f>
        <v>-0.76053418499000647</v>
      </c>
      <c r="V302" s="385">
        <f>(I302-Math!G$2)/Math!G$3</f>
        <v>-0.61939599653698318</v>
      </c>
      <c r="W302" s="385">
        <f>(J302-Math!H$2)/Math!H$3</f>
        <v>-0.79355745627308305</v>
      </c>
      <c r="X302" s="385">
        <f>(-1)*(K302-Math!I$2)/Math!I$3</f>
        <v>0.92835298668859911</v>
      </c>
      <c r="Y302" s="385">
        <f>(L302-Math!J$2)/Math!J$3</f>
        <v>-1.0718912396508351</v>
      </c>
    </row>
    <row r="303" spans="1:25" ht="18">
      <c r="A303" s="471" t="s">
        <v>274</v>
      </c>
      <c r="B303" s="472">
        <v>281</v>
      </c>
      <c r="C303" s="472">
        <v>40</v>
      </c>
      <c r="D303" s="473">
        <v>0.43</v>
      </c>
      <c r="E303" s="472">
        <v>0.8</v>
      </c>
      <c r="F303" s="473">
        <v>1</v>
      </c>
      <c r="G303" s="473">
        <v>3.3</v>
      </c>
      <c r="H303" s="473">
        <v>1.1000000000000001</v>
      </c>
      <c r="I303" s="473">
        <v>0.3</v>
      </c>
      <c r="J303" s="473">
        <v>0.7</v>
      </c>
      <c r="K303" s="473">
        <v>0.7</v>
      </c>
      <c r="L303" s="473">
        <v>5.9</v>
      </c>
      <c r="M303" s="473">
        <v>2</v>
      </c>
      <c r="N303" s="473">
        <v>4.7</v>
      </c>
      <c r="O303" s="472">
        <v>0.9</v>
      </c>
      <c r="P303" s="472">
        <v>1.1000000000000001</v>
      </c>
      <c r="Q303" s="385">
        <f>(D303-Math!B$2)/Math!B$3</f>
        <v>-0.72532361747493768</v>
      </c>
      <c r="R303" s="385">
        <f>(E303-Math!C$2)/Math!C$3</f>
        <v>0.38656476171612886</v>
      </c>
      <c r="S303" s="385">
        <f>(F303-Math!D$2)/Math!D$3</f>
        <v>-0.29272900203083813</v>
      </c>
      <c r="T303" s="385">
        <f>(G303-Math!E$2)/Math!E$3</f>
        <v>-0.69478103013539061</v>
      </c>
      <c r="U303" s="385">
        <f>(H303-Math!F$2)/Math!F$3</f>
        <v>-0.86742584837581183</v>
      </c>
      <c r="V303" s="385">
        <f>(I303-Math!G$2)/Math!G$3</f>
        <v>-1.3851328054425947</v>
      </c>
      <c r="W303" s="385">
        <f>(J303-Math!H$2)/Math!H$3</f>
        <v>0.17656168342506218</v>
      </c>
      <c r="X303" s="385">
        <f>(-1)*(K303-Math!I$2)/Math!I$3</f>
        <v>1.0627670291628173</v>
      </c>
      <c r="Y303" s="385">
        <f>(L303-Math!J$2)/Math!J$3</f>
        <v>-1.2535266733919392</v>
      </c>
    </row>
    <row r="304" spans="1:25" ht="18">
      <c r="A304" s="471" t="s">
        <v>383</v>
      </c>
      <c r="B304" s="472">
        <v>282</v>
      </c>
      <c r="C304" s="472">
        <v>60</v>
      </c>
      <c r="D304" s="473">
        <v>0.47</v>
      </c>
      <c r="E304" s="472">
        <v>0.72</v>
      </c>
      <c r="F304" s="473">
        <v>0.8</v>
      </c>
      <c r="G304" s="473">
        <v>2.9</v>
      </c>
      <c r="H304" s="473">
        <v>0.7</v>
      </c>
      <c r="I304" s="473">
        <v>0.6</v>
      </c>
      <c r="J304" s="473">
        <v>0.4</v>
      </c>
      <c r="K304" s="473">
        <v>0.5</v>
      </c>
      <c r="L304" s="473">
        <v>6.3</v>
      </c>
      <c r="M304" s="473">
        <v>2.2999999999999998</v>
      </c>
      <c r="N304" s="473">
        <v>4.8</v>
      </c>
      <c r="O304" s="472">
        <v>0.9</v>
      </c>
      <c r="P304" s="472">
        <v>1.3</v>
      </c>
      <c r="Q304" s="385">
        <f>(D304-Math!B$2)/Math!B$3</f>
        <v>-4.9031200248887921E-2</v>
      </c>
      <c r="R304" s="385">
        <f>(E304-Math!C$2)/Math!C$3</f>
        <v>-0.51242305622836093</v>
      </c>
      <c r="S304" s="385">
        <f>(F304-Math!D$2)/Math!D$3</f>
        <v>-0.52172170244609628</v>
      </c>
      <c r="T304" s="385">
        <f>(G304-Math!E$2)/Math!E$3</f>
        <v>-0.85143966150751937</v>
      </c>
      <c r="U304" s="385">
        <f>(H304-Math!F$2)/Math!F$3</f>
        <v>-1.0812091751474229</v>
      </c>
      <c r="V304" s="385">
        <f>(I304-Math!G$2)/Math!G$3</f>
        <v>-0.61939599653698318</v>
      </c>
      <c r="W304" s="385">
        <f>(J304-Math!H$2)/Math!H$3</f>
        <v>-0.40550980039382489</v>
      </c>
      <c r="X304" s="385">
        <f>(-1)*(K304-Math!I$2)/Math!I$3</f>
        <v>1.3315951141112534</v>
      </c>
      <c r="Y304" s="385">
        <f>(L304-Math!J$2)/Math!J$3</f>
        <v>-1.1808724998954978</v>
      </c>
    </row>
    <row r="305" spans="1:25" ht="18">
      <c r="A305" s="471" t="s">
        <v>394</v>
      </c>
      <c r="B305" s="472">
        <v>283</v>
      </c>
      <c r="C305" s="472">
        <v>30</v>
      </c>
      <c r="D305" s="473">
        <v>0.48</v>
      </c>
      <c r="E305" s="472">
        <v>0.77</v>
      </c>
      <c r="F305" s="473">
        <v>0.5</v>
      </c>
      <c r="G305" s="473">
        <v>1.8</v>
      </c>
      <c r="H305" s="473">
        <v>1.3</v>
      </c>
      <c r="I305" s="473">
        <v>0.6</v>
      </c>
      <c r="J305" s="473">
        <v>0.2</v>
      </c>
      <c r="K305" s="473">
        <v>0.7</v>
      </c>
      <c r="L305" s="473">
        <v>7.2</v>
      </c>
      <c r="M305" s="473">
        <v>2.8</v>
      </c>
      <c r="N305" s="473">
        <v>5.7</v>
      </c>
      <c r="O305" s="472">
        <v>1.2</v>
      </c>
      <c r="P305" s="472">
        <v>1.6</v>
      </c>
      <c r="Q305" s="385">
        <f>(D305-Math!B$2)/Math!B$3</f>
        <v>0.12004190405762474</v>
      </c>
      <c r="R305" s="385">
        <f>(E305-Math!C$2)/Math!C$3</f>
        <v>4.9444329986945194E-2</v>
      </c>
      <c r="S305" s="385">
        <f>(F305-Math!D$2)/Math!D$3</f>
        <v>-0.86521075306898354</v>
      </c>
      <c r="T305" s="385">
        <f>(G305-Math!E$2)/Math!E$3</f>
        <v>-1.2822508977808733</v>
      </c>
      <c r="U305" s="385">
        <f>(H305-Math!F$2)/Math!F$3</f>
        <v>-0.76053418499000647</v>
      </c>
      <c r="V305" s="385">
        <f>(I305-Math!G$2)/Math!G$3</f>
        <v>-0.61939599653698318</v>
      </c>
      <c r="W305" s="385">
        <f>(J305-Math!H$2)/Math!H$3</f>
        <v>-0.79355745627308305</v>
      </c>
      <c r="X305" s="385">
        <f>(-1)*(K305-Math!I$2)/Math!I$3</f>
        <v>1.0627670291628173</v>
      </c>
      <c r="Y305" s="385">
        <f>(L305-Math!J$2)/Math!J$3</f>
        <v>-1.017400609528504</v>
      </c>
    </row>
    <row r="306" spans="1:25" ht="18">
      <c r="A306" s="471" t="s">
        <v>392</v>
      </c>
      <c r="B306" s="472">
        <v>284</v>
      </c>
      <c r="C306" s="472">
        <v>72</v>
      </c>
      <c r="D306" s="473">
        <v>0.43</v>
      </c>
      <c r="E306" s="472">
        <v>0.54</v>
      </c>
      <c r="F306" s="473">
        <v>1.5</v>
      </c>
      <c r="G306" s="473">
        <v>2</v>
      </c>
      <c r="H306" s="473">
        <v>2.1</v>
      </c>
      <c r="I306" s="473">
        <v>0.5</v>
      </c>
      <c r="J306" s="473">
        <v>0.3</v>
      </c>
      <c r="K306" s="473">
        <v>0.8</v>
      </c>
      <c r="L306" s="473">
        <v>9.3000000000000007</v>
      </c>
      <c r="M306" s="473">
        <v>3.5</v>
      </c>
      <c r="N306" s="473">
        <v>8.3000000000000007</v>
      </c>
      <c r="O306" s="472">
        <v>0.7</v>
      </c>
      <c r="P306" s="472">
        <v>1.2</v>
      </c>
      <c r="Q306" s="385">
        <f>(D306-Math!B$2)/Math!B$3</f>
        <v>-0.72532361747493768</v>
      </c>
      <c r="R306" s="385">
        <f>(E306-Math!C$2)/Math!C$3</f>
        <v>-2.5351456466034605</v>
      </c>
      <c r="S306" s="385">
        <f>(F306-Math!D$2)/Math!D$3</f>
        <v>0.27975274900730723</v>
      </c>
      <c r="T306" s="385">
        <f>(G306-Math!E$2)/Math!E$3</f>
        <v>-1.203921582094809</v>
      </c>
      <c r="U306" s="385">
        <f>(H306-Math!F$2)/Math!F$3</f>
        <v>-0.33296753144678487</v>
      </c>
      <c r="V306" s="385">
        <f>(I306-Math!G$2)/Math!G$3</f>
        <v>-0.87464159950552023</v>
      </c>
      <c r="W306" s="385">
        <f>(J306-Math!H$2)/Math!H$3</f>
        <v>-0.59953362833345403</v>
      </c>
      <c r="X306" s="385">
        <f>(-1)*(K306-Math!I$2)/Math!I$3</f>
        <v>0.92835298668859911</v>
      </c>
      <c r="Y306" s="385">
        <f>(L306-Math!J$2)/Math!J$3</f>
        <v>-0.63596619867218529</v>
      </c>
    </row>
    <row r="307" spans="1:25" ht="18">
      <c r="A307" s="471" t="s">
        <v>399</v>
      </c>
      <c r="B307" s="472">
        <v>285</v>
      </c>
      <c r="C307" s="472">
        <v>68</v>
      </c>
      <c r="D307" s="473">
        <v>0.43</v>
      </c>
      <c r="E307" s="472">
        <v>0.78</v>
      </c>
      <c r="F307" s="473">
        <v>0.7</v>
      </c>
      <c r="G307" s="473">
        <v>2.7</v>
      </c>
      <c r="H307" s="473">
        <v>0.7</v>
      </c>
      <c r="I307" s="473">
        <v>0.5</v>
      </c>
      <c r="J307" s="473">
        <v>0.4</v>
      </c>
      <c r="K307" s="473">
        <v>0.7</v>
      </c>
      <c r="L307" s="473">
        <v>7.7</v>
      </c>
      <c r="M307" s="473">
        <v>2.9</v>
      </c>
      <c r="N307" s="473">
        <v>6.6</v>
      </c>
      <c r="O307" s="472">
        <v>1.2</v>
      </c>
      <c r="P307" s="472">
        <v>1.6</v>
      </c>
      <c r="Q307" s="385">
        <f>(D307-Math!B$2)/Math!B$3</f>
        <v>-0.72532361747493768</v>
      </c>
      <c r="R307" s="385">
        <f>(E307-Math!C$2)/Math!C$3</f>
        <v>0.16181780723000641</v>
      </c>
      <c r="S307" s="385">
        <f>(F307-Math!D$2)/Math!D$3</f>
        <v>-0.63621805265372544</v>
      </c>
      <c r="T307" s="385">
        <f>(G307-Math!E$2)/Math!E$3</f>
        <v>-0.92976897719358365</v>
      </c>
      <c r="U307" s="385">
        <f>(H307-Math!F$2)/Math!F$3</f>
        <v>-1.0812091751474229</v>
      </c>
      <c r="V307" s="385">
        <f>(I307-Math!G$2)/Math!G$3</f>
        <v>-0.87464159950552023</v>
      </c>
      <c r="W307" s="385">
        <f>(J307-Math!H$2)/Math!H$3</f>
        <v>-0.40550980039382489</v>
      </c>
      <c r="X307" s="385">
        <f>(-1)*(K307-Math!I$2)/Math!I$3</f>
        <v>1.0627670291628173</v>
      </c>
      <c r="Y307" s="385">
        <f>(L307-Math!J$2)/Math!J$3</f>
        <v>-0.92658289265795191</v>
      </c>
    </row>
    <row r="308" spans="1:25" ht="18">
      <c r="A308" s="471" t="s">
        <v>277</v>
      </c>
      <c r="B308" s="472">
        <v>286</v>
      </c>
      <c r="C308" s="472">
        <v>68</v>
      </c>
      <c r="D308" s="473">
        <v>0.4</v>
      </c>
      <c r="E308" s="472">
        <v>0.78</v>
      </c>
      <c r="F308" s="473">
        <v>1.3</v>
      </c>
      <c r="G308" s="473">
        <v>1.8</v>
      </c>
      <c r="H308" s="473">
        <v>1.4</v>
      </c>
      <c r="I308" s="473">
        <v>0.6</v>
      </c>
      <c r="J308" s="473">
        <v>0.2</v>
      </c>
      <c r="K308" s="473">
        <v>1.1000000000000001</v>
      </c>
      <c r="L308" s="473">
        <v>7.6</v>
      </c>
      <c r="M308" s="473">
        <v>2.4</v>
      </c>
      <c r="N308" s="473">
        <v>6</v>
      </c>
      <c r="O308" s="472">
        <v>1.5</v>
      </c>
      <c r="P308" s="472">
        <v>2</v>
      </c>
      <c r="Q308" s="385">
        <f>(D308-Math!B$2)/Math!B$3</f>
        <v>-1.2325429303944748</v>
      </c>
      <c r="R308" s="385">
        <f>(E308-Math!C$2)/Math!C$3</f>
        <v>0.16181780723000641</v>
      </c>
      <c r="S308" s="385">
        <f>(F308-Math!D$2)/Math!D$3</f>
        <v>5.0760048592049148E-2</v>
      </c>
      <c r="T308" s="385">
        <f>(G308-Math!E$2)/Math!E$3</f>
        <v>-1.2822508977808733</v>
      </c>
      <c r="U308" s="385">
        <f>(H308-Math!F$2)/Math!F$3</f>
        <v>-0.70708835329710384</v>
      </c>
      <c r="V308" s="385">
        <f>(I308-Math!G$2)/Math!G$3</f>
        <v>-0.61939599653698318</v>
      </c>
      <c r="W308" s="385">
        <f>(J308-Math!H$2)/Math!H$3</f>
        <v>-0.79355745627308305</v>
      </c>
      <c r="X308" s="385">
        <f>(-1)*(K308-Math!I$2)/Math!I$3</f>
        <v>0.5251108592659447</v>
      </c>
      <c r="Y308" s="385">
        <f>(L308-Math!J$2)/Math!J$3</f>
        <v>-0.94474643603206243</v>
      </c>
    </row>
    <row r="309" spans="1:25" ht="18">
      <c r="A309" s="471" t="s">
        <v>376</v>
      </c>
      <c r="B309" s="472">
        <v>287</v>
      </c>
      <c r="C309" s="472">
        <v>67</v>
      </c>
      <c r="D309" s="473">
        <v>0.48</v>
      </c>
      <c r="E309" s="472">
        <v>0.3</v>
      </c>
      <c r="F309" s="473">
        <v>0.2</v>
      </c>
      <c r="G309" s="473">
        <v>4.3</v>
      </c>
      <c r="H309" s="473">
        <v>1.1000000000000001</v>
      </c>
      <c r="I309" s="473">
        <v>1</v>
      </c>
      <c r="J309" s="473">
        <v>0.8</v>
      </c>
      <c r="K309" s="473">
        <v>0.7</v>
      </c>
      <c r="L309" s="473">
        <v>5.4</v>
      </c>
      <c r="M309" s="473">
        <v>2.5</v>
      </c>
      <c r="N309" s="473">
        <v>5.2</v>
      </c>
      <c r="O309" s="472">
        <v>0.3</v>
      </c>
      <c r="P309" s="472">
        <v>0.9</v>
      </c>
      <c r="Q309" s="385">
        <f>(D309-Math!B$2)/Math!B$3</f>
        <v>0.12004190405762474</v>
      </c>
      <c r="R309" s="385">
        <f>(E309-Math!C$2)/Math!C$3</f>
        <v>-5.2321091004369276</v>
      </c>
      <c r="S309" s="385">
        <f>(F309-Math!D$2)/Math!D$3</f>
        <v>-1.2086998036918708</v>
      </c>
      <c r="T309" s="385">
        <f>(G309-Math!E$2)/Math!E$3</f>
        <v>-0.30313445170506875</v>
      </c>
      <c r="U309" s="385">
        <f>(H309-Math!F$2)/Math!F$3</f>
        <v>-0.86742584837581183</v>
      </c>
      <c r="V309" s="385">
        <f>(I309-Math!G$2)/Math!G$3</f>
        <v>0.40158641533716533</v>
      </c>
      <c r="W309" s="385">
        <f>(J309-Math!H$2)/Math!H$3</f>
        <v>0.37058551136469142</v>
      </c>
      <c r="X309" s="385">
        <f>(-1)*(K309-Math!I$2)/Math!I$3</f>
        <v>1.0627670291628173</v>
      </c>
      <c r="Y309" s="385">
        <f>(L309-Math!J$2)/Math!J$3</f>
        <v>-1.3443443902624914</v>
      </c>
    </row>
    <row r="310" spans="1:25" ht="18">
      <c r="A310" s="471" t="s">
        <v>393</v>
      </c>
      <c r="B310" s="472">
        <v>288</v>
      </c>
      <c r="C310" s="472">
        <v>5</v>
      </c>
      <c r="D310" s="473">
        <v>0.48</v>
      </c>
      <c r="E310" s="472">
        <v>0.74</v>
      </c>
      <c r="F310" s="473">
        <v>0.4</v>
      </c>
      <c r="G310" s="473">
        <v>2.9</v>
      </c>
      <c r="H310" s="473">
        <v>1.2</v>
      </c>
      <c r="I310" s="473">
        <v>0.5</v>
      </c>
      <c r="J310" s="473">
        <v>0.5</v>
      </c>
      <c r="K310" s="473">
        <v>0.9</v>
      </c>
      <c r="L310" s="473">
        <v>6.3</v>
      </c>
      <c r="M310" s="473">
        <v>2.2999999999999998</v>
      </c>
      <c r="N310" s="473">
        <v>4.7</v>
      </c>
      <c r="O310" s="472">
        <v>1.4</v>
      </c>
      <c r="P310" s="472">
        <v>1.9</v>
      </c>
      <c r="Q310" s="385">
        <f>(D310-Math!B$2)/Math!B$3</f>
        <v>0.12004190405762474</v>
      </c>
      <c r="R310" s="385">
        <f>(E310-Math!C$2)/Math!C$3</f>
        <v>-0.28767610174223845</v>
      </c>
      <c r="S310" s="385">
        <f>(F310-Math!D$2)/Math!D$3</f>
        <v>-0.97970710327661259</v>
      </c>
      <c r="T310" s="385">
        <f>(G310-Math!E$2)/Math!E$3</f>
        <v>-0.85143966150751937</v>
      </c>
      <c r="U310" s="385">
        <f>(H310-Math!F$2)/Math!F$3</f>
        <v>-0.8139800166829092</v>
      </c>
      <c r="V310" s="385">
        <f>(I310-Math!G$2)/Math!G$3</f>
        <v>-0.87464159950552023</v>
      </c>
      <c r="W310" s="385">
        <f>(J310-Math!H$2)/Math!H$3</f>
        <v>-0.21148597245419587</v>
      </c>
      <c r="X310" s="385">
        <f>(-1)*(K310-Math!I$2)/Math!I$3</f>
        <v>0.79393894421438094</v>
      </c>
      <c r="Y310" s="385">
        <f>(L310-Math!J$2)/Math!J$3</f>
        <v>-1.1808724998954978</v>
      </c>
    </row>
    <row r="311" spans="1:25" ht="18">
      <c r="A311" s="471" t="s">
        <v>390</v>
      </c>
      <c r="B311" s="472">
        <v>289</v>
      </c>
      <c r="C311" s="472">
        <v>76</v>
      </c>
      <c r="D311" s="473">
        <v>0.49</v>
      </c>
      <c r="E311" s="472">
        <v>0.9</v>
      </c>
      <c r="F311" s="473">
        <v>1.1000000000000001</v>
      </c>
      <c r="G311" s="473">
        <v>1.4</v>
      </c>
      <c r="H311" s="473">
        <v>0.9</v>
      </c>
      <c r="I311" s="473">
        <v>0.2</v>
      </c>
      <c r="J311" s="473">
        <v>0.1</v>
      </c>
      <c r="K311" s="473">
        <v>0.5</v>
      </c>
      <c r="L311" s="473">
        <v>7.6</v>
      </c>
      <c r="M311" s="473">
        <v>2.8</v>
      </c>
      <c r="N311" s="473">
        <v>5.6</v>
      </c>
      <c r="O311" s="472">
        <v>0.9</v>
      </c>
      <c r="P311" s="472">
        <v>1</v>
      </c>
      <c r="Q311" s="385">
        <f>(D311-Math!B$2)/Math!B$3</f>
        <v>0.28911500836413739</v>
      </c>
      <c r="R311" s="385">
        <f>(E311-Math!C$2)/Math!C$3</f>
        <v>1.5102995341467398</v>
      </c>
      <c r="S311" s="385">
        <f>(F311-Math!D$2)/Math!D$3</f>
        <v>-0.17823265182320897</v>
      </c>
      <c r="T311" s="385">
        <f>(G311-Math!E$2)/Math!E$3</f>
        <v>-1.4389095291530021</v>
      </c>
      <c r="U311" s="385">
        <f>(H311-Math!F$2)/Math!F$3</f>
        <v>-0.97431751176161729</v>
      </c>
      <c r="V311" s="385">
        <f>(I311-Math!G$2)/Math!G$3</f>
        <v>-1.6403784084111315</v>
      </c>
      <c r="W311" s="385">
        <f>(J311-Math!H$2)/Math!H$3</f>
        <v>-0.98758128421271218</v>
      </c>
      <c r="X311" s="385">
        <f>(-1)*(K311-Math!I$2)/Math!I$3</f>
        <v>1.3315951141112534</v>
      </c>
      <c r="Y311" s="385">
        <f>(L311-Math!J$2)/Math!J$3</f>
        <v>-0.94474643603206243</v>
      </c>
    </row>
    <row r="312" spans="1:25" ht="18">
      <c r="A312" s="471" t="s">
        <v>385</v>
      </c>
      <c r="B312" s="472">
        <v>290</v>
      </c>
      <c r="C312" s="472">
        <v>75</v>
      </c>
      <c r="D312" s="473">
        <v>0.43</v>
      </c>
      <c r="E312" s="472">
        <v>0.72</v>
      </c>
      <c r="F312" s="473">
        <v>1.5</v>
      </c>
      <c r="G312" s="473">
        <v>2.1</v>
      </c>
      <c r="H312" s="473">
        <v>1.1000000000000001</v>
      </c>
      <c r="I312" s="473">
        <v>0.5</v>
      </c>
      <c r="J312" s="473">
        <v>0.2</v>
      </c>
      <c r="K312" s="473">
        <v>0.6</v>
      </c>
      <c r="L312" s="473">
        <v>7.5</v>
      </c>
      <c r="M312" s="473">
        <v>2.7</v>
      </c>
      <c r="N312" s="473">
        <v>6.3</v>
      </c>
      <c r="O312" s="472">
        <v>0.5</v>
      </c>
      <c r="P312" s="472">
        <v>0.8</v>
      </c>
      <c r="Q312" s="385">
        <f>(D312-Math!B$2)/Math!B$3</f>
        <v>-0.72532361747493768</v>
      </c>
      <c r="R312" s="385">
        <f>(E312-Math!C$2)/Math!C$3</f>
        <v>-0.51242305622836093</v>
      </c>
      <c r="S312" s="385">
        <f>(F312-Math!D$2)/Math!D$3</f>
        <v>0.27975274900730723</v>
      </c>
      <c r="T312" s="385">
        <f>(G312-Math!E$2)/Math!E$3</f>
        <v>-1.1647569242517768</v>
      </c>
      <c r="U312" s="385">
        <f>(H312-Math!F$2)/Math!F$3</f>
        <v>-0.86742584837581183</v>
      </c>
      <c r="V312" s="385">
        <f>(I312-Math!G$2)/Math!G$3</f>
        <v>-0.87464159950552023</v>
      </c>
      <c r="W312" s="385">
        <f>(J312-Math!H$2)/Math!H$3</f>
        <v>-0.79355745627308305</v>
      </c>
      <c r="X312" s="385">
        <f>(-1)*(K312-Math!I$2)/Math!I$3</f>
        <v>1.1971810716370355</v>
      </c>
      <c r="Y312" s="385">
        <f>(L312-Math!J$2)/Math!J$3</f>
        <v>-0.96290997940617284</v>
      </c>
    </row>
    <row r="313" spans="1:25" ht="18">
      <c r="A313" s="471" t="s">
        <v>388</v>
      </c>
      <c r="B313" s="472">
        <v>291</v>
      </c>
      <c r="C313" s="472">
        <v>70</v>
      </c>
      <c r="D313" s="473">
        <v>0.4</v>
      </c>
      <c r="E313" s="472">
        <v>0.77</v>
      </c>
      <c r="F313" s="473">
        <v>1.8</v>
      </c>
      <c r="G313" s="473">
        <v>2.7</v>
      </c>
      <c r="H313" s="473">
        <v>0.9</v>
      </c>
      <c r="I313" s="473">
        <v>0.4</v>
      </c>
      <c r="J313" s="473">
        <v>0.2</v>
      </c>
      <c r="K313" s="473">
        <v>0.8</v>
      </c>
      <c r="L313" s="473">
        <v>7.7</v>
      </c>
      <c r="M313" s="473">
        <v>2.6</v>
      </c>
      <c r="N313" s="473">
        <v>6.4</v>
      </c>
      <c r="O313" s="472">
        <v>0.8</v>
      </c>
      <c r="P313" s="472">
        <v>1</v>
      </c>
      <c r="Q313" s="385">
        <f>(D313-Math!B$2)/Math!B$3</f>
        <v>-1.2325429303944748</v>
      </c>
      <c r="R313" s="385">
        <f>(E313-Math!C$2)/Math!C$3</f>
        <v>4.9444329986945194E-2</v>
      </c>
      <c r="S313" s="385">
        <f>(F313-Math!D$2)/Math!D$3</f>
        <v>0.62324179963019455</v>
      </c>
      <c r="T313" s="385">
        <f>(G313-Math!E$2)/Math!E$3</f>
        <v>-0.92976897719358365</v>
      </c>
      <c r="U313" s="385">
        <f>(H313-Math!F$2)/Math!F$3</f>
        <v>-0.97431751176161729</v>
      </c>
      <c r="V313" s="385">
        <f>(I313-Math!G$2)/Math!G$3</f>
        <v>-1.1298872024740574</v>
      </c>
      <c r="W313" s="385">
        <f>(J313-Math!H$2)/Math!H$3</f>
        <v>-0.79355745627308305</v>
      </c>
      <c r="X313" s="385">
        <f>(-1)*(K313-Math!I$2)/Math!I$3</f>
        <v>0.92835298668859911</v>
      </c>
      <c r="Y313" s="385">
        <f>(L313-Math!J$2)/Math!J$3</f>
        <v>-0.92658289265795191</v>
      </c>
    </row>
    <row r="314" spans="1:25" ht="18">
      <c r="A314" s="471" t="s">
        <v>381</v>
      </c>
      <c r="B314" s="472">
        <v>292</v>
      </c>
      <c r="C314" s="472">
        <v>68</v>
      </c>
      <c r="D314" s="473">
        <v>0.45</v>
      </c>
      <c r="E314" s="472">
        <v>0.8</v>
      </c>
      <c r="F314" s="473">
        <v>0.4</v>
      </c>
      <c r="G314" s="473">
        <v>2.2000000000000002</v>
      </c>
      <c r="H314" s="473">
        <v>1.4</v>
      </c>
      <c r="I314" s="473">
        <v>1.1000000000000001</v>
      </c>
      <c r="J314" s="473">
        <v>0.1</v>
      </c>
      <c r="K314" s="473">
        <v>0.8</v>
      </c>
      <c r="L314" s="473">
        <v>5.5</v>
      </c>
      <c r="M314" s="473">
        <v>2.2000000000000002</v>
      </c>
      <c r="N314" s="473">
        <v>5</v>
      </c>
      <c r="O314" s="472">
        <v>0.6</v>
      </c>
      <c r="P314" s="472">
        <v>0.7</v>
      </c>
      <c r="Q314" s="385">
        <f>(D314-Math!B$2)/Math!B$3</f>
        <v>-0.38717740886191232</v>
      </c>
      <c r="R314" s="385">
        <f>(E314-Math!C$2)/Math!C$3</f>
        <v>0.38656476171612886</v>
      </c>
      <c r="S314" s="385">
        <f>(F314-Math!D$2)/Math!D$3</f>
        <v>-0.97970710327661259</v>
      </c>
      <c r="T314" s="385">
        <f>(G314-Math!E$2)/Math!E$3</f>
        <v>-1.1255922664087445</v>
      </c>
      <c r="U314" s="385">
        <f>(H314-Math!F$2)/Math!F$3</f>
        <v>-0.70708835329710384</v>
      </c>
      <c r="V314" s="385">
        <f>(I314-Math!G$2)/Math!G$3</f>
        <v>0.65683201830570259</v>
      </c>
      <c r="W314" s="385">
        <f>(J314-Math!H$2)/Math!H$3</f>
        <v>-0.98758128421271218</v>
      </c>
      <c r="X314" s="385">
        <f>(-1)*(K314-Math!I$2)/Math!I$3</f>
        <v>0.92835298668859911</v>
      </c>
      <c r="Y314" s="385">
        <f>(L314-Math!J$2)/Math!J$3</f>
        <v>-1.3261808468883811</v>
      </c>
    </row>
    <row r="315" spans="1:25" ht="18">
      <c r="A315" s="471" t="s">
        <v>400</v>
      </c>
      <c r="B315" s="472">
        <v>293</v>
      </c>
      <c r="C315" s="472">
        <v>50</v>
      </c>
      <c r="D315" s="473">
        <v>0.4</v>
      </c>
      <c r="E315" s="472">
        <v>0.75</v>
      </c>
      <c r="F315" s="473">
        <v>1.2</v>
      </c>
      <c r="G315" s="473">
        <v>3.9</v>
      </c>
      <c r="H315" s="473">
        <v>1</v>
      </c>
      <c r="I315" s="473">
        <v>0.3</v>
      </c>
      <c r="J315" s="473">
        <v>0.1</v>
      </c>
      <c r="K315" s="473">
        <v>0.8</v>
      </c>
      <c r="L315" s="473">
        <v>8.3000000000000007</v>
      </c>
      <c r="M315" s="473">
        <v>2.5</v>
      </c>
      <c r="N315" s="473">
        <v>6.4</v>
      </c>
      <c r="O315" s="472">
        <v>2</v>
      </c>
      <c r="P315" s="472">
        <v>2.7</v>
      </c>
      <c r="Q315" s="385">
        <f>(D315-Math!B$2)/Math!B$3</f>
        <v>-1.2325429303944748</v>
      </c>
      <c r="R315" s="385">
        <f>(E315-Math!C$2)/Math!C$3</f>
        <v>-0.17530262449917725</v>
      </c>
      <c r="S315" s="385">
        <f>(F315-Math!D$2)/Math!D$3</f>
        <v>-6.3736301615580027E-2</v>
      </c>
      <c r="T315" s="385">
        <f>(G315-Math!E$2)/Math!E$3</f>
        <v>-0.45979308307719746</v>
      </c>
      <c r="U315" s="385">
        <f>(H315-Math!F$2)/Math!F$3</f>
        <v>-0.92087168006871456</v>
      </c>
      <c r="V315" s="385">
        <f>(I315-Math!G$2)/Math!G$3</f>
        <v>-1.3851328054425947</v>
      </c>
      <c r="W315" s="385">
        <f>(J315-Math!H$2)/Math!H$3</f>
        <v>-0.98758128421271218</v>
      </c>
      <c r="X315" s="385">
        <f>(-1)*(K315-Math!I$2)/Math!I$3</f>
        <v>0.92835298668859911</v>
      </c>
      <c r="Y315" s="385">
        <f>(L315-Math!J$2)/Math!J$3</f>
        <v>-0.81760163241328943</v>
      </c>
    </row>
    <row r="316" spans="1:25" ht="18">
      <c r="A316" s="471" t="s">
        <v>396</v>
      </c>
      <c r="B316" s="472">
        <v>294</v>
      </c>
      <c r="C316" s="472">
        <v>40</v>
      </c>
      <c r="D316" s="473">
        <v>0.48</v>
      </c>
      <c r="E316" s="472">
        <v>0.65</v>
      </c>
      <c r="F316" s="473">
        <v>0.5</v>
      </c>
      <c r="G316" s="473">
        <v>3.2</v>
      </c>
      <c r="H316" s="473">
        <v>1.1000000000000001</v>
      </c>
      <c r="I316" s="473">
        <v>0.7</v>
      </c>
      <c r="J316" s="473">
        <v>0.3</v>
      </c>
      <c r="K316" s="473">
        <v>0.6</v>
      </c>
      <c r="L316" s="473">
        <v>6.6</v>
      </c>
      <c r="M316" s="473">
        <v>2.5</v>
      </c>
      <c r="N316" s="473">
        <v>5.2</v>
      </c>
      <c r="O316" s="472">
        <v>1.1000000000000001</v>
      </c>
      <c r="P316" s="472">
        <v>1.7</v>
      </c>
      <c r="Q316" s="385">
        <f>(D316-Math!B$2)/Math!B$3</f>
        <v>0.12004190405762474</v>
      </c>
      <c r="R316" s="385">
        <f>(E316-Math!C$2)/Math!C$3</f>
        <v>-1.2990373969297881</v>
      </c>
      <c r="S316" s="385">
        <f>(F316-Math!D$2)/Math!D$3</f>
        <v>-0.86521075306898354</v>
      </c>
      <c r="T316" s="385">
        <f>(G316-Math!E$2)/Math!E$3</f>
        <v>-0.73394568797842263</v>
      </c>
      <c r="U316" s="385">
        <f>(H316-Math!F$2)/Math!F$3</f>
        <v>-0.86742584837581183</v>
      </c>
      <c r="V316" s="385">
        <f>(I316-Math!G$2)/Math!G$3</f>
        <v>-0.36415039356844614</v>
      </c>
      <c r="W316" s="385">
        <f>(J316-Math!H$2)/Math!H$3</f>
        <v>-0.59953362833345403</v>
      </c>
      <c r="X316" s="385">
        <f>(-1)*(K316-Math!I$2)/Math!I$3</f>
        <v>1.1971810716370355</v>
      </c>
      <c r="Y316" s="385">
        <f>(L316-Math!J$2)/Math!J$3</f>
        <v>-1.1263818697731667</v>
      </c>
    </row>
    <row r="317" spans="1:25" ht="18">
      <c r="A317" s="471" t="s">
        <v>384</v>
      </c>
      <c r="B317" s="472">
        <v>295</v>
      </c>
      <c r="C317" s="472">
        <v>70</v>
      </c>
      <c r="D317" s="473">
        <v>0.44</v>
      </c>
      <c r="E317" s="472">
        <v>0.78</v>
      </c>
      <c r="F317" s="473">
        <v>0.8</v>
      </c>
      <c r="G317" s="473">
        <v>3.3</v>
      </c>
      <c r="H317" s="473">
        <v>0.9</v>
      </c>
      <c r="I317" s="473">
        <v>0.5</v>
      </c>
      <c r="J317" s="473">
        <v>0.6</v>
      </c>
      <c r="K317" s="473">
        <v>0.5</v>
      </c>
      <c r="L317" s="473">
        <v>5.4</v>
      </c>
      <c r="M317" s="473">
        <v>2</v>
      </c>
      <c r="N317" s="473">
        <v>4.5</v>
      </c>
      <c r="O317" s="472">
        <v>0.7</v>
      </c>
      <c r="P317" s="472">
        <v>0.9</v>
      </c>
      <c r="Q317" s="385">
        <f>(D317-Math!B$2)/Math!B$3</f>
        <v>-0.556250513168425</v>
      </c>
      <c r="R317" s="385">
        <f>(E317-Math!C$2)/Math!C$3</f>
        <v>0.16181780723000641</v>
      </c>
      <c r="S317" s="385">
        <f>(F317-Math!D$2)/Math!D$3</f>
        <v>-0.52172170244609628</v>
      </c>
      <c r="T317" s="385">
        <f>(G317-Math!E$2)/Math!E$3</f>
        <v>-0.69478103013539061</v>
      </c>
      <c r="U317" s="385">
        <f>(H317-Math!F$2)/Math!F$3</f>
        <v>-0.97431751176161729</v>
      </c>
      <c r="V317" s="385">
        <f>(I317-Math!G$2)/Math!G$3</f>
        <v>-0.87464159950552023</v>
      </c>
      <c r="W317" s="385">
        <f>(J317-Math!H$2)/Math!H$3</f>
        <v>-1.7462144514566846E-2</v>
      </c>
      <c r="X317" s="385">
        <f>(-1)*(K317-Math!I$2)/Math!I$3</f>
        <v>1.3315951141112534</v>
      </c>
      <c r="Y317" s="385">
        <f>(L317-Math!J$2)/Math!J$3</f>
        <v>-1.3443443902624914</v>
      </c>
    </row>
    <row r="318" spans="1:25" ht="18">
      <c r="A318" s="471" t="s">
        <v>387</v>
      </c>
      <c r="B318" s="472">
        <v>296</v>
      </c>
      <c r="C318" s="472">
        <v>68</v>
      </c>
      <c r="D318" s="473">
        <v>0.45</v>
      </c>
      <c r="E318" s="472">
        <v>0.76</v>
      </c>
      <c r="F318" s="473">
        <v>0.8</v>
      </c>
      <c r="G318" s="473">
        <v>2</v>
      </c>
      <c r="H318" s="473">
        <v>2.6</v>
      </c>
      <c r="I318" s="473">
        <v>0.5</v>
      </c>
      <c r="J318" s="473">
        <v>0.2</v>
      </c>
      <c r="K318" s="473">
        <v>0.9</v>
      </c>
      <c r="L318" s="473">
        <v>6.2</v>
      </c>
      <c r="M318" s="473">
        <v>2.4</v>
      </c>
      <c r="N318" s="473">
        <v>5.3</v>
      </c>
      <c r="O318" s="472">
        <v>0.7</v>
      </c>
      <c r="P318" s="472">
        <v>0.9</v>
      </c>
      <c r="Q318" s="385">
        <f>(D318-Math!B$2)/Math!B$3</f>
        <v>-0.38717740886191232</v>
      </c>
      <c r="R318" s="385">
        <f>(E318-Math!C$2)/Math!C$3</f>
        <v>-6.2929147256116036E-2</v>
      </c>
      <c r="S318" s="385">
        <f>(F318-Math!D$2)/Math!D$3</f>
        <v>-0.52172170244609628</v>
      </c>
      <c r="T318" s="385">
        <f>(G318-Math!E$2)/Math!E$3</f>
        <v>-1.203921582094809</v>
      </c>
      <c r="U318" s="385">
        <f>(H318-Math!F$2)/Math!F$3</f>
        <v>-6.5738372982271379E-2</v>
      </c>
      <c r="V318" s="385">
        <f>(I318-Math!G$2)/Math!G$3</f>
        <v>-0.87464159950552023</v>
      </c>
      <c r="W318" s="385">
        <f>(J318-Math!H$2)/Math!H$3</f>
        <v>-0.79355745627308305</v>
      </c>
      <c r="X318" s="385">
        <f>(-1)*(K318-Math!I$2)/Math!I$3</f>
        <v>0.79393894421438094</v>
      </c>
      <c r="Y318" s="385">
        <f>(L318-Math!J$2)/Math!J$3</f>
        <v>-1.1990360432696081</v>
      </c>
    </row>
    <row r="319" spans="1:25" ht="18">
      <c r="A319" s="471" t="s">
        <v>391</v>
      </c>
      <c r="B319" s="472">
        <v>297</v>
      </c>
      <c r="C319" s="472">
        <v>60</v>
      </c>
      <c r="D319" s="473">
        <v>0.4</v>
      </c>
      <c r="E319" s="472">
        <v>0.82</v>
      </c>
      <c r="F319" s="473">
        <v>1</v>
      </c>
      <c r="G319" s="473">
        <v>1.8</v>
      </c>
      <c r="H319" s="473">
        <v>4.3</v>
      </c>
      <c r="I319" s="473">
        <v>0.3</v>
      </c>
      <c r="J319" s="473">
        <v>0</v>
      </c>
      <c r="K319" s="473">
        <v>1.5</v>
      </c>
      <c r="L319" s="473">
        <v>6.5</v>
      </c>
      <c r="M319" s="473">
        <v>2.2000000000000002</v>
      </c>
      <c r="N319" s="473">
        <v>5.6</v>
      </c>
      <c r="O319" s="472">
        <v>1</v>
      </c>
      <c r="P319" s="472">
        <v>1.2</v>
      </c>
      <c r="Q319" s="385">
        <f>(D319-Math!B$2)/Math!B$3</f>
        <v>-1.2325429303944748</v>
      </c>
      <c r="R319" s="385">
        <f>(E319-Math!C$2)/Math!C$3</f>
        <v>0.61131171620225011</v>
      </c>
      <c r="S319" s="385">
        <f>(F319-Math!D$2)/Math!D$3</f>
        <v>-0.29272900203083813</v>
      </c>
      <c r="T319" s="385">
        <f>(G319-Math!E$2)/Math!E$3</f>
        <v>-1.2822508977808733</v>
      </c>
      <c r="U319" s="385">
        <f>(H319-Math!F$2)/Math!F$3</f>
        <v>0.84284076579707423</v>
      </c>
      <c r="V319" s="385">
        <f>(I319-Math!G$2)/Math!G$3</f>
        <v>-1.3851328054425947</v>
      </c>
      <c r="W319" s="385">
        <f>(J319-Math!H$2)/Math!H$3</f>
        <v>-1.1816051121523412</v>
      </c>
      <c r="X319" s="385">
        <f>(-1)*(K319-Math!I$2)/Math!I$3</f>
        <v>-1.2545310630927732E-2</v>
      </c>
      <c r="Y319" s="385">
        <f>(L319-Math!J$2)/Math!J$3</f>
        <v>-1.144545413147277</v>
      </c>
    </row>
    <row r="320" spans="1:25" ht="18">
      <c r="A320" s="471" t="s">
        <v>401</v>
      </c>
      <c r="B320" s="472">
        <v>298</v>
      </c>
      <c r="C320" s="472">
        <v>74</v>
      </c>
      <c r="D320" s="473">
        <v>0.42</v>
      </c>
      <c r="E320" s="472">
        <v>0.88</v>
      </c>
      <c r="F320" s="473">
        <v>1.4</v>
      </c>
      <c r="G320" s="473">
        <v>1.8</v>
      </c>
      <c r="H320" s="473">
        <v>1.2</v>
      </c>
      <c r="I320" s="473">
        <v>0.3</v>
      </c>
      <c r="J320" s="473">
        <v>0.1</v>
      </c>
      <c r="K320" s="473">
        <v>0.6</v>
      </c>
      <c r="L320" s="473">
        <v>7.7</v>
      </c>
      <c r="M320" s="473">
        <v>2.6</v>
      </c>
      <c r="N320" s="473">
        <v>6.3</v>
      </c>
      <c r="O320" s="472">
        <v>1</v>
      </c>
      <c r="P320" s="472">
        <v>1.2</v>
      </c>
      <c r="Q320" s="385">
        <f>(D320-Math!B$2)/Math!B$3</f>
        <v>-0.89439672178145035</v>
      </c>
      <c r="R320" s="385">
        <f>(E320-Math!C$2)/Math!C$3</f>
        <v>1.2855525796606173</v>
      </c>
      <c r="S320" s="385">
        <f>(F320-Math!D$2)/Math!D$3</f>
        <v>0.16525639879967807</v>
      </c>
      <c r="T320" s="385">
        <f>(G320-Math!E$2)/Math!E$3</f>
        <v>-1.2822508977808733</v>
      </c>
      <c r="U320" s="385">
        <f>(H320-Math!F$2)/Math!F$3</f>
        <v>-0.8139800166829092</v>
      </c>
      <c r="V320" s="385">
        <f>(I320-Math!G$2)/Math!G$3</f>
        <v>-1.3851328054425947</v>
      </c>
      <c r="W320" s="385">
        <f>(J320-Math!H$2)/Math!H$3</f>
        <v>-0.98758128421271218</v>
      </c>
      <c r="X320" s="385">
        <f>(-1)*(K320-Math!I$2)/Math!I$3</f>
        <v>1.1971810716370355</v>
      </c>
      <c r="Y320" s="385">
        <f>(L320-Math!J$2)/Math!J$3</f>
        <v>-0.92658289265795191</v>
      </c>
    </row>
    <row r="321" spans="1:25" ht="18">
      <c r="A321" s="471" t="s">
        <v>389</v>
      </c>
      <c r="B321" s="472">
        <v>299</v>
      </c>
      <c r="C321" s="472">
        <v>50</v>
      </c>
      <c r="D321" s="473">
        <v>0.47</v>
      </c>
      <c r="E321" s="472">
        <v>0.72</v>
      </c>
      <c r="F321" s="473">
        <v>1</v>
      </c>
      <c r="G321" s="473">
        <v>3.4</v>
      </c>
      <c r="H321" s="473">
        <v>1.5</v>
      </c>
      <c r="I321" s="473">
        <v>0.4</v>
      </c>
      <c r="J321" s="473">
        <v>0.1</v>
      </c>
      <c r="K321" s="473">
        <v>0.8</v>
      </c>
      <c r="L321" s="473">
        <v>6.8</v>
      </c>
      <c r="M321" s="473">
        <v>2.7</v>
      </c>
      <c r="N321" s="473">
        <v>5.7</v>
      </c>
      <c r="O321" s="472">
        <v>0.5</v>
      </c>
      <c r="P321" s="472">
        <v>0.7</v>
      </c>
      <c r="Q321" s="385">
        <f>(D321-Math!B$2)/Math!B$3</f>
        <v>-4.9031200248887921E-2</v>
      </c>
      <c r="R321" s="385">
        <f>(E321-Math!C$2)/Math!C$3</f>
        <v>-0.51242305622836093</v>
      </c>
      <c r="S321" s="385">
        <f>(F321-Math!D$2)/Math!D$3</f>
        <v>-0.29272900203083813</v>
      </c>
      <c r="T321" s="385">
        <f>(G321-Math!E$2)/Math!E$3</f>
        <v>-0.65561637229235836</v>
      </c>
      <c r="U321" s="385">
        <f>(H321-Math!F$2)/Math!F$3</f>
        <v>-0.65364252160420111</v>
      </c>
      <c r="V321" s="385">
        <f>(I321-Math!G$2)/Math!G$3</f>
        <v>-1.1298872024740574</v>
      </c>
      <c r="W321" s="385">
        <f>(J321-Math!H$2)/Math!H$3</f>
        <v>-0.98758128421271218</v>
      </c>
      <c r="X321" s="385">
        <f>(-1)*(K321-Math!I$2)/Math!I$3</f>
        <v>0.92835298668859911</v>
      </c>
      <c r="Y321" s="385">
        <f>(L321-Math!J$2)/Math!J$3</f>
        <v>-1.0900547830249456</v>
      </c>
    </row>
    <row r="322" spans="1:25" ht="18">
      <c r="A322" s="471" t="s">
        <v>402</v>
      </c>
      <c r="B322" s="472">
        <v>300</v>
      </c>
      <c r="C322" s="472">
        <v>40</v>
      </c>
      <c r="D322" s="473">
        <v>0.37</v>
      </c>
      <c r="E322" s="472">
        <v>0.57999999999999996</v>
      </c>
      <c r="F322" s="473">
        <v>0.5</v>
      </c>
      <c r="G322" s="473">
        <v>3.2</v>
      </c>
      <c r="H322" s="473">
        <v>3.2</v>
      </c>
      <c r="I322" s="473">
        <v>0.8</v>
      </c>
      <c r="J322" s="473">
        <v>0.8</v>
      </c>
      <c r="K322" s="473">
        <v>0.8</v>
      </c>
      <c r="L322" s="473">
        <v>6</v>
      </c>
      <c r="M322" s="473">
        <v>2</v>
      </c>
      <c r="N322" s="473">
        <v>5.6</v>
      </c>
      <c r="O322" s="472">
        <v>1.4</v>
      </c>
      <c r="P322" s="472">
        <v>2.4</v>
      </c>
      <c r="Q322" s="385">
        <f>(D322-Math!B$2)/Math!B$3</f>
        <v>-1.7397622433140127</v>
      </c>
      <c r="R322" s="385">
        <f>(E322-Math!C$2)/Math!C$3</f>
        <v>-2.0856517376312169</v>
      </c>
      <c r="S322" s="385">
        <f>(F322-Math!D$2)/Math!D$3</f>
        <v>-0.86521075306898354</v>
      </c>
      <c r="T322" s="385">
        <f>(G322-Math!E$2)/Math!E$3</f>
        <v>-0.73394568797842263</v>
      </c>
      <c r="U322" s="385">
        <f>(H322-Math!F$2)/Math!F$3</f>
        <v>0.25493661717514482</v>
      </c>
      <c r="V322" s="385">
        <f>(I322-Math!G$2)/Math!G$3</f>
        <v>-0.10890479059990879</v>
      </c>
      <c r="W322" s="385">
        <f>(J322-Math!H$2)/Math!H$3</f>
        <v>0.37058551136469142</v>
      </c>
      <c r="X322" s="385">
        <f>(-1)*(K322-Math!I$2)/Math!I$3</f>
        <v>0.92835298668859911</v>
      </c>
      <c r="Y322" s="385">
        <f>(L322-Math!J$2)/Math!J$3</f>
        <v>-1.2353631300178289</v>
      </c>
    </row>
  </sheetData>
  <conditionalFormatting sqref="Q2:Y3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r:id="rId1" display="javascript:__doPostBack('ctl00$ContentPlaceHolder1$GridView1','Sort$NAME')" xr:uid="{E7ED41DC-E8F4-B548-96CA-6B2B949B8604}"/>
    <hyperlink ref="C1" r:id="rId2" display="javascript:__doPostBack('ctl00$ContentPlaceHolder1$GridView1','Sort$GP')" xr:uid="{0849AF54-D2FE-4040-A8C5-86E2B4427800}"/>
    <hyperlink ref="D1" r:id="rId3" display="javascript:__doPostBack('ctl00$ContentPlaceHolder1$GridView1','Sort$fgp')" xr:uid="{8BD96F0C-2CD5-7746-A294-CA51D470ECBB}"/>
    <hyperlink ref="E1" r:id="rId4" display="javascript:__doPostBack('ctl00$ContentPlaceHolder1$GridView1','Sort$ftp')" xr:uid="{66732099-2D02-7347-B990-946FA525430D}"/>
    <hyperlink ref="F1" r:id="rId5" display="javascript:__doPostBack('ctl00$ContentPlaceHolder1$GridView1','Sort$tgm')" xr:uid="{E70A7009-E771-404F-AE19-AD31219FB01C}"/>
    <hyperlink ref="L1" r:id="rId6" display="javascript:__doPostBack('ctl00$ContentPlaceHolder1$GridView1','Sort$pts')" xr:uid="{2E70BCDA-4F78-9241-9962-6D93802F08DA}"/>
    <hyperlink ref="G1" r:id="rId7" display="javascript:__doPostBack('ctl00$ContentPlaceHolder1$GridView1','Sort$reb')" xr:uid="{6C80103A-6A80-AB4C-B754-5FAF8CFBA09E}"/>
    <hyperlink ref="H1" r:id="rId8" display="javascript:__doPostBack('ctl00$ContentPlaceHolder1$GridView1','Sort$ast')" xr:uid="{82D5950B-7D1F-6241-98C9-A0430E4DBA2C}"/>
    <hyperlink ref="I1" r:id="rId9" display="javascript:__doPostBack('ctl00$ContentPlaceHolder1$GridView1','Sort$stl')" xr:uid="{A1C45437-650F-3C49-A958-12993F19BF9F}"/>
    <hyperlink ref="J1" r:id="rId10" display="javascript:__doPostBack('ctl00$ContentPlaceHolder1$GridView1','Sort$blk')" xr:uid="{1543C503-364F-6448-A05E-0F059ECE2D0F}"/>
    <hyperlink ref="K1" r:id="rId11" display="javascript:__doPostBack('ctl00$ContentPlaceHolder1$GridView1','Sort$tur')" xr:uid="{B541553A-3302-394B-917B-C942BBA64371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B749-D3CB-2142-A4D8-B55D8B1DF317}">
  <dimension ref="A1:FW33"/>
  <sheetViews>
    <sheetView workbookViewId="0">
      <selection activeCell="C35" sqref="C35"/>
    </sheetView>
  </sheetViews>
  <sheetFormatPr baseColWidth="10" defaultRowHeight="16"/>
  <sheetData>
    <row r="1" spans="1:179" ht="18">
      <c r="A1" s="492"/>
      <c r="B1" s="493" t="s">
        <v>825</v>
      </c>
      <c r="C1" s="494"/>
      <c r="D1" s="494"/>
      <c r="E1" s="494"/>
      <c r="F1" s="494"/>
      <c r="G1" s="494"/>
      <c r="H1" s="494"/>
      <c r="I1" s="495" t="s">
        <v>826</v>
      </c>
      <c r="J1" s="494"/>
      <c r="K1" s="494"/>
      <c r="L1" s="494"/>
      <c r="M1" s="494"/>
      <c r="N1" s="494"/>
      <c r="O1" s="494"/>
      <c r="P1" s="493" t="s">
        <v>827</v>
      </c>
      <c r="Q1" s="494"/>
      <c r="R1" s="494"/>
      <c r="S1" s="494"/>
      <c r="T1" s="494"/>
      <c r="U1" s="494"/>
      <c r="V1" s="494"/>
      <c r="W1" s="495" t="s">
        <v>828</v>
      </c>
      <c r="X1" s="494"/>
      <c r="Y1" s="494"/>
      <c r="Z1" s="494"/>
      <c r="AA1" s="494"/>
      <c r="AB1" s="494"/>
      <c r="AC1" s="494"/>
      <c r="AD1" s="493" t="s">
        <v>829</v>
      </c>
      <c r="AE1" s="494"/>
      <c r="AF1" s="494"/>
      <c r="AG1" s="494"/>
      <c r="AH1" s="494"/>
      <c r="AI1" s="494"/>
      <c r="AJ1" s="494"/>
      <c r="AK1" s="495" t="s">
        <v>830</v>
      </c>
      <c r="AL1" s="494"/>
      <c r="AM1" s="494"/>
      <c r="AN1" s="494"/>
      <c r="AO1" s="494"/>
      <c r="AP1" s="494"/>
      <c r="AQ1" s="494"/>
      <c r="AR1" s="493" t="s">
        <v>831</v>
      </c>
      <c r="AS1" s="494"/>
      <c r="AT1" s="494"/>
      <c r="AU1" s="494"/>
      <c r="AV1" s="494"/>
      <c r="AW1" s="494"/>
      <c r="AX1" s="494"/>
      <c r="AY1" s="495" t="s">
        <v>832</v>
      </c>
      <c r="AZ1" s="494"/>
      <c r="BA1" s="494"/>
      <c r="BB1" s="494"/>
      <c r="BC1" s="494"/>
      <c r="BD1" s="494"/>
      <c r="BE1" s="494"/>
      <c r="BF1" s="493" t="s">
        <v>833</v>
      </c>
      <c r="BG1" s="494"/>
      <c r="BH1" s="494"/>
      <c r="BI1" s="494"/>
      <c r="BJ1" s="494"/>
      <c r="BK1" s="494"/>
      <c r="BL1" s="494"/>
      <c r="BM1" s="495" t="s">
        <v>834</v>
      </c>
      <c r="BN1" s="494"/>
      <c r="BO1" s="494"/>
      <c r="BP1" s="494"/>
      <c r="BQ1" s="494"/>
      <c r="BR1" s="494"/>
      <c r="BS1" s="494"/>
      <c r="BT1" s="493" t="s">
        <v>835</v>
      </c>
      <c r="BU1" s="494"/>
      <c r="BV1" s="494"/>
      <c r="BW1" s="494"/>
      <c r="BX1" s="494"/>
      <c r="BY1" s="494"/>
      <c r="BZ1" s="494"/>
      <c r="CA1" s="495" t="s">
        <v>836</v>
      </c>
      <c r="CB1" s="494"/>
      <c r="CC1" s="494"/>
      <c r="CD1" s="494"/>
      <c r="CE1" s="494"/>
      <c r="CF1" s="494"/>
      <c r="CG1" s="494"/>
      <c r="CH1" s="493" t="s">
        <v>837</v>
      </c>
      <c r="CI1" s="494"/>
      <c r="CJ1" s="494"/>
      <c r="CK1" s="494"/>
      <c r="CL1" s="494"/>
      <c r="CM1" s="494"/>
      <c r="CN1" s="494"/>
      <c r="CO1" s="495" t="s">
        <v>838</v>
      </c>
      <c r="CP1" s="494"/>
      <c r="CQ1" s="494"/>
      <c r="CR1" s="494"/>
      <c r="CS1" s="494"/>
      <c r="CT1" s="494"/>
      <c r="CU1" s="494"/>
      <c r="CV1" s="493" t="s">
        <v>839</v>
      </c>
      <c r="CW1" s="494"/>
      <c r="CX1" s="494"/>
      <c r="CY1" s="494"/>
      <c r="CZ1" s="494"/>
      <c r="DA1" s="494"/>
      <c r="DB1" s="494"/>
      <c r="DC1" s="495" t="s">
        <v>840</v>
      </c>
      <c r="DD1" s="494"/>
      <c r="DE1" s="494"/>
      <c r="DF1" s="494"/>
      <c r="DG1" s="494"/>
      <c r="DH1" s="494"/>
      <c r="DI1" s="494"/>
      <c r="DJ1" s="496" t="s">
        <v>841</v>
      </c>
      <c r="DK1" s="494"/>
      <c r="DL1" s="494"/>
      <c r="DM1" s="494"/>
      <c r="DN1" s="494"/>
      <c r="DO1" s="494"/>
      <c r="DP1" s="494"/>
      <c r="DQ1" s="494"/>
      <c r="DR1" s="494"/>
      <c r="DS1" s="494"/>
      <c r="DT1" s="494"/>
      <c r="DU1" s="494"/>
      <c r="DV1" s="494"/>
      <c r="DW1" s="494"/>
      <c r="DX1" s="493" t="s">
        <v>842</v>
      </c>
      <c r="DY1" s="494"/>
      <c r="DZ1" s="494"/>
      <c r="EA1" s="494"/>
      <c r="EB1" s="494"/>
      <c r="EC1" s="494"/>
      <c r="ED1" s="494"/>
      <c r="EE1" s="495" t="s">
        <v>843</v>
      </c>
      <c r="EF1" s="494"/>
      <c r="EG1" s="494"/>
      <c r="EH1" s="494"/>
      <c r="EI1" s="494"/>
      <c r="EJ1" s="494"/>
      <c r="EK1" s="494"/>
      <c r="EL1" s="493" t="s">
        <v>844</v>
      </c>
      <c r="EM1" s="494"/>
      <c r="EN1" s="494"/>
      <c r="EO1" s="494"/>
      <c r="EP1" s="494"/>
      <c r="EQ1" s="494"/>
      <c r="ER1" s="494"/>
      <c r="ES1" s="495" t="s">
        <v>845</v>
      </c>
      <c r="ET1" s="494"/>
      <c r="EU1" s="494"/>
      <c r="EV1" s="494"/>
      <c r="EW1" s="494"/>
      <c r="EX1" s="494"/>
      <c r="EY1" s="494"/>
      <c r="EZ1" s="493" t="s">
        <v>846</v>
      </c>
      <c r="FA1" s="494"/>
      <c r="FB1" s="494"/>
      <c r="FC1" s="494"/>
      <c r="FD1" s="494"/>
      <c r="FE1" s="494"/>
      <c r="FF1" s="494"/>
      <c r="FG1" s="495" t="s">
        <v>847</v>
      </c>
      <c r="FH1" s="494"/>
      <c r="FI1" s="494"/>
      <c r="FJ1" s="494"/>
      <c r="FK1" s="494"/>
      <c r="FL1" s="494"/>
      <c r="FM1" s="494"/>
      <c r="FN1" s="493" t="s">
        <v>848</v>
      </c>
      <c r="FO1" s="494"/>
      <c r="FP1" s="494"/>
      <c r="FQ1" s="494"/>
      <c r="FR1" s="494"/>
      <c r="FS1" s="494"/>
      <c r="FT1" s="494"/>
      <c r="FU1" s="497"/>
      <c r="FV1" s="494"/>
      <c r="FW1" s="494"/>
    </row>
    <row r="2" spans="1:179">
      <c r="A2" s="498"/>
      <c r="B2" s="499" t="str">
        <f t="shared" ref="B2:FW2" si="0">TEXT(B3,"dddd")</f>
        <v>Monday</v>
      </c>
      <c r="C2" s="500" t="str">
        <f t="shared" si="0"/>
        <v>Tuesday</v>
      </c>
      <c r="D2" s="500" t="str">
        <f t="shared" si="0"/>
        <v>Wednesday</v>
      </c>
      <c r="E2" s="500" t="str">
        <f t="shared" si="0"/>
        <v>Thursday</v>
      </c>
      <c r="F2" s="500" t="str">
        <f t="shared" si="0"/>
        <v>Friday</v>
      </c>
      <c r="G2" s="500" t="str">
        <f t="shared" si="0"/>
        <v>Saturday</v>
      </c>
      <c r="H2" s="500" t="str">
        <f t="shared" si="0"/>
        <v>Sunday</v>
      </c>
      <c r="I2" s="501" t="str">
        <f t="shared" si="0"/>
        <v>Monday</v>
      </c>
      <c r="J2" s="501" t="str">
        <f t="shared" si="0"/>
        <v>Tuesday</v>
      </c>
      <c r="K2" s="501" t="str">
        <f t="shared" si="0"/>
        <v>Wednesday</v>
      </c>
      <c r="L2" s="501" t="str">
        <f t="shared" si="0"/>
        <v>Thursday</v>
      </c>
      <c r="M2" s="501" t="str">
        <f t="shared" si="0"/>
        <v>Friday</v>
      </c>
      <c r="N2" s="501" t="str">
        <f t="shared" si="0"/>
        <v>Saturday</v>
      </c>
      <c r="O2" s="501" t="str">
        <f t="shared" si="0"/>
        <v>Sunday</v>
      </c>
      <c r="P2" s="500" t="str">
        <f t="shared" si="0"/>
        <v>Monday</v>
      </c>
      <c r="Q2" s="500" t="str">
        <f t="shared" si="0"/>
        <v>Tuesday</v>
      </c>
      <c r="R2" s="500" t="str">
        <f t="shared" si="0"/>
        <v>Wednesday</v>
      </c>
      <c r="S2" s="500" t="str">
        <f t="shared" si="0"/>
        <v>Thursday</v>
      </c>
      <c r="T2" s="500" t="str">
        <f t="shared" si="0"/>
        <v>Friday</v>
      </c>
      <c r="U2" s="500" t="str">
        <f t="shared" si="0"/>
        <v>Saturday</v>
      </c>
      <c r="V2" s="500" t="str">
        <f t="shared" si="0"/>
        <v>Sunday</v>
      </c>
      <c r="W2" s="501" t="str">
        <f t="shared" si="0"/>
        <v>Monday</v>
      </c>
      <c r="X2" s="501" t="str">
        <f t="shared" si="0"/>
        <v>Tuesday</v>
      </c>
      <c r="Y2" s="501" t="str">
        <f t="shared" si="0"/>
        <v>Wednesday</v>
      </c>
      <c r="Z2" s="501" t="str">
        <f t="shared" si="0"/>
        <v>Thursday</v>
      </c>
      <c r="AA2" s="501" t="str">
        <f t="shared" si="0"/>
        <v>Friday</v>
      </c>
      <c r="AB2" s="501" t="str">
        <f t="shared" si="0"/>
        <v>Saturday</v>
      </c>
      <c r="AC2" s="501" t="str">
        <f t="shared" si="0"/>
        <v>Sunday</v>
      </c>
      <c r="AD2" s="500" t="str">
        <f t="shared" si="0"/>
        <v>Monday</v>
      </c>
      <c r="AE2" s="500" t="str">
        <f t="shared" si="0"/>
        <v>Tuesday</v>
      </c>
      <c r="AF2" s="500" t="str">
        <f t="shared" si="0"/>
        <v>Wednesday</v>
      </c>
      <c r="AG2" s="500" t="str">
        <f t="shared" si="0"/>
        <v>Thursday</v>
      </c>
      <c r="AH2" s="500" t="str">
        <f t="shared" si="0"/>
        <v>Friday</v>
      </c>
      <c r="AI2" s="500" t="str">
        <f t="shared" si="0"/>
        <v>Saturday</v>
      </c>
      <c r="AJ2" s="500" t="str">
        <f t="shared" si="0"/>
        <v>Sunday</v>
      </c>
      <c r="AK2" s="501" t="str">
        <f t="shared" si="0"/>
        <v>Monday</v>
      </c>
      <c r="AL2" s="501" t="str">
        <f t="shared" si="0"/>
        <v>Tuesday</v>
      </c>
      <c r="AM2" s="501" t="str">
        <f t="shared" si="0"/>
        <v>Wednesday</v>
      </c>
      <c r="AN2" s="501" t="str">
        <f t="shared" si="0"/>
        <v>Thursday</v>
      </c>
      <c r="AO2" s="501" t="str">
        <f t="shared" si="0"/>
        <v>Friday</v>
      </c>
      <c r="AP2" s="501" t="str">
        <f t="shared" si="0"/>
        <v>Saturday</v>
      </c>
      <c r="AQ2" s="501" t="str">
        <f t="shared" si="0"/>
        <v>Sunday</v>
      </c>
      <c r="AR2" s="500" t="str">
        <f t="shared" si="0"/>
        <v>Monday</v>
      </c>
      <c r="AS2" s="500" t="str">
        <f t="shared" si="0"/>
        <v>Tuesday</v>
      </c>
      <c r="AT2" s="500" t="str">
        <f t="shared" si="0"/>
        <v>Wednesday</v>
      </c>
      <c r="AU2" s="500" t="str">
        <f t="shared" si="0"/>
        <v>Thursday</v>
      </c>
      <c r="AV2" s="500" t="str">
        <f t="shared" si="0"/>
        <v>Friday</v>
      </c>
      <c r="AW2" s="500" t="str">
        <f t="shared" si="0"/>
        <v>Saturday</v>
      </c>
      <c r="AX2" s="500" t="str">
        <f t="shared" si="0"/>
        <v>Sunday</v>
      </c>
      <c r="AY2" s="501" t="str">
        <f t="shared" si="0"/>
        <v>Monday</v>
      </c>
      <c r="AZ2" s="501" t="str">
        <f t="shared" si="0"/>
        <v>Tuesday</v>
      </c>
      <c r="BA2" s="501" t="str">
        <f t="shared" si="0"/>
        <v>Wednesday</v>
      </c>
      <c r="BB2" s="501" t="str">
        <f t="shared" si="0"/>
        <v>Thursday</v>
      </c>
      <c r="BC2" s="501" t="str">
        <f t="shared" si="0"/>
        <v>Friday</v>
      </c>
      <c r="BD2" s="501" t="str">
        <f t="shared" si="0"/>
        <v>Saturday</v>
      </c>
      <c r="BE2" s="501" t="str">
        <f t="shared" si="0"/>
        <v>Sunday</v>
      </c>
      <c r="BF2" s="500" t="str">
        <f t="shared" si="0"/>
        <v>Monday</v>
      </c>
      <c r="BG2" s="500" t="str">
        <f t="shared" si="0"/>
        <v>Tuesday</v>
      </c>
      <c r="BH2" s="500" t="str">
        <f t="shared" si="0"/>
        <v>Wednesday</v>
      </c>
      <c r="BI2" s="500" t="str">
        <f t="shared" si="0"/>
        <v>Thursday</v>
      </c>
      <c r="BJ2" s="500" t="str">
        <f t="shared" si="0"/>
        <v>Friday</v>
      </c>
      <c r="BK2" s="500" t="str">
        <f t="shared" si="0"/>
        <v>Saturday</v>
      </c>
      <c r="BL2" s="500" t="str">
        <f t="shared" si="0"/>
        <v>Sunday</v>
      </c>
      <c r="BM2" s="501" t="str">
        <f t="shared" si="0"/>
        <v>Monday</v>
      </c>
      <c r="BN2" s="501" t="str">
        <f t="shared" si="0"/>
        <v>Tuesday</v>
      </c>
      <c r="BO2" s="501" t="str">
        <f t="shared" si="0"/>
        <v>Wednesday</v>
      </c>
      <c r="BP2" s="501" t="str">
        <f t="shared" si="0"/>
        <v>Thursday</v>
      </c>
      <c r="BQ2" s="501" t="str">
        <f t="shared" si="0"/>
        <v>Friday</v>
      </c>
      <c r="BR2" s="501" t="str">
        <f t="shared" si="0"/>
        <v>Saturday</v>
      </c>
      <c r="BS2" s="501" t="str">
        <f t="shared" si="0"/>
        <v>Sunday</v>
      </c>
      <c r="BT2" s="500" t="str">
        <f t="shared" si="0"/>
        <v>Monday</v>
      </c>
      <c r="BU2" s="500" t="str">
        <f t="shared" si="0"/>
        <v>Tuesday</v>
      </c>
      <c r="BV2" s="500" t="str">
        <f t="shared" si="0"/>
        <v>Wednesday</v>
      </c>
      <c r="BW2" s="500" t="str">
        <f t="shared" si="0"/>
        <v>Thursday</v>
      </c>
      <c r="BX2" s="500" t="str">
        <f t="shared" si="0"/>
        <v>Friday</v>
      </c>
      <c r="BY2" s="500" t="str">
        <f t="shared" si="0"/>
        <v>Saturday</v>
      </c>
      <c r="BZ2" s="500" t="str">
        <f t="shared" si="0"/>
        <v>Sunday</v>
      </c>
      <c r="CA2" s="501" t="str">
        <f t="shared" si="0"/>
        <v>Monday</v>
      </c>
      <c r="CB2" s="501" t="str">
        <f t="shared" si="0"/>
        <v>Tuesday</v>
      </c>
      <c r="CC2" s="501" t="str">
        <f t="shared" si="0"/>
        <v>Wednesday</v>
      </c>
      <c r="CD2" s="501" t="str">
        <f t="shared" si="0"/>
        <v>Thursday</v>
      </c>
      <c r="CE2" s="501" t="str">
        <f t="shared" si="0"/>
        <v>Friday</v>
      </c>
      <c r="CF2" s="501" t="str">
        <f t="shared" si="0"/>
        <v>Saturday</v>
      </c>
      <c r="CG2" s="501" t="str">
        <f t="shared" si="0"/>
        <v>Sunday</v>
      </c>
      <c r="CH2" s="500" t="str">
        <f t="shared" si="0"/>
        <v>Monday</v>
      </c>
      <c r="CI2" s="500" t="str">
        <f t="shared" si="0"/>
        <v>Tuesday</v>
      </c>
      <c r="CJ2" s="500" t="str">
        <f t="shared" si="0"/>
        <v>Wednesday</v>
      </c>
      <c r="CK2" s="500" t="str">
        <f t="shared" si="0"/>
        <v>Thursday</v>
      </c>
      <c r="CL2" s="500" t="str">
        <f t="shared" si="0"/>
        <v>Friday</v>
      </c>
      <c r="CM2" s="500" t="str">
        <f t="shared" si="0"/>
        <v>Saturday</v>
      </c>
      <c r="CN2" s="500" t="str">
        <f t="shared" si="0"/>
        <v>Sunday</v>
      </c>
      <c r="CO2" s="501" t="str">
        <f t="shared" si="0"/>
        <v>Monday</v>
      </c>
      <c r="CP2" s="501" t="str">
        <f t="shared" si="0"/>
        <v>Tuesday</v>
      </c>
      <c r="CQ2" s="501" t="str">
        <f t="shared" si="0"/>
        <v>Wednesday</v>
      </c>
      <c r="CR2" s="501" t="str">
        <f t="shared" si="0"/>
        <v>Thursday</v>
      </c>
      <c r="CS2" s="501" t="str">
        <f t="shared" si="0"/>
        <v>Friday</v>
      </c>
      <c r="CT2" s="501" t="str">
        <f t="shared" si="0"/>
        <v>Saturday</v>
      </c>
      <c r="CU2" s="501" t="str">
        <f t="shared" si="0"/>
        <v>Sunday</v>
      </c>
      <c r="CV2" s="500" t="str">
        <f t="shared" si="0"/>
        <v>Monday</v>
      </c>
      <c r="CW2" s="500" t="str">
        <f t="shared" si="0"/>
        <v>Tuesday</v>
      </c>
      <c r="CX2" s="500" t="str">
        <f t="shared" si="0"/>
        <v>Wednesday</v>
      </c>
      <c r="CY2" s="500" t="str">
        <f t="shared" si="0"/>
        <v>Thursday</v>
      </c>
      <c r="CZ2" s="500" t="str">
        <f t="shared" si="0"/>
        <v>Friday</v>
      </c>
      <c r="DA2" s="500" t="str">
        <f t="shared" si="0"/>
        <v>Saturday</v>
      </c>
      <c r="DB2" s="500" t="str">
        <f t="shared" si="0"/>
        <v>Sunday</v>
      </c>
      <c r="DC2" s="501" t="str">
        <f t="shared" si="0"/>
        <v>Monday</v>
      </c>
      <c r="DD2" s="501" t="str">
        <f t="shared" si="0"/>
        <v>Tuesday</v>
      </c>
      <c r="DE2" s="501" t="str">
        <f t="shared" si="0"/>
        <v>Wednesday</v>
      </c>
      <c r="DF2" s="501" t="str">
        <f t="shared" si="0"/>
        <v>Thursday</v>
      </c>
      <c r="DG2" s="501" t="str">
        <f t="shared" si="0"/>
        <v>Friday</v>
      </c>
      <c r="DH2" s="501" t="str">
        <f t="shared" si="0"/>
        <v>Saturday</v>
      </c>
      <c r="DI2" s="501" t="str">
        <f t="shared" si="0"/>
        <v>Sunday</v>
      </c>
      <c r="DJ2" s="502" t="str">
        <f t="shared" si="0"/>
        <v>Monday</v>
      </c>
      <c r="DK2" s="502" t="str">
        <f t="shared" si="0"/>
        <v>Tuesday</v>
      </c>
      <c r="DL2" s="502" t="str">
        <f t="shared" si="0"/>
        <v>Wednesday</v>
      </c>
      <c r="DM2" s="502" t="str">
        <f t="shared" si="0"/>
        <v>Thursday</v>
      </c>
      <c r="DN2" s="502" t="str">
        <f t="shared" si="0"/>
        <v>Friday</v>
      </c>
      <c r="DO2" s="502" t="str">
        <f t="shared" si="0"/>
        <v>Saturday</v>
      </c>
      <c r="DP2" s="502" t="str">
        <f t="shared" si="0"/>
        <v>Sunday</v>
      </c>
      <c r="DQ2" s="502" t="str">
        <f t="shared" si="0"/>
        <v>Monday</v>
      </c>
      <c r="DR2" s="502" t="str">
        <f t="shared" si="0"/>
        <v>Tuesday</v>
      </c>
      <c r="DS2" s="502" t="str">
        <f t="shared" si="0"/>
        <v>Wednesday</v>
      </c>
      <c r="DT2" s="502" t="str">
        <f t="shared" si="0"/>
        <v>Thursday</v>
      </c>
      <c r="DU2" s="502" t="str">
        <f t="shared" si="0"/>
        <v>Friday</v>
      </c>
      <c r="DV2" s="502" t="str">
        <f t="shared" si="0"/>
        <v>Saturday</v>
      </c>
      <c r="DW2" s="502" t="str">
        <f t="shared" si="0"/>
        <v>Sunday</v>
      </c>
      <c r="DX2" s="500" t="str">
        <f t="shared" si="0"/>
        <v>Monday</v>
      </c>
      <c r="DY2" s="500" t="str">
        <f t="shared" si="0"/>
        <v>Tuesday</v>
      </c>
      <c r="DZ2" s="500" t="str">
        <f t="shared" si="0"/>
        <v>Wednesday</v>
      </c>
      <c r="EA2" s="500" t="str">
        <f t="shared" si="0"/>
        <v>Thursday</v>
      </c>
      <c r="EB2" s="500" t="str">
        <f t="shared" si="0"/>
        <v>Friday</v>
      </c>
      <c r="EC2" s="500" t="str">
        <f t="shared" si="0"/>
        <v>Saturday</v>
      </c>
      <c r="ED2" s="500" t="str">
        <f t="shared" si="0"/>
        <v>Sunday</v>
      </c>
      <c r="EE2" s="501" t="str">
        <f t="shared" si="0"/>
        <v>Monday</v>
      </c>
      <c r="EF2" s="501" t="str">
        <f t="shared" si="0"/>
        <v>Tuesday</v>
      </c>
      <c r="EG2" s="501" t="str">
        <f t="shared" si="0"/>
        <v>Wednesday</v>
      </c>
      <c r="EH2" s="501" t="str">
        <f t="shared" si="0"/>
        <v>Thursday</v>
      </c>
      <c r="EI2" s="501" t="str">
        <f t="shared" si="0"/>
        <v>Friday</v>
      </c>
      <c r="EJ2" s="501" t="str">
        <f t="shared" si="0"/>
        <v>Saturday</v>
      </c>
      <c r="EK2" s="501" t="str">
        <f t="shared" si="0"/>
        <v>Sunday</v>
      </c>
      <c r="EL2" s="500" t="str">
        <f t="shared" si="0"/>
        <v>Monday</v>
      </c>
      <c r="EM2" s="500" t="str">
        <f t="shared" si="0"/>
        <v>Tuesday</v>
      </c>
      <c r="EN2" s="500" t="str">
        <f t="shared" si="0"/>
        <v>Wednesday</v>
      </c>
      <c r="EO2" s="500" t="str">
        <f t="shared" si="0"/>
        <v>Thursday</v>
      </c>
      <c r="EP2" s="500" t="str">
        <f t="shared" si="0"/>
        <v>Friday</v>
      </c>
      <c r="EQ2" s="500" t="str">
        <f t="shared" si="0"/>
        <v>Saturday</v>
      </c>
      <c r="ER2" s="500" t="str">
        <f t="shared" si="0"/>
        <v>Sunday</v>
      </c>
      <c r="ES2" s="501" t="str">
        <f t="shared" si="0"/>
        <v>Monday</v>
      </c>
      <c r="ET2" s="501" t="str">
        <f t="shared" si="0"/>
        <v>Tuesday</v>
      </c>
      <c r="EU2" s="501" t="str">
        <f t="shared" si="0"/>
        <v>Wednesday</v>
      </c>
      <c r="EV2" s="501" t="str">
        <f t="shared" si="0"/>
        <v>Thursday</v>
      </c>
      <c r="EW2" s="501" t="str">
        <f t="shared" si="0"/>
        <v>Friday</v>
      </c>
      <c r="EX2" s="501" t="str">
        <f t="shared" si="0"/>
        <v>Saturday</v>
      </c>
      <c r="EY2" s="501" t="str">
        <f t="shared" si="0"/>
        <v>Sunday</v>
      </c>
      <c r="EZ2" s="500" t="str">
        <f t="shared" si="0"/>
        <v>Monday</v>
      </c>
      <c r="FA2" s="500" t="str">
        <f t="shared" si="0"/>
        <v>Tuesday</v>
      </c>
      <c r="FB2" s="500" t="str">
        <f t="shared" si="0"/>
        <v>Wednesday</v>
      </c>
      <c r="FC2" s="500" t="str">
        <f t="shared" si="0"/>
        <v>Thursday</v>
      </c>
      <c r="FD2" s="500" t="str">
        <f t="shared" si="0"/>
        <v>Friday</v>
      </c>
      <c r="FE2" s="500" t="str">
        <f t="shared" si="0"/>
        <v>Saturday</v>
      </c>
      <c r="FF2" s="500" t="str">
        <f t="shared" si="0"/>
        <v>Sunday</v>
      </c>
      <c r="FG2" s="501" t="str">
        <f t="shared" si="0"/>
        <v>Monday</v>
      </c>
      <c r="FH2" s="501" t="str">
        <f t="shared" si="0"/>
        <v>Tuesday</v>
      </c>
      <c r="FI2" s="501" t="str">
        <f t="shared" si="0"/>
        <v>Wednesday</v>
      </c>
      <c r="FJ2" s="501" t="str">
        <f t="shared" si="0"/>
        <v>Thursday</v>
      </c>
      <c r="FK2" s="501" t="str">
        <f t="shared" si="0"/>
        <v>Friday</v>
      </c>
      <c r="FL2" s="501" t="str">
        <f t="shared" si="0"/>
        <v>Saturday</v>
      </c>
      <c r="FM2" s="501" t="str">
        <f t="shared" si="0"/>
        <v>Sunday</v>
      </c>
      <c r="FN2" s="500" t="str">
        <f t="shared" si="0"/>
        <v>Monday</v>
      </c>
      <c r="FO2" s="500" t="str">
        <f t="shared" si="0"/>
        <v>Tuesday</v>
      </c>
      <c r="FP2" s="500" t="str">
        <f t="shared" si="0"/>
        <v>Wednesday</v>
      </c>
      <c r="FQ2" s="500" t="str">
        <f t="shared" si="0"/>
        <v>Thursday</v>
      </c>
      <c r="FR2" s="500" t="str">
        <f t="shared" si="0"/>
        <v>Friday</v>
      </c>
      <c r="FS2" s="500" t="str">
        <f t="shared" si="0"/>
        <v>Saturday</v>
      </c>
      <c r="FT2" s="500" t="str">
        <f t="shared" si="0"/>
        <v>Sunday</v>
      </c>
      <c r="FU2" s="503" t="str">
        <f t="shared" si="0"/>
        <v>Monday</v>
      </c>
      <c r="FV2" s="503" t="str">
        <f t="shared" si="0"/>
        <v>Tuesday</v>
      </c>
      <c r="FW2" s="504" t="str">
        <f t="shared" si="0"/>
        <v>Wednesday</v>
      </c>
    </row>
    <row r="3" spans="1:179">
      <c r="A3" s="505"/>
      <c r="B3" s="506">
        <v>43759</v>
      </c>
      <c r="C3" s="506">
        <v>43760</v>
      </c>
      <c r="D3" s="506">
        <v>43761</v>
      </c>
      <c r="E3" s="506">
        <v>43762</v>
      </c>
      <c r="F3" s="506">
        <v>43763</v>
      </c>
      <c r="G3" s="506">
        <v>43764</v>
      </c>
      <c r="H3" s="506">
        <v>43765</v>
      </c>
      <c r="I3" s="507">
        <v>43766</v>
      </c>
      <c r="J3" s="507">
        <v>43767</v>
      </c>
      <c r="K3" s="507">
        <v>43768</v>
      </c>
      <c r="L3" s="507">
        <v>43769</v>
      </c>
      <c r="M3" s="508">
        <v>43770</v>
      </c>
      <c r="N3" s="508">
        <v>43771</v>
      </c>
      <c r="O3" s="508">
        <v>43772</v>
      </c>
      <c r="P3" s="506">
        <v>43773</v>
      </c>
      <c r="Q3" s="506">
        <v>43774</v>
      </c>
      <c r="R3" s="506">
        <v>43775</v>
      </c>
      <c r="S3" s="506">
        <v>43776</v>
      </c>
      <c r="T3" s="506">
        <v>43777</v>
      </c>
      <c r="U3" s="506">
        <v>43778</v>
      </c>
      <c r="V3" s="506">
        <v>43779</v>
      </c>
      <c r="W3" s="507">
        <v>43780</v>
      </c>
      <c r="X3" s="507">
        <v>43781</v>
      </c>
      <c r="Y3" s="507">
        <v>43782</v>
      </c>
      <c r="Z3" s="507">
        <v>43783</v>
      </c>
      <c r="AA3" s="508">
        <v>43784</v>
      </c>
      <c r="AB3" s="508">
        <v>43785</v>
      </c>
      <c r="AC3" s="508">
        <v>43786</v>
      </c>
      <c r="AD3" s="506">
        <v>43787</v>
      </c>
      <c r="AE3" s="506">
        <v>43788</v>
      </c>
      <c r="AF3" s="506">
        <v>43789</v>
      </c>
      <c r="AG3" s="506">
        <v>43790</v>
      </c>
      <c r="AH3" s="506">
        <v>43791</v>
      </c>
      <c r="AI3" s="506">
        <v>43792</v>
      </c>
      <c r="AJ3" s="506">
        <v>43793</v>
      </c>
      <c r="AK3" s="507">
        <v>43794</v>
      </c>
      <c r="AL3" s="507">
        <v>43795</v>
      </c>
      <c r="AM3" s="507">
        <v>43796</v>
      </c>
      <c r="AN3" s="507">
        <v>43797</v>
      </c>
      <c r="AO3" s="508">
        <v>43798</v>
      </c>
      <c r="AP3" s="508">
        <v>43799</v>
      </c>
      <c r="AQ3" s="508">
        <v>43800</v>
      </c>
      <c r="AR3" s="506">
        <v>43801</v>
      </c>
      <c r="AS3" s="506">
        <v>43802</v>
      </c>
      <c r="AT3" s="506">
        <v>43803</v>
      </c>
      <c r="AU3" s="506">
        <v>43804</v>
      </c>
      <c r="AV3" s="506">
        <v>43805</v>
      </c>
      <c r="AW3" s="506">
        <v>43806</v>
      </c>
      <c r="AX3" s="506">
        <v>43807</v>
      </c>
      <c r="AY3" s="507">
        <v>43808</v>
      </c>
      <c r="AZ3" s="507">
        <v>43809</v>
      </c>
      <c r="BA3" s="507">
        <v>43810</v>
      </c>
      <c r="BB3" s="507">
        <v>43811</v>
      </c>
      <c r="BC3" s="508">
        <v>43812</v>
      </c>
      <c r="BD3" s="508">
        <v>43813</v>
      </c>
      <c r="BE3" s="508">
        <v>43814</v>
      </c>
      <c r="BF3" s="506">
        <v>43815</v>
      </c>
      <c r="BG3" s="506">
        <v>43816</v>
      </c>
      <c r="BH3" s="506">
        <v>43817</v>
      </c>
      <c r="BI3" s="506">
        <v>43818</v>
      </c>
      <c r="BJ3" s="506">
        <v>43819</v>
      </c>
      <c r="BK3" s="506">
        <v>43820</v>
      </c>
      <c r="BL3" s="506">
        <v>43821</v>
      </c>
      <c r="BM3" s="507">
        <v>43822</v>
      </c>
      <c r="BN3" s="507">
        <v>43823</v>
      </c>
      <c r="BO3" s="507">
        <v>43824</v>
      </c>
      <c r="BP3" s="507">
        <v>43825</v>
      </c>
      <c r="BQ3" s="508">
        <v>43826</v>
      </c>
      <c r="BR3" s="508">
        <v>43827</v>
      </c>
      <c r="BS3" s="508">
        <v>43828</v>
      </c>
      <c r="BT3" s="506">
        <v>43829</v>
      </c>
      <c r="BU3" s="506">
        <v>43830</v>
      </c>
      <c r="BV3" s="506">
        <v>43831</v>
      </c>
      <c r="BW3" s="506">
        <v>43832</v>
      </c>
      <c r="BX3" s="506">
        <v>43833</v>
      </c>
      <c r="BY3" s="506">
        <v>43834</v>
      </c>
      <c r="BZ3" s="506">
        <v>43835</v>
      </c>
      <c r="CA3" s="507">
        <v>43836</v>
      </c>
      <c r="CB3" s="507">
        <v>43837</v>
      </c>
      <c r="CC3" s="507">
        <v>43838</v>
      </c>
      <c r="CD3" s="507">
        <v>43839</v>
      </c>
      <c r="CE3" s="508">
        <v>43840</v>
      </c>
      <c r="CF3" s="508">
        <v>43841</v>
      </c>
      <c r="CG3" s="508">
        <v>43842</v>
      </c>
      <c r="CH3" s="506">
        <v>43843</v>
      </c>
      <c r="CI3" s="506">
        <v>43844</v>
      </c>
      <c r="CJ3" s="506">
        <v>43845</v>
      </c>
      <c r="CK3" s="506">
        <v>43846</v>
      </c>
      <c r="CL3" s="506">
        <v>43847</v>
      </c>
      <c r="CM3" s="506">
        <v>43848</v>
      </c>
      <c r="CN3" s="506">
        <v>43849</v>
      </c>
      <c r="CO3" s="507">
        <v>43850</v>
      </c>
      <c r="CP3" s="507">
        <v>43851</v>
      </c>
      <c r="CQ3" s="507">
        <v>43852</v>
      </c>
      <c r="CR3" s="507">
        <v>43853</v>
      </c>
      <c r="CS3" s="508">
        <v>43854</v>
      </c>
      <c r="CT3" s="508">
        <v>43855</v>
      </c>
      <c r="CU3" s="508">
        <v>43856</v>
      </c>
      <c r="CV3" s="506">
        <v>43857</v>
      </c>
      <c r="CW3" s="506">
        <v>43858</v>
      </c>
      <c r="CX3" s="506">
        <v>43859</v>
      </c>
      <c r="CY3" s="506">
        <v>43860</v>
      </c>
      <c r="CZ3" s="506">
        <v>43861</v>
      </c>
      <c r="DA3" s="506">
        <v>43862</v>
      </c>
      <c r="DB3" s="506">
        <v>43863</v>
      </c>
      <c r="DC3" s="507">
        <v>43864</v>
      </c>
      <c r="DD3" s="507">
        <v>43865</v>
      </c>
      <c r="DE3" s="507">
        <v>43866</v>
      </c>
      <c r="DF3" s="507">
        <v>43867</v>
      </c>
      <c r="DG3" s="508">
        <v>43868</v>
      </c>
      <c r="DH3" s="508">
        <v>43869</v>
      </c>
      <c r="DI3" s="508">
        <v>43870</v>
      </c>
      <c r="DJ3" s="509">
        <v>43871</v>
      </c>
      <c r="DK3" s="509">
        <v>43872</v>
      </c>
      <c r="DL3" s="509">
        <v>43873</v>
      </c>
      <c r="DM3" s="509">
        <v>43874</v>
      </c>
      <c r="DN3" s="509">
        <v>43875</v>
      </c>
      <c r="DO3" s="509">
        <v>43876</v>
      </c>
      <c r="DP3" s="509">
        <v>43877</v>
      </c>
      <c r="DQ3" s="509">
        <v>43878</v>
      </c>
      <c r="DR3" s="509">
        <v>43879</v>
      </c>
      <c r="DS3" s="509">
        <v>43880</v>
      </c>
      <c r="DT3" s="509">
        <v>43881</v>
      </c>
      <c r="DU3" s="510">
        <v>43882</v>
      </c>
      <c r="DV3" s="510">
        <v>43883</v>
      </c>
      <c r="DW3" s="510">
        <v>43884</v>
      </c>
      <c r="DX3" s="506">
        <v>43885</v>
      </c>
      <c r="DY3" s="506">
        <v>43886</v>
      </c>
      <c r="DZ3" s="506">
        <v>43887</v>
      </c>
      <c r="EA3" s="506">
        <v>43888</v>
      </c>
      <c r="EB3" s="506">
        <v>43889</v>
      </c>
      <c r="EC3" s="506">
        <v>43890</v>
      </c>
      <c r="ED3" s="506">
        <v>43891</v>
      </c>
      <c r="EE3" s="507">
        <v>43892</v>
      </c>
      <c r="EF3" s="507">
        <v>43893</v>
      </c>
      <c r="EG3" s="507">
        <v>43894</v>
      </c>
      <c r="EH3" s="507">
        <v>43895</v>
      </c>
      <c r="EI3" s="508">
        <v>43896</v>
      </c>
      <c r="EJ3" s="508">
        <v>43897</v>
      </c>
      <c r="EK3" s="508">
        <v>43898</v>
      </c>
      <c r="EL3" s="506">
        <v>43899</v>
      </c>
      <c r="EM3" s="506">
        <v>43900</v>
      </c>
      <c r="EN3" s="506">
        <v>43901</v>
      </c>
      <c r="EO3" s="506">
        <v>43902</v>
      </c>
      <c r="EP3" s="506">
        <v>43903</v>
      </c>
      <c r="EQ3" s="506">
        <v>43904</v>
      </c>
      <c r="ER3" s="506">
        <v>43905</v>
      </c>
      <c r="ES3" s="507">
        <v>43906</v>
      </c>
      <c r="ET3" s="507">
        <v>43907</v>
      </c>
      <c r="EU3" s="507">
        <v>43908</v>
      </c>
      <c r="EV3" s="507">
        <v>43909</v>
      </c>
      <c r="EW3" s="508">
        <v>43910</v>
      </c>
      <c r="EX3" s="508">
        <v>43911</v>
      </c>
      <c r="EY3" s="508">
        <v>43912</v>
      </c>
      <c r="EZ3" s="506">
        <v>43913</v>
      </c>
      <c r="FA3" s="506">
        <v>43914</v>
      </c>
      <c r="FB3" s="506">
        <v>43915</v>
      </c>
      <c r="FC3" s="506">
        <v>43916</v>
      </c>
      <c r="FD3" s="506">
        <v>43917</v>
      </c>
      <c r="FE3" s="506">
        <v>43918</v>
      </c>
      <c r="FF3" s="506">
        <v>43919</v>
      </c>
      <c r="FG3" s="507">
        <v>43920</v>
      </c>
      <c r="FH3" s="507">
        <v>43921</v>
      </c>
      <c r="FI3" s="507">
        <v>43922</v>
      </c>
      <c r="FJ3" s="507">
        <v>43923</v>
      </c>
      <c r="FK3" s="508">
        <v>43924</v>
      </c>
      <c r="FL3" s="508">
        <v>43925</v>
      </c>
      <c r="FM3" s="508">
        <v>43926</v>
      </c>
      <c r="FN3" s="506">
        <v>43927</v>
      </c>
      <c r="FO3" s="506">
        <v>43928</v>
      </c>
      <c r="FP3" s="506">
        <v>43929</v>
      </c>
      <c r="FQ3" s="506">
        <v>43930</v>
      </c>
      <c r="FR3" s="506">
        <v>43931</v>
      </c>
      <c r="FS3" s="506">
        <v>43932</v>
      </c>
      <c r="FT3" s="506">
        <v>43933</v>
      </c>
      <c r="FU3" s="511">
        <v>43934</v>
      </c>
      <c r="FV3" s="511">
        <v>43935</v>
      </c>
      <c r="FW3" s="511">
        <v>43936</v>
      </c>
    </row>
    <row r="4" spans="1:179">
      <c r="A4" s="512" t="s">
        <v>501</v>
      </c>
      <c r="B4" s="513"/>
      <c r="C4" s="513"/>
      <c r="D4" s="513"/>
      <c r="E4" s="513" t="s">
        <v>849</v>
      </c>
      <c r="F4" s="513"/>
      <c r="G4" s="513" t="s">
        <v>850</v>
      </c>
      <c r="H4" s="513"/>
      <c r="I4" s="514" t="s">
        <v>851</v>
      </c>
      <c r="J4" s="514" t="s">
        <v>852</v>
      </c>
      <c r="K4" s="514"/>
      <c r="L4" s="514" t="s">
        <v>853</v>
      </c>
      <c r="M4" s="514"/>
      <c r="N4" s="514"/>
      <c r="O4" s="514"/>
      <c r="P4" s="513"/>
      <c r="Q4" s="513" t="s">
        <v>854</v>
      </c>
      <c r="R4" s="513" t="s">
        <v>855</v>
      </c>
      <c r="S4" s="513"/>
      <c r="T4" s="513" t="s">
        <v>856</v>
      </c>
      <c r="U4" s="513"/>
      <c r="V4" s="513" t="s">
        <v>857</v>
      </c>
      <c r="W4" s="514"/>
      <c r="X4" s="514" t="s">
        <v>858</v>
      </c>
      <c r="Y4" s="514"/>
      <c r="Z4" s="514" t="s">
        <v>859</v>
      </c>
      <c r="AA4" s="514"/>
      <c r="AB4" s="514" t="s">
        <v>860</v>
      </c>
      <c r="AC4" s="514" t="s">
        <v>861</v>
      </c>
      <c r="AD4" s="513"/>
      <c r="AE4" s="513"/>
      <c r="AF4" s="513" t="s">
        <v>862</v>
      </c>
      <c r="AG4" s="513"/>
      <c r="AH4" s="513" t="s">
        <v>849</v>
      </c>
      <c r="AI4" s="513" t="s">
        <v>863</v>
      </c>
      <c r="AJ4" s="513"/>
      <c r="AK4" s="514" t="s">
        <v>864</v>
      </c>
      <c r="AL4" s="514"/>
      <c r="AM4" s="514" t="s">
        <v>865</v>
      </c>
      <c r="AN4" s="514"/>
      <c r="AO4" s="514" t="s">
        <v>866</v>
      </c>
      <c r="AP4" s="514" t="s">
        <v>867</v>
      </c>
      <c r="AQ4" s="514"/>
      <c r="AR4" s="513" t="s">
        <v>868</v>
      </c>
      <c r="AS4" s="513"/>
      <c r="AT4" s="513" t="s">
        <v>869</v>
      </c>
      <c r="AU4" s="513"/>
      <c r="AV4" s="513"/>
      <c r="AW4" s="513"/>
      <c r="AX4" s="513" t="s">
        <v>870</v>
      </c>
      <c r="AY4" s="514"/>
      <c r="AZ4" s="514" t="s">
        <v>852</v>
      </c>
      <c r="BA4" s="514" t="s">
        <v>871</v>
      </c>
      <c r="BB4" s="514"/>
      <c r="BC4" s="514" t="s">
        <v>872</v>
      </c>
      <c r="BD4" s="514"/>
      <c r="BE4" s="514" t="s">
        <v>873</v>
      </c>
      <c r="BF4" s="513"/>
      <c r="BG4" s="513" t="s">
        <v>874</v>
      </c>
      <c r="BH4" s="513"/>
      <c r="BI4" s="513" t="s">
        <v>875</v>
      </c>
      <c r="BJ4" s="513"/>
      <c r="BK4" s="513" t="s">
        <v>876</v>
      </c>
      <c r="BL4" s="513"/>
      <c r="BM4" s="514" t="s">
        <v>877</v>
      </c>
      <c r="BN4" s="514"/>
      <c r="BO4" s="514"/>
      <c r="BP4" s="514"/>
      <c r="BQ4" s="514" t="s">
        <v>862</v>
      </c>
      <c r="BR4" s="514" t="s">
        <v>871</v>
      </c>
      <c r="BS4" s="514"/>
      <c r="BT4" s="513" t="s">
        <v>878</v>
      </c>
      <c r="BU4" s="513"/>
      <c r="BV4" s="513"/>
      <c r="BW4" s="513"/>
      <c r="BX4" s="513" t="s">
        <v>879</v>
      </c>
      <c r="BY4" s="513" t="s">
        <v>872</v>
      </c>
      <c r="BZ4" s="513"/>
      <c r="CA4" s="514" t="s">
        <v>880</v>
      </c>
      <c r="CB4" s="514"/>
      <c r="CC4" s="514" t="s">
        <v>881</v>
      </c>
      <c r="CD4" s="514"/>
      <c r="CE4" s="514" t="s">
        <v>882</v>
      </c>
      <c r="CF4" s="514"/>
      <c r="CG4" s="514" t="s">
        <v>876</v>
      </c>
      <c r="CH4" s="513"/>
      <c r="CI4" s="513" t="s">
        <v>883</v>
      </c>
      <c r="CJ4" s="513"/>
      <c r="CK4" s="513"/>
      <c r="CL4" s="513" t="s">
        <v>884</v>
      </c>
      <c r="CM4" s="513" t="s">
        <v>885</v>
      </c>
      <c r="CN4" s="513"/>
      <c r="CO4" s="514" t="s">
        <v>863</v>
      </c>
      <c r="CP4" s="514"/>
      <c r="CQ4" s="514" t="s">
        <v>886</v>
      </c>
      <c r="CR4" s="514"/>
      <c r="CS4" s="514" t="s">
        <v>887</v>
      </c>
      <c r="CT4" s="514"/>
      <c r="CU4" s="514" t="s">
        <v>888</v>
      </c>
      <c r="CV4" s="513"/>
      <c r="CW4" s="513" t="s">
        <v>889</v>
      </c>
      <c r="CX4" s="513"/>
      <c r="CY4" s="513" t="s">
        <v>851</v>
      </c>
      <c r="CZ4" s="513"/>
      <c r="DA4" s="513" t="s">
        <v>890</v>
      </c>
      <c r="DB4" s="513"/>
      <c r="DC4" s="514" t="s">
        <v>891</v>
      </c>
      <c r="DD4" s="514"/>
      <c r="DE4" s="514" t="s">
        <v>892</v>
      </c>
      <c r="DF4" s="514"/>
      <c r="DG4" s="514" t="s">
        <v>879</v>
      </c>
      <c r="DH4" s="514"/>
      <c r="DI4" s="514" t="s">
        <v>893</v>
      </c>
      <c r="DJ4" s="515" t="s">
        <v>878</v>
      </c>
      <c r="DK4" s="515"/>
      <c r="DL4" s="515" t="s">
        <v>877</v>
      </c>
      <c r="DM4" s="515"/>
      <c r="DN4" s="515"/>
      <c r="DO4" s="515"/>
      <c r="DP4" s="515"/>
      <c r="DQ4" s="515"/>
      <c r="DR4" s="515"/>
      <c r="DS4" s="515"/>
      <c r="DT4" s="515" t="s">
        <v>853</v>
      </c>
      <c r="DU4" s="515"/>
      <c r="DV4" s="515" t="s">
        <v>894</v>
      </c>
      <c r="DW4" s="515"/>
      <c r="DX4" s="513" t="s">
        <v>895</v>
      </c>
      <c r="DY4" s="513"/>
      <c r="DZ4" s="513" t="s">
        <v>850</v>
      </c>
      <c r="EA4" s="513"/>
      <c r="EB4" s="513" t="s">
        <v>869</v>
      </c>
      <c r="EC4" s="513" t="s">
        <v>896</v>
      </c>
      <c r="ED4" s="513"/>
      <c r="EE4" s="514" t="s">
        <v>897</v>
      </c>
      <c r="EF4" s="514"/>
      <c r="EG4" s="514"/>
      <c r="EH4" s="514"/>
      <c r="EI4" s="514" t="s">
        <v>882</v>
      </c>
      <c r="EJ4" s="514" t="s">
        <v>898</v>
      </c>
      <c r="EK4" s="514"/>
      <c r="EL4" s="513" t="s">
        <v>899</v>
      </c>
      <c r="EM4" s="513"/>
      <c r="EN4" s="513" t="s">
        <v>893</v>
      </c>
      <c r="EO4" s="513"/>
      <c r="EP4" s="513"/>
      <c r="EQ4" s="513" t="s">
        <v>900</v>
      </c>
      <c r="ER4" s="513"/>
      <c r="ES4" s="514" t="s">
        <v>901</v>
      </c>
      <c r="ET4" s="514"/>
      <c r="EU4" s="514" t="s">
        <v>902</v>
      </c>
      <c r="EV4" s="514"/>
      <c r="EW4" s="514" t="s">
        <v>888</v>
      </c>
      <c r="EX4" s="514" t="s">
        <v>895</v>
      </c>
      <c r="EY4" s="514"/>
      <c r="EZ4" s="513"/>
      <c r="FA4" s="513"/>
      <c r="FB4" s="513" t="s">
        <v>903</v>
      </c>
      <c r="FC4" s="513" t="s">
        <v>904</v>
      </c>
      <c r="FD4" s="513"/>
      <c r="FE4" s="513" t="s">
        <v>905</v>
      </c>
      <c r="FF4" s="513"/>
      <c r="FG4" s="514"/>
      <c r="FH4" s="514" t="s">
        <v>906</v>
      </c>
      <c r="FI4" s="514"/>
      <c r="FJ4" s="514"/>
      <c r="FK4" s="514" t="s">
        <v>899</v>
      </c>
      <c r="FL4" s="514"/>
      <c r="FM4" s="514" t="s">
        <v>870</v>
      </c>
      <c r="FN4" s="513"/>
      <c r="FO4" s="513" t="s">
        <v>885</v>
      </c>
      <c r="FP4" s="513"/>
      <c r="FQ4" s="513"/>
      <c r="FR4" s="513" t="s">
        <v>889</v>
      </c>
      <c r="FS4" s="513"/>
      <c r="FT4" s="513" t="s">
        <v>865</v>
      </c>
      <c r="FU4" s="516"/>
      <c r="FV4" s="516"/>
      <c r="FW4" s="516" t="s">
        <v>900</v>
      </c>
    </row>
    <row r="5" spans="1:179">
      <c r="A5" s="512" t="s">
        <v>474</v>
      </c>
      <c r="B5" s="513"/>
      <c r="C5" s="513"/>
      <c r="D5" s="513" t="s">
        <v>895</v>
      </c>
      <c r="E5" s="513"/>
      <c r="F5" s="513" t="s">
        <v>863</v>
      </c>
      <c r="G5" s="513" t="s">
        <v>874</v>
      </c>
      <c r="H5" s="513"/>
      <c r="I5" s="514"/>
      <c r="J5" s="514"/>
      <c r="K5" s="514" t="s">
        <v>862</v>
      </c>
      <c r="L5" s="514"/>
      <c r="M5" s="514" t="s">
        <v>893</v>
      </c>
      <c r="N5" s="514"/>
      <c r="O5" s="514"/>
      <c r="P5" s="513"/>
      <c r="Q5" s="513" t="s">
        <v>877</v>
      </c>
      <c r="R5" s="513"/>
      <c r="S5" s="513" t="s">
        <v>870</v>
      </c>
      <c r="T5" s="513"/>
      <c r="U5" s="513" t="s">
        <v>884</v>
      </c>
      <c r="V5" s="513"/>
      <c r="W5" s="514" t="s">
        <v>894</v>
      </c>
      <c r="X5" s="514"/>
      <c r="Y5" s="514" t="s">
        <v>888</v>
      </c>
      <c r="Z5" s="514"/>
      <c r="AA5" s="514" t="s">
        <v>903</v>
      </c>
      <c r="AB5" s="514"/>
      <c r="AC5" s="514" t="s">
        <v>904</v>
      </c>
      <c r="AD5" s="513" t="s">
        <v>859</v>
      </c>
      <c r="AE5" s="513"/>
      <c r="AF5" s="513" t="s">
        <v>860</v>
      </c>
      <c r="AG5" s="513"/>
      <c r="AH5" s="513" t="s">
        <v>858</v>
      </c>
      <c r="AI5" s="513"/>
      <c r="AJ5" s="513"/>
      <c r="AK5" s="514" t="s">
        <v>856</v>
      </c>
      <c r="AL5" s="514"/>
      <c r="AM5" s="514" t="s">
        <v>869</v>
      </c>
      <c r="AN5" s="514"/>
      <c r="AO5" s="514" t="s">
        <v>876</v>
      </c>
      <c r="AP5" s="514"/>
      <c r="AQ5" s="514" t="s">
        <v>874</v>
      </c>
      <c r="AR5" s="513"/>
      <c r="AS5" s="513"/>
      <c r="AT5" s="513" t="s">
        <v>853</v>
      </c>
      <c r="AU5" s="513"/>
      <c r="AV5" s="513" t="s">
        <v>880</v>
      </c>
      <c r="AW5" s="513"/>
      <c r="AX5" s="513"/>
      <c r="AY5" s="514" t="s">
        <v>900</v>
      </c>
      <c r="AZ5" s="514"/>
      <c r="BA5" s="514" t="s">
        <v>866</v>
      </c>
      <c r="BB5" s="514" t="s">
        <v>851</v>
      </c>
      <c r="BC5" s="514"/>
      <c r="BD5" s="514"/>
      <c r="BE5" s="514"/>
      <c r="BF5" s="513"/>
      <c r="BG5" s="513"/>
      <c r="BH5" s="513" t="s">
        <v>890</v>
      </c>
      <c r="BI5" s="513"/>
      <c r="BJ5" s="513" t="s">
        <v>885</v>
      </c>
      <c r="BK5" s="513"/>
      <c r="BL5" s="513" t="s">
        <v>899</v>
      </c>
      <c r="BM5" s="514"/>
      <c r="BN5" s="514"/>
      <c r="BO5" s="514" t="s">
        <v>889</v>
      </c>
      <c r="BP5" s="514"/>
      <c r="BQ5" s="514" t="s">
        <v>900</v>
      </c>
      <c r="BR5" s="514" t="s">
        <v>863</v>
      </c>
      <c r="BS5" s="514"/>
      <c r="BT5" s="513"/>
      <c r="BU5" s="513" t="s">
        <v>870</v>
      </c>
      <c r="BV5" s="513"/>
      <c r="BW5" s="513"/>
      <c r="BX5" s="513" t="s">
        <v>907</v>
      </c>
      <c r="BY5" s="513" t="s">
        <v>871</v>
      </c>
      <c r="BZ5" s="513"/>
      <c r="CA5" s="514" t="s">
        <v>882</v>
      </c>
      <c r="CB5" s="514"/>
      <c r="CC5" s="514" t="s">
        <v>854</v>
      </c>
      <c r="CD5" s="514" t="s">
        <v>895</v>
      </c>
      <c r="CE5" s="514"/>
      <c r="CF5" s="514" t="s">
        <v>906</v>
      </c>
      <c r="CG5" s="514"/>
      <c r="CH5" s="513" t="s">
        <v>855</v>
      </c>
      <c r="CI5" s="513"/>
      <c r="CJ5" s="513" t="s">
        <v>885</v>
      </c>
      <c r="CK5" s="513" t="s">
        <v>865</v>
      </c>
      <c r="CL5" s="513"/>
      <c r="CM5" s="513" t="s">
        <v>883</v>
      </c>
      <c r="CN5" s="513"/>
      <c r="CO5" s="514" t="s">
        <v>873</v>
      </c>
      <c r="CP5" s="514"/>
      <c r="CQ5" s="514" t="s">
        <v>897</v>
      </c>
      <c r="CR5" s="514"/>
      <c r="CS5" s="514" t="s">
        <v>878</v>
      </c>
      <c r="CT5" s="514"/>
      <c r="CU5" s="514" t="s">
        <v>901</v>
      </c>
      <c r="CV5" s="513"/>
      <c r="CW5" s="513" t="s">
        <v>852</v>
      </c>
      <c r="CX5" s="513"/>
      <c r="CY5" s="513" t="s">
        <v>868</v>
      </c>
      <c r="CZ5" s="513"/>
      <c r="DA5" s="513" t="s">
        <v>851</v>
      </c>
      <c r="DB5" s="513"/>
      <c r="DC5" s="514" t="s">
        <v>908</v>
      </c>
      <c r="DD5" s="514"/>
      <c r="DE5" s="514" t="s">
        <v>850</v>
      </c>
      <c r="DF5" s="514"/>
      <c r="DG5" s="514" t="s">
        <v>907</v>
      </c>
      <c r="DH5" s="514"/>
      <c r="DI5" s="514" t="s">
        <v>887</v>
      </c>
      <c r="DJ5" s="515"/>
      <c r="DK5" s="515" t="s">
        <v>867</v>
      </c>
      <c r="DL5" s="515"/>
      <c r="DM5" s="515" t="s">
        <v>886</v>
      </c>
      <c r="DN5" s="515"/>
      <c r="DO5" s="515"/>
      <c r="DP5" s="515"/>
      <c r="DQ5" s="515"/>
      <c r="DR5" s="515"/>
      <c r="DS5" s="515"/>
      <c r="DT5" s="515"/>
      <c r="DU5" s="515" t="s">
        <v>892</v>
      </c>
      <c r="DV5" s="515"/>
      <c r="DW5" s="515" t="s">
        <v>861</v>
      </c>
      <c r="DX5" s="513"/>
      <c r="DY5" s="513" t="s">
        <v>857</v>
      </c>
      <c r="DZ5" s="513" t="s">
        <v>905</v>
      </c>
      <c r="EA5" s="513"/>
      <c r="EB5" s="513"/>
      <c r="EC5" s="513" t="s">
        <v>881</v>
      </c>
      <c r="ED5" s="513"/>
      <c r="EE5" s="514"/>
      <c r="EF5" s="514" t="s">
        <v>869</v>
      </c>
      <c r="EG5" s="514" t="s">
        <v>877</v>
      </c>
      <c r="EH5" s="514"/>
      <c r="EI5" s="514" t="s">
        <v>875</v>
      </c>
      <c r="EJ5" s="514"/>
      <c r="EK5" s="514" t="s">
        <v>902</v>
      </c>
      <c r="EL5" s="513"/>
      <c r="EM5" s="513" t="s">
        <v>866</v>
      </c>
      <c r="EN5" s="513"/>
      <c r="EO5" s="513" t="s">
        <v>865</v>
      </c>
      <c r="EP5" s="513" t="s">
        <v>888</v>
      </c>
      <c r="EQ5" s="513"/>
      <c r="ER5" s="513" t="s">
        <v>871</v>
      </c>
      <c r="ES5" s="514"/>
      <c r="ET5" s="514"/>
      <c r="EU5" s="514" t="s">
        <v>893</v>
      </c>
      <c r="EV5" s="514"/>
      <c r="EW5" s="514" t="s">
        <v>889</v>
      </c>
      <c r="EX5" s="514" t="s">
        <v>876</v>
      </c>
      <c r="EY5" s="514"/>
      <c r="EZ5" s="513" t="s">
        <v>882</v>
      </c>
      <c r="FA5" s="513"/>
      <c r="FB5" s="513" t="s">
        <v>898</v>
      </c>
      <c r="FC5" s="513"/>
      <c r="FD5" s="513" t="s">
        <v>896</v>
      </c>
      <c r="FE5" s="513"/>
      <c r="FF5" s="513" t="s">
        <v>864</v>
      </c>
      <c r="FG5" s="514"/>
      <c r="FH5" s="514"/>
      <c r="FI5" s="514" t="s">
        <v>853</v>
      </c>
      <c r="FJ5" s="514"/>
      <c r="FK5" s="514" t="s">
        <v>850</v>
      </c>
      <c r="FL5" s="514"/>
      <c r="FM5" s="514" t="s">
        <v>862</v>
      </c>
      <c r="FN5" s="513"/>
      <c r="FO5" s="513"/>
      <c r="FP5" s="513" t="s">
        <v>872</v>
      </c>
      <c r="FQ5" s="513"/>
      <c r="FR5" s="513" t="s">
        <v>878</v>
      </c>
      <c r="FS5" s="513" t="s">
        <v>852</v>
      </c>
      <c r="FT5" s="513"/>
      <c r="FU5" s="516" t="s">
        <v>849</v>
      </c>
      <c r="FV5" s="516"/>
      <c r="FW5" s="516" t="s">
        <v>855</v>
      </c>
    </row>
    <row r="6" spans="1:179">
      <c r="A6" s="512" t="s">
        <v>484</v>
      </c>
      <c r="B6" s="513"/>
      <c r="C6" s="513"/>
      <c r="D6" s="513" t="s">
        <v>864</v>
      </c>
      <c r="E6" s="513"/>
      <c r="F6" s="513" t="s">
        <v>893</v>
      </c>
      <c r="G6" s="513"/>
      <c r="H6" s="513" t="s">
        <v>898</v>
      </c>
      <c r="I6" s="514"/>
      <c r="J6" s="514"/>
      <c r="K6" s="514" t="s">
        <v>872</v>
      </c>
      <c r="L6" s="514"/>
      <c r="M6" s="514" t="s">
        <v>881</v>
      </c>
      <c r="N6" s="514" t="s">
        <v>849</v>
      </c>
      <c r="O6" s="514"/>
      <c r="P6" s="513" t="s">
        <v>906</v>
      </c>
      <c r="Q6" s="513"/>
      <c r="R6" s="513"/>
      <c r="S6" s="513"/>
      <c r="T6" s="513" t="s">
        <v>857</v>
      </c>
      <c r="U6" s="513"/>
      <c r="V6" s="513" t="s">
        <v>859</v>
      </c>
      <c r="W6" s="514"/>
      <c r="X6" s="514" t="s">
        <v>905</v>
      </c>
      <c r="Y6" s="514"/>
      <c r="Z6" s="514" t="s">
        <v>858</v>
      </c>
      <c r="AA6" s="514"/>
      <c r="AB6" s="514" t="s">
        <v>871</v>
      </c>
      <c r="AC6" s="514"/>
      <c r="AD6" s="513" t="s">
        <v>872</v>
      </c>
      <c r="AE6" s="513"/>
      <c r="AF6" s="513" t="s">
        <v>899</v>
      </c>
      <c r="AG6" s="513"/>
      <c r="AH6" s="513" t="s">
        <v>856</v>
      </c>
      <c r="AI6" s="513"/>
      <c r="AJ6" s="513" t="s">
        <v>874</v>
      </c>
      <c r="AK6" s="514" t="s">
        <v>877</v>
      </c>
      <c r="AL6" s="514"/>
      <c r="AM6" s="514" t="s">
        <v>879</v>
      </c>
      <c r="AN6" s="514"/>
      <c r="AO6" s="514" t="s">
        <v>891</v>
      </c>
      <c r="AP6" s="514"/>
      <c r="AQ6" s="514" t="s">
        <v>853</v>
      </c>
      <c r="AR6" s="513"/>
      <c r="AS6" s="513"/>
      <c r="AT6" s="513" t="s">
        <v>908</v>
      </c>
      <c r="AU6" s="513"/>
      <c r="AV6" s="513" t="s">
        <v>870</v>
      </c>
      <c r="AW6" s="513"/>
      <c r="AX6" s="513" t="s">
        <v>880</v>
      </c>
      <c r="AY6" s="514"/>
      <c r="AZ6" s="514"/>
      <c r="BA6" s="514" t="s">
        <v>899</v>
      </c>
      <c r="BB6" s="514"/>
      <c r="BC6" s="514"/>
      <c r="BD6" s="514" t="s">
        <v>889</v>
      </c>
      <c r="BE6" s="514" t="s">
        <v>851</v>
      </c>
      <c r="BF6" s="513"/>
      <c r="BG6" s="513" t="s">
        <v>901</v>
      </c>
      <c r="BH6" s="513"/>
      <c r="BI6" s="513" t="s">
        <v>884</v>
      </c>
      <c r="BJ6" s="513"/>
      <c r="BK6" s="513" t="s">
        <v>907</v>
      </c>
      <c r="BL6" s="513"/>
      <c r="BM6" s="514"/>
      <c r="BN6" s="514"/>
      <c r="BO6" s="514"/>
      <c r="BP6" s="514" t="s">
        <v>893</v>
      </c>
      <c r="BQ6" s="514"/>
      <c r="BR6" s="514" t="s">
        <v>867</v>
      </c>
      <c r="BS6" s="514"/>
      <c r="BT6" s="513" t="s">
        <v>892</v>
      </c>
      <c r="BU6" s="513"/>
      <c r="BV6" s="513"/>
      <c r="BW6" s="513" t="s">
        <v>890</v>
      </c>
      <c r="BX6" s="513"/>
      <c r="BY6" s="513" t="s">
        <v>863</v>
      </c>
      <c r="BZ6" s="513"/>
      <c r="CA6" s="514" t="s">
        <v>878</v>
      </c>
      <c r="CB6" s="514" t="s">
        <v>902</v>
      </c>
      <c r="CC6" s="514"/>
      <c r="CD6" s="514"/>
      <c r="CE6" s="514" t="s">
        <v>853</v>
      </c>
      <c r="CF6" s="514"/>
      <c r="CG6" s="514" t="s">
        <v>907</v>
      </c>
      <c r="CH6" s="513"/>
      <c r="CI6" s="513" t="s">
        <v>875</v>
      </c>
      <c r="CJ6" s="513" t="s">
        <v>895</v>
      </c>
      <c r="CK6" s="513"/>
      <c r="CL6" s="513"/>
      <c r="CM6" s="513" t="s">
        <v>862</v>
      </c>
      <c r="CN6" s="513"/>
      <c r="CO6" s="514" t="s">
        <v>851</v>
      </c>
      <c r="CP6" s="514"/>
      <c r="CQ6" s="514"/>
      <c r="CR6" s="514" t="s">
        <v>873</v>
      </c>
      <c r="CS6" s="514"/>
      <c r="CT6" s="514" t="s">
        <v>849</v>
      </c>
      <c r="CU6" s="514" t="s">
        <v>874</v>
      </c>
      <c r="CV6" s="513"/>
      <c r="CW6" s="513"/>
      <c r="CX6" s="513" t="s">
        <v>885</v>
      </c>
      <c r="CY6" s="513"/>
      <c r="CZ6" s="513" t="s">
        <v>855</v>
      </c>
      <c r="DA6" s="513" t="s">
        <v>882</v>
      </c>
      <c r="DB6" s="513"/>
      <c r="DC6" s="514" t="s">
        <v>883</v>
      </c>
      <c r="DD6" s="514"/>
      <c r="DE6" s="514" t="s">
        <v>868</v>
      </c>
      <c r="DF6" s="514"/>
      <c r="DG6" s="514"/>
      <c r="DH6" s="514" t="s">
        <v>889</v>
      </c>
      <c r="DI6" s="514"/>
      <c r="DJ6" s="515" t="s">
        <v>866</v>
      </c>
      <c r="DK6" s="515"/>
      <c r="DL6" s="515" t="s">
        <v>863</v>
      </c>
      <c r="DM6" s="515"/>
      <c r="DN6" s="515"/>
      <c r="DO6" s="515"/>
      <c r="DP6" s="515"/>
      <c r="DQ6" s="515"/>
      <c r="DR6" s="515"/>
      <c r="DS6" s="515"/>
      <c r="DT6" s="515" t="s">
        <v>895</v>
      </c>
      <c r="DU6" s="515"/>
      <c r="DV6" s="515" t="s">
        <v>870</v>
      </c>
      <c r="DW6" s="515"/>
      <c r="DX6" s="513" t="s">
        <v>850</v>
      </c>
      <c r="DY6" s="513"/>
      <c r="DZ6" s="513" t="s">
        <v>882</v>
      </c>
      <c r="EA6" s="513"/>
      <c r="EB6" s="513" t="s">
        <v>908</v>
      </c>
      <c r="EC6" s="513" t="s">
        <v>852</v>
      </c>
      <c r="ED6" s="513"/>
      <c r="EE6" s="514"/>
      <c r="EF6" s="514" t="s">
        <v>879</v>
      </c>
      <c r="EG6" s="514" t="s">
        <v>897</v>
      </c>
      <c r="EH6" s="514"/>
      <c r="EI6" s="514" t="s">
        <v>854</v>
      </c>
      <c r="EJ6" s="514"/>
      <c r="EK6" s="514" t="s">
        <v>855</v>
      </c>
      <c r="EL6" s="513"/>
      <c r="EM6" s="513" t="s">
        <v>861</v>
      </c>
      <c r="EN6" s="513"/>
      <c r="EO6" s="513" t="s">
        <v>903</v>
      </c>
      <c r="EP6" s="513" t="s">
        <v>860</v>
      </c>
      <c r="EQ6" s="513"/>
      <c r="ER6" s="513" t="s">
        <v>904</v>
      </c>
      <c r="ES6" s="514"/>
      <c r="ET6" s="514"/>
      <c r="EU6" s="514" t="s">
        <v>888</v>
      </c>
      <c r="EV6" s="514"/>
      <c r="EW6" s="514"/>
      <c r="EX6" s="514" t="s">
        <v>891</v>
      </c>
      <c r="EY6" s="514"/>
      <c r="EZ6" s="513" t="s">
        <v>850</v>
      </c>
      <c r="FA6" s="513"/>
      <c r="FB6" s="513" t="s">
        <v>886</v>
      </c>
      <c r="FC6" s="513"/>
      <c r="FD6" s="513" t="s">
        <v>878</v>
      </c>
      <c r="FE6" s="513" t="s">
        <v>900</v>
      </c>
      <c r="FF6" s="513"/>
      <c r="FG6" s="514" t="s">
        <v>896</v>
      </c>
      <c r="FH6" s="514"/>
      <c r="FI6" s="514" t="s">
        <v>885</v>
      </c>
      <c r="FJ6" s="514"/>
      <c r="FK6" s="514" t="s">
        <v>866</v>
      </c>
      <c r="FL6" s="514"/>
      <c r="FM6" s="514" t="s">
        <v>894</v>
      </c>
      <c r="FN6" s="513"/>
      <c r="FO6" s="513" t="s">
        <v>887</v>
      </c>
      <c r="FP6" s="513"/>
      <c r="FQ6" s="513" t="s">
        <v>865</v>
      </c>
      <c r="FR6" s="513"/>
      <c r="FS6" s="513" t="s">
        <v>871</v>
      </c>
      <c r="FT6" s="513"/>
      <c r="FU6" s="516" t="s">
        <v>877</v>
      </c>
      <c r="FV6" s="516"/>
      <c r="FW6" s="516" t="s">
        <v>862</v>
      </c>
    </row>
    <row r="7" spans="1:179">
      <c r="A7" s="512" t="s">
        <v>605</v>
      </c>
      <c r="B7" s="513"/>
      <c r="C7" s="513"/>
      <c r="D7" s="513" t="s">
        <v>855</v>
      </c>
      <c r="E7" s="513"/>
      <c r="F7" s="513" t="s">
        <v>864</v>
      </c>
      <c r="G7" s="513"/>
      <c r="H7" s="513" t="s">
        <v>861</v>
      </c>
      <c r="I7" s="514" t="s">
        <v>860</v>
      </c>
      <c r="J7" s="514"/>
      <c r="K7" s="514" t="s">
        <v>904</v>
      </c>
      <c r="L7" s="514"/>
      <c r="M7" s="514"/>
      <c r="N7" s="514" t="s">
        <v>903</v>
      </c>
      <c r="O7" s="514"/>
      <c r="P7" s="513"/>
      <c r="Q7" s="513" t="s">
        <v>872</v>
      </c>
      <c r="R7" s="513"/>
      <c r="S7" s="513" t="s">
        <v>891</v>
      </c>
      <c r="T7" s="513"/>
      <c r="U7" s="513" t="s">
        <v>906</v>
      </c>
      <c r="V7" s="513" t="s">
        <v>895</v>
      </c>
      <c r="W7" s="514"/>
      <c r="X7" s="514"/>
      <c r="Y7" s="514" t="s">
        <v>897</v>
      </c>
      <c r="Z7" s="514"/>
      <c r="AA7" s="514" t="s">
        <v>885</v>
      </c>
      <c r="AB7" s="514" t="s">
        <v>874</v>
      </c>
      <c r="AC7" s="514"/>
      <c r="AD7" s="513" t="s">
        <v>889</v>
      </c>
      <c r="AE7" s="513"/>
      <c r="AF7" s="513" t="s">
        <v>876</v>
      </c>
      <c r="AG7" s="513"/>
      <c r="AH7" s="513" t="s">
        <v>882</v>
      </c>
      <c r="AI7" s="513" t="s">
        <v>855</v>
      </c>
      <c r="AJ7" s="513"/>
      <c r="AK7" s="514" t="s">
        <v>852</v>
      </c>
      <c r="AL7" s="514"/>
      <c r="AM7" s="514" t="s">
        <v>885</v>
      </c>
      <c r="AN7" s="514"/>
      <c r="AO7" s="514" t="s">
        <v>849</v>
      </c>
      <c r="AP7" s="514" t="s">
        <v>865</v>
      </c>
      <c r="AQ7" s="514"/>
      <c r="AR7" s="513" t="s">
        <v>883</v>
      </c>
      <c r="AS7" s="513"/>
      <c r="AT7" s="513" t="s">
        <v>868</v>
      </c>
      <c r="AU7" s="513"/>
      <c r="AV7" s="513" t="s">
        <v>869</v>
      </c>
      <c r="AW7" s="513"/>
      <c r="AX7" s="513" t="s">
        <v>907</v>
      </c>
      <c r="AY7" s="514"/>
      <c r="AZ7" s="514" t="s">
        <v>888</v>
      </c>
      <c r="BA7" s="514" t="s">
        <v>876</v>
      </c>
      <c r="BB7" s="514"/>
      <c r="BC7" s="514" t="s">
        <v>871</v>
      </c>
      <c r="BD7" s="514"/>
      <c r="BE7" s="514" t="s">
        <v>866</v>
      </c>
      <c r="BF7" s="513"/>
      <c r="BG7" s="513" t="s">
        <v>856</v>
      </c>
      <c r="BH7" s="513" t="s">
        <v>877</v>
      </c>
      <c r="BI7" s="513"/>
      <c r="BJ7" s="513"/>
      <c r="BK7" s="513" t="s">
        <v>875</v>
      </c>
      <c r="BL7" s="513" t="s">
        <v>879</v>
      </c>
      <c r="BM7" s="514"/>
      <c r="BN7" s="514"/>
      <c r="BO7" s="514"/>
      <c r="BP7" s="514"/>
      <c r="BQ7" s="514" t="s">
        <v>902</v>
      </c>
      <c r="BR7" s="514"/>
      <c r="BS7" s="514" t="s">
        <v>898</v>
      </c>
      <c r="BT7" s="513"/>
      <c r="BU7" s="513" t="s">
        <v>891</v>
      </c>
      <c r="BV7" s="513"/>
      <c r="BW7" s="513" t="s">
        <v>877</v>
      </c>
      <c r="BX7" s="513"/>
      <c r="BY7" s="513" t="s">
        <v>890</v>
      </c>
      <c r="BZ7" s="513"/>
      <c r="CA7" s="514" t="s">
        <v>872</v>
      </c>
      <c r="CB7" s="514"/>
      <c r="CC7" s="514" t="s">
        <v>863</v>
      </c>
      <c r="CD7" s="514"/>
      <c r="CE7" s="514" t="s">
        <v>905</v>
      </c>
      <c r="CF7" s="514"/>
      <c r="CG7" s="514" t="s">
        <v>859</v>
      </c>
      <c r="CH7" s="513" t="s">
        <v>857</v>
      </c>
      <c r="CI7" s="513"/>
      <c r="CJ7" s="513" t="s">
        <v>858</v>
      </c>
      <c r="CK7" s="513"/>
      <c r="CL7" s="513"/>
      <c r="CM7" s="513"/>
      <c r="CN7" s="513"/>
      <c r="CO7" s="514" t="s">
        <v>850</v>
      </c>
      <c r="CP7" s="514"/>
      <c r="CQ7" s="514"/>
      <c r="CR7" s="514"/>
      <c r="CS7" s="514" t="s">
        <v>862</v>
      </c>
      <c r="CT7" s="514"/>
      <c r="CU7" s="514"/>
      <c r="CV7" s="513"/>
      <c r="CW7" s="513" t="s">
        <v>893</v>
      </c>
      <c r="CX7" s="513"/>
      <c r="CY7" s="513" t="s">
        <v>882</v>
      </c>
      <c r="CZ7" s="513"/>
      <c r="DA7" s="513" t="s">
        <v>884</v>
      </c>
      <c r="DB7" s="513"/>
      <c r="DC7" s="514" t="s">
        <v>850</v>
      </c>
      <c r="DD7" s="514" t="s">
        <v>867</v>
      </c>
      <c r="DE7" s="514"/>
      <c r="DF7" s="514"/>
      <c r="DG7" s="514"/>
      <c r="DH7" s="514" t="s">
        <v>894</v>
      </c>
      <c r="DI7" s="514"/>
      <c r="DJ7" s="515" t="s">
        <v>849</v>
      </c>
      <c r="DK7" s="515"/>
      <c r="DL7" s="515" t="s">
        <v>892</v>
      </c>
      <c r="DM7" s="515"/>
      <c r="DN7" s="515"/>
      <c r="DO7" s="515"/>
      <c r="DP7" s="515"/>
      <c r="DQ7" s="515"/>
      <c r="DR7" s="515"/>
      <c r="DS7" s="515"/>
      <c r="DT7" s="515" t="s">
        <v>871</v>
      </c>
      <c r="DU7" s="515"/>
      <c r="DV7" s="515" t="s">
        <v>869</v>
      </c>
      <c r="DW7" s="515"/>
      <c r="DX7" s="513"/>
      <c r="DY7" s="513" t="s">
        <v>866</v>
      </c>
      <c r="DZ7" s="513" t="s">
        <v>893</v>
      </c>
      <c r="EA7" s="513"/>
      <c r="EB7" s="513" t="s">
        <v>889</v>
      </c>
      <c r="EC7" s="513"/>
      <c r="ED7" s="513" t="s">
        <v>862</v>
      </c>
      <c r="EE7" s="514"/>
      <c r="EF7" s="514" t="s">
        <v>854</v>
      </c>
      <c r="EG7" s="514"/>
      <c r="EH7" s="514" t="s">
        <v>880</v>
      </c>
      <c r="EI7" s="514"/>
      <c r="EJ7" s="514" t="s">
        <v>881</v>
      </c>
      <c r="EK7" s="514"/>
      <c r="EL7" s="513" t="s">
        <v>908</v>
      </c>
      <c r="EM7" s="513"/>
      <c r="EN7" s="513" t="s">
        <v>852</v>
      </c>
      <c r="EO7" s="513"/>
      <c r="EP7" s="513" t="s">
        <v>900</v>
      </c>
      <c r="EQ7" s="513"/>
      <c r="ER7" s="513" t="s">
        <v>878</v>
      </c>
      <c r="ES7" s="514"/>
      <c r="ET7" s="514" t="s">
        <v>874</v>
      </c>
      <c r="EU7" s="514"/>
      <c r="EV7" s="514" t="s">
        <v>851</v>
      </c>
      <c r="EW7" s="514"/>
      <c r="EX7" s="514" t="s">
        <v>873</v>
      </c>
      <c r="EY7" s="514"/>
      <c r="EZ7" s="513"/>
      <c r="FA7" s="513" t="s">
        <v>896</v>
      </c>
      <c r="FB7" s="513"/>
      <c r="FC7" s="513" t="s">
        <v>887</v>
      </c>
      <c r="FD7" s="513"/>
      <c r="FE7" s="513" t="s">
        <v>886</v>
      </c>
      <c r="FF7" s="513"/>
      <c r="FG7" s="514" t="s">
        <v>853</v>
      </c>
      <c r="FH7" s="514"/>
      <c r="FI7" s="514" t="s">
        <v>878</v>
      </c>
      <c r="FJ7" s="514"/>
      <c r="FK7" s="514" t="s">
        <v>908</v>
      </c>
      <c r="FL7" s="514"/>
      <c r="FM7" s="514" t="s">
        <v>907</v>
      </c>
      <c r="FN7" s="513"/>
      <c r="FO7" s="513" t="s">
        <v>901</v>
      </c>
      <c r="FP7" s="513" t="s">
        <v>863</v>
      </c>
      <c r="FQ7" s="513"/>
      <c r="FR7" s="513"/>
      <c r="FS7" s="513" t="s">
        <v>888</v>
      </c>
      <c r="FT7" s="513"/>
      <c r="FU7" s="516" t="s">
        <v>853</v>
      </c>
      <c r="FV7" s="516"/>
      <c r="FW7" s="516" t="s">
        <v>895</v>
      </c>
    </row>
    <row r="8" spans="1:179">
      <c r="A8" s="512" t="s">
        <v>520</v>
      </c>
      <c r="B8" s="513"/>
      <c r="C8" s="513"/>
      <c r="D8" s="513" t="s">
        <v>870</v>
      </c>
      <c r="E8" s="513"/>
      <c r="F8" s="513" t="s">
        <v>898</v>
      </c>
      <c r="G8" s="513" t="s">
        <v>863</v>
      </c>
      <c r="H8" s="513"/>
      <c r="I8" s="514" t="s">
        <v>874</v>
      </c>
      <c r="J8" s="514"/>
      <c r="K8" s="514" t="s">
        <v>877</v>
      </c>
      <c r="L8" s="514"/>
      <c r="M8" s="514" t="s">
        <v>885</v>
      </c>
      <c r="N8" s="514"/>
      <c r="O8" s="514" t="s">
        <v>866</v>
      </c>
      <c r="P8" s="513"/>
      <c r="Q8" s="513" t="s">
        <v>873</v>
      </c>
      <c r="R8" s="513" t="s">
        <v>908</v>
      </c>
      <c r="S8" s="513"/>
      <c r="T8" s="513"/>
      <c r="U8" s="513" t="s">
        <v>881</v>
      </c>
      <c r="V8" s="513"/>
      <c r="W8" s="514"/>
      <c r="X8" s="514" t="s">
        <v>893</v>
      </c>
      <c r="Y8" s="514"/>
      <c r="Z8" s="514" t="s">
        <v>865</v>
      </c>
      <c r="AA8" s="514"/>
      <c r="AB8" s="514" t="s">
        <v>869</v>
      </c>
      <c r="AC8" s="514"/>
      <c r="AD8" s="513" t="s">
        <v>862</v>
      </c>
      <c r="AE8" s="513"/>
      <c r="AF8" s="513" t="s">
        <v>885</v>
      </c>
      <c r="AG8" s="513"/>
      <c r="AH8" s="513" t="s">
        <v>853</v>
      </c>
      <c r="AI8" s="513" t="s">
        <v>870</v>
      </c>
      <c r="AJ8" s="513"/>
      <c r="AK8" s="514" t="s">
        <v>896</v>
      </c>
      <c r="AL8" s="514"/>
      <c r="AM8" s="514" t="s">
        <v>903</v>
      </c>
      <c r="AN8" s="514"/>
      <c r="AO8" s="514" t="s">
        <v>857</v>
      </c>
      <c r="AP8" s="514"/>
      <c r="AQ8" s="514"/>
      <c r="AR8" s="513" t="s">
        <v>904</v>
      </c>
      <c r="AS8" s="513"/>
      <c r="AT8" s="513" t="s">
        <v>897</v>
      </c>
      <c r="AU8" s="513"/>
      <c r="AV8" s="513" t="s">
        <v>868</v>
      </c>
      <c r="AW8" s="513"/>
      <c r="AX8" s="513" t="s">
        <v>852</v>
      </c>
      <c r="AY8" s="514" t="s">
        <v>863</v>
      </c>
      <c r="AZ8" s="514"/>
      <c r="BA8" s="514" t="s">
        <v>907</v>
      </c>
      <c r="BB8" s="514"/>
      <c r="BC8" s="514" t="s">
        <v>899</v>
      </c>
      <c r="BD8" s="514" t="s">
        <v>886</v>
      </c>
      <c r="BE8" s="514"/>
      <c r="BF8" s="513" t="s">
        <v>887</v>
      </c>
      <c r="BG8" s="513"/>
      <c r="BH8" s="513" t="s">
        <v>882</v>
      </c>
      <c r="BI8" s="513"/>
      <c r="BJ8" s="513"/>
      <c r="BK8" s="513" t="s">
        <v>849</v>
      </c>
      <c r="BL8" s="513"/>
      <c r="BM8" s="514" t="s">
        <v>878</v>
      </c>
      <c r="BN8" s="514"/>
      <c r="BO8" s="514"/>
      <c r="BP8" s="514"/>
      <c r="BQ8" s="514"/>
      <c r="BR8" s="514" t="s">
        <v>907</v>
      </c>
      <c r="BS8" s="514"/>
      <c r="BT8" s="513" t="s">
        <v>862</v>
      </c>
      <c r="BU8" s="513"/>
      <c r="BV8" s="513"/>
      <c r="BW8" s="513" t="s">
        <v>875</v>
      </c>
      <c r="BX8" s="513"/>
      <c r="BY8" s="513" t="s">
        <v>891</v>
      </c>
      <c r="BZ8" s="513"/>
      <c r="CA8" s="514" t="s">
        <v>890</v>
      </c>
      <c r="CB8" s="514"/>
      <c r="CC8" s="514" t="s">
        <v>901</v>
      </c>
      <c r="CD8" s="514"/>
      <c r="CE8" s="514" t="s">
        <v>872</v>
      </c>
      <c r="CF8" s="514" t="s">
        <v>849</v>
      </c>
      <c r="CG8" s="514"/>
      <c r="CH8" s="513" t="s">
        <v>879</v>
      </c>
      <c r="CI8" s="513"/>
      <c r="CJ8" s="513" t="s">
        <v>888</v>
      </c>
      <c r="CK8" s="513"/>
      <c r="CL8" s="513" t="s">
        <v>895</v>
      </c>
      <c r="CM8" s="513" t="s">
        <v>900</v>
      </c>
      <c r="CN8" s="513"/>
      <c r="CO8" s="514" t="s">
        <v>865</v>
      </c>
      <c r="CP8" s="514"/>
      <c r="CQ8" s="514" t="s">
        <v>864</v>
      </c>
      <c r="CR8" s="514"/>
      <c r="CS8" s="514" t="s">
        <v>856</v>
      </c>
      <c r="CT8" s="514" t="s">
        <v>877</v>
      </c>
      <c r="CU8" s="514"/>
      <c r="CV8" s="513" t="s">
        <v>854</v>
      </c>
      <c r="CW8" s="513"/>
      <c r="CX8" s="513" t="s">
        <v>866</v>
      </c>
      <c r="CY8" s="513"/>
      <c r="CZ8" s="513" t="s">
        <v>876</v>
      </c>
      <c r="DA8" s="513"/>
      <c r="DB8" s="513" t="s">
        <v>889</v>
      </c>
      <c r="DC8" s="514"/>
      <c r="DD8" s="514"/>
      <c r="DE8" s="514"/>
      <c r="DF8" s="514" t="s">
        <v>906</v>
      </c>
      <c r="DG8" s="514"/>
      <c r="DH8" s="514"/>
      <c r="DI8" s="514" t="s">
        <v>895</v>
      </c>
      <c r="DJ8" s="515"/>
      <c r="DK8" s="515" t="s">
        <v>882</v>
      </c>
      <c r="DL8" s="515"/>
      <c r="DM8" s="515"/>
      <c r="DN8" s="515"/>
      <c r="DO8" s="515"/>
      <c r="DP8" s="515"/>
      <c r="DQ8" s="515"/>
      <c r="DR8" s="515"/>
      <c r="DS8" s="515"/>
      <c r="DT8" s="515" t="s">
        <v>899</v>
      </c>
      <c r="DU8" s="515"/>
      <c r="DV8" s="515" t="s">
        <v>883</v>
      </c>
      <c r="DW8" s="515" t="s">
        <v>888</v>
      </c>
      <c r="DX8" s="513"/>
      <c r="DY8" s="513" t="s">
        <v>902</v>
      </c>
      <c r="DZ8" s="513"/>
      <c r="EA8" s="513"/>
      <c r="EB8" s="513"/>
      <c r="EC8" s="513" t="s">
        <v>874</v>
      </c>
      <c r="ED8" s="513"/>
      <c r="EE8" s="514" t="s">
        <v>894</v>
      </c>
      <c r="EF8" s="514"/>
      <c r="EG8" s="514" t="s">
        <v>892</v>
      </c>
      <c r="EH8" s="514"/>
      <c r="EI8" s="514" t="s">
        <v>872</v>
      </c>
      <c r="EJ8" s="514"/>
      <c r="EK8" s="514" t="s">
        <v>876</v>
      </c>
      <c r="EL8" s="513"/>
      <c r="EM8" s="513" t="s">
        <v>900</v>
      </c>
      <c r="EN8" s="513"/>
      <c r="EO8" s="513" t="s">
        <v>878</v>
      </c>
      <c r="EP8" s="513"/>
      <c r="EQ8" s="513" t="s">
        <v>852</v>
      </c>
      <c r="ER8" s="513" t="s">
        <v>891</v>
      </c>
      <c r="ES8" s="514"/>
      <c r="ET8" s="514"/>
      <c r="EU8" s="514" t="s">
        <v>853</v>
      </c>
      <c r="EV8" s="514"/>
      <c r="EW8" s="514" t="s">
        <v>884</v>
      </c>
      <c r="EX8" s="514" t="s">
        <v>867</v>
      </c>
      <c r="EY8" s="514"/>
      <c r="EZ8" s="513" t="s">
        <v>880</v>
      </c>
      <c r="FA8" s="513"/>
      <c r="FB8" s="513"/>
      <c r="FC8" s="513" t="s">
        <v>851</v>
      </c>
      <c r="FD8" s="513"/>
      <c r="FE8" s="513" t="s">
        <v>893</v>
      </c>
      <c r="FF8" s="513"/>
      <c r="FG8" s="514" t="s">
        <v>905</v>
      </c>
      <c r="FH8" s="514"/>
      <c r="FI8" s="514"/>
      <c r="FJ8" s="514"/>
      <c r="FK8" s="514" t="s">
        <v>858</v>
      </c>
      <c r="FL8" s="514"/>
      <c r="FM8" s="514" t="s">
        <v>859</v>
      </c>
      <c r="FN8" s="513"/>
      <c r="FO8" s="513" t="s">
        <v>861</v>
      </c>
      <c r="FP8" s="513" t="s">
        <v>860</v>
      </c>
      <c r="FQ8" s="513"/>
      <c r="FR8" s="513"/>
      <c r="FS8" s="513" t="s">
        <v>869</v>
      </c>
      <c r="FT8" s="513"/>
      <c r="FU8" s="516" t="s">
        <v>850</v>
      </c>
      <c r="FV8" s="516"/>
      <c r="FW8" s="516" t="s">
        <v>879</v>
      </c>
    </row>
    <row r="9" spans="1:179">
      <c r="A9" s="512" t="s">
        <v>549</v>
      </c>
      <c r="B9" s="513"/>
      <c r="C9" s="513"/>
      <c r="D9" s="513" t="s">
        <v>878</v>
      </c>
      <c r="E9" s="513"/>
      <c r="F9" s="513"/>
      <c r="G9" s="513" t="s">
        <v>872</v>
      </c>
      <c r="H9" s="513"/>
      <c r="I9" s="514" t="s">
        <v>865</v>
      </c>
      <c r="J9" s="514"/>
      <c r="K9" s="514" t="s">
        <v>855</v>
      </c>
      <c r="L9" s="514"/>
      <c r="M9" s="514" t="s">
        <v>866</v>
      </c>
      <c r="N9" s="514"/>
      <c r="O9" s="514" t="s">
        <v>894</v>
      </c>
      <c r="P9" s="513"/>
      <c r="Q9" s="513" t="s">
        <v>891</v>
      </c>
      <c r="R9" s="513"/>
      <c r="S9" s="513"/>
      <c r="T9" s="513" t="s">
        <v>882</v>
      </c>
      <c r="U9" s="513"/>
      <c r="V9" s="513" t="s">
        <v>874</v>
      </c>
      <c r="W9" s="514"/>
      <c r="X9" s="514" t="s">
        <v>895</v>
      </c>
      <c r="Y9" s="514"/>
      <c r="Z9" s="514" t="s">
        <v>853</v>
      </c>
      <c r="AA9" s="514"/>
      <c r="AB9" s="514"/>
      <c r="AC9" s="514" t="s">
        <v>851</v>
      </c>
      <c r="AD9" s="513" t="s">
        <v>874</v>
      </c>
      <c r="AE9" s="513"/>
      <c r="AF9" s="513" t="s">
        <v>852</v>
      </c>
      <c r="AG9" s="513"/>
      <c r="AH9" s="513" t="s">
        <v>890</v>
      </c>
      <c r="AI9" s="513" t="s">
        <v>896</v>
      </c>
      <c r="AJ9" s="513"/>
      <c r="AK9" s="514" t="s">
        <v>869</v>
      </c>
      <c r="AL9" s="514"/>
      <c r="AM9" s="514" t="s">
        <v>850</v>
      </c>
      <c r="AN9" s="514"/>
      <c r="AO9" s="514" t="s">
        <v>862</v>
      </c>
      <c r="AP9" s="514"/>
      <c r="AQ9" s="514"/>
      <c r="AR9" s="513"/>
      <c r="AS9" s="513" t="s">
        <v>885</v>
      </c>
      <c r="AT9" s="513"/>
      <c r="AU9" s="513"/>
      <c r="AV9" s="513" t="s">
        <v>850</v>
      </c>
      <c r="AW9" s="513" t="s">
        <v>895</v>
      </c>
      <c r="AX9" s="513"/>
      <c r="AY9" s="514" t="s">
        <v>879</v>
      </c>
      <c r="AZ9" s="514"/>
      <c r="BA9" s="514" t="s">
        <v>881</v>
      </c>
      <c r="BB9" s="514" t="s">
        <v>884</v>
      </c>
      <c r="BC9" s="514"/>
      <c r="BD9" s="514" t="s">
        <v>865</v>
      </c>
      <c r="BE9" s="514"/>
      <c r="BF9" s="513" t="s">
        <v>889</v>
      </c>
      <c r="BG9" s="513"/>
      <c r="BH9" s="513" t="s">
        <v>899</v>
      </c>
      <c r="BI9" s="513"/>
      <c r="BJ9" s="513" t="s">
        <v>897</v>
      </c>
      <c r="BK9" s="513"/>
      <c r="BL9" s="513"/>
      <c r="BM9" s="514" t="s">
        <v>907</v>
      </c>
      <c r="BN9" s="514"/>
      <c r="BO9" s="514"/>
      <c r="BP9" s="514"/>
      <c r="BQ9" s="514" t="s">
        <v>879</v>
      </c>
      <c r="BR9" s="514" t="s">
        <v>892</v>
      </c>
      <c r="BS9" s="514"/>
      <c r="BT9" s="513"/>
      <c r="BU9" s="513" t="s">
        <v>889</v>
      </c>
      <c r="BV9" s="513"/>
      <c r="BW9" s="513" t="s">
        <v>899</v>
      </c>
      <c r="BX9" s="513"/>
      <c r="BY9" s="513" t="s">
        <v>902</v>
      </c>
      <c r="BZ9" s="513" t="s">
        <v>864</v>
      </c>
      <c r="CA9" s="514"/>
      <c r="CB9" s="514" t="s">
        <v>885</v>
      </c>
      <c r="CC9" s="514"/>
      <c r="CD9" s="514" t="s">
        <v>849</v>
      </c>
      <c r="CE9" s="514"/>
      <c r="CF9" s="514" t="s">
        <v>858</v>
      </c>
      <c r="CG9" s="514"/>
      <c r="CH9" s="513" t="s">
        <v>861</v>
      </c>
      <c r="CI9" s="513" t="s">
        <v>860</v>
      </c>
      <c r="CJ9" s="513"/>
      <c r="CK9" s="513"/>
      <c r="CL9" s="513" t="s">
        <v>898</v>
      </c>
      <c r="CM9" s="513" t="s">
        <v>871</v>
      </c>
      <c r="CN9" s="513"/>
      <c r="CO9" s="514" t="s">
        <v>893</v>
      </c>
      <c r="CP9" s="514"/>
      <c r="CQ9" s="514"/>
      <c r="CR9" s="514" t="s">
        <v>888</v>
      </c>
      <c r="CS9" s="514"/>
      <c r="CT9" s="514" t="s">
        <v>855</v>
      </c>
      <c r="CU9" s="514"/>
      <c r="CV9" s="513" t="s">
        <v>849</v>
      </c>
      <c r="CW9" s="513" t="s">
        <v>906</v>
      </c>
      <c r="CX9" s="513"/>
      <c r="CY9" s="513" t="s">
        <v>863</v>
      </c>
      <c r="CZ9" s="513"/>
      <c r="DA9" s="513" t="s">
        <v>868</v>
      </c>
      <c r="DB9" s="513"/>
      <c r="DC9" s="514" t="s">
        <v>893</v>
      </c>
      <c r="DD9" s="514"/>
      <c r="DE9" s="514" t="s">
        <v>887</v>
      </c>
      <c r="DF9" s="514"/>
      <c r="DG9" s="514"/>
      <c r="DH9" s="514"/>
      <c r="DI9" s="514" t="s">
        <v>886</v>
      </c>
      <c r="DJ9" s="515"/>
      <c r="DK9" s="515"/>
      <c r="DL9" s="515" t="s">
        <v>907</v>
      </c>
      <c r="DM9" s="515"/>
      <c r="DN9" s="515"/>
      <c r="DO9" s="515"/>
      <c r="DP9" s="515"/>
      <c r="DQ9" s="515"/>
      <c r="DR9" s="515"/>
      <c r="DS9" s="515"/>
      <c r="DT9" s="515"/>
      <c r="DU9" s="515" t="s">
        <v>882</v>
      </c>
      <c r="DV9" s="515" t="s">
        <v>852</v>
      </c>
      <c r="DW9" s="515"/>
      <c r="DX9" s="513" t="s">
        <v>853</v>
      </c>
      <c r="DY9" s="513"/>
      <c r="DZ9" s="513" t="s">
        <v>851</v>
      </c>
      <c r="EA9" s="513"/>
      <c r="EB9" s="513" t="s">
        <v>901</v>
      </c>
      <c r="EC9" s="513" t="s">
        <v>872</v>
      </c>
      <c r="ED9" s="513"/>
      <c r="EE9" s="514" t="s">
        <v>875</v>
      </c>
      <c r="EF9" s="514"/>
      <c r="EG9" s="514" t="s">
        <v>891</v>
      </c>
      <c r="EH9" s="514"/>
      <c r="EI9" s="514"/>
      <c r="EJ9" s="514" t="s">
        <v>880</v>
      </c>
      <c r="EK9" s="514" t="s">
        <v>854</v>
      </c>
      <c r="EL9" s="513"/>
      <c r="EM9" s="513" t="s">
        <v>871</v>
      </c>
      <c r="EN9" s="513"/>
      <c r="EO9" s="513"/>
      <c r="EP9" s="513" t="s">
        <v>870</v>
      </c>
      <c r="EQ9" s="513" t="s">
        <v>908</v>
      </c>
      <c r="ER9" s="513"/>
      <c r="ES9" s="514"/>
      <c r="ET9" s="514" t="s">
        <v>867</v>
      </c>
      <c r="EU9" s="514"/>
      <c r="EV9" s="514" t="s">
        <v>878</v>
      </c>
      <c r="EW9" s="514"/>
      <c r="EX9" s="514" t="s">
        <v>866</v>
      </c>
      <c r="EY9" s="514"/>
      <c r="EZ9" s="513"/>
      <c r="FA9" s="513" t="s">
        <v>856</v>
      </c>
      <c r="FB9" s="513"/>
      <c r="FC9" s="513" t="s">
        <v>873</v>
      </c>
      <c r="FD9" s="513"/>
      <c r="FE9" s="513" t="s">
        <v>876</v>
      </c>
      <c r="FF9" s="513"/>
      <c r="FG9" s="514" t="s">
        <v>883</v>
      </c>
      <c r="FH9" s="514"/>
      <c r="FI9" s="514" t="s">
        <v>905</v>
      </c>
      <c r="FJ9" s="514"/>
      <c r="FK9" s="514" t="s">
        <v>859</v>
      </c>
      <c r="FL9" s="514"/>
      <c r="FM9" s="514" t="s">
        <v>904</v>
      </c>
      <c r="FN9" s="513"/>
      <c r="FO9" s="513" t="s">
        <v>857</v>
      </c>
      <c r="FP9" s="513" t="s">
        <v>903</v>
      </c>
      <c r="FQ9" s="513"/>
      <c r="FR9" s="513"/>
      <c r="FS9" s="513" t="s">
        <v>862</v>
      </c>
      <c r="FT9" s="513"/>
      <c r="FU9" s="516" t="s">
        <v>869</v>
      </c>
      <c r="FV9" s="516"/>
      <c r="FW9" s="516" t="s">
        <v>908</v>
      </c>
    </row>
    <row r="10" spans="1:179">
      <c r="A10" s="512" t="s">
        <v>545</v>
      </c>
      <c r="B10" s="513"/>
      <c r="C10" s="513"/>
      <c r="D10" s="513" t="s">
        <v>888</v>
      </c>
      <c r="E10" s="513"/>
      <c r="F10" s="513" t="s">
        <v>901</v>
      </c>
      <c r="G10" s="513"/>
      <c r="H10" s="513" t="s">
        <v>896</v>
      </c>
      <c r="I10" s="514"/>
      <c r="J10" s="514" t="s">
        <v>858</v>
      </c>
      <c r="K10" s="514"/>
      <c r="L10" s="514"/>
      <c r="M10" s="514" t="s">
        <v>873</v>
      </c>
      <c r="N10" s="514"/>
      <c r="O10" s="514" t="s">
        <v>877</v>
      </c>
      <c r="P10" s="513"/>
      <c r="Q10" s="513"/>
      <c r="R10" s="513" t="s">
        <v>850</v>
      </c>
      <c r="S10" s="513"/>
      <c r="T10" s="513" t="s">
        <v>893</v>
      </c>
      <c r="U10" s="513" t="s">
        <v>898</v>
      </c>
      <c r="V10" s="513"/>
      <c r="W10" s="514" t="s">
        <v>879</v>
      </c>
      <c r="X10" s="514"/>
      <c r="Y10" s="514"/>
      <c r="Z10" s="514" t="s">
        <v>874</v>
      </c>
      <c r="AA10" s="514"/>
      <c r="AB10" s="514" t="s">
        <v>863</v>
      </c>
      <c r="AC10" s="514"/>
      <c r="AD10" s="513" t="s">
        <v>854</v>
      </c>
      <c r="AE10" s="513"/>
      <c r="AF10" s="513" t="s">
        <v>868</v>
      </c>
      <c r="AG10" s="513"/>
      <c r="AH10" s="513" t="s">
        <v>900</v>
      </c>
      <c r="AI10" s="513"/>
      <c r="AJ10" s="513" t="s">
        <v>867</v>
      </c>
      <c r="AK10" s="514"/>
      <c r="AL10" s="514" t="s">
        <v>886</v>
      </c>
      <c r="AM10" s="514"/>
      <c r="AN10" s="514"/>
      <c r="AO10" s="514" t="s">
        <v>859</v>
      </c>
      <c r="AP10" s="514"/>
      <c r="AQ10" s="514" t="s">
        <v>861</v>
      </c>
      <c r="AR10" s="513"/>
      <c r="AS10" s="513" t="s">
        <v>901</v>
      </c>
      <c r="AT10" s="513" t="s">
        <v>864</v>
      </c>
      <c r="AU10" s="513"/>
      <c r="AV10" s="513"/>
      <c r="AW10" s="513" t="s">
        <v>906</v>
      </c>
      <c r="AX10" s="513" t="s">
        <v>856</v>
      </c>
      <c r="AY10" s="514"/>
      <c r="AZ10" s="514"/>
      <c r="BA10" s="514"/>
      <c r="BB10" s="514" t="s">
        <v>849</v>
      </c>
      <c r="BC10" s="514"/>
      <c r="BD10" s="514" t="s">
        <v>853</v>
      </c>
      <c r="BE10" s="514"/>
      <c r="BF10" s="513" t="s">
        <v>865</v>
      </c>
      <c r="BG10" s="513"/>
      <c r="BH10" s="513" t="s">
        <v>891</v>
      </c>
      <c r="BI10" s="513"/>
      <c r="BJ10" s="513" t="s">
        <v>895</v>
      </c>
      <c r="BK10" s="513"/>
      <c r="BL10" s="513" t="s">
        <v>889</v>
      </c>
      <c r="BM10" s="514"/>
      <c r="BN10" s="514"/>
      <c r="BO10" s="514"/>
      <c r="BP10" s="514" t="s">
        <v>854</v>
      </c>
      <c r="BQ10" s="514"/>
      <c r="BR10" s="514" t="s">
        <v>903</v>
      </c>
      <c r="BS10" s="514" t="s">
        <v>861</v>
      </c>
      <c r="BT10" s="513"/>
      <c r="BU10" s="513" t="s">
        <v>887</v>
      </c>
      <c r="BV10" s="513"/>
      <c r="BW10" s="513" t="s">
        <v>869</v>
      </c>
      <c r="BX10" s="513"/>
      <c r="BY10" s="513" t="s">
        <v>899</v>
      </c>
      <c r="BZ10" s="513"/>
      <c r="CA10" s="514" t="s">
        <v>855</v>
      </c>
      <c r="CB10" s="514"/>
      <c r="CC10" s="514" t="s">
        <v>880</v>
      </c>
      <c r="CD10" s="514"/>
      <c r="CE10" s="514" t="s">
        <v>873</v>
      </c>
      <c r="CF10" s="514" t="s">
        <v>851</v>
      </c>
      <c r="CG10" s="514"/>
      <c r="CH10" s="513"/>
      <c r="CI10" s="513" t="s">
        <v>903</v>
      </c>
      <c r="CJ10" s="513" t="s">
        <v>904</v>
      </c>
      <c r="CK10" s="513"/>
      <c r="CL10" s="513" t="s">
        <v>896</v>
      </c>
      <c r="CM10" s="513"/>
      <c r="CN10" s="513"/>
      <c r="CO10" s="514"/>
      <c r="CP10" s="514" t="s">
        <v>886</v>
      </c>
      <c r="CQ10" s="514"/>
      <c r="CR10" s="514" t="s">
        <v>857</v>
      </c>
      <c r="CS10" s="514"/>
      <c r="CT10" s="514" t="s">
        <v>905</v>
      </c>
      <c r="CU10" s="514"/>
      <c r="CV10" s="513" t="s">
        <v>887</v>
      </c>
      <c r="CW10" s="513" t="s">
        <v>883</v>
      </c>
      <c r="CX10" s="513"/>
      <c r="CY10" s="513"/>
      <c r="CZ10" s="513" t="s">
        <v>867</v>
      </c>
      <c r="DA10" s="513" t="s">
        <v>907</v>
      </c>
      <c r="DB10" s="513"/>
      <c r="DC10" s="514" t="s">
        <v>866</v>
      </c>
      <c r="DD10" s="514"/>
      <c r="DE10" s="514" t="s">
        <v>897</v>
      </c>
      <c r="DF10" s="514"/>
      <c r="DG10" s="514" t="s">
        <v>882</v>
      </c>
      <c r="DH10" s="514" t="s">
        <v>870</v>
      </c>
      <c r="DI10" s="514"/>
      <c r="DJ10" s="515" t="s">
        <v>875</v>
      </c>
      <c r="DK10" s="515"/>
      <c r="DL10" s="515" t="s">
        <v>856</v>
      </c>
      <c r="DM10" s="515"/>
      <c r="DN10" s="515"/>
      <c r="DO10" s="515"/>
      <c r="DP10" s="515"/>
      <c r="DQ10" s="515"/>
      <c r="DR10" s="515"/>
      <c r="DS10" s="515"/>
      <c r="DT10" s="515"/>
      <c r="DU10" s="515" t="s">
        <v>878</v>
      </c>
      <c r="DV10" s="515" t="s">
        <v>908</v>
      </c>
      <c r="DW10" s="515"/>
      <c r="DX10" s="513" t="s">
        <v>864</v>
      </c>
      <c r="DY10" s="513"/>
      <c r="DZ10" s="513" t="s">
        <v>884</v>
      </c>
      <c r="EA10" s="513"/>
      <c r="EB10" s="513" t="s">
        <v>852</v>
      </c>
      <c r="EC10" s="513"/>
      <c r="ED10" s="513" t="s">
        <v>892</v>
      </c>
      <c r="EE10" s="514" t="s">
        <v>871</v>
      </c>
      <c r="EF10" s="514"/>
      <c r="EG10" s="514" t="s">
        <v>906</v>
      </c>
      <c r="EH10" s="514"/>
      <c r="EI10" s="514" t="s">
        <v>897</v>
      </c>
      <c r="EJ10" s="514"/>
      <c r="EK10" s="514" t="s">
        <v>872</v>
      </c>
      <c r="EL10" s="513"/>
      <c r="EM10" s="513" t="s">
        <v>884</v>
      </c>
      <c r="EN10" s="513" t="s">
        <v>880</v>
      </c>
      <c r="EO10" s="513"/>
      <c r="EP10" s="513"/>
      <c r="EQ10" s="513" t="s">
        <v>883</v>
      </c>
      <c r="ER10" s="513"/>
      <c r="ES10" s="514" t="s">
        <v>860</v>
      </c>
      <c r="ET10" s="514" t="s">
        <v>904</v>
      </c>
      <c r="EU10" s="514"/>
      <c r="EV10" s="514" t="s">
        <v>857</v>
      </c>
      <c r="EW10" s="514"/>
      <c r="EX10" s="514" t="s">
        <v>859</v>
      </c>
      <c r="EY10" s="514"/>
      <c r="EZ10" s="513" t="s">
        <v>881</v>
      </c>
      <c r="FA10" s="513"/>
      <c r="FB10" s="513"/>
      <c r="FC10" s="513" t="s">
        <v>875</v>
      </c>
      <c r="FD10" s="513"/>
      <c r="FE10" s="513"/>
      <c r="FF10" s="513" t="s">
        <v>862</v>
      </c>
      <c r="FG10" s="514"/>
      <c r="FH10" s="514"/>
      <c r="FI10" s="514" t="s">
        <v>892</v>
      </c>
      <c r="FJ10" s="514"/>
      <c r="FK10" s="514" t="s">
        <v>898</v>
      </c>
      <c r="FL10" s="514"/>
      <c r="FM10" s="514" t="s">
        <v>876</v>
      </c>
      <c r="FN10" s="513"/>
      <c r="FO10" s="513" t="s">
        <v>881</v>
      </c>
      <c r="FP10" s="513"/>
      <c r="FQ10" s="513"/>
      <c r="FR10" s="513"/>
      <c r="FS10" s="513" t="s">
        <v>885</v>
      </c>
      <c r="FT10" s="513"/>
      <c r="FU10" s="516" t="s">
        <v>858</v>
      </c>
      <c r="FV10" s="516"/>
      <c r="FW10" s="516" t="s">
        <v>902</v>
      </c>
    </row>
    <row r="11" spans="1:179">
      <c r="A11" s="512" t="s">
        <v>452</v>
      </c>
      <c r="B11" s="513"/>
      <c r="C11" s="513"/>
      <c r="D11" s="513" t="s">
        <v>857</v>
      </c>
      <c r="E11" s="513"/>
      <c r="F11" s="513" t="s">
        <v>883</v>
      </c>
      <c r="G11" s="513"/>
      <c r="H11" s="513"/>
      <c r="I11" s="514" t="s">
        <v>904</v>
      </c>
      <c r="J11" s="514" t="s">
        <v>894</v>
      </c>
      <c r="K11" s="514"/>
      <c r="L11" s="514" t="s">
        <v>901</v>
      </c>
      <c r="M11" s="514"/>
      <c r="N11" s="514" t="s">
        <v>878</v>
      </c>
      <c r="O11" s="514"/>
      <c r="P11" s="513"/>
      <c r="Q11" s="513" t="s">
        <v>853</v>
      </c>
      <c r="R11" s="513"/>
      <c r="S11" s="513"/>
      <c r="T11" s="513" t="s">
        <v>851</v>
      </c>
      <c r="U11" s="513"/>
      <c r="V11" s="513" t="s">
        <v>892</v>
      </c>
      <c r="W11" s="514"/>
      <c r="X11" s="514" t="s">
        <v>907</v>
      </c>
      <c r="Y11" s="514"/>
      <c r="Z11" s="514" t="s">
        <v>869</v>
      </c>
      <c r="AA11" s="514"/>
      <c r="AB11" s="514"/>
      <c r="AC11" s="514" t="s">
        <v>898</v>
      </c>
      <c r="AD11" s="513"/>
      <c r="AE11" s="513"/>
      <c r="AF11" s="513" t="s">
        <v>881</v>
      </c>
      <c r="AG11" s="513"/>
      <c r="AH11" s="513" t="s">
        <v>891</v>
      </c>
      <c r="AI11" s="513"/>
      <c r="AJ11" s="513" t="s">
        <v>883</v>
      </c>
      <c r="AK11" s="514"/>
      <c r="AL11" s="514" t="s">
        <v>888</v>
      </c>
      <c r="AM11" s="514"/>
      <c r="AN11" s="514"/>
      <c r="AO11" s="514"/>
      <c r="AP11" s="514" t="s">
        <v>904</v>
      </c>
      <c r="AQ11" s="514"/>
      <c r="AR11" s="513"/>
      <c r="AS11" s="513" t="s">
        <v>873</v>
      </c>
      <c r="AT11" s="513"/>
      <c r="AU11" s="513" t="s">
        <v>874</v>
      </c>
      <c r="AV11" s="513" t="s">
        <v>879</v>
      </c>
      <c r="AW11" s="513"/>
      <c r="AX11" s="513" t="s">
        <v>876</v>
      </c>
      <c r="AY11" s="514"/>
      <c r="AZ11" s="514" t="s">
        <v>895</v>
      </c>
      <c r="BA11" s="514"/>
      <c r="BB11" s="514" t="s">
        <v>896</v>
      </c>
      <c r="BC11" s="514"/>
      <c r="BD11" s="514" t="s">
        <v>902</v>
      </c>
      <c r="BE11" s="514" t="s">
        <v>893</v>
      </c>
      <c r="BF11" s="513"/>
      <c r="BG11" s="513"/>
      <c r="BH11" s="513" t="s">
        <v>850</v>
      </c>
      <c r="BI11" s="513"/>
      <c r="BJ11" s="513" t="s">
        <v>864</v>
      </c>
      <c r="BK11" s="513"/>
      <c r="BL11" s="513" t="s">
        <v>861</v>
      </c>
      <c r="BM11" s="514" t="s">
        <v>859</v>
      </c>
      <c r="BN11" s="514"/>
      <c r="BO11" s="514" t="s">
        <v>906</v>
      </c>
      <c r="BP11" s="514"/>
      <c r="BQ11" s="514"/>
      <c r="BR11" s="514" t="s">
        <v>897</v>
      </c>
      <c r="BS11" s="514" t="s">
        <v>856</v>
      </c>
      <c r="BT11" s="513"/>
      <c r="BU11" s="513" t="s">
        <v>867</v>
      </c>
      <c r="BV11" s="513"/>
      <c r="BW11" s="513" t="s">
        <v>866</v>
      </c>
      <c r="BX11" s="513"/>
      <c r="BY11" s="513" t="s">
        <v>882</v>
      </c>
      <c r="BZ11" s="513"/>
      <c r="CA11" s="514" t="s">
        <v>908</v>
      </c>
      <c r="CB11" s="514"/>
      <c r="CC11" s="514" t="s">
        <v>890</v>
      </c>
      <c r="CD11" s="514"/>
      <c r="CE11" s="514"/>
      <c r="CF11" s="514" t="s">
        <v>900</v>
      </c>
      <c r="CG11" s="514" t="s">
        <v>886</v>
      </c>
      <c r="CH11" s="513"/>
      <c r="CI11" s="513"/>
      <c r="CJ11" s="513" t="s">
        <v>899</v>
      </c>
      <c r="CK11" s="513" t="s">
        <v>903</v>
      </c>
      <c r="CL11" s="513"/>
      <c r="CM11" s="513"/>
      <c r="CN11" s="513" t="s">
        <v>872</v>
      </c>
      <c r="CO11" s="514" t="s">
        <v>892</v>
      </c>
      <c r="CP11" s="514"/>
      <c r="CQ11" s="514" t="s">
        <v>867</v>
      </c>
      <c r="CR11" s="514"/>
      <c r="CS11" s="514" t="s">
        <v>901</v>
      </c>
      <c r="CT11" s="514"/>
      <c r="CU11" s="514" t="s">
        <v>881</v>
      </c>
      <c r="CV11" s="513"/>
      <c r="CW11" s="513" t="s">
        <v>898</v>
      </c>
      <c r="CX11" s="513"/>
      <c r="CY11" s="513" t="s">
        <v>875</v>
      </c>
      <c r="CZ11" s="513" t="s">
        <v>865</v>
      </c>
      <c r="DA11" s="513"/>
      <c r="DB11" s="513" t="s">
        <v>849</v>
      </c>
      <c r="DC11" s="514"/>
      <c r="DD11" s="514" t="s">
        <v>896</v>
      </c>
      <c r="DE11" s="514" t="s">
        <v>905</v>
      </c>
      <c r="DF11" s="514"/>
      <c r="DG11" s="514"/>
      <c r="DH11" s="514" t="s">
        <v>859</v>
      </c>
      <c r="DI11" s="514"/>
      <c r="DJ11" s="515" t="s">
        <v>854</v>
      </c>
      <c r="DK11" s="515"/>
      <c r="DL11" s="515" t="s">
        <v>873</v>
      </c>
      <c r="DM11" s="515"/>
      <c r="DN11" s="515"/>
      <c r="DO11" s="515"/>
      <c r="DP11" s="515"/>
      <c r="DQ11" s="515"/>
      <c r="DR11" s="515"/>
      <c r="DS11" s="515"/>
      <c r="DT11" s="515"/>
      <c r="DU11" s="515" t="s">
        <v>887</v>
      </c>
      <c r="DV11" s="515"/>
      <c r="DW11" s="515" t="s">
        <v>864</v>
      </c>
      <c r="DX11" s="513"/>
      <c r="DY11" s="513" t="s">
        <v>885</v>
      </c>
      <c r="DZ11" s="513"/>
      <c r="EA11" s="513"/>
      <c r="EB11" s="513" t="s">
        <v>860</v>
      </c>
      <c r="EC11" s="513"/>
      <c r="ED11" s="513" t="s">
        <v>863</v>
      </c>
      <c r="EE11" s="514"/>
      <c r="EF11" s="514" t="s">
        <v>868</v>
      </c>
      <c r="EG11" s="514"/>
      <c r="EH11" s="514" t="s">
        <v>870</v>
      </c>
      <c r="EI11" s="514"/>
      <c r="EJ11" s="514" t="s">
        <v>877</v>
      </c>
      <c r="EK11" s="514"/>
      <c r="EL11" s="513" t="s">
        <v>862</v>
      </c>
      <c r="EM11" s="513"/>
      <c r="EN11" s="513" t="s">
        <v>890</v>
      </c>
      <c r="EO11" s="513"/>
      <c r="EP11" s="513" t="s">
        <v>884</v>
      </c>
      <c r="EQ11" s="513"/>
      <c r="ER11" s="513" t="s">
        <v>861</v>
      </c>
      <c r="ES11" s="514"/>
      <c r="ET11" s="514"/>
      <c r="EU11" s="514" t="s">
        <v>886</v>
      </c>
      <c r="EV11" s="514"/>
      <c r="EW11" s="514" t="s">
        <v>887</v>
      </c>
      <c r="EX11" s="514"/>
      <c r="EY11" s="514" t="s">
        <v>889</v>
      </c>
      <c r="EZ11" s="513" t="s">
        <v>871</v>
      </c>
      <c r="FA11" s="513"/>
      <c r="FB11" s="513" t="s">
        <v>852</v>
      </c>
      <c r="FC11" s="513"/>
      <c r="FD11" s="513" t="s">
        <v>854</v>
      </c>
      <c r="FE11" s="513"/>
      <c r="FF11" s="513"/>
      <c r="FG11" s="514" t="s">
        <v>902</v>
      </c>
      <c r="FH11" s="514" t="s">
        <v>903</v>
      </c>
      <c r="FI11" s="514"/>
      <c r="FJ11" s="514"/>
      <c r="FK11" s="514" t="s">
        <v>855</v>
      </c>
      <c r="FL11" s="514"/>
      <c r="FM11" s="514" t="s">
        <v>875</v>
      </c>
      <c r="FN11" s="513"/>
      <c r="FO11" s="513" t="s">
        <v>897</v>
      </c>
      <c r="FP11" s="513"/>
      <c r="FQ11" s="513" t="s">
        <v>857</v>
      </c>
      <c r="FR11" s="513"/>
      <c r="FS11" s="513" t="s">
        <v>856</v>
      </c>
      <c r="FT11" s="513"/>
      <c r="FU11" s="516" t="s">
        <v>894</v>
      </c>
      <c r="FV11" s="516" t="s">
        <v>905</v>
      </c>
      <c r="FW11" s="516"/>
    </row>
    <row r="12" spans="1:179">
      <c r="A12" s="512" t="s">
        <v>496</v>
      </c>
      <c r="B12" s="513"/>
      <c r="C12" s="513"/>
      <c r="D12" s="513" t="s">
        <v>866</v>
      </c>
      <c r="E12" s="513" t="s">
        <v>907</v>
      </c>
      <c r="F12" s="513"/>
      <c r="G12" s="513" t="s">
        <v>851</v>
      </c>
      <c r="H12" s="513"/>
      <c r="I12" s="514" t="s">
        <v>872</v>
      </c>
      <c r="J12" s="514"/>
      <c r="K12" s="514" t="s">
        <v>889</v>
      </c>
      <c r="L12" s="514"/>
      <c r="M12" s="514" t="s">
        <v>871</v>
      </c>
      <c r="N12" s="514" t="s">
        <v>869</v>
      </c>
      <c r="O12" s="514"/>
      <c r="P12" s="513" t="s">
        <v>882</v>
      </c>
      <c r="Q12" s="513"/>
      <c r="R12" s="513" t="s">
        <v>893</v>
      </c>
      <c r="S12" s="513"/>
      <c r="T12" s="513" t="s">
        <v>866</v>
      </c>
      <c r="U12" s="513"/>
      <c r="V12" s="513"/>
      <c r="W12" s="514" t="s">
        <v>864</v>
      </c>
      <c r="X12" s="514" t="s">
        <v>852</v>
      </c>
      <c r="Y12" s="514"/>
      <c r="Z12" s="514"/>
      <c r="AA12" s="514" t="s">
        <v>870</v>
      </c>
      <c r="AB12" s="514"/>
      <c r="AC12" s="514"/>
      <c r="AD12" s="513"/>
      <c r="AE12" s="513"/>
      <c r="AF12" s="513" t="s">
        <v>871</v>
      </c>
      <c r="AG12" s="513"/>
      <c r="AH12" s="513" t="s">
        <v>907</v>
      </c>
      <c r="AI12" s="513" t="s">
        <v>865</v>
      </c>
      <c r="AJ12" s="513"/>
      <c r="AK12" s="514" t="s">
        <v>850</v>
      </c>
      <c r="AL12" s="514"/>
      <c r="AM12" s="514" t="s">
        <v>870</v>
      </c>
      <c r="AN12" s="514"/>
      <c r="AO12" s="514" t="s">
        <v>899</v>
      </c>
      <c r="AP12" s="514"/>
      <c r="AQ12" s="514" t="s">
        <v>854</v>
      </c>
      <c r="AR12" s="513"/>
      <c r="AS12" s="513" t="s">
        <v>877</v>
      </c>
      <c r="AT12" s="513" t="s">
        <v>862</v>
      </c>
      <c r="AU12" s="513"/>
      <c r="AV12" s="513" t="s">
        <v>872</v>
      </c>
      <c r="AW12" s="513"/>
      <c r="AX12" s="513"/>
      <c r="AY12" s="514" t="s">
        <v>901</v>
      </c>
      <c r="AZ12" s="514"/>
      <c r="BA12" s="514"/>
      <c r="BB12" s="514" t="s">
        <v>894</v>
      </c>
      <c r="BC12" s="514"/>
      <c r="BD12" s="514" t="s">
        <v>867</v>
      </c>
      <c r="BE12" s="514"/>
      <c r="BF12" s="513" t="s">
        <v>888</v>
      </c>
      <c r="BG12" s="513"/>
      <c r="BH12" s="513" t="s">
        <v>863</v>
      </c>
      <c r="BI12" s="513"/>
      <c r="BJ12" s="513" t="s">
        <v>879</v>
      </c>
      <c r="BK12" s="513" t="s">
        <v>855</v>
      </c>
      <c r="BL12" s="513"/>
      <c r="BM12" s="514" t="s">
        <v>851</v>
      </c>
      <c r="BN12" s="514"/>
      <c r="BO12" s="514"/>
      <c r="BP12" s="514" t="s">
        <v>888</v>
      </c>
      <c r="BQ12" s="514"/>
      <c r="BR12" s="514" t="s">
        <v>884</v>
      </c>
      <c r="BS12" s="514"/>
      <c r="BT12" s="513" t="s">
        <v>905</v>
      </c>
      <c r="BU12" s="513"/>
      <c r="BV12" s="513"/>
      <c r="BW12" s="513" t="s">
        <v>860</v>
      </c>
      <c r="BX12" s="513"/>
      <c r="BY12" s="513" t="s">
        <v>903</v>
      </c>
      <c r="BZ12" s="513" t="s">
        <v>861</v>
      </c>
      <c r="CA12" s="514"/>
      <c r="CB12" s="514" t="s">
        <v>877</v>
      </c>
      <c r="CC12" s="514"/>
      <c r="CD12" s="514" t="s">
        <v>900</v>
      </c>
      <c r="CE12" s="514"/>
      <c r="CF12" s="514" t="s">
        <v>855</v>
      </c>
      <c r="CG12" s="514"/>
      <c r="CH12" s="513" t="s">
        <v>906</v>
      </c>
      <c r="CI12" s="513"/>
      <c r="CJ12" s="513" t="s">
        <v>879</v>
      </c>
      <c r="CK12" s="513"/>
      <c r="CL12" s="513"/>
      <c r="CM12" s="513" t="s">
        <v>908</v>
      </c>
      <c r="CN12" s="513"/>
      <c r="CO12" s="514" t="s">
        <v>882</v>
      </c>
      <c r="CP12" s="514"/>
      <c r="CQ12" s="514" t="s">
        <v>856</v>
      </c>
      <c r="CR12" s="514"/>
      <c r="CS12" s="514" t="s">
        <v>897</v>
      </c>
      <c r="CT12" s="514" t="s">
        <v>869</v>
      </c>
      <c r="CU12" s="514"/>
      <c r="CV12" s="513" t="s">
        <v>900</v>
      </c>
      <c r="CW12" s="513"/>
      <c r="CX12" s="513" t="s">
        <v>876</v>
      </c>
      <c r="CY12" s="513"/>
      <c r="CZ12" s="513" t="s">
        <v>863</v>
      </c>
      <c r="DA12" s="513"/>
      <c r="DB12" s="513" t="s">
        <v>880</v>
      </c>
      <c r="DC12" s="514" t="s">
        <v>898</v>
      </c>
      <c r="DD12" s="514"/>
      <c r="DE12" s="514" t="s">
        <v>883</v>
      </c>
      <c r="DF12" s="514"/>
      <c r="DG12" s="514" t="s">
        <v>887</v>
      </c>
      <c r="DH12" s="514" t="s">
        <v>893</v>
      </c>
      <c r="DI12" s="514"/>
      <c r="DJ12" s="515" t="s">
        <v>899</v>
      </c>
      <c r="DK12" s="515"/>
      <c r="DL12" s="515" t="s">
        <v>878</v>
      </c>
      <c r="DM12" s="515"/>
      <c r="DN12" s="515"/>
      <c r="DO12" s="515"/>
      <c r="DP12" s="515"/>
      <c r="DQ12" s="515"/>
      <c r="DR12" s="515"/>
      <c r="DS12" s="515"/>
      <c r="DT12" s="515" t="s">
        <v>862</v>
      </c>
      <c r="DU12" s="515"/>
      <c r="DV12" s="515"/>
      <c r="DW12" s="515" t="s">
        <v>857</v>
      </c>
      <c r="DX12" s="513"/>
      <c r="DY12" s="513" t="s">
        <v>858</v>
      </c>
      <c r="DZ12" s="513"/>
      <c r="EA12" s="513"/>
      <c r="EB12" s="513" t="s">
        <v>859</v>
      </c>
      <c r="EC12" s="513"/>
      <c r="ED12" s="513" t="s">
        <v>904</v>
      </c>
      <c r="EE12" s="514"/>
      <c r="EF12" s="514"/>
      <c r="EG12" s="514" t="s">
        <v>902</v>
      </c>
      <c r="EH12" s="514"/>
      <c r="EI12" s="514"/>
      <c r="EJ12" s="514" t="s">
        <v>875</v>
      </c>
      <c r="EK12" s="514" t="s">
        <v>874</v>
      </c>
      <c r="EL12" s="513"/>
      <c r="EM12" s="513"/>
      <c r="EN12" s="513" t="s">
        <v>895</v>
      </c>
      <c r="EO12" s="513"/>
      <c r="EP12" s="513"/>
      <c r="EQ12" s="513" t="s">
        <v>889</v>
      </c>
      <c r="ER12" s="513"/>
      <c r="ES12" s="514"/>
      <c r="ET12" s="514" t="s">
        <v>850</v>
      </c>
      <c r="EU12" s="514"/>
      <c r="EV12" s="514"/>
      <c r="EW12" s="514" t="s">
        <v>868</v>
      </c>
      <c r="EX12" s="514"/>
      <c r="EY12" s="514" t="s">
        <v>873</v>
      </c>
      <c r="EZ12" s="513" t="s">
        <v>865</v>
      </c>
      <c r="FA12" s="513"/>
      <c r="FB12" s="513" t="s">
        <v>896</v>
      </c>
      <c r="FC12" s="513"/>
      <c r="FD12" s="513" t="s">
        <v>886</v>
      </c>
      <c r="FE12" s="513"/>
      <c r="FF12" s="513" t="s">
        <v>881</v>
      </c>
      <c r="FG12" s="514"/>
      <c r="FH12" s="514"/>
      <c r="FI12" s="514" t="s">
        <v>876</v>
      </c>
      <c r="FJ12" s="514"/>
      <c r="FK12" s="514" t="s">
        <v>853</v>
      </c>
      <c r="FL12" s="514"/>
      <c r="FM12" s="514" t="s">
        <v>892</v>
      </c>
      <c r="FN12" s="513"/>
      <c r="FO12" s="513" t="s">
        <v>908</v>
      </c>
      <c r="FP12" s="513"/>
      <c r="FQ12" s="513" t="s">
        <v>852</v>
      </c>
      <c r="FR12" s="513"/>
      <c r="FS12" s="513" t="s">
        <v>890</v>
      </c>
      <c r="FT12" s="513"/>
      <c r="FU12" s="516" t="s">
        <v>891</v>
      </c>
      <c r="FV12" s="516" t="s">
        <v>874</v>
      </c>
      <c r="FW12" s="516"/>
    </row>
    <row r="13" spans="1:179">
      <c r="A13" s="512" t="s">
        <v>441</v>
      </c>
      <c r="B13" s="513"/>
      <c r="C13" s="513"/>
      <c r="D13" s="513"/>
      <c r="E13" s="513" t="s">
        <v>886</v>
      </c>
      <c r="F13" s="513"/>
      <c r="G13" s="513"/>
      <c r="H13" s="513" t="s">
        <v>887</v>
      </c>
      <c r="I13" s="514" t="s">
        <v>901</v>
      </c>
      <c r="J13" s="514"/>
      <c r="K13" s="514" t="s">
        <v>883</v>
      </c>
      <c r="L13" s="514"/>
      <c r="M13" s="514" t="s">
        <v>854</v>
      </c>
      <c r="N13" s="514" t="s">
        <v>899</v>
      </c>
      <c r="O13" s="514"/>
      <c r="P13" s="513" t="s">
        <v>896</v>
      </c>
      <c r="Q13" s="513"/>
      <c r="R13" s="513" t="s">
        <v>867</v>
      </c>
      <c r="S13" s="513"/>
      <c r="T13" s="513" t="s">
        <v>892</v>
      </c>
      <c r="U13" s="513" t="s">
        <v>887</v>
      </c>
      <c r="V13" s="513"/>
      <c r="W13" s="514" t="s">
        <v>875</v>
      </c>
      <c r="X13" s="514"/>
      <c r="Y13" s="514" t="s">
        <v>861</v>
      </c>
      <c r="Z13" s="514"/>
      <c r="AA13" s="514" t="s">
        <v>891</v>
      </c>
      <c r="AB13" s="514"/>
      <c r="AC13" s="514" t="s">
        <v>901</v>
      </c>
      <c r="AD13" s="513"/>
      <c r="AE13" s="513" t="s">
        <v>898</v>
      </c>
      <c r="AF13" s="513" t="s">
        <v>890</v>
      </c>
      <c r="AG13" s="513"/>
      <c r="AH13" s="513" t="s">
        <v>905</v>
      </c>
      <c r="AI13" s="513"/>
      <c r="AJ13" s="513"/>
      <c r="AK13" s="514" t="s">
        <v>902</v>
      </c>
      <c r="AL13" s="514"/>
      <c r="AM13" s="514" t="s">
        <v>855</v>
      </c>
      <c r="AN13" s="514"/>
      <c r="AO13" s="514" t="s">
        <v>852</v>
      </c>
      <c r="AP13" s="514"/>
      <c r="AQ13" s="514" t="s">
        <v>878</v>
      </c>
      <c r="AR13" s="513" t="s">
        <v>908</v>
      </c>
      <c r="AS13" s="513"/>
      <c r="AT13" s="513" t="s">
        <v>870</v>
      </c>
      <c r="AU13" s="513"/>
      <c r="AV13" s="513" t="s">
        <v>871</v>
      </c>
      <c r="AW13" s="513"/>
      <c r="AX13" s="513"/>
      <c r="AY13" s="514" t="s">
        <v>897</v>
      </c>
      <c r="AZ13" s="514"/>
      <c r="BA13" s="514" t="s">
        <v>893</v>
      </c>
      <c r="BB13" s="514"/>
      <c r="BC13" s="514" t="s">
        <v>905</v>
      </c>
      <c r="BD13" s="514"/>
      <c r="BE13" s="514" t="s">
        <v>856</v>
      </c>
      <c r="BF13" s="513"/>
      <c r="BG13" s="513"/>
      <c r="BH13" s="513" t="s">
        <v>857</v>
      </c>
      <c r="BI13" s="513"/>
      <c r="BJ13" s="513" t="s">
        <v>906</v>
      </c>
      <c r="BK13" s="513"/>
      <c r="BL13" s="513"/>
      <c r="BM13" s="514" t="s">
        <v>864</v>
      </c>
      <c r="BN13" s="514"/>
      <c r="BO13" s="514" t="s">
        <v>881</v>
      </c>
      <c r="BP13" s="514"/>
      <c r="BQ13" s="514" t="s">
        <v>883</v>
      </c>
      <c r="BR13" s="514" t="s">
        <v>894</v>
      </c>
      <c r="BS13" s="514"/>
      <c r="BT13" s="513"/>
      <c r="BU13" s="513" t="s">
        <v>884</v>
      </c>
      <c r="BV13" s="513"/>
      <c r="BW13" s="513" t="s">
        <v>892</v>
      </c>
      <c r="BX13" s="513"/>
      <c r="BY13" s="513" t="s">
        <v>885</v>
      </c>
      <c r="BZ13" s="513"/>
      <c r="CA13" s="514" t="s">
        <v>904</v>
      </c>
      <c r="CB13" s="514"/>
      <c r="CC13" s="514" t="s">
        <v>862</v>
      </c>
      <c r="CD13" s="514"/>
      <c r="CE13" s="514" t="s">
        <v>860</v>
      </c>
      <c r="CF13" s="514"/>
      <c r="CG13" s="514" t="s">
        <v>898</v>
      </c>
      <c r="CH13" s="513"/>
      <c r="CI13" s="513" t="s">
        <v>894</v>
      </c>
      <c r="CJ13" s="513"/>
      <c r="CK13" s="513" t="s">
        <v>880</v>
      </c>
      <c r="CL13" s="513"/>
      <c r="CM13" s="513" t="s">
        <v>850</v>
      </c>
      <c r="CN13" s="513"/>
      <c r="CO13" s="514" t="s">
        <v>857</v>
      </c>
      <c r="CP13" s="514"/>
      <c r="CQ13" s="514" t="s">
        <v>875</v>
      </c>
      <c r="CR13" s="514"/>
      <c r="CS13" s="514" t="s">
        <v>872</v>
      </c>
      <c r="CT13" s="514"/>
      <c r="CU13" s="514"/>
      <c r="CV13" s="513"/>
      <c r="CW13" s="513" t="s">
        <v>895</v>
      </c>
      <c r="CX13" s="513"/>
      <c r="CY13" s="513" t="s">
        <v>879</v>
      </c>
      <c r="CZ13" s="513"/>
      <c r="DA13" s="513" t="s">
        <v>877</v>
      </c>
      <c r="DB13" s="513"/>
      <c r="DC13" s="514" t="s">
        <v>882</v>
      </c>
      <c r="DD13" s="514"/>
      <c r="DE13" s="514" t="s">
        <v>876</v>
      </c>
      <c r="DF13" s="514"/>
      <c r="DG13" s="514"/>
      <c r="DH13" s="514" t="s">
        <v>873</v>
      </c>
      <c r="DI13" s="514"/>
      <c r="DJ13" s="515" t="s">
        <v>853</v>
      </c>
      <c r="DK13" s="515"/>
      <c r="DL13" s="515" t="s">
        <v>859</v>
      </c>
      <c r="DM13" s="515"/>
      <c r="DN13" s="515"/>
      <c r="DO13" s="515"/>
      <c r="DP13" s="515"/>
      <c r="DQ13" s="515"/>
      <c r="DR13" s="515"/>
      <c r="DS13" s="515"/>
      <c r="DT13" s="515" t="s">
        <v>881</v>
      </c>
      <c r="DU13" s="515"/>
      <c r="DV13" s="515"/>
      <c r="DW13" s="515" t="s">
        <v>906</v>
      </c>
      <c r="DX13" s="513"/>
      <c r="DY13" s="513" t="s">
        <v>856</v>
      </c>
      <c r="DZ13" s="513"/>
      <c r="EA13" s="513" t="s">
        <v>873</v>
      </c>
      <c r="EB13" s="513"/>
      <c r="EC13" s="513" t="s">
        <v>859</v>
      </c>
      <c r="ED13" s="513" t="s">
        <v>888</v>
      </c>
      <c r="EE13" s="514"/>
      <c r="EF13" s="514" t="s">
        <v>858</v>
      </c>
      <c r="EG13" s="514"/>
      <c r="EH13" s="514" t="s">
        <v>863</v>
      </c>
      <c r="EI13" s="514"/>
      <c r="EJ13" s="514" t="s">
        <v>851</v>
      </c>
      <c r="EK13" s="514"/>
      <c r="EL13" s="513"/>
      <c r="EM13" s="513" t="s">
        <v>886</v>
      </c>
      <c r="EN13" s="513"/>
      <c r="EO13" s="513" t="s">
        <v>869</v>
      </c>
      <c r="EP13" s="513"/>
      <c r="EQ13" s="513" t="s">
        <v>865</v>
      </c>
      <c r="ER13" s="513"/>
      <c r="ES13" s="514" t="s">
        <v>889</v>
      </c>
      <c r="ET13" s="514"/>
      <c r="EU13" s="514" t="s">
        <v>866</v>
      </c>
      <c r="EV13" s="514"/>
      <c r="EW13" s="514" t="s">
        <v>849</v>
      </c>
      <c r="EX13" s="514" t="s">
        <v>874</v>
      </c>
      <c r="EY13" s="514"/>
      <c r="EZ13" s="513"/>
      <c r="FA13" s="513"/>
      <c r="FB13" s="513" t="s">
        <v>907</v>
      </c>
      <c r="FC13" s="513"/>
      <c r="FD13" s="513"/>
      <c r="FE13" s="513" t="s">
        <v>902</v>
      </c>
      <c r="FF13" s="513" t="s">
        <v>854</v>
      </c>
      <c r="FG13" s="514"/>
      <c r="FH13" s="514" t="s">
        <v>880</v>
      </c>
      <c r="FI13" s="514"/>
      <c r="FJ13" s="514" t="s">
        <v>867</v>
      </c>
      <c r="FK13" s="514" t="s">
        <v>884</v>
      </c>
      <c r="FL13" s="514"/>
      <c r="FM13" s="514"/>
      <c r="FN13" s="513"/>
      <c r="FO13" s="513"/>
      <c r="FP13" s="513" t="s">
        <v>900</v>
      </c>
      <c r="FQ13" s="513" t="s">
        <v>861</v>
      </c>
      <c r="FR13" s="513"/>
      <c r="FS13" s="513" t="s">
        <v>860</v>
      </c>
      <c r="FT13" s="513"/>
      <c r="FU13" s="516" t="s">
        <v>896</v>
      </c>
      <c r="FV13" s="516"/>
      <c r="FW13" s="516" t="s">
        <v>904</v>
      </c>
    </row>
    <row r="14" spans="1:179">
      <c r="A14" s="512" t="s">
        <v>438</v>
      </c>
      <c r="B14" s="513"/>
      <c r="C14" s="513"/>
      <c r="D14" s="513"/>
      <c r="E14" s="513" t="s">
        <v>862</v>
      </c>
      <c r="F14" s="513"/>
      <c r="G14" s="513" t="s">
        <v>906</v>
      </c>
      <c r="H14" s="513"/>
      <c r="I14" s="514" t="s">
        <v>902</v>
      </c>
      <c r="J14" s="514"/>
      <c r="K14" s="514" t="s">
        <v>882</v>
      </c>
      <c r="L14" s="514"/>
      <c r="M14" s="514" t="s">
        <v>876</v>
      </c>
      <c r="N14" s="514"/>
      <c r="O14" s="514" t="s">
        <v>852</v>
      </c>
      <c r="P14" s="513" t="s">
        <v>898</v>
      </c>
      <c r="Q14" s="513"/>
      <c r="R14" s="513" t="s">
        <v>868</v>
      </c>
      <c r="S14" s="513"/>
      <c r="T14" s="513"/>
      <c r="U14" s="513" t="s">
        <v>871</v>
      </c>
      <c r="V14" s="513"/>
      <c r="W14" s="514" t="s">
        <v>901</v>
      </c>
      <c r="X14" s="514"/>
      <c r="Y14" s="514" t="s">
        <v>886</v>
      </c>
      <c r="Z14" s="514"/>
      <c r="AA14" s="514" t="s">
        <v>872</v>
      </c>
      <c r="AB14" s="514" t="s">
        <v>892</v>
      </c>
      <c r="AC14" s="514"/>
      <c r="AD14" s="513" t="s">
        <v>896</v>
      </c>
      <c r="AE14" s="513"/>
      <c r="AF14" s="513" t="s">
        <v>858</v>
      </c>
      <c r="AG14" s="513"/>
      <c r="AH14" s="513" t="s">
        <v>860</v>
      </c>
      <c r="AI14" s="513"/>
      <c r="AJ14" s="513" t="s">
        <v>894</v>
      </c>
      <c r="AK14" s="514"/>
      <c r="AL14" s="514"/>
      <c r="AM14" s="514" t="s">
        <v>853</v>
      </c>
      <c r="AN14" s="514"/>
      <c r="AO14" s="514"/>
      <c r="AP14" s="514" t="s">
        <v>907</v>
      </c>
      <c r="AQ14" s="514"/>
      <c r="AR14" s="513"/>
      <c r="AS14" s="513" t="s">
        <v>884</v>
      </c>
      <c r="AT14" s="513"/>
      <c r="AU14" s="513" t="s">
        <v>889</v>
      </c>
      <c r="AV14" s="513"/>
      <c r="AW14" s="513" t="s">
        <v>883</v>
      </c>
      <c r="AX14" s="513"/>
      <c r="AY14" s="514" t="s">
        <v>856</v>
      </c>
      <c r="AZ14" s="514"/>
      <c r="BA14" s="514" t="s">
        <v>877</v>
      </c>
      <c r="BB14" s="514"/>
      <c r="BC14" s="514" t="s">
        <v>878</v>
      </c>
      <c r="BD14" s="514" t="s">
        <v>885</v>
      </c>
      <c r="BE14" s="514"/>
      <c r="BF14" s="513" t="s">
        <v>854</v>
      </c>
      <c r="BG14" s="513"/>
      <c r="BH14" s="513"/>
      <c r="BI14" s="513" t="s">
        <v>860</v>
      </c>
      <c r="BJ14" s="513"/>
      <c r="BK14" s="513" t="s">
        <v>859</v>
      </c>
      <c r="BL14" s="513"/>
      <c r="BM14" s="514" t="s">
        <v>904</v>
      </c>
      <c r="BN14" s="514"/>
      <c r="BO14" s="514" t="s">
        <v>903</v>
      </c>
      <c r="BP14" s="514"/>
      <c r="BQ14" s="514"/>
      <c r="BR14" s="514" t="s">
        <v>869</v>
      </c>
      <c r="BS14" s="514" t="s">
        <v>901</v>
      </c>
      <c r="BT14" s="513"/>
      <c r="BU14" s="513" t="s">
        <v>880</v>
      </c>
      <c r="BV14" s="513"/>
      <c r="BW14" s="513"/>
      <c r="BX14" s="513" t="s">
        <v>851</v>
      </c>
      <c r="BY14" s="513"/>
      <c r="BZ14" s="513"/>
      <c r="CA14" s="514"/>
      <c r="CB14" s="514"/>
      <c r="CC14" s="514" t="s">
        <v>908</v>
      </c>
      <c r="CD14" s="514" t="s">
        <v>887</v>
      </c>
      <c r="CE14" s="514"/>
      <c r="CF14" s="514" t="s">
        <v>864</v>
      </c>
      <c r="CG14" s="514"/>
      <c r="CH14" s="513"/>
      <c r="CI14" s="513" t="s">
        <v>898</v>
      </c>
      <c r="CJ14" s="513" t="s">
        <v>896</v>
      </c>
      <c r="CK14" s="513"/>
      <c r="CL14" s="513"/>
      <c r="CM14" s="513" t="s">
        <v>873</v>
      </c>
      <c r="CN14" s="513"/>
      <c r="CO14" s="514" t="s">
        <v>902</v>
      </c>
      <c r="CP14" s="514"/>
      <c r="CQ14" s="514" t="s">
        <v>880</v>
      </c>
      <c r="CR14" s="514"/>
      <c r="CS14" s="514" t="s">
        <v>892</v>
      </c>
      <c r="CT14" s="514"/>
      <c r="CU14" s="514" t="s">
        <v>858</v>
      </c>
      <c r="CV14" s="513" t="s">
        <v>905</v>
      </c>
      <c r="CW14" s="513"/>
      <c r="CX14" s="513" t="s">
        <v>857</v>
      </c>
      <c r="CY14" s="513"/>
      <c r="CZ14" s="513" t="s">
        <v>894</v>
      </c>
      <c r="DA14" s="513"/>
      <c r="DB14" s="513" t="s">
        <v>906</v>
      </c>
      <c r="DC14" s="514"/>
      <c r="DD14" s="514" t="s">
        <v>899</v>
      </c>
      <c r="DE14" s="514"/>
      <c r="DF14" s="514" t="s">
        <v>861</v>
      </c>
      <c r="DG14" s="514" t="s">
        <v>859</v>
      </c>
      <c r="DH14" s="514"/>
      <c r="DI14" s="514" t="s">
        <v>875</v>
      </c>
      <c r="DJ14" s="515"/>
      <c r="DK14" s="515" t="s">
        <v>891</v>
      </c>
      <c r="DL14" s="515"/>
      <c r="DM14" s="515"/>
      <c r="DN14" s="515"/>
      <c r="DO14" s="515"/>
      <c r="DP14" s="515"/>
      <c r="DQ14" s="515"/>
      <c r="DR14" s="515"/>
      <c r="DS14" s="515"/>
      <c r="DT14" s="515" t="s">
        <v>903</v>
      </c>
      <c r="DU14" s="515"/>
      <c r="DV14" s="515" t="s">
        <v>905</v>
      </c>
      <c r="DW14" s="515"/>
      <c r="DX14" s="513" t="s">
        <v>893</v>
      </c>
      <c r="DY14" s="513"/>
      <c r="DZ14" s="513" t="s">
        <v>897</v>
      </c>
      <c r="EA14" s="513"/>
      <c r="EB14" s="513"/>
      <c r="EC14" s="513" t="s">
        <v>879</v>
      </c>
      <c r="ED14" s="513"/>
      <c r="EE14" s="514" t="s">
        <v>874</v>
      </c>
      <c r="EF14" s="514"/>
      <c r="EG14" s="514"/>
      <c r="EH14" s="514" t="s">
        <v>886</v>
      </c>
      <c r="EI14" s="514"/>
      <c r="EJ14" s="514" t="s">
        <v>870</v>
      </c>
      <c r="EK14" s="514" t="s">
        <v>850</v>
      </c>
      <c r="EL14" s="513"/>
      <c r="EM14" s="513" t="s">
        <v>864</v>
      </c>
      <c r="EN14" s="513"/>
      <c r="EO14" s="513" t="s">
        <v>861</v>
      </c>
      <c r="EP14" s="513"/>
      <c r="EQ14" s="513"/>
      <c r="ER14" s="513" t="s">
        <v>857</v>
      </c>
      <c r="ES14" s="514"/>
      <c r="ET14" s="514" t="s">
        <v>900</v>
      </c>
      <c r="EU14" s="514"/>
      <c r="EV14" s="514" t="s">
        <v>856</v>
      </c>
      <c r="EW14" s="514"/>
      <c r="EX14" s="514" t="s">
        <v>855</v>
      </c>
      <c r="EY14" s="514"/>
      <c r="EZ14" s="513" t="s">
        <v>890</v>
      </c>
      <c r="FA14" s="513"/>
      <c r="FB14" s="513" t="s">
        <v>865</v>
      </c>
      <c r="FC14" s="513"/>
      <c r="FD14" s="513" t="s">
        <v>866</v>
      </c>
      <c r="FE14" s="513"/>
      <c r="FF14" s="513" t="s">
        <v>849</v>
      </c>
      <c r="FG14" s="514"/>
      <c r="FH14" s="514" t="s">
        <v>895</v>
      </c>
      <c r="FI14" s="514"/>
      <c r="FJ14" s="514" t="s">
        <v>868</v>
      </c>
      <c r="FK14" s="514"/>
      <c r="FL14" s="514"/>
      <c r="FM14" s="514" t="s">
        <v>863</v>
      </c>
      <c r="FN14" s="513"/>
      <c r="FO14" s="513" t="s">
        <v>890</v>
      </c>
      <c r="FP14" s="513" t="s">
        <v>854</v>
      </c>
      <c r="FQ14" s="513"/>
      <c r="FR14" s="513" t="s">
        <v>888</v>
      </c>
      <c r="FS14" s="513"/>
      <c r="FT14" s="513" t="s">
        <v>884</v>
      </c>
      <c r="FU14" s="516" t="s">
        <v>883</v>
      </c>
      <c r="FV14" s="516"/>
      <c r="FW14" s="516" t="s">
        <v>897</v>
      </c>
    </row>
    <row r="15" spans="1:179">
      <c r="A15" s="512" t="s">
        <v>509</v>
      </c>
      <c r="B15" s="513"/>
      <c r="C15" s="513"/>
      <c r="D15" s="513" t="s">
        <v>885</v>
      </c>
      <c r="E15" s="513"/>
      <c r="F15" s="513"/>
      <c r="G15" s="513" t="s">
        <v>877</v>
      </c>
      <c r="H15" s="513"/>
      <c r="I15" s="514" t="s">
        <v>849</v>
      </c>
      <c r="J15" s="514"/>
      <c r="K15" s="514" t="s">
        <v>876</v>
      </c>
      <c r="L15" s="514"/>
      <c r="M15" s="514" t="s">
        <v>900</v>
      </c>
      <c r="N15" s="514"/>
      <c r="O15" s="514" t="s">
        <v>855</v>
      </c>
      <c r="P15" s="513"/>
      <c r="Q15" s="513" t="s">
        <v>870</v>
      </c>
      <c r="R15" s="513" t="s">
        <v>888</v>
      </c>
      <c r="S15" s="513"/>
      <c r="T15" s="513" t="s">
        <v>885</v>
      </c>
      <c r="U15" s="513"/>
      <c r="V15" s="513" t="s">
        <v>878</v>
      </c>
      <c r="W15" s="514"/>
      <c r="X15" s="514" t="s">
        <v>902</v>
      </c>
      <c r="Y15" s="514"/>
      <c r="Z15" s="514"/>
      <c r="AA15" s="514" t="s">
        <v>867</v>
      </c>
      <c r="AB15" s="514" t="s">
        <v>862</v>
      </c>
      <c r="AC15" s="514"/>
      <c r="AD15" s="513" t="s">
        <v>876</v>
      </c>
      <c r="AE15" s="513"/>
      <c r="AF15" s="513"/>
      <c r="AG15" s="513"/>
      <c r="AH15" s="513"/>
      <c r="AI15" s="513" t="s">
        <v>850</v>
      </c>
      <c r="AJ15" s="513"/>
      <c r="AK15" s="514" t="s">
        <v>897</v>
      </c>
      <c r="AL15" s="514"/>
      <c r="AM15" s="514" t="s">
        <v>875</v>
      </c>
      <c r="AN15" s="514"/>
      <c r="AO15" s="514" t="s">
        <v>907</v>
      </c>
      <c r="AP15" s="514" t="s">
        <v>895</v>
      </c>
      <c r="AQ15" s="514"/>
      <c r="AR15" s="513" t="s">
        <v>898</v>
      </c>
      <c r="AS15" s="513"/>
      <c r="AT15" s="513" t="s">
        <v>887</v>
      </c>
      <c r="AU15" s="513"/>
      <c r="AV15" s="513" t="s">
        <v>849</v>
      </c>
      <c r="AW15" s="513" t="s">
        <v>874</v>
      </c>
      <c r="AX15" s="513"/>
      <c r="AY15" s="514" t="s">
        <v>886</v>
      </c>
      <c r="AZ15" s="514"/>
      <c r="BA15" s="514" t="s">
        <v>891</v>
      </c>
      <c r="BB15" s="514"/>
      <c r="BC15" s="514" t="s">
        <v>908</v>
      </c>
      <c r="BD15" s="514"/>
      <c r="BE15" s="514" t="s">
        <v>899</v>
      </c>
      <c r="BF15" s="513"/>
      <c r="BG15" s="513" t="s">
        <v>873</v>
      </c>
      <c r="BH15" s="513"/>
      <c r="BI15" s="513"/>
      <c r="BJ15" s="513" t="s">
        <v>856</v>
      </c>
      <c r="BK15" s="513"/>
      <c r="BL15" s="513" t="s">
        <v>865</v>
      </c>
      <c r="BM15" s="514" t="s">
        <v>863</v>
      </c>
      <c r="BN15" s="514"/>
      <c r="BO15" s="514"/>
      <c r="BP15" s="514"/>
      <c r="BQ15" s="514" t="s">
        <v>852</v>
      </c>
      <c r="BR15" s="514" t="s">
        <v>901</v>
      </c>
      <c r="BS15" s="514"/>
      <c r="BT15" s="513"/>
      <c r="BU15" s="513" t="s">
        <v>851</v>
      </c>
      <c r="BV15" s="513"/>
      <c r="BW15" s="513" t="s">
        <v>880</v>
      </c>
      <c r="BX15" s="513"/>
      <c r="BY15" s="513" t="s">
        <v>908</v>
      </c>
      <c r="BZ15" s="513"/>
      <c r="CA15" s="514" t="s">
        <v>870</v>
      </c>
      <c r="CB15" s="514"/>
      <c r="CC15" s="514" t="s">
        <v>853</v>
      </c>
      <c r="CD15" s="514"/>
      <c r="CE15" s="514" t="s">
        <v>871</v>
      </c>
      <c r="CF15" s="514"/>
      <c r="CG15" s="514"/>
      <c r="CH15" s="513" t="s">
        <v>851</v>
      </c>
      <c r="CI15" s="513"/>
      <c r="CJ15" s="513" t="s">
        <v>892</v>
      </c>
      <c r="CK15" s="513"/>
      <c r="CL15" s="513" t="s">
        <v>864</v>
      </c>
      <c r="CM15" s="513"/>
      <c r="CN15" s="513" t="s">
        <v>858</v>
      </c>
      <c r="CO15" s="514" t="s">
        <v>905</v>
      </c>
      <c r="CP15" s="514"/>
      <c r="CQ15" s="514" t="s">
        <v>859</v>
      </c>
      <c r="CR15" s="514"/>
      <c r="CS15" s="514" t="s">
        <v>903</v>
      </c>
      <c r="CT15" s="514"/>
      <c r="CU15" s="514" t="s">
        <v>857</v>
      </c>
      <c r="CV15" s="513"/>
      <c r="CW15" s="513"/>
      <c r="CX15" s="513" t="s">
        <v>855</v>
      </c>
      <c r="CY15" s="513"/>
      <c r="CZ15" s="513"/>
      <c r="DA15" s="513" t="s">
        <v>893</v>
      </c>
      <c r="DB15" s="513"/>
      <c r="DC15" s="514" t="s">
        <v>894</v>
      </c>
      <c r="DD15" s="514"/>
      <c r="DE15" s="514" t="s">
        <v>889</v>
      </c>
      <c r="DF15" s="514"/>
      <c r="DG15" s="514" t="s">
        <v>863</v>
      </c>
      <c r="DH15" s="514" t="s">
        <v>906</v>
      </c>
      <c r="DI15" s="514"/>
      <c r="DJ15" s="515" t="s">
        <v>869</v>
      </c>
      <c r="DK15" s="515"/>
      <c r="DL15" s="515" t="s">
        <v>862</v>
      </c>
      <c r="DM15" s="515"/>
      <c r="DN15" s="515"/>
      <c r="DO15" s="515"/>
      <c r="DP15" s="515"/>
      <c r="DQ15" s="515"/>
      <c r="DR15" s="515"/>
      <c r="DS15" s="515"/>
      <c r="DT15" s="515"/>
      <c r="DU15" s="515" t="s">
        <v>874</v>
      </c>
      <c r="DV15" s="515"/>
      <c r="DW15" s="515" t="s">
        <v>889</v>
      </c>
      <c r="DX15" s="513"/>
      <c r="DY15" s="513" t="s">
        <v>899</v>
      </c>
      <c r="DZ15" s="513"/>
      <c r="EA15" s="513" t="s">
        <v>896</v>
      </c>
      <c r="EB15" s="513"/>
      <c r="EC15" s="513" t="s">
        <v>877</v>
      </c>
      <c r="ED15" s="513"/>
      <c r="EE15" s="514" t="s">
        <v>884</v>
      </c>
      <c r="EF15" s="514"/>
      <c r="EG15" s="514" t="s">
        <v>865</v>
      </c>
      <c r="EH15" s="514"/>
      <c r="EI15" s="514" t="s">
        <v>871</v>
      </c>
      <c r="EJ15" s="514"/>
      <c r="EK15" s="514" t="s">
        <v>890</v>
      </c>
      <c r="EL15" s="513"/>
      <c r="EM15" s="513" t="s">
        <v>891</v>
      </c>
      <c r="EN15" s="513"/>
      <c r="EO15" s="513"/>
      <c r="EP15" s="513"/>
      <c r="EQ15" s="513" t="s">
        <v>895</v>
      </c>
      <c r="ER15" s="513"/>
      <c r="ES15" s="514"/>
      <c r="ET15" s="514"/>
      <c r="EU15" s="514" t="s">
        <v>868</v>
      </c>
      <c r="EV15" s="514"/>
      <c r="EW15" s="514" t="s">
        <v>853</v>
      </c>
      <c r="EX15" s="514" t="s">
        <v>900</v>
      </c>
      <c r="EY15" s="514"/>
      <c r="EZ15" s="513" t="s">
        <v>883</v>
      </c>
      <c r="FA15" s="513"/>
      <c r="FB15" s="513" t="s">
        <v>878</v>
      </c>
      <c r="FC15" s="513"/>
      <c r="FD15" s="513" t="s">
        <v>881</v>
      </c>
      <c r="FE15" s="513"/>
      <c r="FF15" s="513" t="s">
        <v>904</v>
      </c>
      <c r="FG15" s="514" t="s">
        <v>860</v>
      </c>
      <c r="FH15" s="514"/>
      <c r="FI15" s="514" t="s">
        <v>861</v>
      </c>
      <c r="FJ15" s="514"/>
      <c r="FK15" s="514" t="s">
        <v>869</v>
      </c>
      <c r="FL15" s="514"/>
      <c r="FM15" s="514" t="s">
        <v>888</v>
      </c>
      <c r="FN15" s="513"/>
      <c r="FO15" s="513" t="s">
        <v>852</v>
      </c>
      <c r="FP15" s="513" t="s">
        <v>879</v>
      </c>
      <c r="FQ15" s="513"/>
      <c r="FR15" s="513"/>
      <c r="FS15" s="513" t="s">
        <v>850</v>
      </c>
      <c r="FT15" s="513"/>
      <c r="FU15" s="516" t="s">
        <v>854</v>
      </c>
      <c r="FV15" s="516"/>
      <c r="FW15" s="516" t="s">
        <v>882</v>
      </c>
    </row>
    <row r="16" spans="1:179">
      <c r="A16" s="512" t="s">
        <v>459</v>
      </c>
      <c r="B16" s="513"/>
      <c r="C16" s="513" t="s">
        <v>873</v>
      </c>
      <c r="D16" s="513"/>
      <c r="E16" s="513" t="s">
        <v>903</v>
      </c>
      <c r="F16" s="513"/>
      <c r="G16" s="513" t="s">
        <v>859</v>
      </c>
      <c r="H16" s="513"/>
      <c r="I16" s="514" t="s">
        <v>899</v>
      </c>
      <c r="J16" s="514"/>
      <c r="K16" s="514" t="s">
        <v>905</v>
      </c>
      <c r="L16" s="514" t="s">
        <v>854</v>
      </c>
      <c r="M16" s="514"/>
      <c r="N16" s="514"/>
      <c r="O16" s="514" t="s">
        <v>875</v>
      </c>
      <c r="P16" s="513"/>
      <c r="Q16" s="513"/>
      <c r="R16" s="513" t="s">
        <v>862</v>
      </c>
      <c r="S16" s="513" t="s">
        <v>896</v>
      </c>
      <c r="T16" s="513"/>
      <c r="U16" s="513"/>
      <c r="V16" s="513"/>
      <c r="W16" s="514" t="s">
        <v>863</v>
      </c>
      <c r="X16" s="514"/>
      <c r="Y16" s="514" t="s">
        <v>867</v>
      </c>
      <c r="Z16" s="514" t="s">
        <v>901</v>
      </c>
      <c r="AA16" s="514"/>
      <c r="AB16" s="514" t="s">
        <v>907</v>
      </c>
      <c r="AC16" s="514"/>
      <c r="AD16" s="513" t="s">
        <v>902</v>
      </c>
      <c r="AE16" s="513"/>
      <c r="AF16" s="513" t="s">
        <v>891</v>
      </c>
      <c r="AG16" s="513"/>
      <c r="AH16" s="513" t="s">
        <v>881</v>
      </c>
      <c r="AI16" s="513"/>
      <c r="AJ16" s="513" t="s">
        <v>906</v>
      </c>
      <c r="AK16" s="514"/>
      <c r="AL16" s="514" t="s">
        <v>890</v>
      </c>
      <c r="AM16" s="514" t="s">
        <v>898</v>
      </c>
      <c r="AN16" s="514"/>
      <c r="AO16" s="514" t="s">
        <v>884</v>
      </c>
      <c r="AP16" s="514"/>
      <c r="AQ16" s="514" t="s">
        <v>888</v>
      </c>
      <c r="AR16" s="513"/>
      <c r="AS16" s="513" t="s">
        <v>896</v>
      </c>
      <c r="AT16" s="513"/>
      <c r="AU16" s="513"/>
      <c r="AV16" s="513" t="s">
        <v>865</v>
      </c>
      <c r="AW16" s="513"/>
      <c r="AX16" s="513" t="s">
        <v>882</v>
      </c>
      <c r="AY16" s="514" t="s">
        <v>866</v>
      </c>
      <c r="AZ16" s="514"/>
      <c r="BA16" s="514" t="s">
        <v>889</v>
      </c>
      <c r="BB16" s="514"/>
      <c r="BC16" s="514" t="s">
        <v>892</v>
      </c>
      <c r="BD16" s="514" t="s">
        <v>871</v>
      </c>
      <c r="BE16" s="514"/>
      <c r="BF16" s="513"/>
      <c r="BG16" s="513" t="s">
        <v>883</v>
      </c>
      <c r="BH16" s="513"/>
      <c r="BI16" s="513" t="s">
        <v>881</v>
      </c>
      <c r="BJ16" s="513"/>
      <c r="BK16" s="513" t="s">
        <v>884</v>
      </c>
      <c r="BL16" s="513" t="s">
        <v>887</v>
      </c>
      <c r="BM16" s="514"/>
      <c r="BN16" s="514"/>
      <c r="BO16" s="514" t="s">
        <v>861</v>
      </c>
      <c r="BP16" s="514"/>
      <c r="BQ16" s="514"/>
      <c r="BR16" s="514" t="s">
        <v>875</v>
      </c>
      <c r="BS16" s="514"/>
      <c r="BT16" s="513"/>
      <c r="BU16" s="513" t="s">
        <v>904</v>
      </c>
      <c r="BV16" s="513"/>
      <c r="BW16" s="513" t="s">
        <v>885</v>
      </c>
      <c r="BX16" s="513"/>
      <c r="BY16" s="513" t="s">
        <v>897</v>
      </c>
      <c r="BZ16" s="513" t="s">
        <v>893</v>
      </c>
      <c r="CA16" s="514"/>
      <c r="CB16" s="514"/>
      <c r="CC16" s="514"/>
      <c r="CD16" s="514"/>
      <c r="CE16" s="514" t="s">
        <v>868</v>
      </c>
      <c r="CF16" s="514"/>
      <c r="CG16" s="514" t="s">
        <v>858</v>
      </c>
      <c r="CH16" s="513"/>
      <c r="CI16" s="513" t="s">
        <v>900</v>
      </c>
      <c r="CJ16" s="513"/>
      <c r="CK16" s="513" t="s">
        <v>850</v>
      </c>
      <c r="CL16" s="513"/>
      <c r="CM16" s="513" t="s">
        <v>901</v>
      </c>
      <c r="CN16" s="513"/>
      <c r="CO16" s="514"/>
      <c r="CP16" s="514" t="s">
        <v>890</v>
      </c>
      <c r="CQ16" s="514" t="s">
        <v>908</v>
      </c>
      <c r="CR16" s="514"/>
      <c r="CS16" s="514" t="s">
        <v>852</v>
      </c>
      <c r="CT16" s="514"/>
      <c r="CU16" s="514" t="s">
        <v>878</v>
      </c>
      <c r="CV16" s="513"/>
      <c r="CW16" s="513" t="s">
        <v>861</v>
      </c>
      <c r="CX16" s="513"/>
      <c r="CY16" s="513" t="s">
        <v>856</v>
      </c>
      <c r="CZ16" s="513"/>
      <c r="DA16" s="513" t="s">
        <v>864</v>
      </c>
      <c r="DB16" s="513"/>
      <c r="DC16" s="514" t="s">
        <v>854</v>
      </c>
      <c r="DD16" s="514"/>
      <c r="DE16" s="514" t="s">
        <v>853</v>
      </c>
      <c r="DF16" s="514"/>
      <c r="DG16" s="514"/>
      <c r="DH16" s="514" t="s">
        <v>892</v>
      </c>
      <c r="DI16" s="514" t="s">
        <v>877</v>
      </c>
      <c r="DJ16" s="515"/>
      <c r="DK16" s="515" t="s">
        <v>895</v>
      </c>
      <c r="DL16" s="515"/>
      <c r="DM16" s="515" t="s">
        <v>879</v>
      </c>
      <c r="DN16" s="515"/>
      <c r="DO16" s="515"/>
      <c r="DP16" s="515"/>
      <c r="DQ16" s="515"/>
      <c r="DR16" s="515"/>
      <c r="DS16" s="515"/>
      <c r="DT16" s="515"/>
      <c r="DU16" s="515"/>
      <c r="DV16" s="515" t="s">
        <v>856</v>
      </c>
      <c r="DW16" s="515"/>
      <c r="DX16" s="513" t="s">
        <v>897</v>
      </c>
      <c r="DY16" s="513"/>
      <c r="DZ16" s="513" t="s">
        <v>859</v>
      </c>
      <c r="EA16" s="513"/>
      <c r="EB16" s="513" t="s">
        <v>880</v>
      </c>
      <c r="EC16" s="513"/>
      <c r="ED16" s="513" t="s">
        <v>851</v>
      </c>
      <c r="EE16" s="514"/>
      <c r="EF16" s="514" t="s">
        <v>887</v>
      </c>
      <c r="EG16" s="514"/>
      <c r="EH16" s="514" t="s">
        <v>867</v>
      </c>
      <c r="EI16" s="514"/>
      <c r="EJ16" s="514"/>
      <c r="EK16" s="514" t="s">
        <v>873</v>
      </c>
      <c r="EL16" s="513"/>
      <c r="EM16" s="513" t="s">
        <v>903</v>
      </c>
      <c r="EN16" s="513"/>
      <c r="EO16" s="513"/>
      <c r="EP16" s="513" t="s">
        <v>869</v>
      </c>
      <c r="EQ16" s="513" t="s">
        <v>906</v>
      </c>
      <c r="ER16" s="513"/>
      <c r="ES16" s="514" t="s">
        <v>894</v>
      </c>
      <c r="ET16" s="514"/>
      <c r="EU16" s="514" t="s">
        <v>858</v>
      </c>
      <c r="EV16" s="514"/>
      <c r="EW16" s="514" t="s">
        <v>883</v>
      </c>
      <c r="EX16" s="514"/>
      <c r="EY16" s="514"/>
      <c r="EZ16" s="513" t="s">
        <v>874</v>
      </c>
      <c r="FA16" s="513"/>
      <c r="FB16" s="513" t="s">
        <v>876</v>
      </c>
      <c r="FC16" s="513"/>
      <c r="FD16" s="513" t="s">
        <v>849</v>
      </c>
      <c r="FE16" s="513" t="s">
        <v>870</v>
      </c>
      <c r="FF16" s="513"/>
      <c r="FG16" s="514" t="s">
        <v>872</v>
      </c>
      <c r="FH16" s="514"/>
      <c r="FI16" s="514"/>
      <c r="FJ16" s="514" t="s">
        <v>904</v>
      </c>
      <c r="FK16" s="514"/>
      <c r="FL16" s="514" t="s">
        <v>902</v>
      </c>
      <c r="FM16" s="514"/>
      <c r="FN16" s="513"/>
      <c r="FO16" s="513" t="s">
        <v>905</v>
      </c>
      <c r="FP16" s="513" t="s">
        <v>855</v>
      </c>
      <c r="FQ16" s="513"/>
      <c r="FR16" s="513"/>
      <c r="FS16" s="513" t="s">
        <v>868</v>
      </c>
      <c r="FT16" s="513"/>
      <c r="FU16" s="516" t="s">
        <v>864</v>
      </c>
      <c r="FV16" s="516"/>
      <c r="FW16" s="516" t="s">
        <v>857</v>
      </c>
    </row>
    <row r="17" spans="1:179">
      <c r="A17" s="512" t="s">
        <v>434</v>
      </c>
      <c r="B17" s="513"/>
      <c r="C17" s="513" t="s">
        <v>860</v>
      </c>
      <c r="D17" s="513"/>
      <c r="E17" s="513"/>
      <c r="F17" s="513" t="s">
        <v>875</v>
      </c>
      <c r="G17" s="513"/>
      <c r="H17" s="513" t="s">
        <v>899</v>
      </c>
      <c r="I17" s="514"/>
      <c r="J17" s="514" t="s">
        <v>897</v>
      </c>
      <c r="K17" s="514"/>
      <c r="L17" s="514"/>
      <c r="M17" s="514" t="s">
        <v>890</v>
      </c>
      <c r="N17" s="514"/>
      <c r="O17" s="514" t="s">
        <v>884</v>
      </c>
      <c r="P17" s="513"/>
      <c r="Q17" s="513" t="s">
        <v>871</v>
      </c>
      <c r="R17" s="513"/>
      <c r="S17" s="513"/>
      <c r="T17" s="513" t="s">
        <v>853</v>
      </c>
      <c r="U17" s="513"/>
      <c r="V17" s="513" t="s">
        <v>863</v>
      </c>
      <c r="W17" s="514"/>
      <c r="X17" s="514" t="s">
        <v>859</v>
      </c>
      <c r="Y17" s="514" t="s">
        <v>868</v>
      </c>
      <c r="Z17" s="514"/>
      <c r="AA17" s="514" t="s">
        <v>856</v>
      </c>
      <c r="AB17" s="514"/>
      <c r="AC17" s="514" t="s">
        <v>907</v>
      </c>
      <c r="AD17" s="513"/>
      <c r="AE17" s="513" t="s">
        <v>902</v>
      </c>
      <c r="AF17" s="513"/>
      <c r="AG17" s="513"/>
      <c r="AH17" s="513" t="s">
        <v>887</v>
      </c>
      <c r="AI17" s="513" t="s">
        <v>898</v>
      </c>
      <c r="AJ17" s="513"/>
      <c r="AK17" s="514" t="s">
        <v>884</v>
      </c>
      <c r="AL17" s="514"/>
      <c r="AM17" s="514" t="s">
        <v>901</v>
      </c>
      <c r="AN17" s="514"/>
      <c r="AO17" s="514" t="s">
        <v>888</v>
      </c>
      <c r="AP17" s="514"/>
      <c r="AQ17" s="514" t="s">
        <v>894</v>
      </c>
      <c r="AR17" s="513"/>
      <c r="AS17" s="513" t="s">
        <v>858</v>
      </c>
      <c r="AT17" s="513" t="s">
        <v>905</v>
      </c>
      <c r="AU17" s="513"/>
      <c r="AV17" s="513" t="s">
        <v>857</v>
      </c>
      <c r="AW17" s="513"/>
      <c r="AX17" s="513" t="s">
        <v>864</v>
      </c>
      <c r="AY17" s="514"/>
      <c r="AZ17" s="514"/>
      <c r="BA17" s="514" t="s">
        <v>878</v>
      </c>
      <c r="BB17" s="514"/>
      <c r="BC17" s="514" t="s">
        <v>852</v>
      </c>
      <c r="BD17" s="514"/>
      <c r="BE17" s="514" t="s">
        <v>908</v>
      </c>
      <c r="BF17" s="513"/>
      <c r="BG17" s="513" t="s">
        <v>866</v>
      </c>
      <c r="BH17" s="513"/>
      <c r="BI17" s="513" t="s">
        <v>865</v>
      </c>
      <c r="BJ17" s="513"/>
      <c r="BK17" s="513"/>
      <c r="BL17" s="513" t="s">
        <v>880</v>
      </c>
      <c r="BM17" s="514"/>
      <c r="BN17" s="514"/>
      <c r="BO17" s="514" t="s">
        <v>886</v>
      </c>
      <c r="BP17" s="514"/>
      <c r="BQ17" s="514"/>
      <c r="BR17" s="514" t="s">
        <v>857</v>
      </c>
      <c r="BS17" s="514" t="s">
        <v>894</v>
      </c>
      <c r="BT17" s="513"/>
      <c r="BU17" s="513"/>
      <c r="BV17" s="513" t="s">
        <v>883</v>
      </c>
      <c r="BW17" s="513"/>
      <c r="BX17" s="513" t="s">
        <v>906</v>
      </c>
      <c r="BY17" s="513"/>
      <c r="BZ17" s="513" t="s">
        <v>885</v>
      </c>
      <c r="CA17" s="514"/>
      <c r="CB17" s="514" t="s">
        <v>893</v>
      </c>
      <c r="CC17" s="514"/>
      <c r="CD17" s="514"/>
      <c r="CE17" s="514" t="s">
        <v>890</v>
      </c>
      <c r="CF17" s="514" t="s">
        <v>887</v>
      </c>
      <c r="CG17" s="514"/>
      <c r="CH17" s="513" t="s">
        <v>900</v>
      </c>
      <c r="CI17" s="513"/>
      <c r="CJ17" s="513" t="s">
        <v>850</v>
      </c>
      <c r="CK17" s="513"/>
      <c r="CL17" s="513"/>
      <c r="CM17" s="513" t="s">
        <v>867</v>
      </c>
      <c r="CN17" s="513"/>
      <c r="CO17" s="514" t="s">
        <v>879</v>
      </c>
      <c r="CP17" s="514"/>
      <c r="CQ17" s="514" t="s">
        <v>874</v>
      </c>
      <c r="CR17" s="514" t="s">
        <v>876</v>
      </c>
      <c r="CS17" s="514"/>
      <c r="CT17" s="514" t="s">
        <v>895</v>
      </c>
      <c r="CU17" s="514"/>
      <c r="CV17" s="513"/>
      <c r="CW17" s="513" t="s">
        <v>886</v>
      </c>
      <c r="CX17" s="513"/>
      <c r="CY17" s="513"/>
      <c r="CZ17" s="513" t="s">
        <v>896</v>
      </c>
      <c r="DA17" s="513" t="s">
        <v>904</v>
      </c>
      <c r="DB17" s="513"/>
      <c r="DC17" s="514"/>
      <c r="DD17" s="514" t="s">
        <v>854</v>
      </c>
      <c r="DE17" s="514"/>
      <c r="DF17" s="514" t="s">
        <v>881</v>
      </c>
      <c r="DG17" s="514"/>
      <c r="DH17" s="514" t="s">
        <v>903</v>
      </c>
      <c r="DI17" s="514"/>
      <c r="DJ17" s="515" t="s">
        <v>883</v>
      </c>
      <c r="DK17" s="515"/>
      <c r="DL17" s="515" t="s">
        <v>858</v>
      </c>
      <c r="DM17" s="515"/>
      <c r="DN17" s="515"/>
      <c r="DO17" s="515"/>
      <c r="DP17" s="515"/>
      <c r="DQ17" s="515"/>
      <c r="DR17" s="515"/>
      <c r="DS17" s="515"/>
      <c r="DT17" s="515"/>
      <c r="DU17" s="515" t="s">
        <v>897</v>
      </c>
      <c r="DV17" s="515"/>
      <c r="DW17" s="515" t="s">
        <v>891</v>
      </c>
      <c r="DX17" s="513"/>
      <c r="DY17" s="513" t="s">
        <v>906</v>
      </c>
      <c r="DZ17" s="513"/>
      <c r="EA17" s="513" t="s">
        <v>903</v>
      </c>
      <c r="EB17" s="513"/>
      <c r="EC17" s="513" t="s">
        <v>898</v>
      </c>
      <c r="ED17" s="513" t="s">
        <v>901</v>
      </c>
      <c r="EE17" s="514"/>
      <c r="EF17" s="514" t="s">
        <v>851</v>
      </c>
      <c r="EG17" s="514"/>
      <c r="EH17" s="514"/>
      <c r="EI17" s="514" t="s">
        <v>862</v>
      </c>
      <c r="EJ17" s="514"/>
      <c r="EK17" s="514" t="s">
        <v>860</v>
      </c>
      <c r="EL17" s="513"/>
      <c r="EM17" s="513" t="s">
        <v>869</v>
      </c>
      <c r="EN17" s="513"/>
      <c r="EO17" s="513" t="s">
        <v>881</v>
      </c>
      <c r="EP17" s="513"/>
      <c r="EQ17" s="513"/>
      <c r="ER17" s="513" t="s">
        <v>880</v>
      </c>
      <c r="ES17" s="514" t="s">
        <v>905</v>
      </c>
      <c r="ET17" s="514"/>
      <c r="EU17" s="514" t="s">
        <v>875</v>
      </c>
      <c r="EV17" s="514"/>
      <c r="EW17" s="514"/>
      <c r="EX17" s="514" t="s">
        <v>870</v>
      </c>
      <c r="EY17" s="514" t="s">
        <v>849</v>
      </c>
      <c r="EZ17" s="513"/>
      <c r="FA17" s="513" t="s">
        <v>889</v>
      </c>
      <c r="FB17" s="513"/>
      <c r="FC17" s="513" t="s">
        <v>877</v>
      </c>
      <c r="FD17" s="513"/>
      <c r="FE17" s="513" t="s">
        <v>882</v>
      </c>
      <c r="FF17" s="513"/>
      <c r="FG17" s="514" t="s">
        <v>892</v>
      </c>
      <c r="FH17" s="514"/>
      <c r="FI17" s="514" t="s">
        <v>872</v>
      </c>
      <c r="FJ17" s="514"/>
      <c r="FK17" s="514"/>
      <c r="FL17" s="514" t="s">
        <v>904</v>
      </c>
      <c r="FM17" s="514" t="s">
        <v>902</v>
      </c>
      <c r="FN17" s="513"/>
      <c r="FO17" s="513" t="s">
        <v>855</v>
      </c>
      <c r="FP17" s="513"/>
      <c r="FQ17" s="513" t="s">
        <v>868</v>
      </c>
      <c r="FR17" s="513"/>
      <c r="FS17" s="513"/>
      <c r="FT17" s="513" t="s">
        <v>864</v>
      </c>
      <c r="FU17" s="516"/>
      <c r="FV17" s="516" t="s">
        <v>856</v>
      </c>
      <c r="FW17" s="516" t="s">
        <v>859</v>
      </c>
    </row>
    <row r="18" spans="1:179">
      <c r="A18" s="512" t="s">
        <v>570</v>
      </c>
      <c r="B18" s="513"/>
      <c r="C18" s="513"/>
      <c r="D18" s="513" t="s">
        <v>852</v>
      </c>
      <c r="E18" s="513"/>
      <c r="F18" s="513" t="s">
        <v>855</v>
      </c>
      <c r="G18" s="513"/>
      <c r="H18" s="513" t="s">
        <v>869</v>
      </c>
      <c r="I18" s="514"/>
      <c r="J18" s="514" t="s">
        <v>861</v>
      </c>
      <c r="K18" s="514"/>
      <c r="L18" s="514"/>
      <c r="M18" s="514"/>
      <c r="N18" s="514" t="s">
        <v>883</v>
      </c>
      <c r="O18" s="514"/>
      <c r="P18" s="513" t="s">
        <v>881</v>
      </c>
      <c r="Q18" s="513"/>
      <c r="R18" s="513" t="s">
        <v>864</v>
      </c>
      <c r="S18" s="513"/>
      <c r="T18" s="513" t="s">
        <v>878</v>
      </c>
      <c r="U18" s="513" t="s">
        <v>894</v>
      </c>
      <c r="V18" s="513"/>
      <c r="W18" s="514" t="s">
        <v>884</v>
      </c>
      <c r="X18" s="514"/>
      <c r="Y18" s="514" t="s">
        <v>870</v>
      </c>
      <c r="Z18" s="514"/>
      <c r="AA18" s="514" t="s">
        <v>875</v>
      </c>
      <c r="AB18" s="514"/>
      <c r="AC18" s="514" t="s">
        <v>880</v>
      </c>
      <c r="AD18" s="513"/>
      <c r="AE18" s="513" t="s">
        <v>868</v>
      </c>
      <c r="AF18" s="513"/>
      <c r="AG18" s="513"/>
      <c r="AH18" s="513"/>
      <c r="AI18" s="513" t="s">
        <v>873</v>
      </c>
      <c r="AJ18" s="513"/>
      <c r="AK18" s="514" t="s">
        <v>866</v>
      </c>
      <c r="AL18" s="514"/>
      <c r="AM18" s="514" t="s">
        <v>886</v>
      </c>
      <c r="AN18" s="514"/>
      <c r="AO18" s="514" t="s">
        <v>875</v>
      </c>
      <c r="AP18" s="514"/>
      <c r="AQ18" s="514" t="s">
        <v>892</v>
      </c>
      <c r="AR18" s="513" t="s">
        <v>872</v>
      </c>
      <c r="AS18" s="513"/>
      <c r="AT18" s="513" t="s">
        <v>871</v>
      </c>
      <c r="AU18" s="513"/>
      <c r="AV18" s="513"/>
      <c r="AW18" s="513" t="s">
        <v>905</v>
      </c>
      <c r="AX18" s="513"/>
      <c r="AY18" s="514" t="s">
        <v>903</v>
      </c>
      <c r="AZ18" s="514"/>
      <c r="BA18" s="514" t="s">
        <v>859</v>
      </c>
      <c r="BB18" s="514"/>
      <c r="BC18" s="514" t="s">
        <v>862</v>
      </c>
      <c r="BD18" s="514" t="s">
        <v>888</v>
      </c>
      <c r="BE18" s="514"/>
      <c r="BF18" s="513" t="s">
        <v>853</v>
      </c>
      <c r="BG18" s="513"/>
      <c r="BH18" s="513" t="s">
        <v>887</v>
      </c>
      <c r="BI18" s="513"/>
      <c r="BJ18" s="513" t="s">
        <v>877</v>
      </c>
      <c r="BK18" s="513" t="s">
        <v>856</v>
      </c>
      <c r="BL18" s="513"/>
      <c r="BM18" s="514" t="s">
        <v>854</v>
      </c>
      <c r="BN18" s="514"/>
      <c r="BO18" s="514"/>
      <c r="BP18" s="514" t="s">
        <v>887</v>
      </c>
      <c r="BQ18" s="514"/>
      <c r="BR18" s="514" t="s">
        <v>858</v>
      </c>
      <c r="BS18" s="514" t="s">
        <v>899</v>
      </c>
      <c r="BT18" s="513"/>
      <c r="BU18" s="513"/>
      <c r="BV18" s="513"/>
      <c r="BW18" s="513" t="s">
        <v>904</v>
      </c>
      <c r="BX18" s="513"/>
      <c r="BY18" s="513" t="s">
        <v>860</v>
      </c>
      <c r="BZ18" s="513" t="s">
        <v>859</v>
      </c>
      <c r="CA18" s="514"/>
      <c r="CB18" s="514" t="s">
        <v>864</v>
      </c>
      <c r="CC18" s="514"/>
      <c r="CD18" s="514"/>
      <c r="CE18" s="514" t="s">
        <v>854</v>
      </c>
      <c r="CF18" s="514"/>
      <c r="CG18" s="514" t="s">
        <v>868</v>
      </c>
      <c r="CH18" s="513"/>
      <c r="CI18" s="513" t="s">
        <v>881</v>
      </c>
      <c r="CJ18" s="513"/>
      <c r="CK18" s="513"/>
      <c r="CL18" s="513" t="s">
        <v>900</v>
      </c>
      <c r="CM18" s="513"/>
      <c r="CN18" s="513"/>
      <c r="CO18" s="514" t="s">
        <v>906</v>
      </c>
      <c r="CP18" s="514"/>
      <c r="CQ18" s="514" t="s">
        <v>879</v>
      </c>
      <c r="CR18" s="514"/>
      <c r="CS18" s="514" t="s">
        <v>849</v>
      </c>
      <c r="CT18" s="514"/>
      <c r="CU18" s="514" t="s">
        <v>883</v>
      </c>
      <c r="CV18" s="513"/>
      <c r="CW18" s="513" t="s">
        <v>880</v>
      </c>
      <c r="CX18" s="513" t="s">
        <v>874</v>
      </c>
      <c r="CY18" s="513"/>
      <c r="CZ18" s="513" t="s">
        <v>901</v>
      </c>
      <c r="DA18" s="513"/>
      <c r="DB18" s="513"/>
      <c r="DC18" s="514" t="s">
        <v>885</v>
      </c>
      <c r="DD18" s="514"/>
      <c r="DE18" s="514" t="s">
        <v>890</v>
      </c>
      <c r="DF18" s="514"/>
      <c r="DG18" s="514" t="s">
        <v>895</v>
      </c>
      <c r="DH18" s="514"/>
      <c r="DI18" s="514" t="s">
        <v>882</v>
      </c>
      <c r="DJ18" s="515"/>
      <c r="DK18" s="515"/>
      <c r="DL18" s="515" t="s">
        <v>896</v>
      </c>
      <c r="DM18" s="515"/>
      <c r="DN18" s="515"/>
      <c r="DO18" s="515"/>
      <c r="DP18" s="515"/>
      <c r="DQ18" s="515"/>
      <c r="DR18" s="515"/>
      <c r="DS18" s="515"/>
      <c r="DT18" s="515" t="s">
        <v>904</v>
      </c>
      <c r="DU18" s="515" t="s">
        <v>861</v>
      </c>
      <c r="DV18" s="515"/>
      <c r="DW18" s="515"/>
      <c r="DX18" s="513" t="s">
        <v>860</v>
      </c>
      <c r="DY18" s="513"/>
      <c r="DZ18" s="513" t="s">
        <v>867</v>
      </c>
      <c r="EA18" s="513"/>
      <c r="EB18" s="513" t="s">
        <v>856</v>
      </c>
      <c r="EC18" s="513" t="s">
        <v>873</v>
      </c>
      <c r="ED18" s="513"/>
      <c r="EE18" s="514" t="s">
        <v>908</v>
      </c>
      <c r="EF18" s="514"/>
      <c r="EG18" s="514" t="s">
        <v>876</v>
      </c>
      <c r="EH18" s="514"/>
      <c r="EI18" s="514" t="s">
        <v>890</v>
      </c>
      <c r="EJ18" s="514" t="s">
        <v>907</v>
      </c>
      <c r="EK18" s="514"/>
      <c r="EL18" s="513"/>
      <c r="EM18" s="513" t="s">
        <v>850</v>
      </c>
      <c r="EN18" s="513"/>
      <c r="EO18" s="513" t="s">
        <v>857</v>
      </c>
      <c r="EP18" s="513"/>
      <c r="EQ18" s="513" t="s">
        <v>905</v>
      </c>
      <c r="ER18" s="513"/>
      <c r="ES18" s="514" t="s">
        <v>884</v>
      </c>
      <c r="ET18" s="514" t="s">
        <v>902</v>
      </c>
      <c r="EU18" s="514"/>
      <c r="EV18" s="514" t="s">
        <v>865</v>
      </c>
      <c r="EW18" s="514"/>
      <c r="EX18" s="514" t="s">
        <v>906</v>
      </c>
      <c r="EY18" s="514"/>
      <c r="EZ18" s="513"/>
      <c r="FA18" s="513" t="s">
        <v>901</v>
      </c>
      <c r="FB18" s="513" t="s">
        <v>891</v>
      </c>
      <c r="FC18" s="513"/>
      <c r="FD18" s="513"/>
      <c r="FE18" s="513" t="s">
        <v>863</v>
      </c>
      <c r="FF18" s="513"/>
      <c r="FG18" s="514" t="s">
        <v>889</v>
      </c>
      <c r="FH18" s="514"/>
      <c r="FI18" s="514" t="s">
        <v>893</v>
      </c>
      <c r="FJ18" s="514"/>
      <c r="FK18" s="514" t="s">
        <v>894</v>
      </c>
      <c r="FL18" s="514"/>
      <c r="FM18" s="514" t="s">
        <v>857</v>
      </c>
      <c r="FN18" s="513"/>
      <c r="FO18" s="513" t="s">
        <v>858</v>
      </c>
      <c r="FP18" s="513"/>
      <c r="FQ18" s="513"/>
      <c r="FR18" s="513"/>
      <c r="FS18" s="513" t="s">
        <v>902</v>
      </c>
      <c r="FT18" s="513"/>
      <c r="FU18" s="516" t="s">
        <v>851</v>
      </c>
      <c r="FV18" s="516"/>
      <c r="FW18" s="516" t="s">
        <v>867</v>
      </c>
    </row>
    <row r="19" spans="1:179">
      <c r="A19" s="512" t="s">
        <v>469</v>
      </c>
      <c r="B19" s="513"/>
      <c r="C19" s="513"/>
      <c r="D19" s="513" t="s">
        <v>897</v>
      </c>
      <c r="E19" s="513"/>
      <c r="F19" s="513"/>
      <c r="G19" s="513" t="s">
        <v>865</v>
      </c>
      <c r="H19" s="513" t="s">
        <v>892</v>
      </c>
      <c r="I19" s="514"/>
      <c r="J19" s="514" t="s">
        <v>907</v>
      </c>
      <c r="K19" s="514"/>
      <c r="L19" s="514" t="s">
        <v>908</v>
      </c>
      <c r="M19" s="514"/>
      <c r="N19" s="514"/>
      <c r="O19" s="514" t="s">
        <v>881</v>
      </c>
      <c r="P19" s="513"/>
      <c r="Q19" s="513" t="s">
        <v>858</v>
      </c>
      <c r="R19" s="513"/>
      <c r="S19" s="513" t="s">
        <v>859</v>
      </c>
      <c r="T19" s="513" t="s">
        <v>861</v>
      </c>
      <c r="U19" s="513"/>
      <c r="V19" s="513"/>
      <c r="W19" s="514"/>
      <c r="X19" s="514" t="s">
        <v>885</v>
      </c>
      <c r="Y19" s="514"/>
      <c r="Z19" s="514" t="s">
        <v>877</v>
      </c>
      <c r="AA19" s="514"/>
      <c r="AB19" s="514" t="s">
        <v>906</v>
      </c>
      <c r="AC19" s="514"/>
      <c r="AD19" s="513"/>
      <c r="AE19" s="513"/>
      <c r="AF19" s="513" t="s">
        <v>900</v>
      </c>
      <c r="AG19" s="513"/>
      <c r="AH19" s="513" t="s">
        <v>871</v>
      </c>
      <c r="AI19" s="513" t="s">
        <v>895</v>
      </c>
      <c r="AJ19" s="513"/>
      <c r="AK19" s="514" t="s">
        <v>899</v>
      </c>
      <c r="AL19" s="514"/>
      <c r="AM19" s="514" t="s">
        <v>867</v>
      </c>
      <c r="AN19" s="514"/>
      <c r="AO19" s="514" t="s">
        <v>868</v>
      </c>
      <c r="AP19" s="514"/>
      <c r="AQ19" s="514" t="s">
        <v>876</v>
      </c>
      <c r="AR19" s="513"/>
      <c r="AS19" s="513" t="s">
        <v>889</v>
      </c>
      <c r="AT19" s="513" t="s">
        <v>879</v>
      </c>
      <c r="AU19" s="513"/>
      <c r="AV19" s="513" t="s">
        <v>888</v>
      </c>
      <c r="AW19" s="513"/>
      <c r="AX19" s="513" t="s">
        <v>855</v>
      </c>
      <c r="AY19" s="514"/>
      <c r="AZ19" s="514" t="s">
        <v>907</v>
      </c>
      <c r="BA19" s="514"/>
      <c r="BB19" s="514"/>
      <c r="BC19" s="514" t="s">
        <v>873</v>
      </c>
      <c r="BD19" s="514" t="s">
        <v>890</v>
      </c>
      <c r="BE19" s="514"/>
      <c r="BF19" s="513" t="s">
        <v>898</v>
      </c>
      <c r="BG19" s="513"/>
      <c r="BH19" s="513" t="s">
        <v>895</v>
      </c>
      <c r="BI19" s="513"/>
      <c r="BJ19" s="513" t="s">
        <v>893</v>
      </c>
      <c r="BK19" s="513"/>
      <c r="BL19" s="513"/>
      <c r="BM19" s="514" t="s">
        <v>875</v>
      </c>
      <c r="BN19" s="514"/>
      <c r="BO19" s="514"/>
      <c r="BP19" s="514"/>
      <c r="BQ19" s="514" t="s">
        <v>872</v>
      </c>
      <c r="BR19" s="514" t="s">
        <v>851</v>
      </c>
      <c r="BS19" s="514"/>
      <c r="BT19" s="513" t="s">
        <v>882</v>
      </c>
      <c r="BU19" s="513"/>
      <c r="BV19" s="513"/>
      <c r="BW19" s="513" t="s">
        <v>863</v>
      </c>
      <c r="BX19" s="513" t="s">
        <v>878</v>
      </c>
      <c r="BY19" s="513"/>
      <c r="BZ19" s="513" t="s">
        <v>896</v>
      </c>
      <c r="CA19" s="514"/>
      <c r="CB19" s="514"/>
      <c r="CC19" s="514" t="s">
        <v>866</v>
      </c>
      <c r="CD19" s="514"/>
      <c r="CE19" s="514" t="s">
        <v>876</v>
      </c>
      <c r="CF19" s="514"/>
      <c r="CG19" s="514" t="s">
        <v>874</v>
      </c>
      <c r="CH19" s="513"/>
      <c r="CI19" s="513"/>
      <c r="CJ19" s="513" t="s">
        <v>854</v>
      </c>
      <c r="CK19" s="513"/>
      <c r="CL19" s="513" t="s">
        <v>887</v>
      </c>
      <c r="CM19" s="513"/>
      <c r="CN19" s="513" t="s">
        <v>884</v>
      </c>
      <c r="CO19" s="514" t="s">
        <v>856</v>
      </c>
      <c r="CP19" s="514"/>
      <c r="CQ19" s="514" t="s">
        <v>888</v>
      </c>
      <c r="CR19" s="514"/>
      <c r="CS19" s="514" t="s">
        <v>886</v>
      </c>
      <c r="CT19" s="514"/>
      <c r="CU19" s="514"/>
      <c r="CV19" s="513" t="s">
        <v>850</v>
      </c>
      <c r="CW19" s="513" t="s">
        <v>891</v>
      </c>
      <c r="CX19" s="513"/>
      <c r="CY19" s="513"/>
      <c r="CZ19" s="513"/>
      <c r="DA19" s="513" t="s">
        <v>878</v>
      </c>
      <c r="DB19" s="513"/>
      <c r="DC19" s="514" t="s">
        <v>851</v>
      </c>
      <c r="DD19" s="514"/>
      <c r="DE19" s="514" t="s">
        <v>860</v>
      </c>
      <c r="DF19" s="514"/>
      <c r="DG19" s="514" t="s">
        <v>904</v>
      </c>
      <c r="DH19" s="514"/>
      <c r="DI19" s="514" t="s">
        <v>857</v>
      </c>
      <c r="DJ19" s="515" t="s">
        <v>903</v>
      </c>
      <c r="DK19" s="515"/>
      <c r="DL19" s="515" t="s">
        <v>905</v>
      </c>
      <c r="DM19" s="515"/>
      <c r="DN19" s="515"/>
      <c r="DO19" s="515"/>
      <c r="DP19" s="515"/>
      <c r="DQ19" s="515"/>
      <c r="DR19" s="515"/>
      <c r="DS19" s="515"/>
      <c r="DT19" s="515" t="s">
        <v>908</v>
      </c>
      <c r="DU19" s="515"/>
      <c r="DV19" s="515" t="s">
        <v>900</v>
      </c>
      <c r="DW19" s="515"/>
      <c r="DX19" s="513" t="s">
        <v>877</v>
      </c>
      <c r="DY19" s="513"/>
      <c r="DZ19" s="513" t="s">
        <v>864</v>
      </c>
      <c r="EA19" s="513"/>
      <c r="EB19" s="513" t="s">
        <v>894</v>
      </c>
      <c r="EC19" s="513" t="s">
        <v>869</v>
      </c>
      <c r="ED19" s="513"/>
      <c r="EE19" s="514" t="s">
        <v>862</v>
      </c>
      <c r="EF19" s="514"/>
      <c r="EG19" s="514" t="s">
        <v>850</v>
      </c>
      <c r="EH19" s="514"/>
      <c r="EI19" s="514" t="s">
        <v>901</v>
      </c>
      <c r="EJ19" s="514"/>
      <c r="EK19" s="514" t="s">
        <v>882</v>
      </c>
      <c r="EL19" s="513"/>
      <c r="EM19" s="513"/>
      <c r="EN19" s="513" t="s">
        <v>899</v>
      </c>
      <c r="EO19" s="513"/>
      <c r="EP19" s="513" t="s">
        <v>893</v>
      </c>
      <c r="EQ19" s="513" t="s">
        <v>855</v>
      </c>
      <c r="ER19" s="513"/>
      <c r="ES19" s="514" t="s">
        <v>865</v>
      </c>
      <c r="ET19" s="514"/>
      <c r="EU19" s="514" t="s">
        <v>871</v>
      </c>
      <c r="EV19" s="514"/>
      <c r="EW19" s="514" t="s">
        <v>866</v>
      </c>
      <c r="EX19" s="514"/>
      <c r="EY19" s="514"/>
      <c r="EZ19" s="513" t="s">
        <v>902</v>
      </c>
      <c r="FA19" s="513"/>
      <c r="FB19" s="513" t="s">
        <v>880</v>
      </c>
      <c r="FC19" s="513"/>
      <c r="FD19" s="513"/>
      <c r="FE19" s="513" t="s">
        <v>883</v>
      </c>
      <c r="FF19" s="513"/>
      <c r="FG19" s="514" t="s">
        <v>870</v>
      </c>
      <c r="FH19" s="514"/>
      <c r="FI19" s="514" t="s">
        <v>879</v>
      </c>
      <c r="FJ19" s="514"/>
      <c r="FK19" s="514" t="s">
        <v>849</v>
      </c>
      <c r="FL19" s="514"/>
      <c r="FM19" s="514" t="s">
        <v>874</v>
      </c>
      <c r="FN19" s="513"/>
      <c r="FO19" s="513" t="s">
        <v>872</v>
      </c>
      <c r="FP19" s="513"/>
      <c r="FQ19" s="513" t="s">
        <v>885</v>
      </c>
      <c r="FR19" s="513"/>
      <c r="FS19" s="513" t="s">
        <v>891</v>
      </c>
      <c r="FT19" s="513"/>
      <c r="FU19" s="516" t="s">
        <v>870</v>
      </c>
      <c r="FV19" s="516" t="s">
        <v>863</v>
      </c>
      <c r="FW19" s="516"/>
    </row>
    <row r="20" spans="1:179">
      <c r="A20" s="512" t="s">
        <v>445</v>
      </c>
      <c r="B20" s="513"/>
      <c r="C20" s="513"/>
      <c r="D20" s="513"/>
      <c r="E20" s="513" t="s">
        <v>867</v>
      </c>
      <c r="F20" s="513"/>
      <c r="G20" s="513" t="s">
        <v>853</v>
      </c>
      <c r="H20" s="513"/>
      <c r="I20" s="514" t="s">
        <v>900</v>
      </c>
      <c r="J20" s="514"/>
      <c r="K20" s="514" t="s">
        <v>879</v>
      </c>
      <c r="L20" s="514"/>
      <c r="M20" s="514" t="s">
        <v>878</v>
      </c>
      <c r="N20" s="514" t="s">
        <v>863</v>
      </c>
      <c r="O20" s="514"/>
      <c r="P20" s="513" t="s">
        <v>892</v>
      </c>
      <c r="Q20" s="513"/>
      <c r="R20" s="513" t="s">
        <v>860</v>
      </c>
      <c r="S20" s="513"/>
      <c r="T20" s="513" t="s">
        <v>905</v>
      </c>
      <c r="U20" s="513"/>
      <c r="V20" s="513" t="s">
        <v>887</v>
      </c>
      <c r="W20" s="514"/>
      <c r="X20" s="514"/>
      <c r="Y20" s="514"/>
      <c r="Z20" s="514" t="s">
        <v>855</v>
      </c>
      <c r="AA20" s="514"/>
      <c r="AB20" s="514" t="s">
        <v>866</v>
      </c>
      <c r="AC20" s="514"/>
      <c r="AD20" s="513" t="s">
        <v>871</v>
      </c>
      <c r="AE20" s="513"/>
      <c r="AF20" s="513" t="s">
        <v>908</v>
      </c>
      <c r="AG20" s="513" t="s">
        <v>896</v>
      </c>
      <c r="AH20" s="513"/>
      <c r="AI20" s="513" t="s">
        <v>885</v>
      </c>
      <c r="AJ20" s="513"/>
      <c r="AK20" s="514" t="s">
        <v>875</v>
      </c>
      <c r="AL20" s="514"/>
      <c r="AM20" s="514" t="s">
        <v>907</v>
      </c>
      <c r="AN20" s="514"/>
      <c r="AO20" s="514" t="s">
        <v>877</v>
      </c>
      <c r="AP20" s="514" t="s">
        <v>899</v>
      </c>
      <c r="AQ20" s="514"/>
      <c r="AR20" s="513" t="s">
        <v>893</v>
      </c>
      <c r="AS20" s="513"/>
      <c r="AT20" s="513" t="s">
        <v>849</v>
      </c>
      <c r="AU20" s="513"/>
      <c r="AV20" s="513" t="s">
        <v>886</v>
      </c>
      <c r="AW20" s="513"/>
      <c r="AX20" s="513"/>
      <c r="AY20" s="514" t="s">
        <v>850</v>
      </c>
      <c r="AZ20" s="514"/>
      <c r="BA20" s="514" t="s">
        <v>906</v>
      </c>
      <c r="BB20" s="514"/>
      <c r="BC20" s="514" t="s">
        <v>898</v>
      </c>
      <c r="BD20" s="514" t="s">
        <v>900</v>
      </c>
      <c r="BE20" s="514"/>
      <c r="BF20" s="513" t="s">
        <v>894</v>
      </c>
      <c r="BG20" s="513"/>
      <c r="BH20" s="513"/>
      <c r="BI20" s="513" t="s">
        <v>873</v>
      </c>
      <c r="BJ20" s="513"/>
      <c r="BK20" s="513" t="s">
        <v>874</v>
      </c>
      <c r="BL20" s="513" t="s">
        <v>872</v>
      </c>
      <c r="BM20" s="514"/>
      <c r="BN20" s="514"/>
      <c r="BO20" s="514" t="s">
        <v>895</v>
      </c>
      <c r="BP20" s="514"/>
      <c r="BQ20" s="514" t="s">
        <v>908</v>
      </c>
      <c r="BR20" s="514" t="s">
        <v>850</v>
      </c>
      <c r="BS20" s="514"/>
      <c r="BT20" s="513" t="s">
        <v>871</v>
      </c>
      <c r="BU20" s="513"/>
      <c r="BV20" s="513" t="s">
        <v>864</v>
      </c>
      <c r="BW20" s="513"/>
      <c r="BX20" s="513"/>
      <c r="BY20" s="513" t="s">
        <v>854</v>
      </c>
      <c r="BZ20" s="513"/>
      <c r="CA20" s="514" t="s">
        <v>884</v>
      </c>
      <c r="CB20" s="514"/>
      <c r="CC20" s="514" t="s">
        <v>903</v>
      </c>
      <c r="CD20" s="514"/>
      <c r="CE20" s="514" t="s">
        <v>904</v>
      </c>
      <c r="CF20" s="514" t="s">
        <v>857</v>
      </c>
      <c r="CG20" s="514"/>
      <c r="CH20" s="513"/>
      <c r="CI20" s="513" t="s">
        <v>893</v>
      </c>
      <c r="CJ20" s="513"/>
      <c r="CK20" s="513" t="s">
        <v>891</v>
      </c>
      <c r="CL20" s="513"/>
      <c r="CM20" s="513" t="s">
        <v>876</v>
      </c>
      <c r="CN20" s="513"/>
      <c r="CO20" s="514" t="s">
        <v>855</v>
      </c>
      <c r="CP20" s="514"/>
      <c r="CQ20" s="514"/>
      <c r="CR20" s="514"/>
      <c r="CS20" s="514" t="s">
        <v>870</v>
      </c>
      <c r="CT20" s="514"/>
      <c r="CU20" s="514"/>
      <c r="CV20" s="513"/>
      <c r="CW20" s="513" t="s">
        <v>888</v>
      </c>
      <c r="CX20" s="513"/>
      <c r="CY20" s="513"/>
      <c r="CZ20" s="513" t="s">
        <v>880</v>
      </c>
      <c r="DA20" s="513"/>
      <c r="DB20" s="513" t="s">
        <v>883</v>
      </c>
      <c r="DC20" s="514"/>
      <c r="DD20" s="514" t="s">
        <v>901</v>
      </c>
      <c r="DE20" s="514"/>
      <c r="DF20" s="514" t="s">
        <v>851</v>
      </c>
      <c r="DG20" s="514"/>
      <c r="DH20" s="514" t="s">
        <v>878</v>
      </c>
      <c r="DI20" s="514"/>
      <c r="DJ20" s="515" t="s">
        <v>856</v>
      </c>
      <c r="DK20" s="515"/>
      <c r="DL20" s="515" t="s">
        <v>866</v>
      </c>
      <c r="DM20" s="515"/>
      <c r="DN20" s="515"/>
      <c r="DO20" s="515"/>
      <c r="DP20" s="515"/>
      <c r="DQ20" s="515"/>
      <c r="DR20" s="515"/>
      <c r="DS20" s="515"/>
      <c r="DT20" s="515" t="s">
        <v>849</v>
      </c>
      <c r="DU20" s="515"/>
      <c r="DV20" s="515" t="s">
        <v>851</v>
      </c>
      <c r="DW20" s="515"/>
      <c r="DX20" s="513" t="s">
        <v>882</v>
      </c>
      <c r="DY20" s="513" t="s">
        <v>889</v>
      </c>
      <c r="DZ20" s="513"/>
      <c r="EA20" s="513"/>
      <c r="EB20" s="513" t="s">
        <v>902</v>
      </c>
      <c r="EC20" s="513"/>
      <c r="ED20" s="513" t="s">
        <v>870</v>
      </c>
      <c r="EE20" s="514" t="s">
        <v>852</v>
      </c>
      <c r="EF20" s="514"/>
      <c r="EG20" s="514" t="s">
        <v>872</v>
      </c>
      <c r="EH20" s="514"/>
      <c r="EI20" s="514" t="s">
        <v>861</v>
      </c>
      <c r="EJ20" s="514"/>
      <c r="EK20" s="514" t="s">
        <v>859</v>
      </c>
      <c r="EL20" s="513" t="s">
        <v>858</v>
      </c>
      <c r="EM20" s="513"/>
      <c r="EN20" s="513"/>
      <c r="EO20" s="513" t="s">
        <v>891</v>
      </c>
      <c r="EP20" s="513"/>
      <c r="EQ20" s="513" t="s">
        <v>868</v>
      </c>
      <c r="ER20" s="513"/>
      <c r="ES20" s="514" t="s">
        <v>853</v>
      </c>
      <c r="ET20" s="514"/>
      <c r="EU20" s="514"/>
      <c r="EV20" s="514" t="s">
        <v>897</v>
      </c>
      <c r="EW20" s="514"/>
      <c r="EX20" s="514" t="s">
        <v>882</v>
      </c>
      <c r="EY20" s="514"/>
      <c r="EZ20" s="513" t="s">
        <v>885</v>
      </c>
      <c r="FA20" s="513"/>
      <c r="FB20" s="513" t="s">
        <v>881</v>
      </c>
      <c r="FC20" s="513"/>
      <c r="FD20" s="513" t="s">
        <v>888</v>
      </c>
      <c r="FE20" s="513"/>
      <c r="FF20" s="513" t="s">
        <v>890</v>
      </c>
      <c r="FG20" s="514"/>
      <c r="FH20" s="514"/>
      <c r="FI20" s="514" t="s">
        <v>863</v>
      </c>
      <c r="FJ20" s="514"/>
      <c r="FK20" s="514" t="s">
        <v>889</v>
      </c>
      <c r="FL20" s="514"/>
      <c r="FM20" s="514" t="s">
        <v>879</v>
      </c>
      <c r="FN20" s="513"/>
      <c r="FO20" s="513" t="s">
        <v>895</v>
      </c>
      <c r="FP20" s="513"/>
      <c r="FQ20" s="513" t="s">
        <v>869</v>
      </c>
      <c r="FR20" s="513"/>
      <c r="FS20" s="513" t="s">
        <v>877</v>
      </c>
      <c r="FT20" s="513" t="s">
        <v>907</v>
      </c>
      <c r="FU20" s="516"/>
      <c r="FV20" s="516"/>
      <c r="FW20" s="516" t="s">
        <v>876</v>
      </c>
    </row>
    <row r="21" spans="1:179">
      <c r="A21" s="512" t="s">
        <v>449</v>
      </c>
      <c r="B21" s="513"/>
      <c r="C21" s="513"/>
      <c r="D21" s="513" t="s">
        <v>876</v>
      </c>
      <c r="E21" s="513"/>
      <c r="F21" s="513" t="s">
        <v>870</v>
      </c>
      <c r="G21" s="513"/>
      <c r="H21" s="513" t="s">
        <v>853</v>
      </c>
      <c r="I21" s="514"/>
      <c r="J21" s="514"/>
      <c r="K21" s="514" t="s">
        <v>895</v>
      </c>
      <c r="L21" s="514"/>
      <c r="M21" s="514"/>
      <c r="N21" s="514" t="s">
        <v>882</v>
      </c>
      <c r="O21" s="514"/>
      <c r="P21" s="513" t="s">
        <v>862</v>
      </c>
      <c r="Q21" s="513"/>
      <c r="R21" s="513" t="s">
        <v>898</v>
      </c>
      <c r="S21" s="513"/>
      <c r="T21" s="513" t="s">
        <v>868</v>
      </c>
      <c r="U21" s="513"/>
      <c r="V21" s="513" t="s">
        <v>880</v>
      </c>
      <c r="W21" s="514" t="s">
        <v>849</v>
      </c>
      <c r="X21" s="514"/>
      <c r="Y21" s="514" t="s">
        <v>854</v>
      </c>
      <c r="Z21" s="514"/>
      <c r="AA21" s="514" t="s">
        <v>888</v>
      </c>
      <c r="AB21" s="514" t="s">
        <v>881</v>
      </c>
      <c r="AC21" s="514"/>
      <c r="AD21" s="513" t="s">
        <v>905</v>
      </c>
      <c r="AE21" s="513"/>
      <c r="AF21" s="513" t="s">
        <v>875</v>
      </c>
      <c r="AG21" s="513"/>
      <c r="AH21" s="513"/>
      <c r="AI21" s="513" t="s">
        <v>883</v>
      </c>
      <c r="AJ21" s="513"/>
      <c r="AK21" s="514" t="s">
        <v>908</v>
      </c>
      <c r="AL21" s="514"/>
      <c r="AM21" s="514" t="s">
        <v>884</v>
      </c>
      <c r="AN21" s="514"/>
      <c r="AO21" s="514"/>
      <c r="AP21" s="514"/>
      <c r="AQ21" s="514" t="s">
        <v>897</v>
      </c>
      <c r="AR21" s="513"/>
      <c r="AS21" s="513"/>
      <c r="AT21" s="513" t="s">
        <v>890</v>
      </c>
      <c r="AU21" s="513"/>
      <c r="AV21" s="513" t="s">
        <v>887</v>
      </c>
      <c r="AW21" s="513"/>
      <c r="AX21" s="513" t="s">
        <v>861</v>
      </c>
      <c r="AY21" s="514" t="s">
        <v>859</v>
      </c>
      <c r="AZ21" s="514"/>
      <c r="BA21" s="514" t="s">
        <v>875</v>
      </c>
      <c r="BB21" s="514"/>
      <c r="BC21" s="514" t="s">
        <v>886</v>
      </c>
      <c r="BD21" s="514"/>
      <c r="BE21" s="514"/>
      <c r="BF21" s="513"/>
      <c r="BG21" s="513"/>
      <c r="BH21" s="513" t="s">
        <v>906</v>
      </c>
      <c r="BI21" s="513"/>
      <c r="BJ21" s="513" t="s">
        <v>858</v>
      </c>
      <c r="BK21" s="513" t="s">
        <v>857</v>
      </c>
      <c r="BL21" s="513"/>
      <c r="BM21" s="514" t="s">
        <v>903</v>
      </c>
      <c r="BN21" s="514"/>
      <c r="BO21" s="514"/>
      <c r="BP21" s="514" t="s">
        <v>904</v>
      </c>
      <c r="BQ21" s="514"/>
      <c r="BR21" s="514" t="s">
        <v>900</v>
      </c>
      <c r="BS21" s="514"/>
      <c r="BT21" s="513" t="s">
        <v>869</v>
      </c>
      <c r="BU21" s="513"/>
      <c r="BV21" s="513" t="s">
        <v>865</v>
      </c>
      <c r="BW21" s="513" t="s">
        <v>868</v>
      </c>
      <c r="BX21" s="513"/>
      <c r="BY21" s="513"/>
      <c r="BZ21" s="513" t="s">
        <v>877</v>
      </c>
      <c r="CA21" s="514"/>
      <c r="CB21" s="514" t="s">
        <v>898</v>
      </c>
      <c r="CC21" s="514"/>
      <c r="CD21" s="514" t="s">
        <v>896</v>
      </c>
      <c r="CE21" s="514"/>
      <c r="CF21" s="514" t="s">
        <v>867</v>
      </c>
      <c r="CG21" s="514"/>
      <c r="CH21" s="513" t="s">
        <v>902</v>
      </c>
      <c r="CI21" s="513"/>
      <c r="CJ21" s="513" t="s">
        <v>872</v>
      </c>
      <c r="CK21" s="513"/>
      <c r="CL21" s="513" t="s">
        <v>866</v>
      </c>
      <c r="CM21" s="513" t="s">
        <v>863</v>
      </c>
      <c r="CN21" s="513"/>
      <c r="CO21" s="514" t="s">
        <v>880</v>
      </c>
      <c r="CP21" s="514"/>
      <c r="CQ21" s="514" t="s">
        <v>871</v>
      </c>
      <c r="CR21" s="514"/>
      <c r="CS21" s="514" t="s">
        <v>881</v>
      </c>
      <c r="CT21" s="514" t="s">
        <v>902</v>
      </c>
      <c r="CU21" s="514"/>
      <c r="CV21" s="513" t="s">
        <v>856</v>
      </c>
      <c r="CW21" s="513"/>
      <c r="CX21" s="513"/>
      <c r="CY21" s="513"/>
      <c r="CZ21" s="513"/>
      <c r="DA21" s="513" t="s">
        <v>860</v>
      </c>
      <c r="DB21" s="513"/>
      <c r="DC21" s="514" t="s">
        <v>904</v>
      </c>
      <c r="DD21" s="514"/>
      <c r="DE21" s="514" t="s">
        <v>907</v>
      </c>
      <c r="DF21" s="514"/>
      <c r="DG21" s="514"/>
      <c r="DH21" s="514" t="s">
        <v>886</v>
      </c>
      <c r="DI21" s="514"/>
      <c r="DJ21" s="515" t="s">
        <v>889</v>
      </c>
      <c r="DK21" s="515"/>
      <c r="DL21" s="515" t="s">
        <v>899</v>
      </c>
      <c r="DM21" s="515"/>
      <c r="DN21" s="515"/>
      <c r="DO21" s="515"/>
      <c r="DP21" s="515"/>
      <c r="DQ21" s="515"/>
      <c r="DR21" s="515"/>
      <c r="DS21" s="515"/>
      <c r="DT21" s="515"/>
      <c r="DU21" s="515" t="s">
        <v>891</v>
      </c>
      <c r="DV21" s="515"/>
      <c r="DW21" s="515" t="s">
        <v>858</v>
      </c>
      <c r="DX21" s="513" t="s">
        <v>890</v>
      </c>
      <c r="DY21" s="513"/>
      <c r="DZ21" s="513" t="s">
        <v>852</v>
      </c>
      <c r="EA21" s="513"/>
      <c r="EB21" s="513" t="s">
        <v>878</v>
      </c>
      <c r="EC21" s="513"/>
      <c r="ED21" s="513" t="s">
        <v>894</v>
      </c>
      <c r="EE21" s="514"/>
      <c r="EF21" s="514" t="s">
        <v>901</v>
      </c>
      <c r="EG21" s="514" t="s">
        <v>855</v>
      </c>
      <c r="EH21" s="514"/>
      <c r="EI21" s="514" t="s">
        <v>850</v>
      </c>
      <c r="EJ21" s="514"/>
      <c r="EK21" s="514" t="s">
        <v>906</v>
      </c>
      <c r="EL21" s="513"/>
      <c r="EM21" s="513" t="s">
        <v>867</v>
      </c>
      <c r="EN21" s="513"/>
      <c r="EO21" s="513"/>
      <c r="EP21" s="513" t="s">
        <v>887</v>
      </c>
      <c r="EQ21" s="513" t="s">
        <v>884</v>
      </c>
      <c r="ER21" s="513"/>
      <c r="ES21" s="514"/>
      <c r="ET21" s="514" t="s">
        <v>857</v>
      </c>
      <c r="EU21" s="514" t="s">
        <v>859</v>
      </c>
      <c r="EV21" s="514"/>
      <c r="EW21" s="514" t="s">
        <v>905</v>
      </c>
      <c r="EX21" s="514"/>
      <c r="EY21" s="514" t="s">
        <v>896</v>
      </c>
      <c r="EZ21" s="513"/>
      <c r="FA21" s="513" t="s">
        <v>851</v>
      </c>
      <c r="FB21" s="513"/>
      <c r="FC21" s="513" t="s">
        <v>854</v>
      </c>
      <c r="FD21" s="513"/>
      <c r="FE21" s="513"/>
      <c r="FF21" s="513" t="s">
        <v>879</v>
      </c>
      <c r="FG21" s="514" t="s">
        <v>873</v>
      </c>
      <c r="FH21" s="514"/>
      <c r="FI21" s="514" t="s">
        <v>894</v>
      </c>
      <c r="FJ21" s="514"/>
      <c r="FK21" s="514" t="s">
        <v>874</v>
      </c>
      <c r="FL21" s="514"/>
      <c r="FM21" s="514" t="s">
        <v>885</v>
      </c>
      <c r="FN21" s="513"/>
      <c r="FO21" s="513" t="s">
        <v>883</v>
      </c>
      <c r="FP21" s="513"/>
      <c r="FQ21" s="513" t="s">
        <v>856</v>
      </c>
      <c r="FR21" s="513"/>
      <c r="FS21" s="513"/>
      <c r="FT21" s="513" t="s">
        <v>861</v>
      </c>
      <c r="FU21" s="516" t="s">
        <v>860</v>
      </c>
      <c r="FV21" s="516"/>
      <c r="FW21" s="516" t="s">
        <v>893</v>
      </c>
    </row>
    <row r="22" spans="1:179">
      <c r="A22" s="512" t="s">
        <v>909</v>
      </c>
      <c r="B22" s="513"/>
      <c r="C22" s="513" t="s">
        <v>889</v>
      </c>
      <c r="D22" s="513"/>
      <c r="E22" s="513"/>
      <c r="F22" s="513" t="s">
        <v>894</v>
      </c>
      <c r="G22" s="513" t="s">
        <v>867</v>
      </c>
      <c r="H22" s="513"/>
      <c r="I22" s="514" t="s">
        <v>868</v>
      </c>
      <c r="J22" s="514"/>
      <c r="K22" s="514"/>
      <c r="L22" s="514" t="s">
        <v>880</v>
      </c>
      <c r="M22" s="514"/>
      <c r="N22" s="514" t="s">
        <v>887</v>
      </c>
      <c r="O22" s="514"/>
      <c r="P22" s="513" t="s">
        <v>876</v>
      </c>
      <c r="Q22" s="513"/>
      <c r="R22" s="513"/>
      <c r="S22" s="513"/>
      <c r="T22" s="513" t="s">
        <v>863</v>
      </c>
      <c r="U22" s="513" t="s">
        <v>870</v>
      </c>
      <c r="V22" s="513"/>
      <c r="W22" s="514" t="s">
        <v>881</v>
      </c>
      <c r="X22" s="514"/>
      <c r="Y22" s="514"/>
      <c r="Z22" s="514" t="s">
        <v>886</v>
      </c>
      <c r="AA22" s="514"/>
      <c r="AB22" s="514" t="s">
        <v>852</v>
      </c>
      <c r="AC22" s="514" t="s">
        <v>868</v>
      </c>
      <c r="AD22" s="513"/>
      <c r="AE22" s="513" t="s">
        <v>896</v>
      </c>
      <c r="AF22" s="513"/>
      <c r="AG22" s="513" t="s">
        <v>859</v>
      </c>
      <c r="AH22" s="513"/>
      <c r="AI22" s="513" t="s">
        <v>905</v>
      </c>
      <c r="AJ22" s="513" t="s">
        <v>860</v>
      </c>
      <c r="AK22" s="514"/>
      <c r="AL22" s="514"/>
      <c r="AM22" s="514" t="s">
        <v>873</v>
      </c>
      <c r="AN22" s="514"/>
      <c r="AO22" s="514" t="s">
        <v>887</v>
      </c>
      <c r="AP22" s="514"/>
      <c r="AQ22" s="514" t="s">
        <v>902</v>
      </c>
      <c r="AR22" s="513"/>
      <c r="AS22" s="513" t="s">
        <v>894</v>
      </c>
      <c r="AT22" s="513"/>
      <c r="AU22" s="513" t="s">
        <v>883</v>
      </c>
      <c r="AV22" s="513"/>
      <c r="AW22" s="513" t="s">
        <v>890</v>
      </c>
      <c r="AX22" s="513"/>
      <c r="AY22" s="514" t="s">
        <v>885</v>
      </c>
      <c r="AZ22" s="514"/>
      <c r="BA22" s="514" t="s">
        <v>865</v>
      </c>
      <c r="BB22" s="514"/>
      <c r="BC22" s="514" t="s">
        <v>895</v>
      </c>
      <c r="BD22" s="514"/>
      <c r="BE22" s="514" t="s">
        <v>850</v>
      </c>
      <c r="BF22" s="513"/>
      <c r="BG22" s="513" t="s">
        <v>869</v>
      </c>
      <c r="BH22" s="513" t="s">
        <v>892</v>
      </c>
      <c r="BI22" s="513"/>
      <c r="BJ22" s="513" t="s">
        <v>903</v>
      </c>
      <c r="BK22" s="513"/>
      <c r="BL22" s="513"/>
      <c r="BM22" s="514" t="s">
        <v>857</v>
      </c>
      <c r="BN22" s="514"/>
      <c r="BO22" s="514" t="s">
        <v>858</v>
      </c>
      <c r="BP22" s="514"/>
      <c r="BQ22" s="514"/>
      <c r="BR22" s="514" t="s">
        <v>872</v>
      </c>
      <c r="BS22" s="514" t="s">
        <v>881</v>
      </c>
      <c r="BT22" s="513"/>
      <c r="BU22" s="513"/>
      <c r="BV22" s="513"/>
      <c r="BW22" s="513"/>
      <c r="BX22" s="513" t="s">
        <v>861</v>
      </c>
      <c r="BY22" s="513" t="s">
        <v>904</v>
      </c>
      <c r="BZ22" s="513"/>
      <c r="CA22" s="514" t="s">
        <v>875</v>
      </c>
      <c r="CB22" s="514"/>
      <c r="CC22" s="514" t="s">
        <v>855</v>
      </c>
      <c r="CD22" s="514"/>
      <c r="CE22" s="514" t="s">
        <v>874</v>
      </c>
      <c r="CF22" s="514" t="s">
        <v>879</v>
      </c>
      <c r="CG22" s="514"/>
      <c r="CH22" s="513" t="s">
        <v>849</v>
      </c>
      <c r="CI22" s="513"/>
      <c r="CJ22" s="513"/>
      <c r="CK22" s="513" t="s">
        <v>875</v>
      </c>
      <c r="CL22" s="513"/>
      <c r="CM22" s="513" t="s">
        <v>886</v>
      </c>
      <c r="CN22" s="513"/>
      <c r="CO22" s="514" t="s">
        <v>898</v>
      </c>
      <c r="CP22" s="514"/>
      <c r="CQ22" s="514" t="s">
        <v>854</v>
      </c>
      <c r="CR22" s="514"/>
      <c r="CS22" s="514" t="s">
        <v>880</v>
      </c>
      <c r="CT22" s="514"/>
      <c r="CU22" s="514" t="s">
        <v>891</v>
      </c>
      <c r="CV22" s="513"/>
      <c r="CW22" s="513" t="s">
        <v>877</v>
      </c>
      <c r="CX22" s="513"/>
      <c r="CY22" s="513"/>
      <c r="CZ22" s="513" t="s">
        <v>897</v>
      </c>
      <c r="DA22" s="513"/>
      <c r="DB22" s="513" t="s">
        <v>867</v>
      </c>
      <c r="DC22" s="514"/>
      <c r="DD22" s="514" t="s">
        <v>862</v>
      </c>
      <c r="DE22" s="514"/>
      <c r="DF22" s="514" t="s">
        <v>871</v>
      </c>
      <c r="DG22" s="514"/>
      <c r="DH22" s="514" t="s">
        <v>866</v>
      </c>
      <c r="DI22" s="514"/>
      <c r="DJ22" s="515"/>
      <c r="DK22" s="515" t="s">
        <v>896</v>
      </c>
      <c r="DL22" s="515"/>
      <c r="DM22" s="515" t="s">
        <v>902</v>
      </c>
      <c r="DN22" s="515"/>
      <c r="DO22" s="515"/>
      <c r="DP22" s="515"/>
      <c r="DQ22" s="515"/>
      <c r="DR22" s="515"/>
      <c r="DS22" s="515"/>
      <c r="DT22" s="515"/>
      <c r="DU22" s="515" t="s">
        <v>857</v>
      </c>
      <c r="DV22" s="515"/>
      <c r="DW22" s="515" t="s">
        <v>903</v>
      </c>
      <c r="DX22" s="513"/>
      <c r="DY22" s="513" t="s">
        <v>861</v>
      </c>
      <c r="DZ22" s="513"/>
      <c r="EA22" s="513"/>
      <c r="EB22" s="513" t="s">
        <v>900</v>
      </c>
      <c r="EC22" s="513"/>
      <c r="ED22" s="513" t="s">
        <v>873</v>
      </c>
      <c r="EE22" s="514"/>
      <c r="EF22" s="514" t="s">
        <v>864</v>
      </c>
      <c r="EG22" s="514" t="s">
        <v>890</v>
      </c>
      <c r="EH22" s="514"/>
      <c r="EI22" s="514" t="s">
        <v>853</v>
      </c>
      <c r="EJ22" s="514"/>
      <c r="EK22" s="514" t="s">
        <v>892</v>
      </c>
      <c r="EL22" s="513"/>
      <c r="EM22" s="513"/>
      <c r="EN22" s="513" t="s">
        <v>904</v>
      </c>
      <c r="EO22" s="513"/>
      <c r="EP22" s="513" t="s">
        <v>905</v>
      </c>
      <c r="EQ22" s="513" t="s">
        <v>860</v>
      </c>
      <c r="ER22" s="513"/>
      <c r="ES22" s="514" t="s">
        <v>907</v>
      </c>
      <c r="ET22" s="514"/>
      <c r="EU22" s="514" t="s">
        <v>854</v>
      </c>
      <c r="EV22" s="514"/>
      <c r="EW22" s="514"/>
      <c r="EX22" s="514" t="s">
        <v>898</v>
      </c>
      <c r="EY22" s="514" t="s">
        <v>856</v>
      </c>
      <c r="EZ22" s="513"/>
      <c r="FA22" s="513" t="s">
        <v>897</v>
      </c>
      <c r="FB22" s="513"/>
      <c r="FC22" s="513"/>
      <c r="FD22" s="513" t="s">
        <v>893</v>
      </c>
      <c r="FE22" s="513"/>
      <c r="FF22" s="513" t="s">
        <v>878</v>
      </c>
      <c r="FG22" s="514"/>
      <c r="FH22" s="514" t="s">
        <v>908</v>
      </c>
      <c r="FI22" s="514" t="s">
        <v>882</v>
      </c>
      <c r="FJ22" s="514"/>
      <c r="FK22" s="514"/>
      <c r="FL22" s="514"/>
      <c r="FM22" s="514" t="s">
        <v>884</v>
      </c>
      <c r="FN22" s="513"/>
      <c r="FO22" s="513" t="s">
        <v>899</v>
      </c>
      <c r="FP22" s="513"/>
      <c r="FQ22" s="513" t="s">
        <v>883</v>
      </c>
      <c r="FR22" s="513"/>
      <c r="FS22" s="513" t="s">
        <v>851</v>
      </c>
      <c r="FT22" s="513"/>
      <c r="FU22" s="516" t="s">
        <v>888</v>
      </c>
      <c r="FV22" s="516"/>
      <c r="FW22" s="516" t="s">
        <v>884</v>
      </c>
    </row>
    <row r="23" spans="1:179">
      <c r="A23" s="512" t="s">
        <v>512</v>
      </c>
      <c r="B23" s="513"/>
      <c r="C23" s="513"/>
      <c r="D23" s="513" t="s">
        <v>884</v>
      </c>
      <c r="E23" s="513"/>
      <c r="F23" s="513" t="s">
        <v>876</v>
      </c>
      <c r="G23" s="513" t="s">
        <v>891</v>
      </c>
      <c r="H23" s="513"/>
      <c r="I23" s="514" t="s">
        <v>855</v>
      </c>
      <c r="J23" s="514"/>
      <c r="K23" s="514" t="s">
        <v>878</v>
      </c>
      <c r="L23" s="514"/>
      <c r="M23" s="514" t="s">
        <v>879</v>
      </c>
      <c r="N23" s="514"/>
      <c r="O23" s="514" t="s">
        <v>856</v>
      </c>
      <c r="P23" s="513"/>
      <c r="Q23" s="513"/>
      <c r="R23" s="513" t="s">
        <v>849</v>
      </c>
      <c r="S23" s="513"/>
      <c r="T23" s="513" t="s">
        <v>890</v>
      </c>
      <c r="U23" s="513"/>
      <c r="V23" s="513" t="s">
        <v>900</v>
      </c>
      <c r="W23" s="514"/>
      <c r="X23" s="514" t="s">
        <v>871</v>
      </c>
      <c r="Y23" s="514"/>
      <c r="Z23" s="514" t="s">
        <v>894</v>
      </c>
      <c r="AA23" s="514"/>
      <c r="AB23" s="514" t="s">
        <v>899</v>
      </c>
      <c r="AC23" s="514"/>
      <c r="AD23" s="513" t="s">
        <v>900</v>
      </c>
      <c r="AE23" s="513"/>
      <c r="AF23" s="513" t="s">
        <v>895</v>
      </c>
      <c r="AG23" s="513"/>
      <c r="AH23" s="513"/>
      <c r="AI23" s="513" t="s">
        <v>854</v>
      </c>
      <c r="AJ23" s="513" t="s">
        <v>869</v>
      </c>
      <c r="AK23" s="514"/>
      <c r="AL23" s="514"/>
      <c r="AM23" s="514" t="s">
        <v>889</v>
      </c>
      <c r="AN23" s="514"/>
      <c r="AO23" s="514" t="s">
        <v>851</v>
      </c>
      <c r="AP23" s="514"/>
      <c r="AQ23" s="514" t="s">
        <v>891</v>
      </c>
      <c r="AR23" s="513" t="s">
        <v>865</v>
      </c>
      <c r="AS23" s="513"/>
      <c r="AT23" s="513"/>
      <c r="AU23" s="513" t="s">
        <v>880</v>
      </c>
      <c r="AV23" s="513"/>
      <c r="AW23" s="513" t="s">
        <v>872</v>
      </c>
      <c r="AX23" s="513"/>
      <c r="AY23" s="514"/>
      <c r="AZ23" s="514" t="s">
        <v>857</v>
      </c>
      <c r="BA23" s="514" t="s">
        <v>903</v>
      </c>
      <c r="BB23" s="514"/>
      <c r="BC23" s="514" t="s">
        <v>904</v>
      </c>
      <c r="BD23" s="514"/>
      <c r="BE23" s="514" t="s">
        <v>858</v>
      </c>
      <c r="BF23" s="513"/>
      <c r="BG23" s="513" t="s">
        <v>907</v>
      </c>
      <c r="BH23" s="513"/>
      <c r="BI23" s="513"/>
      <c r="BJ23" s="513" t="s">
        <v>852</v>
      </c>
      <c r="BK23" s="513" t="s">
        <v>862</v>
      </c>
      <c r="BL23" s="513"/>
      <c r="BM23" s="514" t="s">
        <v>888</v>
      </c>
      <c r="BN23" s="514"/>
      <c r="BO23" s="514"/>
      <c r="BP23" s="514" t="s">
        <v>876</v>
      </c>
      <c r="BQ23" s="514"/>
      <c r="BR23" s="514" t="s">
        <v>882</v>
      </c>
      <c r="BS23" s="514"/>
      <c r="BT23" s="513"/>
      <c r="BU23" s="513"/>
      <c r="BV23" s="513" t="s">
        <v>896</v>
      </c>
      <c r="BW23" s="513"/>
      <c r="BX23" s="513" t="s">
        <v>859</v>
      </c>
      <c r="BY23" s="513"/>
      <c r="BZ23" s="513" t="s">
        <v>860</v>
      </c>
      <c r="CA23" s="514"/>
      <c r="CB23" s="514" t="s">
        <v>861</v>
      </c>
      <c r="CC23" s="514" t="s">
        <v>905</v>
      </c>
      <c r="CD23" s="514"/>
      <c r="CE23" s="514" t="s">
        <v>906</v>
      </c>
      <c r="CF23" s="514"/>
      <c r="CG23" s="514" t="s">
        <v>853</v>
      </c>
      <c r="CH23" s="513"/>
      <c r="CI23" s="513" t="s">
        <v>865</v>
      </c>
      <c r="CJ23" s="513"/>
      <c r="CK23" s="513" t="s">
        <v>883</v>
      </c>
      <c r="CL23" s="513"/>
      <c r="CM23" s="513" t="s">
        <v>851</v>
      </c>
      <c r="CN23" s="513"/>
      <c r="CO23" s="514" t="s">
        <v>877</v>
      </c>
      <c r="CP23" s="514"/>
      <c r="CQ23" s="514" t="s">
        <v>873</v>
      </c>
      <c r="CR23" s="514"/>
      <c r="CS23" s="514" t="s">
        <v>863</v>
      </c>
      <c r="CT23" s="514"/>
      <c r="CU23" s="514" t="s">
        <v>869</v>
      </c>
      <c r="CV23" s="513"/>
      <c r="CW23" s="513" t="s">
        <v>870</v>
      </c>
      <c r="CX23" s="513" t="s">
        <v>897</v>
      </c>
      <c r="CY23" s="513"/>
      <c r="CZ23" s="513"/>
      <c r="DA23" s="513" t="s">
        <v>866</v>
      </c>
      <c r="DB23" s="513"/>
      <c r="DC23" s="514" t="s">
        <v>877</v>
      </c>
      <c r="DD23" s="514"/>
      <c r="DE23" s="514"/>
      <c r="DF23" s="514" t="s">
        <v>850</v>
      </c>
      <c r="DG23" s="514"/>
      <c r="DH23" s="514" t="s">
        <v>849</v>
      </c>
      <c r="DI23" s="514" t="s">
        <v>908</v>
      </c>
      <c r="DJ23" s="515"/>
      <c r="DK23" s="515"/>
      <c r="DL23" s="515" t="s">
        <v>888</v>
      </c>
      <c r="DM23" s="515"/>
      <c r="DN23" s="515"/>
      <c r="DO23" s="515"/>
      <c r="DP23" s="515"/>
      <c r="DQ23" s="515"/>
      <c r="DR23" s="515"/>
      <c r="DS23" s="515"/>
      <c r="DT23" s="515"/>
      <c r="DU23" s="515" t="s">
        <v>872</v>
      </c>
      <c r="DV23" s="515"/>
      <c r="DW23" s="515"/>
      <c r="DX23" s="513" t="s">
        <v>867</v>
      </c>
      <c r="DY23" s="513"/>
      <c r="DZ23" s="513" t="s">
        <v>870</v>
      </c>
      <c r="EA23" s="513" t="s">
        <v>895</v>
      </c>
      <c r="EB23" s="513"/>
      <c r="EC23" s="513" t="s">
        <v>855</v>
      </c>
      <c r="ED23" s="513"/>
      <c r="EE23" s="514" t="s">
        <v>881</v>
      </c>
      <c r="EF23" s="514"/>
      <c r="EG23" s="514" t="s">
        <v>875</v>
      </c>
      <c r="EH23" s="514"/>
      <c r="EI23" s="514" t="s">
        <v>902</v>
      </c>
      <c r="EJ23" s="514"/>
      <c r="EK23" s="514" t="s">
        <v>885</v>
      </c>
      <c r="EL23" s="513"/>
      <c r="EM23" s="513" t="s">
        <v>882</v>
      </c>
      <c r="EN23" s="513" t="s">
        <v>908</v>
      </c>
      <c r="EO23" s="513"/>
      <c r="EP23" s="513" t="s">
        <v>852</v>
      </c>
      <c r="EQ23" s="513"/>
      <c r="ER23" s="513"/>
      <c r="ES23" s="514"/>
      <c r="ET23" s="514" t="s">
        <v>899</v>
      </c>
      <c r="EU23" s="514" t="s">
        <v>879</v>
      </c>
      <c r="EV23" s="514"/>
      <c r="EW23" s="514"/>
      <c r="EX23" s="514" t="s">
        <v>868</v>
      </c>
      <c r="EY23" s="514"/>
      <c r="EZ23" s="513" t="s">
        <v>886</v>
      </c>
      <c r="FA23" s="513"/>
      <c r="FB23" s="513" t="s">
        <v>863</v>
      </c>
      <c r="FC23" s="513"/>
      <c r="FD23" s="513" t="s">
        <v>901</v>
      </c>
      <c r="FE23" s="513" t="s">
        <v>871</v>
      </c>
      <c r="FF23" s="513"/>
      <c r="FG23" s="514"/>
      <c r="FH23" s="514"/>
      <c r="FI23" s="514" t="s">
        <v>898</v>
      </c>
      <c r="FJ23" s="514"/>
      <c r="FK23" s="514" t="s">
        <v>864</v>
      </c>
      <c r="FL23" s="514"/>
      <c r="FM23" s="514" t="s">
        <v>853</v>
      </c>
      <c r="FN23" s="513"/>
      <c r="FO23" s="513"/>
      <c r="FP23" s="513" t="s">
        <v>850</v>
      </c>
      <c r="FQ23" s="513"/>
      <c r="FR23" s="513" t="s">
        <v>887</v>
      </c>
      <c r="FS23" s="513"/>
      <c r="FT23" s="513" t="s">
        <v>889</v>
      </c>
      <c r="FU23" s="516"/>
      <c r="FV23" s="516" t="s">
        <v>885</v>
      </c>
      <c r="FW23" s="516" t="s">
        <v>892</v>
      </c>
    </row>
    <row r="24" spans="1:179">
      <c r="A24" s="512" t="s">
        <v>517</v>
      </c>
      <c r="B24" s="513"/>
      <c r="C24" s="513"/>
      <c r="D24" s="513" t="s">
        <v>905</v>
      </c>
      <c r="E24" s="513"/>
      <c r="F24" s="513" t="s">
        <v>888</v>
      </c>
      <c r="G24" s="513"/>
      <c r="H24" s="513" t="s">
        <v>868</v>
      </c>
      <c r="I24" s="514" t="s">
        <v>867</v>
      </c>
      <c r="J24" s="514"/>
      <c r="K24" s="514" t="s">
        <v>896</v>
      </c>
      <c r="L24" s="514"/>
      <c r="M24" s="514"/>
      <c r="N24" s="514" t="s">
        <v>906</v>
      </c>
      <c r="O24" s="514"/>
      <c r="P24" s="513"/>
      <c r="Q24" s="513" t="s">
        <v>850</v>
      </c>
      <c r="R24" s="513"/>
      <c r="S24" s="513" t="s">
        <v>884</v>
      </c>
      <c r="T24" s="513"/>
      <c r="U24" s="513" t="s">
        <v>868</v>
      </c>
      <c r="V24" s="513" t="s">
        <v>862</v>
      </c>
      <c r="W24" s="514"/>
      <c r="X24" s="514" t="s">
        <v>866</v>
      </c>
      <c r="Y24" s="514"/>
      <c r="Z24" s="514"/>
      <c r="AA24" s="514" t="s">
        <v>851</v>
      </c>
      <c r="AB24" s="514"/>
      <c r="AC24" s="514"/>
      <c r="AD24" s="513" t="s">
        <v>860</v>
      </c>
      <c r="AE24" s="513" t="s">
        <v>861</v>
      </c>
      <c r="AF24" s="513"/>
      <c r="AG24" s="513"/>
      <c r="AH24" s="513" t="s">
        <v>873</v>
      </c>
      <c r="AI24" s="513"/>
      <c r="AJ24" s="513"/>
      <c r="AK24" s="514" t="s">
        <v>903</v>
      </c>
      <c r="AL24" s="514"/>
      <c r="AM24" s="514" t="s">
        <v>857</v>
      </c>
      <c r="AN24" s="514"/>
      <c r="AO24" s="514" t="s">
        <v>906</v>
      </c>
      <c r="AP24" s="514"/>
      <c r="AQ24" s="514" t="s">
        <v>901</v>
      </c>
      <c r="AR24" s="513"/>
      <c r="AS24" s="513"/>
      <c r="AT24" s="513" t="s">
        <v>872</v>
      </c>
      <c r="AU24" s="513"/>
      <c r="AV24" s="513" t="s">
        <v>864</v>
      </c>
      <c r="AW24" s="513"/>
      <c r="AX24" s="513" t="s">
        <v>857</v>
      </c>
      <c r="AY24" s="514" t="s">
        <v>905</v>
      </c>
      <c r="AZ24" s="514"/>
      <c r="BA24" s="514" t="s">
        <v>904</v>
      </c>
      <c r="BB24" s="514"/>
      <c r="BC24" s="514"/>
      <c r="BD24" s="514" t="s">
        <v>858</v>
      </c>
      <c r="BE24" s="514"/>
      <c r="BF24" s="513" t="s">
        <v>855</v>
      </c>
      <c r="BG24" s="513"/>
      <c r="BH24" s="513" t="s">
        <v>897</v>
      </c>
      <c r="BI24" s="513"/>
      <c r="BJ24" s="513" t="s">
        <v>883</v>
      </c>
      <c r="BK24" s="513"/>
      <c r="BL24" s="513" t="s">
        <v>886</v>
      </c>
      <c r="BM24" s="514"/>
      <c r="BN24" s="514"/>
      <c r="BO24" s="514"/>
      <c r="BP24" s="514" t="s">
        <v>897</v>
      </c>
      <c r="BQ24" s="514" t="s">
        <v>870</v>
      </c>
      <c r="BR24" s="514"/>
      <c r="BS24" s="514" t="s">
        <v>889</v>
      </c>
      <c r="BT24" s="513"/>
      <c r="BU24" s="513" t="s">
        <v>894</v>
      </c>
      <c r="BV24" s="513"/>
      <c r="BW24" s="513" t="s">
        <v>884</v>
      </c>
      <c r="BX24" s="513"/>
      <c r="BY24" s="513" t="s">
        <v>877</v>
      </c>
      <c r="BZ24" s="513"/>
      <c r="CA24" s="514" t="s">
        <v>895</v>
      </c>
      <c r="CB24" s="514" t="s">
        <v>876</v>
      </c>
      <c r="CC24" s="514"/>
      <c r="CD24" s="514" t="s">
        <v>881</v>
      </c>
      <c r="CE24" s="514"/>
      <c r="CF24" s="514" t="s">
        <v>873</v>
      </c>
      <c r="CG24" s="514"/>
      <c r="CH24" s="513" t="s">
        <v>892</v>
      </c>
      <c r="CI24" s="513"/>
      <c r="CJ24" s="513" t="s">
        <v>863</v>
      </c>
      <c r="CK24" s="513"/>
      <c r="CL24" s="513" t="s">
        <v>853</v>
      </c>
      <c r="CM24" s="513" t="s">
        <v>896</v>
      </c>
      <c r="CN24" s="513"/>
      <c r="CO24" s="514" t="s">
        <v>867</v>
      </c>
      <c r="CP24" s="514"/>
      <c r="CQ24" s="514" t="s">
        <v>878</v>
      </c>
      <c r="CR24" s="514"/>
      <c r="CS24" s="514" t="s">
        <v>907</v>
      </c>
      <c r="CT24" s="514" t="s">
        <v>892</v>
      </c>
      <c r="CU24" s="514"/>
      <c r="CV24" s="513" t="s">
        <v>894</v>
      </c>
      <c r="CW24" s="513"/>
      <c r="CX24" s="513" t="s">
        <v>904</v>
      </c>
      <c r="CY24" s="513"/>
      <c r="CZ24" s="513" t="s">
        <v>859</v>
      </c>
      <c r="DA24" s="513"/>
      <c r="DB24" s="513"/>
      <c r="DC24" s="514"/>
      <c r="DD24" s="514"/>
      <c r="DE24" s="514" t="s">
        <v>900</v>
      </c>
      <c r="DF24" s="514"/>
      <c r="DG24" s="514" t="s">
        <v>885</v>
      </c>
      <c r="DH24" s="514"/>
      <c r="DI24" s="514" t="s">
        <v>891</v>
      </c>
      <c r="DJ24" s="515"/>
      <c r="DK24" s="515" t="s">
        <v>854</v>
      </c>
      <c r="DL24" s="515"/>
      <c r="DM24" s="515" t="s">
        <v>901</v>
      </c>
      <c r="DN24" s="515"/>
      <c r="DO24" s="515"/>
      <c r="DP24" s="515"/>
      <c r="DQ24" s="515"/>
      <c r="DR24" s="515"/>
      <c r="DS24" s="515"/>
      <c r="DT24" s="515"/>
      <c r="DU24" s="515" t="s">
        <v>880</v>
      </c>
      <c r="DV24" s="515"/>
      <c r="DW24" s="515" t="s">
        <v>854</v>
      </c>
      <c r="DX24" s="513"/>
      <c r="DY24" s="513" t="s">
        <v>871</v>
      </c>
      <c r="DZ24" s="513"/>
      <c r="EA24" s="513" t="s">
        <v>856</v>
      </c>
      <c r="EB24" s="513" t="s">
        <v>865</v>
      </c>
      <c r="EC24" s="513"/>
      <c r="ED24" s="513"/>
      <c r="EE24" s="514"/>
      <c r="EF24" s="514" t="s">
        <v>886</v>
      </c>
      <c r="EG24" s="514" t="s">
        <v>849</v>
      </c>
      <c r="EH24" s="514"/>
      <c r="EI24" s="514" t="s">
        <v>874</v>
      </c>
      <c r="EJ24" s="514"/>
      <c r="EK24" s="514" t="s">
        <v>879</v>
      </c>
      <c r="EL24" s="513"/>
      <c r="EM24" s="513"/>
      <c r="EN24" s="513" t="s">
        <v>875</v>
      </c>
      <c r="EO24" s="513"/>
      <c r="EP24" s="513" t="s">
        <v>864</v>
      </c>
      <c r="EQ24" s="513"/>
      <c r="ER24" s="513" t="s">
        <v>882</v>
      </c>
      <c r="ES24" s="514"/>
      <c r="ET24" s="514" t="s">
        <v>898</v>
      </c>
      <c r="EU24" s="514" t="s">
        <v>908</v>
      </c>
      <c r="EV24" s="514"/>
      <c r="EW24" s="514" t="s">
        <v>880</v>
      </c>
      <c r="EX24" s="514"/>
      <c r="EY24" s="514"/>
      <c r="EZ24" s="513" t="s">
        <v>852</v>
      </c>
      <c r="FA24" s="513"/>
      <c r="FB24" s="513"/>
      <c r="FC24" s="513" t="s">
        <v>899</v>
      </c>
      <c r="FD24" s="513"/>
      <c r="FE24" s="513" t="s">
        <v>903</v>
      </c>
      <c r="FF24" s="513"/>
      <c r="FG24" s="514" t="s">
        <v>858</v>
      </c>
      <c r="FH24" s="514"/>
      <c r="FI24" s="514" t="s">
        <v>883</v>
      </c>
      <c r="FJ24" s="514"/>
      <c r="FK24" s="514"/>
      <c r="FL24" s="514" t="s">
        <v>860</v>
      </c>
      <c r="FM24" s="514" t="s">
        <v>861</v>
      </c>
      <c r="FN24" s="513"/>
      <c r="FO24" s="513" t="s">
        <v>869</v>
      </c>
      <c r="FP24" s="513"/>
      <c r="FQ24" s="513"/>
      <c r="FR24" s="513" t="s">
        <v>893</v>
      </c>
      <c r="FS24" s="513" t="s">
        <v>898</v>
      </c>
      <c r="FT24" s="513"/>
      <c r="FU24" s="516" t="s">
        <v>875</v>
      </c>
      <c r="FV24" s="516"/>
      <c r="FW24" s="516" t="s">
        <v>890</v>
      </c>
    </row>
    <row r="25" spans="1:179">
      <c r="A25" s="512" t="s">
        <v>481</v>
      </c>
      <c r="B25" s="513"/>
      <c r="C25" s="513"/>
      <c r="D25" s="513" t="s">
        <v>900</v>
      </c>
      <c r="E25" s="513"/>
      <c r="F25" s="513"/>
      <c r="G25" s="513" t="s">
        <v>908</v>
      </c>
      <c r="H25" s="513"/>
      <c r="I25" s="514" t="s">
        <v>889</v>
      </c>
      <c r="J25" s="514"/>
      <c r="K25" s="514" t="s">
        <v>893</v>
      </c>
      <c r="L25" s="514"/>
      <c r="M25" s="514" t="s">
        <v>862</v>
      </c>
      <c r="N25" s="514" t="s">
        <v>880</v>
      </c>
      <c r="O25" s="514"/>
      <c r="P25" s="513"/>
      <c r="Q25" s="513" t="s">
        <v>887</v>
      </c>
      <c r="R25" s="513" t="s">
        <v>890</v>
      </c>
      <c r="S25" s="513"/>
      <c r="T25" s="513" t="s">
        <v>897</v>
      </c>
      <c r="U25" s="513"/>
      <c r="V25" s="513" t="s">
        <v>872</v>
      </c>
      <c r="W25" s="514"/>
      <c r="X25" s="514"/>
      <c r="Y25" s="514" t="s">
        <v>851</v>
      </c>
      <c r="Z25" s="514"/>
      <c r="AA25" s="514" t="s">
        <v>854</v>
      </c>
      <c r="AB25" s="514"/>
      <c r="AC25" s="514" t="s">
        <v>888</v>
      </c>
      <c r="AD25" s="513"/>
      <c r="AE25" s="513"/>
      <c r="AF25" s="513" t="s">
        <v>889</v>
      </c>
      <c r="AG25" s="513"/>
      <c r="AH25" s="513"/>
      <c r="AI25" s="513" t="s">
        <v>866</v>
      </c>
      <c r="AJ25" s="513"/>
      <c r="AK25" s="514" t="s">
        <v>849</v>
      </c>
      <c r="AL25" s="514"/>
      <c r="AM25" s="514" t="s">
        <v>877</v>
      </c>
      <c r="AN25" s="514"/>
      <c r="AO25" s="514" t="s">
        <v>863</v>
      </c>
      <c r="AP25" s="514"/>
      <c r="AQ25" s="514" t="s">
        <v>868</v>
      </c>
      <c r="AR25" s="513"/>
      <c r="AS25" s="513" t="s">
        <v>882</v>
      </c>
      <c r="AT25" s="513" t="s">
        <v>883</v>
      </c>
      <c r="AU25" s="513"/>
      <c r="AV25" s="513" t="s">
        <v>877</v>
      </c>
      <c r="AW25" s="513"/>
      <c r="AX25" s="513"/>
      <c r="AY25" s="514" t="s">
        <v>865</v>
      </c>
      <c r="AZ25" s="514"/>
      <c r="BA25" s="514" t="s">
        <v>873</v>
      </c>
      <c r="BB25" s="514"/>
      <c r="BC25" s="514" t="s">
        <v>881</v>
      </c>
      <c r="BD25" s="514"/>
      <c r="BE25" s="514" t="s">
        <v>901</v>
      </c>
      <c r="BF25" s="513"/>
      <c r="BG25" s="513" t="s">
        <v>905</v>
      </c>
      <c r="BH25" s="513" t="s">
        <v>858</v>
      </c>
      <c r="BI25" s="513"/>
      <c r="BJ25" s="513" t="s">
        <v>857</v>
      </c>
      <c r="BK25" s="513"/>
      <c r="BL25" s="513"/>
      <c r="BM25" s="514" t="s">
        <v>855</v>
      </c>
      <c r="BN25" s="514"/>
      <c r="BO25" s="514"/>
      <c r="BP25" s="514"/>
      <c r="BQ25" s="514" t="s">
        <v>851</v>
      </c>
      <c r="BR25" s="514" t="s">
        <v>865</v>
      </c>
      <c r="BS25" s="514"/>
      <c r="BT25" s="513" t="s">
        <v>907</v>
      </c>
      <c r="BU25" s="513"/>
      <c r="BV25" s="513" t="s">
        <v>882</v>
      </c>
      <c r="BW25" s="513"/>
      <c r="BX25" s="513" t="s">
        <v>853</v>
      </c>
      <c r="BY25" s="513" t="s">
        <v>875</v>
      </c>
      <c r="BZ25" s="513"/>
      <c r="CA25" s="514" t="s">
        <v>869</v>
      </c>
      <c r="CB25" s="514"/>
      <c r="CC25" s="514" t="s">
        <v>888</v>
      </c>
      <c r="CD25" s="514"/>
      <c r="CE25" s="514" t="s">
        <v>859</v>
      </c>
      <c r="CF25" s="514"/>
      <c r="CG25" s="514"/>
      <c r="CH25" s="513" t="s">
        <v>904</v>
      </c>
      <c r="CI25" s="513"/>
      <c r="CJ25" s="513" t="s">
        <v>861</v>
      </c>
      <c r="CK25" s="513" t="s">
        <v>860</v>
      </c>
      <c r="CL25" s="513"/>
      <c r="CM25" s="513" t="s">
        <v>903</v>
      </c>
      <c r="CN25" s="513"/>
      <c r="CO25" s="514" t="s">
        <v>870</v>
      </c>
      <c r="CP25" s="514"/>
      <c r="CQ25" s="514" t="s">
        <v>902</v>
      </c>
      <c r="CR25" s="514"/>
      <c r="CS25" s="514" t="s">
        <v>891</v>
      </c>
      <c r="CT25" s="514"/>
      <c r="CU25" s="514" t="s">
        <v>886</v>
      </c>
      <c r="CV25" s="513" t="s">
        <v>852</v>
      </c>
      <c r="CW25" s="513"/>
      <c r="CX25" s="513"/>
      <c r="CY25" s="513"/>
      <c r="CZ25" s="513"/>
      <c r="DA25" s="513" t="s">
        <v>853</v>
      </c>
      <c r="DB25" s="513"/>
      <c r="DC25" s="514" t="s">
        <v>870</v>
      </c>
      <c r="DD25" s="514"/>
      <c r="DE25" s="514" t="s">
        <v>879</v>
      </c>
      <c r="DF25" s="514" t="s">
        <v>874</v>
      </c>
      <c r="DG25" s="514"/>
      <c r="DH25" s="514" t="s">
        <v>862</v>
      </c>
      <c r="DI25" s="514"/>
      <c r="DJ25" s="515" t="s">
        <v>907</v>
      </c>
      <c r="DK25" s="515"/>
      <c r="DL25" s="515" t="s">
        <v>885</v>
      </c>
      <c r="DM25" s="515"/>
      <c r="DN25" s="515"/>
      <c r="DO25" s="515"/>
      <c r="DP25" s="515"/>
      <c r="DQ25" s="515"/>
      <c r="DR25" s="515"/>
      <c r="DS25" s="515"/>
      <c r="DT25" s="515"/>
      <c r="DU25" s="515" t="s">
        <v>894</v>
      </c>
      <c r="DV25" s="515"/>
      <c r="DW25" s="515"/>
      <c r="DX25" s="513" t="s">
        <v>876</v>
      </c>
      <c r="DY25" s="513"/>
      <c r="DZ25" s="513" t="s">
        <v>908</v>
      </c>
      <c r="EA25" s="513"/>
      <c r="EB25" s="513" t="s">
        <v>864</v>
      </c>
      <c r="EC25" s="513" t="s">
        <v>884</v>
      </c>
      <c r="ED25" s="513"/>
      <c r="EE25" s="514" t="s">
        <v>896</v>
      </c>
      <c r="EF25" s="514"/>
      <c r="EG25" s="514" t="s">
        <v>852</v>
      </c>
      <c r="EH25" s="514"/>
      <c r="EI25" s="514" t="s">
        <v>892</v>
      </c>
      <c r="EJ25" s="514"/>
      <c r="EK25" s="514" t="s">
        <v>867</v>
      </c>
      <c r="EL25" s="513"/>
      <c r="EM25" s="513" t="s">
        <v>898</v>
      </c>
      <c r="EN25" s="513"/>
      <c r="EO25" s="513" t="s">
        <v>855</v>
      </c>
      <c r="EP25" s="513"/>
      <c r="EQ25" s="513"/>
      <c r="ER25" s="513" t="s">
        <v>899</v>
      </c>
      <c r="ES25" s="514"/>
      <c r="ET25" s="514" t="s">
        <v>849</v>
      </c>
      <c r="EU25" s="514"/>
      <c r="EV25" s="514" t="s">
        <v>900</v>
      </c>
      <c r="EW25" s="514"/>
      <c r="EX25" s="514" t="s">
        <v>856</v>
      </c>
      <c r="EY25" s="514"/>
      <c r="EZ25" s="513" t="s">
        <v>876</v>
      </c>
      <c r="FA25" s="513"/>
      <c r="FB25" s="513" t="s">
        <v>872</v>
      </c>
      <c r="FC25" s="513"/>
      <c r="FD25" s="513" t="s">
        <v>869</v>
      </c>
      <c r="FE25" s="513"/>
      <c r="FF25" s="513" t="s">
        <v>906</v>
      </c>
      <c r="FG25" s="514"/>
      <c r="FH25" s="514"/>
      <c r="FI25" s="514" t="s">
        <v>899</v>
      </c>
      <c r="FJ25" s="514"/>
      <c r="FK25" s="514" t="s">
        <v>879</v>
      </c>
      <c r="FL25" s="514"/>
      <c r="FM25" s="514" t="s">
        <v>895</v>
      </c>
      <c r="FN25" s="513"/>
      <c r="FO25" s="513"/>
      <c r="FP25" s="513" t="s">
        <v>874</v>
      </c>
      <c r="FQ25" s="513"/>
      <c r="FR25" s="513" t="s">
        <v>891</v>
      </c>
      <c r="FS25" s="513" t="s">
        <v>866</v>
      </c>
      <c r="FT25" s="513"/>
      <c r="FU25" s="516" t="s">
        <v>871</v>
      </c>
      <c r="FV25" s="516"/>
      <c r="FW25" s="516" t="s">
        <v>863</v>
      </c>
    </row>
    <row r="26" spans="1:179">
      <c r="A26" s="512" t="s">
        <v>455</v>
      </c>
      <c r="B26" s="513"/>
      <c r="C26" s="513"/>
      <c r="D26" s="513" t="s">
        <v>891</v>
      </c>
      <c r="E26" s="513"/>
      <c r="F26" s="513"/>
      <c r="G26" s="513" t="s">
        <v>849</v>
      </c>
      <c r="H26" s="513"/>
      <c r="I26" s="514" t="s">
        <v>908</v>
      </c>
      <c r="J26" s="514"/>
      <c r="K26" s="514" t="s">
        <v>864</v>
      </c>
      <c r="L26" s="514"/>
      <c r="M26" s="514"/>
      <c r="N26" s="514" t="s">
        <v>857</v>
      </c>
      <c r="O26" s="514"/>
      <c r="P26" s="513" t="s">
        <v>859</v>
      </c>
      <c r="Q26" s="513"/>
      <c r="R26" s="513" t="s">
        <v>905</v>
      </c>
      <c r="S26" s="513"/>
      <c r="T26" s="513" t="s">
        <v>858</v>
      </c>
      <c r="U26" s="513"/>
      <c r="V26" s="513" t="s">
        <v>899</v>
      </c>
      <c r="W26" s="514"/>
      <c r="X26" s="514" t="s">
        <v>900</v>
      </c>
      <c r="Y26" s="514" t="s">
        <v>878</v>
      </c>
      <c r="Z26" s="514"/>
      <c r="AA26" s="514" t="s">
        <v>887</v>
      </c>
      <c r="AB26" s="514"/>
      <c r="AC26" s="514" t="s">
        <v>877</v>
      </c>
      <c r="AD26" s="513"/>
      <c r="AE26" s="513"/>
      <c r="AF26" s="513" t="s">
        <v>893</v>
      </c>
      <c r="AG26" s="513"/>
      <c r="AH26" s="513" t="s">
        <v>854</v>
      </c>
      <c r="AI26" s="513" t="s">
        <v>853</v>
      </c>
      <c r="AJ26" s="513"/>
      <c r="AK26" s="514" t="s">
        <v>889</v>
      </c>
      <c r="AL26" s="514"/>
      <c r="AM26" s="514" t="s">
        <v>856</v>
      </c>
      <c r="AN26" s="514"/>
      <c r="AO26" s="514" t="s">
        <v>874</v>
      </c>
      <c r="AP26" s="514" t="s">
        <v>872</v>
      </c>
      <c r="AQ26" s="514"/>
      <c r="AR26" s="513" t="s">
        <v>875</v>
      </c>
      <c r="AS26" s="513"/>
      <c r="AT26" s="513"/>
      <c r="AU26" s="513" t="s">
        <v>882</v>
      </c>
      <c r="AV26" s="513"/>
      <c r="AW26" s="513" t="s">
        <v>900</v>
      </c>
      <c r="AX26" s="513" t="s">
        <v>863</v>
      </c>
      <c r="AY26" s="514"/>
      <c r="AZ26" s="514" t="s">
        <v>880</v>
      </c>
      <c r="BA26" s="514"/>
      <c r="BB26" s="514" t="s">
        <v>879</v>
      </c>
      <c r="BC26" s="514" t="s">
        <v>906</v>
      </c>
      <c r="BD26" s="514"/>
      <c r="BE26" s="514" t="s">
        <v>876</v>
      </c>
      <c r="BF26" s="513"/>
      <c r="BG26" s="513"/>
      <c r="BH26" s="513" t="s">
        <v>853</v>
      </c>
      <c r="BI26" s="513"/>
      <c r="BJ26" s="513" t="s">
        <v>894</v>
      </c>
      <c r="BK26" s="513" t="s">
        <v>888</v>
      </c>
      <c r="BL26" s="513"/>
      <c r="BM26" s="514" t="s">
        <v>849</v>
      </c>
      <c r="BN26" s="514"/>
      <c r="BO26" s="514" t="s">
        <v>862</v>
      </c>
      <c r="BP26" s="514"/>
      <c r="BQ26" s="514" t="s">
        <v>878</v>
      </c>
      <c r="BR26" s="514" t="s">
        <v>852</v>
      </c>
      <c r="BS26" s="514"/>
      <c r="BT26" s="513"/>
      <c r="BU26" s="513" t="s">
        <v>866</v>
      </c>
      <c r="BV26" s="513"/>
      <c r="BW26" s="513"/>
      <c r="BX26" s="513" t="s">
        <v>867</v>
      </c>
      <c r="BY26" s="513"/>
      <c r="BZ26" s="513"/>
      <c r="CA26" s="514" t="s">
        <v>902</v>
      </c>
      <c r="CB26" s="514"/>
      <c r="CC26" s="514"/>
      <c r="CD26" s="514" t="s">
        <v>891</v>
      </c>
      <c r="CE26" s="514"/>
      <c r="CF26" s="514" t="s">
        <v>890</v>
      </c>
      <c r="CG26" s="514"/>
      <c r="CH26" s="513" t="s">
        <v>866</v>
      </c>
      <c r="CI26" s="513"/>
      <c r="CJ26" s="513" t="s">
        <v>869</v>
      </c>
      <c r="CK26" s="513"/>
      <c r="CL26" s="513" t="s">
        <v>855</v>
      </c>
      <c r="CM26" s="513" t="s">
        <v>874</v>
      </c>
      <c r="CN26" s="513"/>
      <c r="CO26" s="514" t="s">
        <v>876</v>
      </c>
      <c r="CP26" s="514"/>
      <c r="CQ26" s="514" t="s">
        <v>889</v>
      </c>
      <c r="CR26" s="514"/>
      <c r="CS26" s="514"/>
      <c r="CT26" s="514" t="s">
        <v>873</v>
      </c>
      <c r="CU26" s="514"/>
      <c r="CV26" s="513"/>
      <c r="CW26" s="513" t="s">
        <v>868</v>
      </c>
      <c r="CX26" s="513"/>
      <c r="CY26" s="513" t="s">
        <v>908</v>
      </c>
      <c r="CZ26" s="513"/>
      <c r="DA26" s="513" t="s">
        <v>879</v>
      </c>
      <c r="DB26" s="513"/>
      <c r="DC26" s="514" t="s">
        <v>852</v>
      </c>
      <c r="DD26" s="514"/>
      <c r="DE26" s="514"/>
      <c r="DF26" s="514" t="s">
        <v>865</v>
      </c>
      <c r="DG26" s="514" t="s">
        <v>897</v>
      </c>
      <c r="DH26" s="514"/>
      <c r="DI26" s="514" t="s">
        <v>855</v>
      </c>
      <c r="DJ26" s="515"/>
      <c r="DK26" s="515" t="s">
        <v>886</v>
      </c>
      <c r="DL26" s="515"/>
      <c r="DM26" s="515"/>
      <c r="DN26" s="515"/>
      <c r="DO26" s="515"/>
      <c r="DP26" s="515"/>
      <c r="DQ26" s="515"/>
      <c r="DR26" s="515"/>
      <c r="DS26" s="515"/>
      <c r="DT26" s="515" t="s">
        <v>869</v>
      </c>
      <c r="DU26" s="515"/>
      <c r="DV26" s="515" t="s">
        <v>865</v>
      </c>
      <c r="DW26" s="515"/>
      <c r="DX26" s="513" t="s">
        <v>907</v>
      </c>
      <c r="DY26" s="513"/>
      <c r="DZ26" s="513" t="s">
        <v>877</v>
      </c>
      <c r="EA26" s="513" t="s">
        <v>893</v>
      </c>
      <c r="EB26" s="513"/>
      <c r="EC26" s="513"/>
      <c r="ED26" s="513" t="s">
        <v>860</v>
      </c>
      <c r="EE26" s="514"/>
      <c r="EF26" s="514" t="s">
        <v>861</v>
      </c>
      <c r="EG26" s="514"/>
      <c r="EH26" s="514" t="s">
        <v>904</v>
      </c>
      <c r="EI26" s="514"/>
      <c r="EJ26" s="514" t="s">
        <v>903</v>
      </c>
      <c r="EK26" s="514"/>
      <c r="EL26" s="513"/>
      <c r="EM26" s="513"/>
      <c r="EN26" s="513" t="s">
        <v>885</v>
      </c>
      <c r="EO26" s="513"/>
      <c r="EP26" s="513"/>
      <c r="EQ26" s="513" t="s">
        <v>872</v>
      </c>
      <c r="ER26" s="513"/>
      <c r="ES26" s="514" t="s">
        <v>888</v>
      </c>
      <c r="ET26" s="514"/>
      <c r="EU26" s="514" t="s">
        <v>863</v>
      </c>
      <c r="EV26" s="514" t="s">
        <v>870</v>
      </c>
      <c r="EW26" s="514"/>
      <c r="EX26" s="514" t="s">
        <v>907</v>
      </c>
      <c r="EY26" s="514"/>
      <c r="EZ26" s="513"/>
      <c r="FA26" s="513" t="s">
        <v>892</v>
      </c>
      <c r="FB26" s="513"/>
      <c r="FC26" s="513" t="s">
        <v>871</v>
      </c>
      <c r="FD26" s="513" t="s">
        <v>883</v>
      </c>
      <c r="FE26" s="513"/>
      <c r="FF26" s="513" t="s">
        <v>896</v>
      </c>
      <c r="FG26" s="514"/>
      <c r="FH26" s="514" t="s">
        <v>881</v>
      </c>
      <c r="FI26" s="514"/>
      <c r="FJ26" s="514"/>
      <c r="FK26" s="514" t="s">
        <v>882</v>
      </c>
      <c r="FL26" s="514"/>
      <c r="FM26" s="514" t="s">
        <v>850</v>
      </c>
      <c r="FN26" s="513"/>
      <c r="FO26" s="513" t="s">
        <v>862</v>
      </c>
      <c r="FP26" s="513"/>
      <c r="FQ26" s="513"/>
      <c r="FR26" s="513" t="s">
        <v>884</v>
      </c>
      <c r="FS26" s="513" t="s">
        <v>901</v>
      </c>
      <c r="FT26" s="513"/>
      <c r="FU26" s="516" t="s">
        <v>898</v>
      </c>
      <c r="FV26" s="516"/>
      <c r="FW26" s="516" t="s">
        <v>899</v>
      </c>
    </row>
    <row r="27" spans="1:179">
      <c r="A27" s="512" t="s">
        <v>487</v>
      </c>
      <c r="B27" s="513"/>
      <c r="C27" s="513"/>
      <c r="D27" s="513" t="s">
        <v>856</v>
      </c>
      <c r="E27" s="513"/>
      <c r="F27" s="513" t="s">
        <v>858</v>
      </c>
      <c r="G27" s="513" t="s">
        <v>886</v>
      </c>
      <c r="H27" s="513"/>
      <c r="I27" s="514" t="s">
        <v>875</v>
      </c>
      <c r="J27" s="514"/>
      <c r="K27" s="514" t="s">
        <v>903</v>
      </c>
      <c r="L27" s="514"/>
      <c r="M27" s="514"/>
      <c r="N27" s="514" t="s">
        <v>898</v>
      </c>
      <c r="O27" s="514"/>
      <c r="P27" s="513" t="s">
        <v>851</v>
      </c>
      <c r="Q27" s="513"/>
      <c r="R27" s="513"/>
      <c r="S27" s="513" t="s">
        <v>853</v>
      </c>
      <c r="T27" s="513"/>
      <c r="U27" s="513"/>
      <c r="V27" s="513" t="s">
        <v>869</v>
      </c>
      <c r="W27" s="514"/>
      <c r="X27" s="514" t="s">
        <v>873</v>
      </c>
      <c r="Y27" s="514"/>
      <c r="Z27" s="514" t="s">
        <v>907</v>
      </c>
      <c r="AA27" s="514"/>
      <c r="AB27" s="514"/>
      <c r="AC27" s="514"/>
      <c r="AD27" s="513" t="s">
        <v>891</v>
      </c>
      <c r="AE27" s="513" t="s">
        <v>904</v>
      </c>
      <c r="AF27" s="513"/>
      <c r="AG27" s="513" t="s">
        <v>906</v>
      </c>
      <c r="AH27" s="513"/>
      <c r="AI27" s="513" t="s">
        <v>892</v>
      </c>
      <c r="AJ27" s="513" t="s">
        <v>858</v>
      </c>
      <c r="AK27" s="514"/>
      <c r="AL27" s="514"/>
      <c r="AM27" s="514" t="s">
        <v>888</v>
      </c>
      <c r="AN27" s="514"/>
      <c r="AO27" s="514" t="s">
        <v>894</v>
      </c>
      <c r="AP27" s="514"/>
      <c r="AQ27" s="514"/>
      <c r="AR27" s="513" t="s">
        <v>870</v>
      </c>
      <c r="AS27" s="513"/>
      <c r="AT27" s="513" t="s">
        <v>878</v>
      </c>
      <c r="AU27" s="513" t="s">
        <v>901</v>
      </c>
      <c r="AV27" s="513"/>
      <c r="AW27" s="513" t="s">
        <v>867</v>
      </c>
      <c r="AX27" s="513"/>
      <c r="AY27" s="514" t="s">
        <v>864</v>
      </c>
      <c r="AZ27" s="514"/>
      <c r="BA27" s="514" t="s">
        <v>897</v>
      </c>
      <c r="BB27" s="514"/>
      <c r="BC27" s="514"/>
      <c r="BD27" s="514" t="s">
        <v>854</v>
      </c>
      <c r="BE27" s="514"/>
      <c r="BF27" s="513" t="s">
        <v>896</v>
      </c>
      <c r="BG27" s="513" t="s">
        <v>860</v>
      </c>
      <c r="BH27" s="513"/>
      <c r="BI27" s="513"/>
      <c r="BJ27" s="513" t="s">
        <v>887</v>
      </c>
      <c r="BK27" s="513" t="s">
        <v>881</v>
      </c>
      <c r="BL27" s="513"/>
      <c r="BM27" s="514" t="s">
        <v>880</v>
      </c>
      <c r="BN27" s="514"/>
      <c r="BO27" s="514"/>
      <c r="BP27" s="514"/>
      <c r="BQ27" s="514" t="s">
        <v>903</v>
      </c>
      <c r="BR27" s="514" t="s">
        <v>904</v>
      </c>
      <c r="BS27" s="514"/>
      <c r="BT27" s="513" t="s">
        <v>857</v>
      </c>
      <c r="BU27" s="513"/>
      <c r="BV27" s="513" t="s">
        <v>861</v>
      </c>
      <c r="BW27" s="513"/>
      <c r="BX27" s="513" t="s">
        <v>893</v>
      </c>
      <c r="BY27" s="513"/>
      <c r="BZ27" s="513" t="s">
        <v>897</v>
      </c>
      <c r="CA27" s="514"/>
      <c r="CB27" s="514" t="s">
        <v>856</v>
      </c>
      <c r="CC27" s="514"/>
      <c r="CD27" s="514"/>
      <c r="CE27" s="514" t="s">
        <v>850</v>
      </c>
      <c r="CF27" s="514"/>
      <c r="CG27" s="514" t="s">
        <v>899</v>
      </c>
      <c r="CH27" s="513"/>
      <c r="CI27" s="513" t="s">
        <v>908</v>
      </c>
      <c r="CJ27" s="513"/>
      <c r="CK27" s="513" t="s">
        <v>874</v>
      </c>
      <c r="CL27" s="513"/>
      <c r="CM27" s="513" t="s">
        <v>879</v>
      </c>
      <c r="CN27" s="513"/>
      <c r="CO27" s="514" t="s">
        <v>854</v>
      </c>
      <c r="CP27" s="514"/>
      <c r="CQ27" s="514" t="s">
        <v>872</v>
      </c>
      <c r="CR27" s="514"/>
      <c r="CS27" s="514" t="s">
        <v>884</v>
      </c>
      <c r="CT27" s="514"/>
      <c r="CU27" s="514" t="s">
        <v>898</v>
      </c>
      <c r="CV27" s="513"/>
      <c r="CW27" s="513" t="s">
        <v>890</v>
      </c>
      <c r="CX27" s="513"/>
      <c r="CY27" s="513"/>
      <c r="CZ27" s="513" t="s">
        <v>902</v>
      </c>
      <c r="DA27" s="513"/>
      <c r="DB27" s="513" t="s">
        <v>865</v>
      </c>
      <c r="DC27" s="514" t="s">
        <v>876</v>
      </c>
      <c r="DD27" s="514"/>
      <c r="DE27" s="514" t="s">
        <v>849</v>
      </c>
      <c r="DF27" s="514"/>
      <c r="DG27" s="514" t="s">
        <v>881</v>
      </c>
      <c r="DH27" s="514" t="s">
        <v>880</v>
      </c>
      <c r="DI27" s="514"/>
      <c r="DJ27" s="515" t="s">
        <v>861</v>
      </c>
      <c r="DK27" s="515"/>
      <c r="DL27" s="515" t="s">
        <v>868</v>
      </c>
      <c r="DM27" s="515"/>
      <c r="DN27" s="515"/>
      <c r="DO27" s="515"/>
      <c r="DP27" s="515"/>
      <c r="DQ27" s="515"/>
      <c r="DR27" s="515"/>
      <c r="DS27" s="515"/>
      <c r="DT27" s="515"/>
      <c r="DU27" s="515" t="s">
        <v>889</v>
      </c>
      <c r="DV27" s="515" t="s">
        <v>871</v>
      </c>
      <c r="DW27" s="515"/>
      <c r="DX27" s="513" t="s">
        <v>905</v>
      </c>
      <c r="DY27" s="513"/>
      <c r="DZ27" s="513" t="s">
        <v>886</v>
      </c>
      <c r="EA27" s="513"/>
      <c r="EB27" s="513" t="s">
        <v>885</v>
      </c>
      <c r="EC27" s="513" t="s">
        <v>868</v>
      </c>
      <c r="ED27" s="513"/>
      <c r="EE27" s="514"/>
      <c r="EF27" s="514" t="s">
        <v>863</v>
      </c>
      <c r="EG27" s="514"/>
      <c r="EH27" s="514"/>
      <c r="EI27" s="514" t="s">
        <v>896</v>
      </c>
      <c r="EJ27" s="514"/>
      <c r="EK27" s="514" t="s">
        <v>862</v>
      </c>
      <c r="EL27" s="513"/>
      <c r="EM27" s="513" t="s">
        <v>857</v>
      </c>
      <c r="EN27" s="513"/>
      <c r="EO27" s="513"/>
      <c r="EP27" s="513"/>
      <c r="EQ27" s="513" t="s">
        <v>890</v>
      </c>
      <c r="ER27" s="513"/>
      <c r="ES27" s="514"/>
      <c r="ET27" s="514"/>
      <c r="EU27" s="514" t="s">
        <v>864</v>
      </c>
      <c r="EV27" s="514"/>
      <c r="EW27" s="514" t="s">
        <v>860</v>
      </c>
      <c r="EX27" s="514" t="s">
        <v>894</v>
      </c>
      <c r="EY27" s="514"/>
      <c r="EZ27" s="513" t="s">
        <v>866</v>
      </c>
      <c r="FA27" s="513"/>
      <c r="FB27" s="513" t="s">
        <v>882</v>
      </c>
      <c r="FC27" s="513"/>
      <c r="FD27" s="513" t="s">
        <v>895</v>
      </c>
      <c r="FE27" s="513" t="s">
        <v>852</v>
      </c>
      <c r="FF27" s="513"/>
      <c r="FG27" s="514" t="s">
        <v>877</v>
      </c>
      <c r="FH27" s="514"/>
      <c r="FI27" s="514" t="s">
        <v>887</v>
      </c>
      <c r="FJ27" s="514"/>
      <c r="FK27" s="514" t="s">
        <v>900</v>
      </c>
      <c r="FL27" s="514"/>
      <c r="FM27" s="514" t="s">
        <v>855</v>
      </c>
      <c r="FN27" s="513"/>
      <c r="FO27" s="513" t="s">
        <v>892</v>
      </c>
      <c r="FP27" s="513"/>
      <c r="FQ27" s="513" t="s">
        <v>901</v>
      </c>
      <c r="FR27" s="513"/>
      <c r="FS27" s="513" t="s">
        <v>875</v>
      </c>
      <c r="FT27" s="513"/>
      <c r="FU27" s="516" t="s">
        <v>867</v>
      </c>
      <c r="FV27" s="516"/>
      <c r="FW27" s="516" t="s">
        <v>873</v>
      </c>
    </row>
    <row r="28" spans="1:179">
      <c r="A28" s="512" t="s">
        <v>466</v>
      </c>
      <c r="B28" s="513"/>
      <c r="C28" s="513"/>
      <c r="D28" s="513" t="s">
        <v>880</v>
      </c>
      <c r="E28" s="513"/>
      <c r="F28" s="513" t="s">
        <v>904</v>
      </c>
      <c r="G28" s="513"/>
      <c r="H28" s="513" t="s">
        <v>890</v>
      </c>
      <c r="I28" s="514" t="s">
        <v>884</v>
      </c>
      <c r="J28" s="514"/>
      <c r="K28" s="514" t="s">
        <v>887</v>
      </c>
      <c r="L28" s="514"/>
      <c r="M28" s="514"/>
      <c r="N28" s="514" t="s">
        <v>851</v>
      </c>
      <c r="O28" s="514"/>
      <c r="P28" s="513" t="s">
        <v>903</v>
      </c>
      <c r="Q28" s="513"/>
      <c r="R28" s="513"/>
      <c r="S28" s="513" t="s">
        <v>860</v>
      </c>
      <c r="T28" s="513" t="s">
        <v>869</v>
      </c>
      <c r="U28" s="513"/>
      <c r="V28" s="513" t="s">
        <v>907</v>
      </c>
      <c r="W28" s="514"/>
      <c r="X28" s="514" t="s">
        <v>904</v>
      </c>
      <c r="Y28" s="514" t="s">
        <v>863</v>
      </c>
      <c r="Z28" s="514"/>
      <c r="AA28" s="514"/>
      <c r="AB28" s="514" t="s">
        <v>884</v>
      </c>
      <c r="AC28" s="514"/>
      <c r="AD28" s="513" t="s">
        <v>867</v>
      </c>
      <c r="AE28" s="513" t="s">
        <v>901</v>
      </c>
      <c r="AF28" s="513"/>
      <c r="AG28" s="513" t="s">
        <v>865</v>
      </c>
      <c r="AH28" s="513"/>
      <c r="AI28" s="513" t="s">
        <v>877</v>
      </c>
      <c r="AJ28" s="513"/>
      <c r="AK28" s="514" t="s">
        <v>871</v>
      </c>
      <c r="AL28" s="514"/>
      <c r="AM28" s="514" t="s">
        <v>902</v>
      </c>
      <c r="AN28" s="514"/>
      <c r="AO28" s="514" t="s">
        <v>855</v>
      </c>
      <c r="AP28" s="514"/>
      <c r="AQ28" s="514"/>
      <c r="AR28" s="513"/>
      <c r="AS28" s="513" t="s">
        <v>860</v>
      </c>
      <c r="AT28" s="513" t="s">
        <v>856</v>
      </c>
      <c r="AU28" s="513"/>
      <c r="AV28" s="513" t="s">
        <v>873</v>
      </c>
      <c r="AW28" s="513"/>
      <c r="AX28" s="513" t="s">
        <v>902</v>
      </c>
      <c r="AY28" s="514"/>
      <c r="AZ28" s="514" t="s">
        <v>893</v>
      </c>
      <c r="BA28" s="514"/>
      <c r="BB28" s="514" t="s">
        <v>858</v>
      </c>
      <c r="BC28" s="514"/>
      <c r="BD28" s="514"/>
      <c r="BE28" s="514"/>
      <c r="BF28" s="513" t="s">
        <v>859</v>
      </c>
      <c r="BG28" s="513"/>
      <c r="BH28" s="513" t="s">
        <v>868</v>
      </c>
      <c r="BI28" s="513"/>
      <c r="BJ28" s="513" t="s">
        <v>850</v>
      </c>
      <c r="BK28" s="513" t="s">
        <v>864</v>
      </c>
      <c r="BL28" s="513"/>
      <c r="BM28" s="514" t="s">
        <v>906</v>
      </c>
      <c r="BN28" s="514"/>
      <c r="BO28" s="514"/>
      <c r="BP28" s="514" t="s">
        <v>905</v>
      </c>
      <c r="BQ28" s="514"/>
      <c r="BR28" s="514" t="s">
        <v>873</v>
      </c>
      <c r="BS28" s="514"/>
      <c r="BT28" s="513" t="s">
        <v>883</v>
      </c>
      <c r="BU28" s="513"/>
      <c r="BV28" s="513" t="s">
        <v>874</v>
      </c>
      <c r="BW28" s="513"/>
      <c r="BX28" s="513" t="s">
        <v>882</v>
      </c>
      <c r="BY28" s="513"/>
      <c r="BZ28" s="513" t="s">
        <v>852</v>
      </c>
      <c r="CA28" s="514"/>
      <c r="CB28" s="514" t="s">
        <v>889</v>
      </c>
      <c r="CC28" s="514"/>
      <c r="CD28" s="514" t="s">
        <v>892</v>
      </c>
      <c r="CE28" s="514"/>
      <c r="CF28" s="514" t="s">
        <v>862</v>
      </c>
      <c r="CG28" s="514"/>
      <c r="CH28" s="513" t="s">
        <v>899</v>
      </c>
      <c r="CI28" s="513"/>
      <c r="CJ28" s="513" t="s">
        <v>867</v>
      </c>
      <c r="CK28" s="513"/>
      <c r="CL28" s="513" t="s">
        <v>890</v>
      </c>
      <c r="CM28" s="513" t="s">
        <v>887</v>
      </c>
      <c r="CN28" s="513"/>
      <c r="CO28" s="514" t="s">
        <v>868</v>
      </c>
      <c r="CP28" s="514"/>
      <c r="CQ28" s="514"/>
      <c r="CR28" s="514" t="s">
        <v>894</v>
      </c>
      <c r="CS28" s="514"/>
      <c r="CT28" s="514"/>
      <c r="CU28" s="514" t="s">
        <v>872</v>
      </c>
      <c r="CV28" s="513"/>
      <c r="CW28" s="513"/>
      <c r="CX28" s="513" t="s">
        <v>881</v>
      </c>
      <c r="CY28" s="513"/>
      <c r="CZ28" s="513" t="s">
        <v>861</v>
      </c>
      <c r="DA28" s="513" t="s">
        <v>875</v>
      </c>
      <c r="DB28" s="513"/>
      <c r="DC28" s="514"/>
      <c r="DD28" s="514" t="s">
        <v>858</v>
      </c>
      <c r="DE28" s="514"/>
      <c r="DF28" s="514" t="s">
        <v>854</v>
      </c>
      <c r="DG28" s="514" t="s">
        <v>905</v>
      </c>
      <c r="DH28" s="514"/>
      <c r="DI28" s="514" t="s">
        <v>853</v>
      </c>
      <c r="DJ28" s="515"/>
      <c r="DK28" s="515" t="s">
        <v>901</v>
      </c>
      <c r="DL28" s="515" t="s">
        <v>898</v>
      </c>
      <c r="DM28" s="515"/>
      <c r="DN28" s="515"/>
      <c r="DO28" s="515"/>
      <c r="DP28" s="515"/>
      <c r="DQ28" s="515"/>
      <c r="DR28" s="515"/>
      <c r="DS28" s="515"/>
      <c r="DT28" s="515"/>
      <c r="DU28" s="515" t="s">
        <v>906</v>
      </c>
      <c r="DV28" s="515"/>
      <c r="DW28" s="515" t="s">
        <v>885</v>
      </c>
      <c r="DX28" s="513"/>
      <c r="DY28" s="513" t="s">
        <v>891</v>
      </c>
      <c r="DZ28" s="513"/>
      <c r="EA28" s="513" t="s">
        <v>866</v>
      </c>
      <c r="EB28" s="513"/>
      <c r="EC28" s="513" t="s">
        <v>908</v>
      </c>
      <c r="ED28" s="513"/>
      <c r="EE28" s="514" t="s">
        <v>878</v>
      </c>
      <c r="EF28" s="514"/>
      <c r="EG28" s="514" t="s">
        <v>888</v>
      </c>
      <c r="EH28" s="514"/>
      <c r="EI28" s="514" t="s">
        <v>859</v>
      </c>
      <c r="EJ28" s="514" t="s">
        <v>856</v>
      </c>
      <c r="EK28" s="514"/>
      <c r="EL28" s="513"/>
      <c r="EM28" s="513" t="s">
        <v>883</v>
      </c>
      <c r="EN28" s="513"/>
      <c r="EO28" s="513" t="s">
        <v>897</v>
      </c>
      <c r="EP28" s="513"/>
      <c r="EQ28" s="513"/>
      <c r="ER28" s="513" t="s">
        <v>881</v>
      </c>
      <c r="ES28" s="514"/>
      <c r="ET28" s="514" t="s">
        <v>864</v>
      </c>
      <c r="EU28" s="514"/>
      <c r="EV28" s="514" t="s">
        <v>894</v>
      </c>
      <c r="EW28" s="514"/>
      <c r="EX28" s="514"/>
      <c r="EY28" s="514" t="s">
        <v>892</v>
      </c>
      <c r="EZ28" s="513"/>
      <c r="FA28" s="513" t="s">
        <v>870</v>
      </c>
      <c r="FB28" s="513" t="s">
        <v>849</v>
      </c>
      <c r="FC28" s="513"/>
      <c r="FD28" s="513" t="s">
        <v>879</v>
      </c>
      <c r="FE28" s="513"/>
      <c r="FF28" s="513" t="s">
        <v>895</v>
      </c>
      <c r="FG28" s="514" t="s">
        <v>876</v>
      </c>
      <c r="FH28" s="514"/>
      <c r="FI28" s="514"/>
      <c r="FJ28" s="514" t="s">
        <v>875</v>
      </c>
      <c r="FK28" s="514"/>
      <c r="FL28" s="514"/>
      <c r="FM28" s="514" t="s">
        <v>897</v>
      </c>
      <c r="FN28" s="513"/>
      <c r="FO28" s="513" t="s">
        <v>900</v>
      </c>
      <c r="FP28" s="513"/>
      <c r="FQ28" s="513" t="s">
        <v>880</v>
      </c>
      <c r="FR28" s="513"/>
      <c r="FS28" s="513"/>
      <c r="FT28" s="513"/>
      <c r="FU28" s="516" t="s">
        <v>903</v>
      </c>
      <c r="FV28" s="516"/>
      <c r="FW28" s="516" t="s">
        <v>886</v>
      </c>
    </row>
    <row r="29" spans="1:179">
      <c r="A29" s="512" t="s">
        <v>533</v>
      </c>
      <c r="B29" s="513"/>
      <c r="C29" s="513"/>
      <c r="D29" s="513" t="s">
        <v>859</v>
      </c>
      <c r="E29" s="513"/>
      <c r="F29" s="513" t="s">
        <v>896</v>
      </c>
      <c r="G29" s="513" t="s">
        <v>905</v>
      </c>
      <c r="H29" s="513"/>
      <c r="I29" s="514" t="s">
        <v>880</v>
      </c>
      <c r="J29" s="514"/>
      <c r="K29" s="514" t="s">
        <v>899</v>
      </c>
      <c r="L29" s="514"/>
      <c r="M29" s="514" t="s">
        <v>875</v>
      </c>
      <c r="N29" s="514"/>
      <c r="O29" s="514" t="s">
        <v>874</v>
      </c>
      <c r="P29" s="513"/>
      <c r="Q29" s="513"/>
      <c r="R29" s="513" t="s">
        <v>889</v>
      </c>
      <c r="S29" s="513"/>
      <c r="T29" s="513" t="s">
        <v>908</v>
      </c>
      <c r="U29" s="513"/>
      <c r="V29" s="513"/>
      <c r="W29" s="514"/>
      <c r="X29" s="514" t="s">
        <v>896</v>
      </c>
      <c r="Y29" s="514"/>
      <c r="Z29" s="514"/>
      <c r="AA29" s="514" t="s">
        <v>861</v>
      </c>
      <c r="AB29" s="514"/>
      <c r="AC29" s="514" t="s">
        <v>891</v>
      </c>
      <c r="AD29" s="513"/>
      <c r="AE29" s="513" t="s">
        <v>883</v>
      </c>
      <c r="AF29" s="513"/>
      <c r="AG29" s="513"/>
      <c r="AH29" s="513" t="s">
        <v>876</v>
      </c>
      <c r="AI29" s="513"/>
      <c r="AJ29" s="513" t="s">
        <v>882</v>
      </c>
      <c r="AK29" s="514" t="s">
        <v>879</v>
      </c>
      <c r="AL29" s="514"/>
      <c r="AM29" s="514" t="s">
        <v>895</v>
      </c>
      <c r="AN29" s="514"/>
      <c r="AO29" s="514"/>
      <c r="AP29" s="514" t="s">
        <v>880</v>
      </c>
      <c r="AQ29" s="514"/>
      <c r="AR29" s="513" t="s">
        <v>855</v>
      </c>
      <c r="AS29" s="513"/>
      <c r="AT29" s="513" t="s">
        <v>857</v>
      </c>
      <c r="AU29" s="513"/>
      <c r="AV29" s="513" t="s">
        <v>884</v>
      </c>
      <c r="AW29" s="513"/>
      <c r="AX29" s="513" t="s">
        <v>890</v>
      </c>
      <c r="AY29" s="514" t="s">
        <v>867</v>
      </c>
      <c r="AZ29" s="514"/>
      <c r="BA29" s="514" t="s">
        <v>902</v>
      </c>
      <c r="BB29" s="514"/>
      <c r="BC29" s="514" t="s">
        <v>893</v>
      </c>
      <c r="BD29" s="514"/>
      <c r="BE29" s="514" t="s">
        <v>903</v>
      </c>
      <c r="BF29" s="513"/>
      <c r="BG29" s="513" t="s">
        <v>870</v>
      </c>
      <c r="BH29" s="513"/>
      <c r="BI29" s="513"/>
      <c r="BJ29" s="513" t="s">
        <v>866</v>
      </c>
      <c r="BK29" s="513" t="s">
        <v>898</v>
      </c>
      <c r="BL29" s="513"/>
      <c r="BM29" s="514" t="s">
        <v>881</v>
      </c>
      <c r="BN29" s="514"/>
      <c r="BO29" s="514"/>
      <c r="BP29" s="514" t="s">
        <v>864</v>
      </c>
      <c r="BQ29" s="514"/>
      <c r="BR29" s="514" t="s">
        <v>883</v>
      </c>
      <c r="BS29" s="514" t="s">
        <v>858</v>
      </c>
      <c r="BT29" s="513"/>
      <c r="BU29" s="513" t="s">
        <v>886</v>
      </c>
      <c r="BV29" s="513"/>
      <c r="BW29" s="513" t="s">
        <v>897</v>
      </c>
      <c r="BX29" s="513"/>
      <c r="BY29" s="513" t="s">
        <v>906</v>
      </c>
      <c r="BZ29" s="513"/>
      <c r="CA29" s="514" t="s">
        <v>868</v>
      </c>
      <c r="CB29" s="514" t="s">
        <v>859</v>
      </c>
      <c r="CC29" s="514"/>
      <c r="CD29" s="514"/>
      <c r="CE29" s="514" t="s">
        <v>862</v>
      </c>
      <c r="CF29" s="514"/>
      <c r="CG29" s="514"/>
      <c r="CH29" s="513" t="s">
        <v>850</v>
      </c>
      <c r="CI29" s="513"/>
      <c r="CJ29" s="513" t="s">
        <v>894</v>
      </c>
      <c r="CK29" s="513"/>
      <c r="CL29" s="513"/>
      <c r="CM29" s="513" t="s">
        <v>905</v>
      </c>
      <c r="CN29" s="513"/>
      <c r="CO29" s="514" t="s">
        <v>852</v>
      </c>
      <c r="CP29" s="514"/>
      <c r="CQ29" s="514" t="s">
        <v>849</v>
      </c>
      <c r="CR29" s="514"/>
      <c r="CS29" s="514" t="s">
        <v>871</v>
      </c>
      <c r="CT29" s="514"/>
      <c r="CU29" s="514"/>
      <c r="CV29" s="513" t="s">
        <v>892</v>
      </c>
      <c r="CW29" s="513"/>
      <c r="CX29" s="513" t="s">
        <v>902</v>
      </c>
      <c r="CY29" s="513" t="s">
        <v>860</v>
      </c>
      <c r="CZ29" s="513"/>
      <c r="DA29" s="513" t="s">
        <v>873</v>
      </c>
      <c r="DB29" s="513"/>
      <c r="DC29" s="514" t="s">
        <v>864</v>
      </c>
      <c r="DD29" s="514"/>
      <c r="DE29" s="514"/>
      <c r="DF29" s="514"/>
      <c r="DG29" s="514" t="s">
        <v>853</v>
      </c>
      <c r="DH29" s="514" t="s">
        <v>854</v>
      </c>
      <c r="DI29" s="514"/>
      <c r="DJ29" s="515" t="s">
        <v>865</v>
      </c>
      <c r="DK29" s="515"/>
      <c r="DL29" s="515" t="s">
        <v>890</v>
      </c>
      <c r="DM29" s="515"/>
      <c r="DN29" s="515"/>
      <c r="DO29" s="515"/>
      <c r="DP29" s="515"/>
      <c r="DQ29" s="515"/>
      <c r="DR29" s="515"/>
      <c r="DS29" s="515"/>
      <c r="DT29" s="515" t="s">
        <v>897</v>
      </c>
      <c r="DU29" s="515"/>
      <c r="DV29" s="515" t="s">
        <v>860</v>
      </c>
      <c r="DW29" s="515"/>
      <c r="DX29" s="513"/>
      <c r="DY29" s="513" t="s">
        <v>903</v>
      </c>
      <c r="DZ29" s="513"/>
      <c r="EA29" s="513" t="s">
        <v>887</v>
      </c>
      <c r="EB29" s="513" t="s">
        <v>898</v>
      </c>
      <c r="EC29" s="513"/>
      <c r="ED29" s="513" t="s">
        <v>885</v>
      </c>
      <c r="EE29" s="514"/>
      <c r="EF29" s="514" t="s">
        <v>888</v>
      </c>
      <c r="EG29" s="514"/>
      <c r="EH29" s="514" t="s">
        <v>851</v>
      </c>
      <c r="EI29" s="514"/>
      <c r="EJ29" s="514" t="s">
        <v>857</v>
      </c>
      <c r="EK29" s="514" t="s">
        <v>863</v>
      </c>
      <c r="EL29" s="513"/>
      <c r="EM29" s="513"/>
      <c r="EN29" s="513" t="s">
        <v>906</v>
      </c>
      <c r="EO29" s="513"/>
      <c r="EP29" s="513"/>
      <c r="EQ29" s="513"/>
      <c r="ER29" s="513" t="s">
        <v>869</v>
      </c>
      <c r="ES29" s="514"/>
      <c r="ET29" s="514" t="s">
        <v>894</v>
      </c>
      <c r="EU29" s="514"/>
      <c r="EV29" s="514" t="s">
        <v>867</v>
      </c>
      <c r="EW29" s="514"/>
      <c r="EX29" s="514" t="s">
        <v>878</v>
      </c>
      <c r="EY29" s="514" t="s">
        <v>901</v>
      </c>
      <c r="EZ29" s="513"/>
      <c r="FA29" s="513" t="s">
        <v>877</v>
      </c>
      <c r="FB29" s="513"/>
      <c r="FC29" s="513" t="s">
        <v>907</v>
      </c>
      <c r="FD29" s="513"/>
      <c r="FE29" s="513"/>
      <c r="FF29" s="513" t="s">
        <v>872</v>
      </c>
      <c r="FG29" s="514"/>
      <c r="FH29" s="514" t="s">
        <v>854</v>
      </c>
      <c r="FI29" s="514"/>
      <c r="FJ29" s="514" t="s">
        <v>886</v>
      </c>
      <c r="FK29" s="514"/>
      <c r="FL29" s="514" t="s">
        <v>873</v>
      </c>
      <c r="FM29" s="514" t="s">
        <v>900</v>
      </c>
      <c r="FN29" s="513"/>
      <c r="FO29" s="513" t="s">
        <v>884</v>
      </c>
      <c r="FP29" s="513"/>
      <c r="FQ29" s="513" t="s">
        <v>892</v>
      </c>
      <c r="FR29" s="513"/>
      <c r="FS29" s="513" t="s">
        <v>858</v>
      </c>
      <c r="FT29" s="513"/>
      <c r="FU29" s="516"/>
      <c r="FV29" s="516" t="s">
        <v>861</v>
      </c>
      <c r="FW29" s="516" t="s">
        <v>868</v>
      </c>
    </row>
    <row r="30" spans="1:179">
      <c r="A30" s="512" t="s">
        <v>524</v>
      </c>
      <c r="B30" s="513"/>
      <c r="C30" s="513"/>
      <c r="D30" s="513" t="s">
        <v>893</v>
      </c>
      <c r="E30" s="513"/>
      <c r="F30" s="513"/>
      <c r="G30" s="513" t="s">
        <v>888</v>
      </c>
      <c r="H30" s="513"/>
      <c r="I30" s="514" t="s">
        <v>896</v>
      </c>
      <c r="J30" s="514"/>
      <c r="K30" s="514"/>
      <c r="L30" s="514" t="s">
        <v>860</v>
      </c>
      <c r="M30" s="514" t="s">
        <v>903</v>
      </c>
      <c r="N30" s="514"/>
      <c r="O30" s="514" t="s">
        <v>873</v>
      </c>
      <c r="P30" s="513"/>
      <c r="Q30" s="513" t="s">
        <v>908</v>
      </c>
      <c r="R30" s="513"/>
      <c r="S30" s="513" t="s">
        <v>902</v>
      </c>
      <c r="T30" s="513"/>
      <c r="U30" s="513" t="s">
        <v>891</v>
      </c>
      <c r="V30" s="513"/>
      <c r="W30" s="514" t="s">
        <v>897</v>
      </c>
      <c r="X30" s="514"/>
      <c r="Y30" s="514" t="s">
        <v>892</v>
      </c>
      <c r="Z30" s="514"/>
      <c r="AA30" s="514" t="s">
        <v>878</v>
      </c>
      <c r="AB30" s="514" t="s">
        <v>896</v>
      </c>
      <c r="AC30" s="514"/>
      <c r="AD30" s="513" t="s">
        <v>890</v>
      </c>
      <c r="AE30" s="513"/>
      <c r="AF30" s="513" t="s">
        <v>882</v>
      </c>
      <c r="AG30" s="513"/>
      <c r="AH30" s="513" t="s">
        <v>895</v>
      </c>
      <c r="AI30" s="513" t="s">
        <v>874</v>
      </c>
      <c r="AJ30" s="513"/>
      <c r="AK30" s="514" t="s">
        <v>873</v>
      </c>
      <c r="AL30" s="514"/>
      <c r="AM30" s="514" t="s">
        <v>864</v>
      </c>
      <c r="AN30" s="514"/>
      <c r="AO30" s="514" t="s">
        <v>886</v>
      </c>
      <c r="AP30" s="514"/>
      <c r="AQ30" s="514" t="s">
        <v>849</v>
      </c>
      <c r="AR30" s="513"/>
      <c r="AS30" s="513" t="s">
        <v>881</v>
      </c>
      <c r="AT30" s="513"/>
      <c r="AU30" s="513"/>
      <c r="AV30" s="513" t="s">
        <v>856</v>
      </c>
      <c r="AW30" s="513"/>
      <c r="AX30" s="513"/>
      <c r="AY30" s="514"/>
      <c r="AZ30" s="514"/>
      <c r="BA30" s="514"/>
      <c r="BB30" s="514" t="s">
        <v>900</v>
      </c>
      <c r="BC30" s="514"/>
      <c r="BD30" s="514" t="s">
        <v>859</v>
      </c>
      <c r="BE30" s="514"/>
      <c r="BF30" s="513" t="s">
        <v>867</v>
      </c>
      <c r="BG30" s="513"/>
      <c r="BH30" s="513"/>
      <c r="BI30" s="513" t="s">
        <v>869</v>
      </c>
      <c r="BJ30" s="513"/>
      <c r="BK30" s="513" t="s">
        <v>886</v>
      </c>
      <c r="BL30" s="513"/>
      <c r="BM30" s="514" t="s">
        <v>898</v>
      </c>
      <c r="BN30" s="514"/>
      <c r="BO30" s="514"/>
      <c r="BP30" s="514" t="s">
        <v>890</v>
      </c>
      <c r="BQ30" s="514"/>
      <c r="BR30" s="514" t="s">
        <v>885</v>
      </c>
      <c r="BS30" s="514"/>
      <c r="BT30" s="513"/>
      <c r="BU30" s="513" t="s">
        <v>868</v>
      </c>
      <c r="BV30" s="513"/>
      <c r="BW30" s="513" t="s">
        <v>902</v>
      </c>
      <c r="BX30" s="513"/>
      <c r="BY30" s="513" t="s">
        <v>865</v>
      </c>
      <c r="BZ30" s="513"/>
      <c r="CA30" s="514" t="s">
        <v>862</v>
      </c>
      <c r="CB30" s="514"/>
      <c r="CC30" s="514" t="s">
        <v>879</v>
      </c>
      <c r="CD30" s="514"/>
      <c r="CE30" s="514" t="s">
        <v>898</v>
      </c>
      <c r="CF30" s="514"/>
      <c r="CG30" s="514" t="s">
        <v>889</v>
      </c>
      <c r="CH30" s="513"/>
      <c r="CI30" s="513"/>
      <c r="CJ30" s="513" t="s">
        <v>852</v>
      </c>
      <c r="CK30" s="513"/>
      <c r="CL30" s="513" t="s">
        <v>907</v>
      </c>
      <c r="CM30" s="513"/>
      <c r="CN30" s="513" t="s">
        <v>853</v>
      </c>
      <c r="CO30" s="514" t="s">
        <v>859</v>
      </c>
      <c r="CP30" s="514"/>
      <c r="CQ30" s="514" t="s">
        <v>901</v>
      </c>
      <c r="CR30" s="514"/>
      <c r="CS30" s="514" t="s">
        <v>883</v>
      </c>
      <c r="CT30" s="514"/>
      <c r="CU30" s="514" t="s">
        <v>863</v>
      </c>
      <c r="CV30" s="513" t="s">
        <v>871</v>
      </c>
      <c r="CW30" s="513"/>
      <c r="CX30" s="513" t="s">
        <v>875</v>
      </c>
      <c r="CY30" s="513"/>
      <c r="CZ30" s="513"/>
      <c r="DA30" s="513" t="s">
        <v>899</v>
      </c>
      <c r="DB30" s="513"/>
      <c r="DC30" s="514" t="s">
        <v>860</v>
      </c>
      <c r="DD30" s="514" t="s">
        <v>861</v>
      </c>
      <c r="DE30" s="514"/>
      <c r="DF30" s="514" t="s">
        <v>857</v>
      </c>
      <c r="DG30" s="514"/>
      <c r="DH30" s="514" t="s">
        <v>904</v>
      </c>
      <c r="DI30" s="514"/>
      <c r="DJ30" s="515" t="s">
        <v>858</v>
      </c>
      <c r="DK30" s="515" t="s">
        <v>887</v>
      </c>
      <c r="DL30" s="515"/>
      <c r="DM30" s="515"/>
      <c r="DN30" s="515"/>
      <c r="DO30" s="515"/>
      <c r="DP30" s="515"/>
      <c r="DQ30" s="515"/>
      <c r="DR30" s="515"/>
      <c r="DS30" s="515"/>
      <c r="DT30" s="515"/>
      <c r="DU30" s="515" t="s">
        <v>905</v>
      </c>
      <c r="DV30" s="515"/>
      <c r="DW30" s="515" t="s">
        <v>887</v>
      </c>
      <c r="DX30" s="513"/>
      <c r="DY30" s="513"/>
      <c r="DZ30" s="513" t="s">
        <v>894</v>
      </c>
      <c r="EA30" s="513"/>
      <c r="EB30" s="513"/>
      <c r="EC30" s="513" t="s">
        <v>850</v>
      </c>
      <c r="ED30" s="513"/>
      <c r="EE30" s="514" t="s">
        <v>872</v>
      </c>
      <c r="EF30" s="514" t="s">
        <v>870</v>
      </c>
      <c r="EG30" s="514"/>
      <c r="EH30" s="514"/>
      <c r="EI30" s="514" t="s">
        <v>876</v>
      </c>
      <c r="EJ30" s="514"/>
      <c r="EK30" s="514" t="s">
        <v>877</v>
      </c>
      <c r="EL30" s="513"/>
      <c r="EM30" s="513" t="s">
        <v>894</v>
      </c>
      <c r="EN30" s="513"/>
      <c r="EO30" s="513"/>
      <c r="EP30" s="513" t="s">
        <v>880</v>
      </c>
      <c r="EQ30" s="513" t="s">
        <v>864</v>
      </c>
      <c r="ER30" s="513"/>
      <c r="ES30" s="514" t="s">
        <v>897</v>
      </c>
      <c r="ET30" s="514"/>
      <c r="EU30" s="514" t="s">
        <v>901</v>
      </c>
      <c r="EV30" s="514"/>
      <c r="EW30" s="514" t="s">
        <v>855</v>
      </c>
      <c r="EX30" s="514"/>
      <c r="EY30" s="514" t="s">
        <v>875</v>
      </c>
      <c r="EZ30" s="513"/>
      <c r="FA30" s="513" t="s">
        <v>905</v>
      </c>
      <c r="FB30" s="513"/>
      <c r="FC30" s="513" t="s">
        <v>892</v>
      </c>
      <c r="FD30" s="513" t="s">
        <v>858</v>
      </c>
      <c r="FE30" s="513"/>
      <c r="FF30" s="513" t="s">
        <v>903</v>
      </c>
      <c r="FG30" s="514"/>
      <c r="FH30" s="514" t="s">
        <v>904</v>
      </c>
      <c r="FI30" s="514"/>
      <c r="FJ30" s="514"/>
      <c r="FK30" s="514" t="s">
        <v>868</v>
      </c>
      <c r="FL30" s="514"/>
      <c r="FM30" s="514" t="s">
        <v>906</v>
      </c>
      <c r="FN30" s="513"/>
      <c r="FO30" s="513" t="s">
        <v>856</v>
      </c>
      <c r="FP30" s="513" t="s">
        <v>867</v>
      </c>
      <c r="FQ30" s="513"/>
      <c r="FR30" s="513" t="s">
        <v>851</v>
      </c>
      <c r="FS30" s="513"/>
      <c r="FT30" s="513" t="s">
        <v>881</v>
      </c>
      <c r="FU30" s="516" t="s">
        <v>866</v>
      </c>
      <c r="FV30" s="516"/>
      <c r="FW30" s="516" t="s">
        <v>906</v>
      </c>
    </row>
    <row r="31" spans="1:179">
      <c r="A31" s="512" t="s">
        <v>528</v>
      </c>
      <c r="B31" s="513"/>
      <c r="C31" s="513" t="s">
        <v>906</v>
      </c>
      <c r="D31" s="513"/>
      <c r="E31" s="513"/>
      <c r="F31" s="513" t="s">
        <v>879</v>
      </c>
      <c r="G31" s="513" t="s">
        <v>871</v>
      </c>
      <c r="H31" s="513"/>
      <c r="I31" s="514" t="s">
        <v>850</v>
      </c>
      <c r="J31" s="514"/>
      <c r="K31" s="514" t="s">
        <v>885</v>
      </c>
      <c r="L31" s="514"/>
      <c r="M31" s="514"/>
      <c r="N31" s="514" t="s">
        <v>865</v>
      </c>
      <c r="O31" s="514"/>
      <c r="P31" s="513"/>
      <c r="Q31" s="513"/>
      <c r="R31" s="513" t="s">
        <v>856</v>
      </c>
      <c r="S31" s="513"/>
      <c r="T31" s="513" t="s">
        <v>901</v>
      </c>
      <c r="U31" s="513"/>
      <c r="V31" s="513" t="s">
        <v>861</v>
      </c>
      <c r="W31" s="514" t="s">
        <v>860</v>
      </c>
      <c r="X31" s="514"/>
      <c r="Y31" s="514" t="s">
        <v>857</v>
      </c>
      <c r="Z31" s="514"/>
      <c r="AA31" s="514"/>
      <c r="AB31" s="514" t="s">
        <v>890</v>
      </c>
      <c r="AC31" s="514"/>
      <c r="AD31" s="513" t="s">
        <v>899</v>
      </c>
      <c r="AE31" s="513"/>
      <c r="AF31" s="513" t="s">
        <v>850</v>
      </c>
      <c r="AG31" s="513"/>
      <c r="AH31" s="513"/>
      <c r="AI31" s="513" t="s">
        <v>908</v>
      </c>
      <c r="AJ31" s="513"/>
      <c r="AK31" s="514" t="s">
        <v>851</v>
      </c>
      <c r="AL31" s="514"/>
      <c r="AM31" s="514" t="s">
        <v>893</v>
      </c>
      <c r="AN31" s="514"/>
      <c r="AO31" s="514" t="s">
        <v>878</v>
      </c>
      <c r="AP31" s="514"/>
      <c r="AQ31" s="514" t="s">
        <v>875</v>
      </c>
      <c r="AR31" s="513"/>
      <c r="AS31" s="513" t="s">
        <v>853</v>
      </c>
      <c r="AT31" s="513"/>
      <c r="AU31" s="513" t="s">
        <v>881</v>
      </c>
      <c r="AV31" s="513"/>
      <c r="AW31" s="513"/>
      <c r="AX31" s="513" t="s">
        <v>895</v>
      </c>
      <c r="AY31" s="514" t="s">
        <v>871</v>
      </c>
      <c r="AZ31" s="514"/>
      <c r="BA31" s="514" t="s">
        <v>886</v>
      </c>
      <c r="BB31" s="514"/>
      <c r="BC31" s="514"/>
      <c r="BD31" s="514" t="s">
        <v>869</v>
      </c>
      <c r="BE31" s="514"/>
      <c r="BF31" s="513" t="s">
        <v>900</v>
      </c>
      <c r="BG31" s="513"/>
      <c r="BH31" s="513" t="s">
        <v>849</v>
      </c>
      <c r="BI31" s="513"/>
      <c r="BJ31" s="513" t="s">
        <v>888</v>
      </c>
      <c r="BK31" s="513"/>
      <c r="BL31" s="513" t="s">
        <v>894</v>
      </c>
      <c r="BM31" s="514" t="s">
        <v>866</v>
      </c>
      <c r="BN31" s="514"/>
      <c r="BO31" s="514" t="s">
        <v>891</v>
      </c>
      <c r="BP31" s="514"/>
      <c r="BQ31" s="514"/>
      <c r="BR31" s="514" t="s">
        <v>879</v>
      </c>
      <c r="BS31" s="514" t="s">
        <v>902</v>
      </c>
      <c r="BT31" s="513"/>
      <c r="BU31" s="513" t="s">
        <v>900</v>
      </c>
      <c r="BV31" s="513"/>
      <c r="BW31" s="513" t="s">
        <v>852</v>
      </c>
      <c r="BX31" s="513"/>
      <c r="BY31" s="513" t="s">
        <v>876</v>
      </c>
      <c r="BZ31" s="513"/>
      <c r="CA31" s="514"/>
      <c r="CB31" s="514" t="s">
        <v>896</v>
      </c>
      <c r="CC31" s="514" t="s">
        <v>870</v>
      </c>
      <c r="CD31" s="514"/>
      <c r="CE31" s="514"/>
      <c r="CF31" s="514"/>
      <c r="CG31" s="514" t="s">
        <v>854</v>
      </c>
      <c r="CH31" s="513"/>
      <c r="CI31" s="513"/>
      <c r="CJ31" s="513" t="s">
        <v>887</v>
      </c>
      <c r="CK31" s="513"/>
      <c r="CL31" s="513" t="s">
        <v>888</v>
      </c>
      <c r="CM31" s="513" t="s">
        <v>892</v>
      </c>
      <c r="CN31" s="513"/>
      <c r="CO31" s="514" t="s">
        <v>908</v>
      </c>
      <c r="CP31" s="514"/>
      <c r="CQ31" s="514" t="s">
        <v>851</v>
      </c>
      <c r="CR31" s="514"/>
      <c r="CS31" s="514" t="s">
        <v>874</v>
      </c>
      <c r="CT31" s="514"/>
      <c r="CU31" s="514" t="s">
        <v>884</v>
      </c>
      <c r="CV31" s="513"/>
      <c r="CW31" s="513" t="s">
        <v>907</v>
      </c>
      <c r="CX31" s="513"/>
      <c r="CY31" s="513" t="s">
        <v>877</v>
      </c>
      <c r="CZ31" s="513" t="s">
        <v>849</v>
      </c>
      <c r="DA31" s="513"/>
      <c r="DB31" s="513" t="s">
        <v>855</v>
      </c>
      <c r="DC31" s="514"/>
      <c r="DD31" s="514"/>
      <c r="DE31" s="514" t="s">
        <v>872</v>
      </c>
      <c r="DF31" s="514"/>
      <c r="DG31" s="514" t="s">
        <v>866</v>
      </c>
      <c r="DH31" s="514" t="s">
        <v>869</v>
      </c>
      <c r="DI31" s="514"/>
      <c r="DJ31" s="515" t="s">
        <v>864</v>
      </c>
      <c r="DK31" s="515"/>
      <c r="DL31" s="515" t="s">
        <v>876</v>
      </c>
      <c r="DM31" s="515"/>
      <c r="DN31" s="515"/>
      <c r="DO31" s="515"/>
      <c r="DP31" s="515"/>
      <c r="DQ31" s="515"/>
      <c r="DR31" s="515"/>
      <c r="DS31" s="515"/>
      <c r="DT31" s="515"/>
      <c r="DU31" s="515" t="s">
        <v>883</v>
      </c>
      <c r="DV31" s="515"/>
      <c r="DW31" s="515" t="s">
        <v>872</v>
      </c>
      <c r="DX31" s="513"/>
      <c r="DY31" s="513" t="s">
        <v>862</v>
      </c>
      <c r="DZ31" s="513"/>
      <c r="EA31" s="513"/>
      <c r="EB31" s="513" t="s">
        <v>899</v>
      </c>
      <c r="EC31" s="513"/>
      <c r="ED31" s="513" t="s">
        <v>858</v>
      </c>
      <c r="EE31" s="514"/>
      <c r="EF31" s="514" t="s">
        <v>859</v>
      </c>
      <c r="EG31" s="514"/>
      <c r="EH31" s="514" t="s">
        <v>903</v>
      </c>
      <c r="EI31" s="514"/>
      <c r="EJ31" s="514"/>
      <c r="EK31" s="514" t="s">
        <v>904</v>
      </c>
      <c r="EL31" s="513" t="s">
        <v>905</v>
      </c>
      <c r="EM31" s="513"/>
      <c r="EN31" s="513"/>
      <c r="EO31" s="513"/>
      <c r="EP31" s="513"/>
      <c r="EQ31" s="513" t="s">
        <v>885</v>
      </c>
      <c r="ER31" s="513"/>
      <c r="ES31" s="514" t="s">
        <v>868</v>
      </c>
      <c r="ET31" s="514"/>
      <c r="EU31" s="514" t="s">
        <v>895</v>
      </c>
      <c r="EV31" s="514"/>
      <c r="EW31" s="514" t="s">
        <v>891</v>
      </c>
      <c r="EX31" s="514"/>
      <c r="EY31" s="514" t="s">
        <v>880</v>
      </c>
      <c r="EZ31" s="513"/>
      <c r="FA31" s="513" t="s">
        <v>873</v>
      </c>
      <c r="FB31" s="513" t="s">
        <v>874</v>
      </c>
      <c r="FC31" s="513"/>
      <c r="FD31" s="513"/>
      <c r="FE31" s="513" t="s">
        <v>898</v>
      </c>
      <c r="FF31" s="513"/>
      <c r="FG31" s="514" t="s">
        <v>897</v>
      </c>
      <c r="FH31" s="514"/>
      <c r="FI31" s="514" t="s">
        <v>865</v>
      </c>
      <c r="FJ31" s="514"/>
      <c r="FK31" s="514" t="s">
        <v>862</v>
      </c>
      <c r="FL31" s="514"/>
      <c r="FM31" s="514" t="s">
        <v>867</v>
      </c>
      <c r="FN31" s="513"/>
      <c r="FO31" s="513" t="s">
        <v>882</v>
      </c>
      <c r="FP31" s="513" t="s">
        <v>870</v>
      </c>
      <c r="FQ31" s="513"/>
      <c r="FR31" s="513" t="s">
        <v>907</v>
      </c>
      <c r="FS31" s="513"/>
      <c r="FT31" s="513" t="s">
        <v>893</v>
      </c>
      <c r="FU31" s="516"/>
      <c r="FV31" s="516" t="s">
        <v>852</v>
      </c>
      <c r="FW31" s="516" t="s">
        <v>878</v>
      </c>
    </row>
    <row r="32" spans="1:179">
      <c r="A32" s="512" t="s">
        <v>490</v>
      </c>
      <c r="B32" s="513"/>
      <c r="C32" s="513"/>
      <c r="D32" s="513" t="s">
        <v>902</v>
      </c>
      <c r="E32" s="513"/>
      <c r="F32" s="513" t="s">
        <v>861</v>
      </c>
      <c r="G32" s="513" t="s">
        <v>856</v>
      </c>
      <c r="H32" s="513"/>
      <c r="I32" s="514" t="s">
        <v>859</v>
      </c>
      <c r="J32" s="514"/>
      <c r="K32" s="514" t="s">
        <v>886</v>
      </c>
      <c r="L32" s="514"/>
      <c r="M32" s="514" t="s">
        <v>904</v>
      </c>
      <c r="N32" s="514"/>
      <c r="O32" s="514" t="s">
        <v>860</v>
      </c>
      <c r="P32" s="513"/>
      <c r="Q32" s="513"/>
      <c r="R32" s="513" t="s">
        <v>851</v>
      </c>
      <c r="S32" s="513"/>
      <c r="T32" s="513" t="s">
        <v>862</v>
      </c>
      <c r="U32" s="513"/>
      <c r="V32" s="513"/>
      <c r="W32" s="514" t="s">
        <v>903</v>
      </c>
      <c r="X32" s="514" t="s">
        <v>869</v>
      </c>
      <c r="Y32" s="514"/>
      <c r="Z32" s="514"/>
      <c r="AA32" s="514" t="s">
        <v>898</v>
      </c>
      <c r="AB32" s="514"/>
      <c r="AC32" s="514"/>
      <c r="AD32" s="513" t="s">
        <v>864</v>
      </c>
      <c r="AE32" s="513"/>
      <c r="AF32" s="513" t="s">
        <v>892</v>
      </c>
      <c r="AG32" s="513"/>
      <c r="AH32" s="513" t="s">
        <v>868</v>
      </c>
      <c r="AI32" s="513" t="s">
        <v>906</v>
      </c>
      <c r="AJ32" s="513"/>
      <c r="AK32" s="514" t="s">
        <v>865</v>
      </c>
      <c r="AL32" s="514"/>
      <c r="AM32" s="514" t="s">
        <v>866</v>
      </c>
      <c r="AN32" s="514"/>
      <c r="AO32" s="514" t="s">
        <v>898</v>
      </c>
      <c r="AP32" s="514"/>
      <c r="AQ32" s="514" t="s">
        <v>889</v>
      </c>
      <c r="AR32" s="513" t="s">
        <v>895</v>
      </c>
      <c r="AS32" s="513"/>
      <c r="AT32" s="513" t="s">
        <v>873</v>
      </c>
      <c r="AU32" s="513"/>
      <c r="AV32" s="513"/>
      <c r="AW32" s="513" t="s">
        <v>897</v>
      </c>
      <c r="AX32" s="513"/>
      <c r="AY32" s="514" t="s">
        <v>902</v>
      </c>
      <c r="AZ32" s="514"/>
      <c r="BA32" s="514" t="s">
        <v>892</v>
      </c>
      <c r="BB32" s="514"/>
      <c r="BC32" s="514" t="s">
        <v>868</v>
      </c>
      <c r="BD32" s="514"/>
      <c r="BE32" s="514"/>
      <c r="BF32" s="513"/>
      <c r="BG32" s="513" t="s">
        <v>850</v>
      </c>
      <c r="BH32" s="513"/>
      <c r="BI32" s="513" t="s">
        <v>908</v>
      </c>
      <c r="BJ32" s="513"/>
      <c r="BK32" s="513" t="s">
        <v>870</v>
      </c>
      <c r="BL32" s="513"/>
      <c r="BM32" s="514" t="s">
        <v>852</v>
      </c>
      <c r="BN32" s="514"/>
      <c r="BO32" s="514"/>
      <c r="BP32" s="514" t="s">
        <v>896</v>
      </c>
      <c r="BQ32" s="514"/>
      <c r="BR32" s="514" t="s">
        <v>860</v>
      </c>
      <c r="BS32" s="514"/>
      <c r="BT32" s="513" t="s">
        <v>885</v>
      </c>
      <c r="BU32" s="513"/>
      <c r="BV32" s="513"/>
      <c r="BW32" s="513" t="s">
        <v>871</v>
      </c>
      <c r="BX32" s="513"/>
      <c r="BY32" s="513" t="s">
        <v>878</v>
      </c>
      <c r="BZ32" s="513"/>
      <c r="CA32" s="514" t="s">
        <v>901</v>
      </c>
      <c r="CB32" s="514"/>
      <c r="CC32" s="514" t="s">
        <v>893</v>
      </c>
      <c r="CD32" s="514"/>
      <c r="CE32" s="514" t="s">
        <v>899</v>
      </c>
      <c r="CF32" s="514"/>
      <c r="CG32" s="514" t="s">
        <v>882</v>
      </c>
      <c r="CH32" s="513"/>
      <c r="CI32" s="513" t="s">
        <v>876</v>
      </c>
      <c r="CJ32" s="513"/>
      <c r="CK32" s="513" t="s">
        <v>901</v>
      </c>
      <c r="CL32" s="513"/>
      <c r="CM32" s="513" t="s">
        <v>856</v>
      </c>
      <c r="CN32" s="513"/>
      <c r="CO32" s="514" t="s">
        <v>872</v>
      </c>
      <c r="CP32" s="514"/>
      <c r="CQ32" s="514" t="s">
        <v>903</v>
      </c>
      <c r="CR32" s="514"/>
      <c r="CS32" s="514"/>
      <c r="CT32" s="514" t="s">
        <v>894</v>
      </c>
      <c r="CU32" s="514"/>
      <c r="CV32" s="513" t="s">
        <v>881</v>
      </c>
      <c r="CW32" s="513"/>
      <c r="CX32" s="513" t="s">
        <v>884</v>
      </c>
      <c r="CY32" s="513" t="s">
        <v>858</v>
      </c>
      <c r="CZ32" s="513"/>
      <c r="DA32" s="513" t="s">
        <v>857</v>
      </c>
      <c r="DB32" s="513"/>
      <c r="DC32" s="514"/>
      <c r="DD32" s="514"/>
      <c r="DE32" s="514" t="s">
        <v>880</v>
      </c>
      <c r="DF32" s="514"/>
      <c r="DG32" s="514" t="s">
        <v>896</v>
      </c>
      <c r="DH32" s="514"/>
      <c r="DI32" s="514" t="s">
        <v>867</v>
      </c>
      <c r="DJ32" s="515" t="s">
        <v>890</v>
      </c>
      <c r="DK32" s="515"/>
      <c r="DL32" s="515" t="s">
        <v>853</v>
      </c>
      <c r="DM32" s="515"/>
      <c r="DN32" s="515"/>
      <c r="DO32" s="515"/>
      <c r="DP32" s="515"/>
      <c r="DQ32" s="515"/>
      <c r="DR32" s="515"/>
      <c r="DS32" s="515"/>
      <c r="DT32" s="515"/>
      <c r="DU32" s="515" t="s">
        <v>854</v>
      </c>
      <c r="DV32" s="515" t="s">
        <v>881</v>
      </c>
      <c r="DW32" s="515"/>
      <c r="DX32" s="513" t="s">
        <v>883</v>
      </c>
      <c r="DY32" s="513"/>
      <c r="DZ32" s="513" t="s">
        <v>891</v>
      </c>
      <c r="EA32" s="513"/>
      <c r="EB32" s="513" t="s">
        <v>888</v>
      </c>
      <c r="EC32" s="513"/>
      <c r="ED32" s="513"/>
      <c r="EE32" s="514" t="s">
        <v>877</v>
      </c>
      <c r="EF32" s="514"/>
      <c r="EG32" s="514" t="s">
        <v>874</v>
      </c>
      <c r="EH32" s="514"/>
      <c r="EI32" s="514" t="s">
        <v>879</v>
      </c>
      <c r="EJ32" s="514" t="s">
        <v>849</v>
      </c>
      <c r="EK32" s="514"/>
      <c r="EL32" s="513" t="s">
        <v>863</v>
      </c>
      <c r="EM32" s="513"/>
      <c r="EN32" s="513" t="s">
        <v>887</v>
      </c>
      <c r="EO32" s="513"/>
      <c r="EP32" s="513" t="s">
        <v>906</v>
      </c>
      <c r="EQ32" s="513" t="s">
        <v>897</v>
      </c>
      <c r="ER32" s="513"/>
      <c r="ES32" s="514" t="s">
        <v>873</v>
      </c>
      <c r="ET32" s="514"/>
      <c r="EU32" s="514" t="s">
        <v>861</v>
      </c>
      <c r="EV32" s="514"/>
      <c r="EW32" s="514" t="s">
        <v>864</v>
      </c>
      <c r="EX32" s="514"/>
      <c r="EY32" s="514" t="s">
        <v>884</v>
      </c>
      <c r="EZ32" s="513"/>
      <c r="FA32" s="513" t="s">
        <v>854</v>
      </c>
      <c r="FB32" s="513"/>
      <c r="FC32" s="513" t="s">
        <v>890</v>
      </c>
      <c r="FD32" s="513"/>
      <c r="FE32" s="513" t="s">
        <v>907</v>
      </c>
      <c r="FF32" s="513"/>
      <c r="FG32" s="514" t="s">
        <v>855</v>
      </c>
      <c r="FH32" s="514"/>
      <c r="FI32" s="514" t="s">
        <v>900</v>
      </c>
      <c r="FJ32" s="514" t="s">
        <v>857</v>
      </c>
      <c r="FK32" s="514"/>
      <c r="FL32" s="514"/>
      <c r="FM32" s="514" t="s">
        <v>858</v>
      </c>
      <c r="FN32" s="513"/>
      <c r="FO32" s="513" t="s">
        <v>886</v>
      </c>
      <c r="FP32" s="513"/>
      <c r="FQ32" s="513"/>
      <c r="FR32" s="513"/>
      <c r="FS32" s="513" t="s">
        <v>859</v>
      </c>
      <c r="FT32" s="513"/>
      <c r="FU32" s="516" t="s">
        <v>887</v>
      </c>
      <c r="FV32" s="516" t="s">
        <v>880</v>
      </c>
      <c r="FW32" s="516"/>
    </row>
    <row r="33" spans="1:179">
      <c r="A33" s="512" t="s">
        <v>478</v>
      </c>
      <c r="B33" s="513"/>
      <c r="C33" s="513"/>
      <c r="D33" s="513" t="s">
        <v>890</v>
      </c>
      <c r="E33" s="513"/>
      <c r="F33" s="513" t="s">
        <v>887</v>
      </c>
      <c r="G33" s="513" t="s">
        <v>884</v>
      </c>
      <c r="H33" s="513"/>
      <c r="I33" s="514"/>
      <c r="J33" s="514"/>
      <c r="K33" s="514" t="s">
        <v>881</v>
      </c>
      <c r="L33" s="514"/>
      <c r="M33" s="514"/>
      <c r="N33" s="514" t="s">
        <v>864</v>
      </c>
      <c r="O33" s="514"/>
      <c r="P33" s="513" t="s">
        <v>885</v>
      </c>
      <c r="Q33" s="513"/>
      <c r="R33" s="513" t="s">
        <v>866</v>
      </c>
      <c r="S33" s="513"/>
      <c r="T33" s="513" t="s">
        <v>900</v>
      </c>
      <c r="U33" s="513"/>
      <c r="V33" s="513"/>
      <c r="W33" s="514"/>
      <c r="X33" s="514"/>
      <c r="Y33" s="514" t="s">
        <v>879</v>
      </c>
      <c r="Z33" s="514"/>
      <c r="AA33" s="514" t="s">
        <v>892</v>
      </c>
      <c r="AB33" s="514"/>
      <c r="AC33" s="514" t="s">
        <v>878</v>
      </c>
      <c r="AD33" s="513"/>
      <c r="AE33" s="513"/>
      <c r="AF33" s="513" t="s">
        <v>854</v>
      </c>
      <c r="AG33" s="513"/>
      <c r="AH33" s="513" t="s">
        <v>899</v>
      </c>
      <c r="AI33" s="513"/>
      <c r="AJ33" s="513" t="s">
        <v>856</v>
      </c>
      <c r="AK33" s="514"/>
      <c r="AL33" s="514" t="s">
        <v>858</v>
      </c>
      <c r="AM33" s="514" t="s">
        <v>859</v>
      </c>
      <c r="AN33" s="514"/>
      <c r="AO33" s="514" t="s">
        <v>861</v>
      </c>
      <c r="AP33" s="514"/>
      <c r="AQ33" s="514" t="s">
        <v>860</v>
      </c>
      <c r="AR33" s="513"/>
      <c r="AS33" s="513" t="s">
        <v>850</v>
      </c>
      <c r="AT33" s="513"/>
      <c r="AU33" s="513" t="s">
        <v>851</v>
      </c>
      <c r="AV33" s="513" t="s">
        <v>852</v>
      </c>
      <c r="AW33" s="513"/>
      <c r="AX33" s="513" t="s">
        <v>886</v>
      </c>
      <c r="AY33" s="514"/>
      <c r="AZ33" s="514" t="s">
        <v>870</v>
      </c>
      <c r="BA33" s="514"/>
      <c r="BB33" s="514"/>
      <c r="BC33" s="514"/>
      <c r="BD33" s="514" t="s">
        <v>898</v>
      </c>
      <c r="BE33" s="514"/>
      <c r="BF33" s="513" t="s">
        <v>849</v>
      </c>
      <c r="BG33" s="513"/>
      <c r="BH33" s="513" t="s">
        <v>855</v>
      </c>
      <c r="BI33" s="513"/>
      <c r="BJ33" s="513" t="s">
        <v>889</v>
      </c>
      <c r="BK33" s="513" t="s">
        <v>895</v>
      </c>
      <c r="BL33" s="513"/>
      <c r="BM33" s="514" t="s">
        <v>874</v>
      </c>
      <c r="BN33" s="514"/>
      <c r="BO33" s="514"/>
      <c r="BP33" s="514" t="s">
        <v>849</v>
      </c>
      <c r="BQ33" s="514"/>
      <c r="BR33" s="514" t="s">
        <v>893</v>
      </c>
      <c r="BS33" s="514"/>
      <c r="BT33" s="513" t="s">
        <v>853</v>
      </c>
      <c r="BU33" s="513"/>
      <c r="BV33" s="513" t="s">
        <v>850</v>
      </c>
      <c r="BW33" s="513"/>
      <c r="BX33" s="513" t="s">
        <v>896</v>
      </c>
      <c r="BY33" s="513" t="s">
        <v>880</v>
      </c>
      <c r="BZ33" s="513"/>
      <c r="CA33" s="514" t="s">
        <v>891</v>
      </c>
      <c r="CB33" s="514"/>
      <c r="CC33" s="514" t="s">
        <v>878</v>
      </c>
      <c r="CD33" s="514"/>
      <c r="CE33" s="514" t="s">
        <v>907</v>
      </c>
      <c r="CF33" s="514"/>
      <c r="CG33" s="514" t="s">
        <v>875</v>
      </c>
      <c r="CH33" s="513"/>
      <c r="CI33" s="513"/>
      <c r="CJ33" s="513" t="s">
        <v>871</v>
      </c>
      <c r="CK33" s="513"/>
      <c r="CL33" s="513" t="s">
        <v>889</v>
      </c>
      <c r="CM33" s="513"/>
      <c r="CN33" s="513"/>
      <c r="CO33" s="514" t="s">
        <v>885</v>
      </c>
      <c r="CP33" s="514"/>
      <c r="CQ33" s="514" t="s">
        <v>852</v>
      </c>
      <c r="CR33" s="514" t="s">
        <v>877</v>
      </c>
      <c r="CS33" s="514"/>
      <c r="CT33" s="514"/>
      <c r="CU33" s="514" t="s">
        <v>908</v>
      </c>
      <c r="CV33" s="513"/>
      <c r="CW33" s="513" t="s">
        <v>865</v>
      </c>
      <c r="CX33" s="513"/>
      <c r="CY33" s="513" t="s">
        <v>899</v>
      </c>
      <c r="CZ33" s="513"/>
      <c r="DA33" s="513" t="s">
        <v>869</v>
      </c>
      <c r="DB33" s="513"/>
      <c r="DC33" s="514" t="s">
        <v>868</v>
      </c>
      <c r="DD33" s="514"/>
      <c r="DE33" s="514"/>
      <c r="DF33" s="514"/>
      <c r="DG33" s="514" t="s">
        <v>894</v>
      </c>
      <c r="DH33" s="514"/>
      <c r="DI33" s="514" t="s">
        <v>897</v>
      </c>
      <c r="DJ33" s="515"/>
      <c r="DK33" s="515" t="s">
        <v>855</v>
      </c>
      <c r="DL33" s="515" t="s">
        <v>874</v>
      </c>
      <c r="DM33" s="515"/>
      <c r="DN33" s="515"/>
      <c r="DO33" s="515"/>
      <c r="DP33" s="515"/>
      <c r="DQ33" s="515"/>
      <c r="DR33" s="515"/>
      <c r="DS33" s="515"/>
      <c r="DT33" s="515"/>
      <c r="DU33" s="515" t="s">
        <v>900</v>
      </c>
      <c r="DV33" s="515"/>
      <c r="DW33" s="515" t="s">
        <v>871</v>
      </c>
      <c r="DX33" s="513" t="s">
        <v>862</v>
      </c>
      <c r="DY33" s="513"/>
      <c r="DZ33" s="513" t="s">
        <v>869</v>
      </c>
      <c r="EA33" s="513"/>
      <c r="EB33" s="513" t="s">
        <v>905</v>
      </c>
      <c r="EC33" s="513"/>
      <c r="ED33" s="513" t="s">
        <v>903</v>
      </c>
      <c r="EE33" s="514"/>
      <c r="EF33" s="514" t="s">
        <v>904</v>
      </c>
      <c r="EG33" s="514" t="s">
        <v>857</v>
      </c>
      <c r="EH33" s="514"/>
      <c r="EI33" s="514" t="s">
        <v>907</v>
      </c>
      <c r="EJ33" s="514"/>
      <c r="EK33" s="514" t="s">
        <v>853</v>
      </c>
      <c r="EL33" s="513"/>
      <c r="EM33" s="513" t="s">
        <v>893</v>
      </c>
      <c r="EN33" s="513"/>
      <c r="EO33" s="513"/>
      <c r="EP33" s="513" t="s">
        <v>879</v>
      </c>
      <c r="EQ33" s="513"/>
      <c r="ER33" s="513" t="s">
        <v>902</v>
      </c>
      <c r="ES33" s="514" t="s">
        <v>895</v>
      </c>
      <c r="ET33" s="514"/>
      <c r="EU33" s="514" t="s">
        <v>876</v>
      </c>
      <c r="EV33" s="514"/>
      <c r="EW33" s="514" t="s">
        <v>908</v>
      </c>
      <c r="EX33" s="514" t="s">
        <v>862</v>
      </c>
      <c r="EY33" s="514"/>
      <c r="EZ33" s="513" t="s">
        <v>891</v>
      </c>
      <c r="FA33" s="513"/>
      <c r="FB33" s="513" t="s">
        <v>883</v>
      </c>
      <c r="FC33" s="513"/>
      <c r="FD33" s="513" t="s">
        <v>865</v>
      </c>
      <c r="FE33" s="513" t="s">
        <v>873</v>
      </c>
      <c r="FF33" s="513"/>
      <c r="FG33" s="514"/>
      <c r="FH33" s="514"/>
      <c r="FI33" s="514" t="s">
        <v>906</v>
      </c>
      <c r="FJ33" s="514"/>
      <c r="FK33" s="514" t="s">
        <v>851</v>
      </c>
      <c r="FL33" s="514"/>
      <c r="FM33" s="514" t="s">
        <v>866</v>
      </c>
      <c r="FN33" s="513"/>
      <c r="FO33" s="513" t="s">
        <v>863</v>
      </c>
      <c r="FP33" s="513"/>
      <c r="FQ33" s="513"/>
      <c r="FR33" s="513" t="s">
        <v>867</v>
      </c>
      <c r="FS33" s="513" t="s">
        <v>870</v>
      </c>
      <c r="FT33" s="513"/>
      <c r="FU33" s="516" t="s">
        <v>901</v>
      </c>
      <c r="FV33" s="516"/>
      <c r="FW33" s="516" t="s">
        <v>872</v>
      </c>
    </row>
  </sheetData>
  <mergeCells count="25">
    <mergeCell ref="FU1:FW1"/>
    <mergeCell ref="EE1:EK1"/>
    <mergeCell ref="EL1:ER1"/>
    <mergeCell ref="ES1:EY1"/>
    <mergeCell ref="EZ1:FF1"/>
    <mergeCell ref="FG1:FM1"/>
    <mergeCell ref="FN1:FT1"/>
    <mergeCell ref="CH1:CN1"/>
    <mergeCell ref="CO1:CU1"/>
    <mergeCell ref="CV1:DB1"/>
    <mergeCell ref="DC1:DI1"/>
    <mergeCell ref="DJ1:DW1"/>
    <mergeCell ref="DX1:ED1"/>
    <mergeCell ref="AR1:AX1"/>
    <mergeCell ref="AY1:BE1"/>
    <mergeCell ref="BF1:BL1"/>
    <mergeCell ref="BM1:BS1"/>
    <mergeCell ref="BT1:BZ1"/>
    <mergeCell ref="CA1:CG1"/>
    <mergeCell ref="B1:H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63F1-2EC9-CE4A-94C3-3B1DB3F90A93}">
  <dimension ref="A1:Y20"/>
  <sheetViews>
    <sheetView workbookViewId="0">
      <selection activeCell="A2" sqref="A2:A14"/>
    </sheetView>
  </sheetViews>
  <sheetFormatPr baseColWidth="10" defaultRowHeight="16"/>
  <cols>
    <col min="1" max="1" width="19.6640625" customWidth="1"/>
    <col min="2" max="2" width="11.83203125" bestFit="1" customWidth="1"/>
    <col min="3" max="6" width="11.1640625" bestFit="1" customWidth="1"/>
    <col min="7" max="7" width="11.6640625" bestFit="1" customWidth="1"/>
    <col min="8" max="8" width="11.1640625" bestFit="1" customWidth="1"/>
    <col min="9" max="9" width="11.83203125" bestFit="1" customWidth="1"/>
    <col min="10" max="10" width="11.1640625" bestFit="1" customWidth="1"/>
    <col min="11" max="11" width="11.83203125" bestFit="1" customWidth="1"/>
    <col min="12" max="15" width="11" bestFit="1" customWidth="1"/>
  </cols>
  <sheetData>
    <row r="1" spans="1:25">
      <c r="A1" s="1" t="s">
        <v>0</v>
      </c>
      <c r="B1" s="2" t="s">
        <v>1</v>
      </c>
      <c r="C1" s="3" t="s">
        <v>319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19</v>
      </c>
      <c r="B2" s="8">
        <f>IFERROR(VLOOKUP($A2, Main!$A2:$AB$700,2,0),300)</f>
        <v>5</v>
      </c>
      <c r="C2" s="8">
        <f>IFERROR(VLOOKUP($A2, Main!$A2:$AB$700,3,0),70)</f>
        <v>66</v>
      </c>
      <c r="D2" s="8">
        <f>IFERROR(VLOOKUP($A2, Main!$A2:$AB$700,4,0),Math!B$2)</f>
        <v>0.49</v>
      </c>
      <c r="E2" s="8">
        <f>IFERROR(VLOOKUP($A2, Main!$A2:$AB$700,5,0),Math!C$2)</f>
        <v>0.81</v>
      </c>
      <c r="F2" s="8">
        <f>IFERROR(VLOOKUP($A2, Main!$A2:$AB$700,6,0),Math!D$2)</f>
        <v>1.2</v>
      </c>
      <c r="G2" s="8">
        <f>IFERROR(VLOOKUP($A2, Main!$A2:$AB$700,7,0),Math!E$2)</f>
        <v>13.6</v>
      </c>
      <c r="H2" s="8">
        <f>IFERROR(VLOOKUP($A2, Main!$A2:$AB$700,8,0),Math!F$2)</f>
        <v>3.7</v>
      </c>
      <c r="I2" s="8">
        <f>IFERROR(VLOOKUP($A2, Main!$A2:$AB$700,9,0),Math!G$2)</f>
        <v>0.7</v>
      </c>
      <c r="J2" s="8">
        <f>IFERROR(VLOOKUP($A2, Main!$A2:$AB$700,10,0),Math!H$2)</f>
        <v>1.9</v>
      </c>
      <c r="K2" s="8">
        <f>IFERROR(VLOOKUP($A2, Main!$A2:$AB$700,11,0),Math!I$2)</f>
        <v>3.3</v>
      </c>
      <c r="L2" s="8">
        <f>IFERROR(VLOOKUP($A2, Main!$A2:$AB$700,12,0),Math!J$2)</f>
        <v>27.6</v>
      </c>
      <c r="M2" s="8">
        <f>IFERROR(VLOOKUP($A2, Main!$A2:$AB$700,13,0),Math!K$2)</f>
        <v>9.1</v>
      </c>
      <c r="N2" s="8">
        <f>IFERROR(VLOOKUP($A2, Main!$A2:$AB$700,14,0),Math!L$2)</f>
        <v>18.600000000000001</v>
      </c>
      <c r="O2" s="8">
        <f>IFERROR(VLOOKUP($A2, Main!$A2:$AB$700,15,0),Math!M$2)</f>
        <v>8.1999999999999993</v>
      </c>
      <c r="P2" s="8">
        <f>IFERROR(VLOOKUP($A2, Main!$A2:$AB$700,16,0),Math!N$2)</f>
        <v>10.199999999999999</v>
      </c>
      <c r="Q2" s="413">
        <f>IFERROR(VLOOKUP($A2, Main!$A2:$AB$700,17,0),0)</f>
        <v>0.28911500836413739</v>
      </c>
      <c r="R2" s="413">
        <f>IFERROR(VLOOKUP($A2, Main!$A2:$AB$700,18,0),0)</f>
        <v>0.49893823895919009</v>
      </c>
      <c r="S2" s="413">
        <f>IFERROR(VLOOKUP($A2, Main!$A2:$AB$700,19,0),0)</f>
        <v>-6.3736301615580027E-2</v>
      </c>
      <c r="T2" s="413">
        <f>IFERROR(VLOOKUP($A2, Main!$A2:$AB$700,20,0),0)</f>
        <v>3.339178727696924</v>
      </c>
      <c r="U2" s="413">
        <f>IFERROR(VLOOKUP($A2, Main!$A2:$AB$700,21,0),0)</f>
        <v>0.52216577563965827</v>
      </c>
      <c r="V2" s="413">
        <f>IFERROR(VLOOKUP($A2, Main!$A2:$AB$700,22,0),0)</f>
        <v>-0.36415039356844614</v>
      </c>
      <c r="W2" s="413">
        <f>IFERROR(VLOOKUP($A2, Main!$A2:$AB$700,23,0),0)</f>
        <v>2.504847618700611</v>
      </c>
      <c r="X2" s="413">
        <f>IFERROR(VLOOKUP($A2, Main!$A2:$AB$700,24,0),0)</f>
        <v>-2.4319980751668537</v>
      </c>
      <c r="Y2" s="413">
        <f>IFERROR(VLOOKUP($A2, Main!$A2:$AB$700,25,0),0)</f>
        <v>2.6879622387900204</v>
      </c>
    </row>
    <row r="3" spans="1:25">
      <c r="A3" s="7" t="s">
        <v>816</v>
      </c>
      <c r="B3" s="8">
        <f>IFERROR(VLOOKUP($A3, Main!$A3:$AB$700,2,0),300)</f>
        <v>15</v>
      </c>
      <c r="C3" s="8">
        <f>IFERROR(VLOOKUP($A3, Main!$A3:$AB$700,3,0),70)</f>
        <v>68</v>
      </c>
      <c r="D3" s="8">
        <f>IFERROR(VLOOKUP($A3, Main!$A3:$AB$700,4,0),Math!B$2)</f>
        <v>0.46</v>
      </c>
      <c r="E3" s="8">
        <f>IFERROR(VLOOKUP($A3, Main!$A3:$AB$700,5,0),Math!C$2)</f>
        <v>0.87</v>
      </c>
      <c r="F3" s="8">
        <f>IFERROR(VLOOKUP($A3, Main!$A3:$AB$700,6,0),Math!D$2)</f>
        <v>2.7</v>
      </c>
      <c r="G3" s="8">
        <f>IFERROR(VLOOKUP($A3, Main!$A3:$AB$700,7,0),Math!E$2)</f>
        <v>3.9</v>
      </c>
      <c r="H3" s="8">
        <f>IFERROR(VLOOKUP($A3, Main!$A3:$AB$700,8,0),Math!F$2)</f>
        <v>7.2</v>
      </c>
      <c r="I3" s="8">
        <f>IFERROR(VLOOKUP($A3, Main!$A3:$AB$700,9,0),Math!G$2)</f>
        <v>1.4</v>
      </c>
      <c r="J3" s="8">
        <f>IFERROR(VLOOKUP($A3, Main!$A3:$AB$700,10,0),Math!H$2)</f>
        <v>0.4</v>
      </c>
      <c r="K3" s="8">
        <f>IFERROR(VLOOKUP($A3, Main!$A3:$AB$700,11,0),Math!I$2)</f>
        <v>2.6</v>
      </c>
      <c r="L3" s="8">
        <f>IFERROR(VLOOKUP($A3, Main!$A3:$AB$700,12,0),Math!J$2)</f>
        <v>25.1</v>
      </c>
      <c r="M3" s="8">
        <f>IFERROR(VLOOKUP($A3, Main!$A3:$AB$700,13,0),Math!K$2)</f>
        <v>9.5</v>
      </c>
      <c r="N3" s="8">
        <f>IFERROR(VLOOKUP($A3, Main!$A3:$AB$700,14,0),Math!L$2)</f>
        <v>20.5</v>
      </c>
      <c r="O3" s="8">
        <f>IFERROR(VLOOKUP($A3, Main!$A3:$AB$700,15,0),Math!M$2)</f>
        <v>3.4</v>
      </c>
      <c r="P3" s="8">
        <f>IFERROR(VLOOKUP($A3, Main!$A3:$AB$700,16,0),Math!N$2)</f>
        <v>3.9</v>
      </c>
      <c r="Q3" s="413">
        <f>IFERROR(VLOOKUP($A3, Main!$A3:$AB$700,17,0),0)</f>
        <v>-0.21810430455539967</v>
      </c>
      <c r="R3" s="413">
        <f>IFERROR(VLOOKUP($A3, Main!$A3:$AB$700,18,0),0)</f>
        <v>1.1731791024175562</v>
      </c>
      <c r="S3" s="413">
        <f>IFERROR(VLOOKUP($A3, Main!$A3:$AB$700,19,0),0)</f>
        <v>1.6537089514988563</v>
      </c>
      <c r="T3" s="413">
        <f>IFERROR(VLOOKUP($A3, Main!$A3:$AB$700,20,0),0)</f>
        <v>-0.45979308307719746</v>
      </c>
      <c r="U3" s="413">
        <f>IFERROR(VLOOKUP($A3, Main!$A3:$AB$700,21,0),0)</f>
        <v>2.3927698848912526</v>
      </c>
      <c r="V3" s="413">
        <f>IFERROR(VLOOKUP($A3, Main!$A3:$AB$700,22,0),0)</f>
        <v>1.4225688272113135</v>
      </c>
      <c r="W3" s="413">
        <f>IFERROR(VLOOKUP($A3, Main!$A3:$AB$700,23,0),0)</f>
        <v>-0.40550980039382489</v>
      </c>
      <c r="X3" s="413">
        <f>IFERROR(VLOOKUP($A3, Main!$A3:$AB$700,24,0),0)</f>
        <v>-1.4910997778473272</v>
      </c>
      <c r="Y3" s="413">
        <f>IFERROR(VLOOKUP($A3, Main!$A3:$AB$700,25,0),0)</f>
        <v>2.2338736544372599</v>
      </c>
    </row>
    <row r="4" spans="1:25">
      <c r="A4" s="7" t="s">
        <v>817</v>
      </c>
      <c r="B4" s="8">
        <f>IFERROR(VLOOKUP($A4, Main!$A4:$AB$700,2,0),300)</f>
        <v>21</v>
      </c>
      <c r="C4" s="8">
        <f>IFERROR(VLOOKUP($A4, Main!$A4:$AB$700,3,0),70)</f>
        <v>73</v>
      </c>
      <c r="D4" s="8">
        <f>IFERROR(VLOOKUP($A4, Main!$A4:$AB$700,4,0),Math!B$2)</f>
        <v>0.47</v>
      </c>
      <c r="E4" s="8">
        <f>IFERROR(VLOOKUP($A4, Main!$A4:$AB$700,5,0),Math!C$2)</f>
        <v>0.78</v>
      </c>
      <c r="F4" s="8">
        <f>IFERROR(VLOOKUP($A4, Main!$A4:$AB$700,6,0),Math!D$2)</f>
        <v>1.8</v>
      </c>
      <c r="G4" s="8">
        <f>IFERROR(VLOOKUP($A4, Main!$A4:$AB$700,7,0),Math!E$2)</f>
        <v>5.0999999999999996</v>
      </c>
      <c r="H4" s="8">
        <f>IFERROR(VLOOKUP($A4, Main!$A4:$AB$700,8,0),Math!F$2)</f>
        <v>6.5</v>
      </c>
      <c r="I4" s="8">
        <f>IFERROR(VLOOKUP($A4, Main!$A4:$AB$700,9,0),Math!G$2)</f>
        <v>1.5</v>
      </c>
      <c r="J4" s="8">
        <f>IFERROR(VLOOKUP($A4, Main!$A4:$AB$700,10,0),Math!H$2)</f>
        <v>0.8</v>
      </c>
      <c r="K4" s="8">
        <f>IFERROR(VLOOKUP($A4, Main!$A4:$AB$700,11,0),Math!I$2)</f>
        <v>3</v>
      </c>
      <c r="L4" s="8">
        <f>IFERROR(VLOOKUP($A4, Main!$A4:$AB$700,12,0),Math!J$2)</f>
        <v>22.1</v>
      </c>
      <c r="M4" s="8">
        <f>IFERROR(VLOOKUP($A4, Main!$A4:$AB$700,13,0),Math!K$2)</f>
        <v>8.6</v>
      </c>
      <c r="N4" s="8">
        <f>IFERROR(VLOOKUP($A4, Main!$A4:$AB$700,14,0),Math!L$2)</f>
        <v>18.399999999999999</v>
      </c>
      <c r="O4" s="8">
        <f>IFERROR(VLOOKUP($A4, Main!$A4:$AB$700,15,0),Math!M$2)</f>
        <v>3.1</v>
      </c>
      <c r="P4" s="8">
        <f>IFERROR(VLOOKUP($A4, Main!$A4:$AB$700,16,0),Math!N$2)</f>
        <v>4</v>
      </c>
      <c r="Q4" s="413">
        <f>IFERROR(VLOOKUP($A4, Main!$A4:$AB$700,17,0),0)</f>
        <v>-4.9031200248887921E-2</v>
      </c>
      <c r="R4" s="413">
        <f>IFERROR(VLOOKUP($A4, Main!$A4:$AB$700,18,0),0)</f>
        <v>0.16181780723000641</v>
      </c>
      <c r="S4" s="413">
        <f>IFERROR(VLOOKUP($A4, Main!$A4:$AB$700,19,0),0)</f>
        <v>0.62324179963019455</v>
      </c>
      <c r="T4" s="413">
        <f>IFERROR(VLOOKUP($A4, Main!$A4:$AB$700,20,0),0)</f>
        <v>1.0182811039188638E-2</v>
      </c>
      <c r="U4" s="413">
        <f>IFERROR(VLOOKUP($A4, Main!$A4:$AB$700,21,0),0)</f>
        <v>2.0186490630409337</v>
      </c>
      <c r="V4" s="413">
        <f>IFERROR(VLOOKUP($A4, Main!$A4:$AB$700,22,0),0)</f>
        <v>1.6778144301798508</v>
      </c>
      <c r="W4" s="413">
        <f>IFERROR(VLOOKUP($A4, Main!$A4:$AB$700,23,0),0)</f>
        <v>0.37058551136469142</v>
      </c>
      <c r="X4" s="413">
        <f>IFERROR(VLOOKUP($A4, Main!$A4:$AB$700,24,0),0)</f>
        <v>-2.0287559477441994</v>
      </c>
      <c r="Y4" s="413">
        <f>IFERROR(VLOOKUP($A4, Main!$A4:$AB$700,25,0),0)</f>
        <v>1.6889673532139478</v>
      </c>
    </row>
    <row r="5" spans="1:25">
      <c r="A5" s="7" t="s">
        <v>39</v>
      </c>
      <c r="B5" s="8">
        <f>IFERROR(VLOOKUP($A5, Main!$A5:$AB$700,2,0),300)</f>
        <v>62</v>
      </c>
      <c r="C5" s="8">
        <f>IFERROR(VLOOKUP($A5, Main!$A5:$AB$700,3,0),70)</f>
        <v>66</v>
      </c>
      <c r="D5" s="8">
        <f>IFERROR(VLOOKUP($A5, Main!$A5:$AB$700,4,0),Math!B$2)</f>
        <v>0.44</v>
      </c>
      <c r="E5" s="8">
        <f>IFERROR(VLOOKUP($A5, Main!$A5:$AB$700,5,0),Math!C$2)</f>
        <v>0.76</v>
      </c>
      <c r="F5" s="8">
        <f>IFERROR(VLOOKUP($A5, Main!$A5:$AB$700,6,0),Math!D$2)</f>
        <v>2.4</v>
      </c>
      <c r="G5" s="8">
        <f>IFERROR(VLOOKUP($A5, Main!$A5:$AB$700,7,0),Math!E$2)</f>
        <v>5.5</v>
      </c>
      <c r="H5" s="8">
        <f>IFERROR(VLOOKUP($A5, Main!$A5:$AB$700,8,0),Math!F$2)</f>
        <v>1.3</v>
      </c>
      <c r="I5" s="8">
        <f>IFERROR(VLOOKUP($A5, Main!$A5:$AB$700,9,0),Math!G$2)</f>
        <v>2</v>
      </c>
      <c r="J5" s="8">
        <f>IFERROR(VLOOKUP($A5, Main!$A5:$AB$700,10,0),Math!H$2)</f>
        <v>1.3</v>
      </c>
      <c r="K5" s="8">
        <f>IFERROR(VLOOKUP($A5, Main!$A5:$AB$700,11,0),Math!I$2)</f>
        <v>1.2</v>
      </c>
      <c r="L5" s="8">
        <f>IFERROR(VLOOKUP($A5, Main!$A5:$AB$700,12,0),Math!J$2)</f>
        <v>13.5</v>
      </c>
      <c r="M5" s="8">
        <f>IFERROR(VLOOKUP($A5, Main!$A5:$AB$700,13,0),Math!K$2)</f>
        <v>4.5999999999999996</v>
      </c>
      <c r="N5" s="8">
        <f>IFERROR(VLOOKUP($A5, Main!$A5:$AB$700,14,0),Math!L$2)</f>
        <v>10.4</v>
      </c>
      <c r="O5" s="8">
        <f>IFERROR(VLOOKUP($A5, Main!$A5:$AB$700,15,0),Math!M$2)</f>
        <v>1.9</v>
      </c>
      <c r="P5" s="8">
        <f>IFERROR(VLOOKUP($A5, Main!$A5:$AB$700,16,0),Math!N$2)</f>
        <v>2.5</v>
      </c>
      <c r="Q5" s="413">
        <f>IFERROR(VLOOKUP($A5, Main!$A5:$AB$700,17,0),0)</f>
        <v>-0.556250513168425</v>
      </c>
      <c r="R5" s="413">
        <f>IFERROR(VLOOKUP($A5, Main!$A5:$AB$700,18,0),0)</f>
        <v>-6.2929147256116036E-2</v>
      </c>
      <c r="S5" s="413">
        <f>IFERROR(VLOOKUP($A5, Main!$A5:$AB$700,19,0),0)</f>
        <v>1.310219900875969</v>
      </c>
      <c r="T5" s="413">
        <f>IFERROR(VLOOKUP($A5, Main!$A5:$AB$700,20,0),0)</f>
        <v>0.16684144241131751</v>
      </c>
      <c r="U5" s="413">
        <f>IFERROR(VLOOKUP($A5, Main!$A5:$AB$700,21,0),0)</f>
        <v>-0.76053418499000647</v>
      </c>
      <c r="V5" s="413">
        <f>IFERROR(VLOOKUP($A5, Main!$A5:$AB$700,22,0),0)</f>
        <v>2.954042445022536</v>
      </c>
      <c r="W5" s="413">
        <f>IFERROR(VLOOKUP($A5, Main!$A5:$AB$700,23,0),0)</f>
        <v>1.3407046510628366</v>
      </c>
      <c r="X5" s="413">
        <f>IFERROR(VLOOKUP($A5, Main!$A5:$AB$700,24,0),0)</f>
        <v>0.39069681679172669</v>
      </c>
      <c r="Y5" s="413">
        <f>IFERROR(VLOOKUP($A5, Main!$A5:$AB$700,25,0),0)</f>
        <v>0.12690262304045197</v>
      </c>
    </row>
    <row r="6" spans="1:25">
      <c r="A6" s="7" t="s">
        <v>40</v>
      </c>
      <c r="B6" s="8">
        <f>IFERROR(VLOOKUP($A6, Main!$A6:$AB$700,2,0),300)</f>
        <v>58</v>
      </c>
      <c r="C6" s="8">
        <f>IFERROR(VLOOKUP($A6, Main!$A6:$AB$700,3,0),70)</f>
        <v>76</v>
      </c>
      <c r="D6" s="8">
        <f>IFERROR(VLOOKUP($A6, Main!$A6:$AB$700,4,0),Math!B$2)</f>
        <v>0.63</v>
      </c>
      <c r="E6" s="8">
        <f>IFERROR(VLOOKUP($A6, Main!$A6:$AB$700,5,0),Math!C$2)</f>
        <v>0.64</v>
      </c>
      <c r="F6" s="8">
        <f>IFERROR(VLOOKUP($A6, Main!$A6:$AB$700,6,0),Math!D$2)</f>
        <v>0</v>
      </c>
      <c r="G6" s="8">
        <f>IFERROR(VLOOKUP($A6, Main!$A6:$AB$700,7,0),Math!E$2)</f>
        <v>9.4</v>
      </c>
      <c r="H6" s="8">
        <f>IFERROR(VLOOKUP($A6, Main!$A6:$AB$700,8,0),Math!F$2)</f>
        <v>0.8</v>
      </c>
      <c r="I6" s="8">
        <f>IFERROR(VLOOKUP($A6, Main!$A6:$AB$700,9,0),Math!G$2)</f>
        <v>1</v>
      </c>
      <c r="J6" s="8">
        <f>IFERROR(VLOOKUP($A6, Main!$A6:$AB$700,10,0),Math!H$2)</f>
        <v>2.8</v>
      </c>
      <c r="K6" s="8">
        <f>IFERROR(VLOOKUP($A6, Main!$A6:$AB$700,11,0),Math!I$2)</f>
        <v>0.9</v>
      </c>
      <c r="L6" s="8">
        <f>IFERROR(VLOOKUP($A6, Main!$A6:$AB$700,12,0),Math!J$2)</f>
        <v>11.3</v>
      </c>
      <c r="M6" s="8">
        <f>IFERROR(VLOOKUP($A6, Main!$A6:$AB$700,13,0),Math!K$2)</f>
        <v>4.8</v>
      </c>
      <c r="N6" s="8">
        <f>IFERROR(VLOOKUP($A6, Main!$A6:$AB$700,14,0),Math!L$2)</f>
        <v>7.7</v>
      </c>
      <c r="O6" s="8">
        <f>IFERROR(VLOOKUP($A6, Main!$A6:$AB$700,15,0),Math!M$2)</f>
        <v>1.7</v>
      </c>
      <c r="P6" s="8">
        <f>IFERROR(VLOOKUP($A6, Main!$A6:$AB$700,16,0),Math!N$2)</f>
        <v>2.7</v>
      </c>
      <c r="Q6" s="413">
        <f>IFERROR(VLOOKUP($A6, Main!$A6:$AB$700,17,0),0)</f>
        <v>2.6561384686553131</v>
      </c>
      <c r="R6" s="413">
        <f>IFERROR(VLOOKUP($A6, Main!$A6:$AB$700,18,0),0)</f>
        <v>-1.4114108741728495</v>
      </c>
      <c r="S6" s="413">
        <f>IFERROR(VLOOKUP($A6, Main!$A6:$AB$700,19,0),0)</f>
        <v>-1.4376925041071289</v>
      </c>
      <c r="T6" s="413">
        <f>IFERROR(VLOOKUP($A6, Main!$A6:$AB$700,20,0),0)</f>
        <v>1.6942630982895728</v>
      </c>
      <c r="U6" s="413">
        <f>IFERROR(VLOOKUP($A6, Main!$A6:$AB$700,21,0),0)</f>
        <v>-1.0277633434545199</v>
      </c>
      <c r="V6" s="413">
        <f>IFERROR(VLOOKUP($A6, Main!$A6:$AB$700,22,0),0)</f>
        <v>0.40158641533716533</v>
      </c>
      <c r="W6" s="413">
        <f>IFERROR(VLOOKUP($A6, Main!$A6:$AB$700,23,0),0)</f>
        <v>4.2510620701572721</v>
      </c>
      <c r="X6" s="413">
        <f>IFERROR(VLOOKUP($A6, Main!$A6:$AB$700,24,0),0)</f>
        <v>0.79393894421438094</v>
      </c>
      <c r="Y6" s="413">
        <f>IFERROR(VLOOKUP($A6, Main!$A6:$AB$700,25,0),0)</f>
        <v>-0.27269533118997696</v>
      </c>
    </row>
    <row r="7" spans="1:25">
      <c r="A7" s="7" t="s">
        <v>44</v>
      </c>
      <c r="B7" s="8">
        <f>IFERROR(VLOOKUP($A7, Main!$A7:$AB$700,2,0),300)</f>
        <v>33</v>
      </c>
      <c r="C7" s="8">
        <f>IFERROR(VLOOKUP($A7, Main!$A7:$AB$700,3,0),70)</f>
        <v>62</v>
      </c>
      <c r="D7" s="8">
        <f>IFERROR(VLOOKUP($A7, Main!$A7:$AB$700,4,0),Math!B$2)</f>
        <v>0.45</v>
      </c>
      <c r="E7" s="8">
        <f>IFERROR(VLOOKUP($A7, Main!$A7:$AB$700,5,0),Math!C$2)</f>
        <v>0.79</v>
      </c>
      <c r="F7" s="8">
        <f>IFERROR(VLOOKUP($A7, Main!$A7:$AB$700,6,0),Math!D$2)</f>
        <v>1.9</v>
      </c>
      <c r="G7" s="8">
        <f>IFERROR(VLOOKUP($A7, Main!$A7:$AB$700,7,0),Math!E$2)</f>
        <v>7.6</v>
      </c>
      <c r="H7" s="8">
        <f>IFERROR(VLOOKUP($A7, Main!$A7:$AB$700,8,0),Math!F$2)</f>
        <v>1.2</v>
      </c>
      <c r="I7" s="8">
        <f>IFERROR(VLOOKUP($A7, Main!$A7:$AB$700,9,0),Math!G$2)</f>
        <v>0.7</v>
      </c>
      <c r="J7" s="8">
        <f>IFERROR(VLOOKUP($A7, Main!$A7:$AB$700,10,0),Math!H$2)</f>
        <v>1.9</v>
      </c>
      <c r="K7" s="8">
        <f>IFERROR(VLOOKUP($A7, Main!$A7:$AB$700,11,0),Math!I$2)</f>
        <v>1.8</v>
      </c>
      <c r="L7" s="8">
        <f>IFERROR(VLOOKUP($A7, Main!$A7:$AB$700,12,0),Math!J$2)</f>
        <v>19.899999999999999</v>
      </c>
      <c r="M7" s="8">
        <f>IFERROR(VLOOKUP($A7, Main!$A7:$AB$700,13,0),Math!K$2)</f>
        <v>6.8</v>
      </c>
      <c r="N7" s="8">
        <f>IFERROR(VLOOKUP($A7, Main!$A7:$AB$700,14,0),Math!L$2)</f>
        <v>15.2</v>
      </c>
      <c r="O7" s="8">
        <f>IFERROR(VLOOKUP($A7, Main!$A7:$AB$700,15,0),Math!M$2)</f>
        <v>4.4000000000000004</v>
      </c>
      <c r="P7" s="8">
        <f>IFERROR(VLOOKUP($A7, Main!$A7:$AB$700,16,0),Math!N$2)</f>
        <v>5.5</v>
      </c>
      <c r="Q7" s="413">
        <f>IFERROR(VLOOKUP($A7, Main!$A7:$AB$700,17,0),0)</f>
        <v>-0.38717740886191232</v>
      </c>
      <c r="R7" s="413">
        <f>IFERROR(VLOOKUP($A7, Main!$A7:$AB$700,18,0),0)</f>
        <v>0.27419128447306762</v>
      </c>
      <c r="S7" s="413">
        <f>IFERROR(VLOOKUP($A7, Main!$A7:$AB$700,19,0),0)</f>
        <v>0.73773814983782349</v>
      </c>
      <c r="T7" s="413">
        <f>IFERROR(VLOOKUP($A7, Main!$A7:$AB$700,20,0),0)</f>
        <v>0.98929925711499322</v>
      </c>
      <c r="U7" s="413">
        <f>IFERROR(VLOOKUP($A7, Main!$A7:$AB$700,21,0),0)</f>
        <v>-0.8139800166829092</v>
      </c>
      <c r="V7" s="413">
        <f>IFERROR(VLOOKUP($A7, Main!$A7:$AB$700,22,0),0)</f>
        <v>-0.36415039356844614</v>
      </c>
      <c r="W7" s="413">
        <f>IFERROR(VLOOKUP($A7, Main!$A7:$AB$700,23,0),0)</f>
        <v>2.504847618700611</v>
      </c>
      <c r="X7" s="413">
        <f>IFERROR(VLOOKUP($A7, Main!$A7:$AB$700,24,0),0)</f>
        <v>-0.41578743805358215</v>
      </c>
      <c r="Y7" s="413">
        <f>IFERROR(VLOOKUP($A7, Main!$A7:$AB$700,25,0),0)</f>
        <v>1.2893693989835182</v>
      </c>
    </row>
    <row r="8" spans="1:25">
      <c r="A8" s="7" t="s">
        <v>72</v>
      </c>
      <c r="B8" s="8">
        <f>IFERROR(VLOOKUP($A8, Main!$A8:$AB$700,2,0),300)</f>
        <v>57</v>
      </c>
      <c r="C8" s="8">
        <f>IFERROR(VLOOKUP($A8, Main!$A8:$AB$700,3,0),70)</f>
        <v>70</v>
      </c>
      <c r="D8" s="8">
        <f>IFERROR(VLOOKUP($A8, Main!$A8:$AB$700,4,0),Math!B$2)</f>
        <v>0.49</v>
      </c>
      <c r="E8" s="8">
        <f>IFERROR(VLOOKUP($A8, Main!$A8:$AB$700,5,0),Math!C$2)</f>
        <v>0.92</v>
      </c>
      <c r="F8" s="8">
        <f>IFERROR(VLOOKUP($A8, Main!$A8:$AB$700,6,0),Math!D$2)</f>
        <v>1.9</v>
      </c>
      <c r="G8" s="8">
        <f>IFERROR(VLOOKUP($A8, Main!$A8:$AB$700,7,0),Math!E$2)</f>
        <v>4.5999999999999996</v>
      </c>
      <c r="H8" s="8">
        <f>IFERROR(VLOOKUP($A8, Main!$A8:$AB$700,8,0),Math!F$2)</f>
        <v>4.9000000000000004</v>
      </c>
      <c r="I8" s="8">
        <f>IFERROR(VLOOKUP($A8, Main!$A8:$AB$700,9,0),Math!G$2)</f>
        <v>0.8</v>
      </c>
      <c r="J8" s="8">
        <f>IFERROR(VLOOKUP($A8, Main!$A8:$AB$700,10,0),Math!H$2)</f>
        <v>0.2</v>
      </c>
      <c r="K8" s="8">
        <f>IFERROR(VLOOKUP($A8, Main!$A8:$AB$700,11,0),Math!I$2)</f>
        <v>1.8</v>
      </c>
      <c r="L8" s="8">
        <f>IFERROR(VLOOKUP($A8, Main!$A8:$AB$700,12,0),Math!J$2)</f>
        <v>17.399999999999999</v>
      </c>
      <c r="M8" s="8">
        <f>IFERROR(VLOOKUP($A8, Main!$A8:$AB$700,13,0),Math!K$2)</f>
        <v>6.5</v>
      </c>
      <c r="N8" s="8">
        <f>IFERROR(VLOOKUP($A8, Main!$A8:$AB$700,14,0),Math!L$2)</f>
        <v>13.2</v>
      </c>
      <c r="O8" s="8">
        <f>IFERROR(VLOOKUP($A8, Main!$A8:$AB$700,15,0),Math!M$2)</f>
        <v>2.6</v>
      </c>
      <c r="P8" s="8">
        <f>IFERROR(VLOOKUP($A8, Main!$A8:$AB$700,16,0),Math!N$2)</f>
        <v>2.8</v>
      </c>
      <c r="Q8" s="413">
        <f>IFERROR(VLOOKUP($A8, Main!$A8:$AB$700,17,0),0)</f>
        <v>0.28911500836413739</v>
      </c>
      <c r="R8" s="413">
        <f>IFERROR(VLOOKUP($A8, Main!$A8:$AB$700,18,0),0)</f>
        <v>1.7350464886328623</v>
      </c>
      <c r="S8" s="413">
        <f>IFERROR(VLOOKUP($A8, Main!$A8:$AB$700,19,0),0)</f>
        <v>0.73773814983782349</v>
      </c>
      <c r="T8" s="413">
        <f>IFERROR(VLOOKUP($A8, Main!$A8:$AB$700,20,0),0)</f>
        <v>-0.18564047817597229</v>
      </c>
      <c r="U8" s="413">
        <f>IFERROR(VLOOKUP($A8, Main!$A8:$AB$700,21,0),0)</f>
        <v>1.1635157559544906</v>
      </c>
      <c r="V8" s="413">
        <f>IFERROR(VLOOKUP($A8, Main!$A8:$AB$700,22,0),0)</f>
        <v>-0.10890479059990879</v>
      </c>
      <c r="W8" s="413">
        <f>IFERROR(VLOOKUP($A8, Main!$A8:$AB$700,23,0),0)</f>
        <v>-0.79355745627308305</v>
      </c>
      <c r="X8" s="413">
        <f>IFERROR(VLOOKUP($A8, Main!$A8:$AB$700,24,0),0)</f>
        <v>-0.41578743805358215</v>
      </c>
      <c r="Y8" s="413">
        <f>IFERROR(VLOOKUP($A8, Main!$A8:$AB$700,25,0),0)</f>
        <v>0.83528081463075776</v>
      </c>
    </row>
    <row r="9" spans="1:25">
      <c r="A9" s="7" t="s">
        <v>337</v>
      </c>
      <c r="B9" s="8">
        <f>IFERROR(VLOOKUP($A9, Main!$A9:$AB$700,2,0),300)</f>
        <v>88</v>
      </c>
      <c r="C9" s="8">
        <f>IFERROR(VLOOKUP($A9, Main!$A9:$AB$700,3,0),70)</f>
        <v>68</v>
      </c>
      <c r="D9" s="8">
        <f>IFERROR(VLOOKUP($A9, Main!$A9:$AB$700,4,0),Math!B$2)</f>
        <v>0.52</v>
      </c>
      <c r="E9" s="8">
        <f>IFERROR(VLOOKUP($A9, Main!$A9:$AB$700,5,0),Math!C$2)</f>
        <v>0.7</v>
      </c>
      <c r="F9" s="8">
        <f>IFERROR(VLOOKUP($A9, Main!$A9:$AB$700,6,0),Math!D$2)</f>
        <v>0.6</v>
      </c>
      <c r="G9" s="8">
        <f>IFERROR(VLOOKUP($A9, Main!$A9:$AB$700,7,0),Math!E$2)</f>
        <v>9</v>
      </c>
      <c r="H9" s="8">
        <f>IFERROR(VLOOKUP($A9, Main!$A9:$AB$700,8,0),Math!F$2)</f>
        <v>3.5</v>
      </c>
      <c r="I9" s="8">
        <f>IFERROR(VLOOKUP($A9, Main!$A9:$AB$700,9,0),Math!G$2)</f>
        <v>1.6</v>
      </c>
      <c r="J9" s="8">
        <f>IFERROR(VLOOKUP($A9, Main!$A9:$AB$700,10,0),Math!H$2)</f>
        <v>0.7</v>
      </c>
      <c r="K9" s="8">
        <f>IFERROR(VLOOKUP($A9, Main!$A9:$AB$700,11,0),Math!I$2)</f>
        <v>1.5</v>
      </c>
      <c r="L9" s="8">
        <f>IFERROR(VLOOKUP($A9, Main!$A9:$AB$700,12,0),Math!J$2)</f>
        <v>10.3</v>
      </c>
      <c r="M9" s="8">
        <f>IFERROR(VLOOKUP($A9, Main!$A9:$AB$700,13,0),Math!K$2)</f>
        <v>4.0999999999999996</v>
      </c>
      <c r="N9" s="8">
        <f>IFERROR(VLOOKUP($A9, Main!$A9:$AB$700,14,0),Math!L$2)</f>
        <v>7.8</v>
      </c>
      <c r="O9" s="8">
        <f>IFERROR(VLOOKUP($A9, Main!$A9:$AB$700,15,0),Math!M$2)</f>
        <v>1.5</v>
      </c>
      <c r="P9" s="8">
        <f>IFERROR(VLOOKUP($A9, Main!$A9:$AB$700,16,0),Math!N$2)</f>
        <v>2.2000000000000002</v>
      </c>
      <c r="Q9" s="413">
        <f>IFERROR(VLOOKUP($A9, Main!$A9:$AB$700,17,0),0)</f>
        <v>0.79633432128367543</v>
      </c>
      <c r="R9" s="413">
        <f>IFERROR(VLOOKUP($A9, Main!$A9:$AB$700,18,0),0)</f>
        <v>-0.7371700107144834</v>
      </c>
      <c r="S9" s="413">
        <f>IFERROR(VLOOKUP($A9, Main!$A9:$AB$700,19,0),0)</f>
        <v>-0.75071440286135449</v>
      </c>
      <c r="T9" s="413">
        <f>IFERROR(VLOOKUP($A9, Main!$A9:$AB$700,20,0),0)</f>
        <v>1.537604466917444</v>
      </c>
      <c r="U9" s="413">
        <f>IFERROR(VLOOKUP($A9, Main!$A9:$AB$700,21,0),0)</f>
        <v>0.4152741122538528</v>
      </c>
      <c r="V9" s="413">
        <f>IFERROR(VLOOKUP($A9, Main!$A9:$AB$700,22,0),0)</f>
        <v>1.9330600331483883</v>
      </c>
      <c r="W9" s="413">
        <f>IFERROR(VLOOKUP($A9, Main!$A9:$AB$700,23,0),0)</f>
        <v>0.17656168342506218</v>
      </c>
      <c r="X9" s="413">
        <f>IFERROR(VLOOKUP($A9, Main!$A9:$AB$700,24,0),0)</f>
        <v>-1.2545310630927732E-2</v>
      </c>
      <c r="Y9" s="413">
        <f>IFERROR(VLOOKUP($A9, Main!$A9:$AB$700,25,0),0)</f>
        <v>-0.4543307649310811</v>
      </c>
    </row>
    <row r="10" spans="1:25">
      <c r="A10" s="7" t="s">
        <v>77</v>
      </c>
      <c r="B10" s="8">
        <f>IFERROR(VLOOKUP($A10, Main!$A10:$AB$700,2,0),300)</f>
        <v>53</v>
      </c>
      <c r="C10" s="8">
        <f>IFERROR(VLOOKUP($A10, Main!$A10:$AB$700,3,0),70)</f>
        <v>80</v>
      </c>
      <c r="D10" s="8">
        <f>IFERROR(VLOOKUP($A10, Main!$A10:$AB$700,4,0),Math!B$2)</f>
        <v>0.55000000000000004</v>
      </c>
      <c r="E10" s="8">
        <f>IFERROR(VLOOKUP($A10, Main!$A10:$AB$700,5,0),Math!C$2)</f>
        <v>0.74</v>
      </c>
      <c r="F10" s="8">
        <f>IFERROR(VLOOKUP($A10, Main!$A10:$AB$700,6,0),Math!D$2)</f>
        <v>0</v>
      </c>
      <c r="G10" s="8">
        <f>IFERROR(VLOOKUP($A10, Main!$A10:$AB$700,7,0),Math!E$2)</f>
        <v>10.1</v>
      </c>
      <c r="H10" s="8">
        <f>IFERROR(VLOOKUP($A10, Main!$A10:$AB$700,8,0),Math!F$2)</f>
        <v>3</v>
      </c>
      <c r="I10" s="8">
        <f>IFERROR(VLOOKUP($A10, Main!$A10:$AB$700,9,0),Math!G$2)</f>
        <v>1.2</v>
      </c>
      <c r="J10" s="8">
        <f>IFERROR(VLOOKUP($A10, Main!$A10:$AB$700,10,0),Math!H$2)</f>
        <v>1.3</v>
      </c>
      <c r="K10" s="8">
        <f>IFERROR(VLOOKUP($A10, Main!$A10:$AB$700,11,0),Math!I$2)</f>
        <v>1.9</v>
      </c>
      <c r="L10" s="8">
        <f>IFERROR(VLOOKUP($A10, Main!$A10:$AB$700,12,0),Math!J$2)</f>
        <v>14.4</v>
      </c>
      <c r="M10" s="8">
        <f>IFERROR(VLOOKUP($A10, Main!$A10:$AB$700,13,0),Math!K$2)</f>
        <v>5.8</v>
      </c>
      <c r="N10" s="8">
        <f>IFERROR(VLOOKUP($A10, Main!$A10:$AB$700,14,0),Math!L$2)</f>
        <v>10.6</v>
      </c>
      <c r="O10" s="8">
        <f>IFERROR(VLOOKUP($A10, Main!$A10:$AB$700,15,0),Math!M$2)</f>
        <v>2.7</v>
      </c>
      <c r="P10" s="8">
        <f>IFERROR(VLOOKUP($A10, Main!$A10:$AB$700,16,0),Math!N$2)</f>
        <v>3.7</v>
      </c>
      <c r="Q10" s="413">
        <f>IFERROR(VLOOKUP($A10, Main!$A10:$AB$700,17,0),0)</f>
        <v>1.3035536342032135</v>
      </c>
      <c r="R10" s="413">
        <f>IFERROR(VLOOKUP($A10, Main!$A10:$AB$700,18,0),0)</f>
        <v>-0.28767610174223845</v>
      </c>
      <c r="S10" s="413">
        <f>IFERROR(VLOOKUP($A10, Main!$A10:$AB$700,19,0),0)</f>
        <v>-1.4376925041071289</v>
      </c>
      <c r="T10" s="413">
        <f>IFERROR(VLOOKUP($A10, Main!$A10:$AB$700,20,0),0)</f>
        <v>1.9684157031907978</v>
      </c>
      <c r="U10" s="413">
        <f>IFERROR(VLOOKUP($A10, Main!$A10:$AB$700,21,0),0)</f>
        <v>0.14804495378933935</v>
      </c>
      <c r="V10" s="413">
        <f>IFERROR(VLOOKUP($A10, Main!$A10:$AB$700,22,0),0)</f>
        <v>0.91207762127423941</v>
      </c>
      <c r="W10" s="413">
        <f>IFERROR(VLOOKUP($A10, Main!$A10:$AB$700,23,0),0)</f>
        <v>1.3407046510628366</v>
      </c>
      <c r="X10" s="413">
        <f>IFERROR(VLOOKUP($A10, Main!$A10:$AB$700,24,0),0)</f>
        <v>-0.55020148052780016</v>
      </c>
      <c r="Y10" s="413">
        <f>IFERROR(VLOOKUP($A10, Main!$A10:$AB$700,25,0),0)</f>
        <v>0.29037451340744574</v>
      </c>
    </row>
    <row r="11" spans="1:25">
      <c r="A11" s="7" t="s">
        <v>341</v>
      </c>
      <c r="B11" s="8">
        <f>IFERROR(VLOOKUP($A11, Main!$A11:$AB$700,2,0),300)</f>
        <v>72</v>
      </c>
      <c r="C11" s="8">
        <f>IFERROR(VLOOKUP($A11, Main!$A11:$AB$700,3,0),70)</f>
        <v>72</v>
      </c>
      <c r="D11" s="8">
        <f>IFERROR(VLOOKUP($A11, Main!$A11:$AB$700,4,0),Math!B$2)</f>
        <v>0.44</v>
      </c>
      <c r="E11" s="8">
        <f>IFERROR(VLOOKUP($A11, Main!$A11:$AB$700,5,0),Math!C$2)</f>
        <v>0.77</v>
      </c>
      <c r="F11" s="8">
        <f>IFERROR(VLOOKUP($A11, Main!$A11:$AB$700,6,0),Math!D$2)</f>
        <v>1.9</v>
      </c>
      <c r="G11" s="8">
        <f>IFERROR(VLOOKUP($A11, Main!$A11:$AB$700,7,0),Math!E$2)</f>
        <v>4.9000000000000004</v>
      </c>
      <c r="H11" s="8">
        <f>IFERROR(VLOOKUP($A11, Main!$A11:$AB$700,8,0),Math!F$2)</f>
        <v>1.5</v>
      </c>
      <c r="I11" s="8">
        <f>IFERROR(VLOOKUP($A11, Main!$A11:$AB$700,9,0),Math!G$2)</f>
        <v>1.5</v>
      </c>
      <c r="J11" s="8">
        <f>IFERROR(VLOOKUP($A11, Main!$A11:$AB$700,10,0),Math!H$2)</f>
        <v>0.9</v>
      </c>
      <c r="K11" s="8">
        <f>IFERROR(VLOOKUP($A11, Main!$A11:$AB$700,11,0),Math!I$2)</f>
        <v>1.5</v>
      </c>
      <c r="L11" s="8">
        <f>IFERROR(VLOOKUP($A11, Main!$A11:$AB$700,12,0),Math!J$2)</f>
        <v>16.899999999999999</v>
      </c>
      <c r="M11" s="8">
        <f>IFERROR(VLOOKUP($A11, Main!$A11:$AB$700,13,0),Math!K$2)</f>
        <v>6.1</v>
      </c>
      <c r="N11" s="8">
        <f>IFERROR(VLOOKUP($A11, Main!$A11:$AB$700,14,0),Math!L$2)</f>
        <v>13.8</v>
      </c>
      <c r="O11" s="8">
        <f>IFERROR(VLOOKUP($A11, Main!$A11:$AB$700,15,0),Math!M$2)</f>
        <v>2.8</v>
      </c>
      <c r="P11" s="8">
        <f>IFERROR(VLOOKUP($A11, Main!$A11:$AB$700,16,0),Math!N$2)</f>
        <v>3.7</v>
      </c>
      <c r="Q11" s="413">
        <f>IFERROR(VLOOKUP($A11, Main!$A11:$AB$700,17,0),0)</f>
        <v>-0.556250513168425</v>
      </c>
      <c r="R11" s="413">
        <f>IFERROR(VLOOKUP($A11, Main!$A11:$AB$700,18,0),0)</f>
        <v>4.9444329986945194E-2</v>
      </c>
      <c r="S11" s="413">
        <f>IFERROR(VLOOKUP($A11, Main!$A11:$AB$700,19,0),0)</f>
        <v>0.73773814983782349</v>
      </c>
      <c r="T11" s="413">
        <f>IFERROR(VLOOKUP($A11, Main!$A11:$AB$700,20,0),0)</f>
        <v>-6.8146504646875453E-2</v>
      </c>
      <c r="U11" s="413">
        <f>IFERROR(VLOOKUP($A11, Main!$A11:$AB$700,21,0),0)</f>
        <v>-0.65364252160420111</v>
      </c>
      <c r="V11" s="413">
        <f>IFERROR(VLOOKUP($A11, Main!$A11:$AB$700,22,0),0)</f>
        <v>1.6778144301798508</v>
      </c>
      <c r="W11" s="413">
        <f>IFERROR(VLOOKUP($A11, Main!$A11:$AB$700,23,0),0)</f>
        <v>0.56460933930432045</v>
      </c>
      <c r="X11" s="413">
        <f>IFERROR(VLOOKUP($A11, Main!$A11:$AB$700,24,0),0)</f>
        <v>-1.2545310630927732E-2</v>
      </c>
      <c r="Y11" s="413">
        <f>IFERROR(VLOOKUP($A11, Main!$A11:$AB$700,25,0),0)</f>
        <v>0.74446309776020569</v>
      </c>
    </row>
    <row r="12" spans="1:25">
      <c r="A12" s="7" t="s">
        <v>90</v>
      </c>
      <c r="B12" s="8">
        <f>IFERROR(VLOOKUP($A12, Main!$A12:$AB$700,2,0),300)</f>
        <v>86</v>
      </c>
      <c r="C12" s="8">
        <f>IFERROR(VLOOKUP($A12, Main!$A12:$AB$700,3,0),70)</f>
        <v>76</v>
      </c>
      <c r="D12" s="8">
        <f>IFERROR(VLOOKUP($A12, Main!$A12:$AB$700,4,0),Math!B$2)</f>
        <v>0.44</v>
      </c>
      <c r="E12" s="8">
        <f>IFERROR(VLOOKUP($A12, Main!$A12:$AB$700,5,0),Math!C$2)</f>
        <v>0.81</v>
      </c>
      <c r="F12" s="8">
        <f>IFERROR(VLOOKUP($A12, Main!$A12:$AB$700,6,0),Math!D$2)</f>
        <v>1.4</v>
      </c>
      <c r="G12" s="8">
        <f>IFERROR(VLOOKUP($A12, Main!$A12:$AB$700,7,0),Math!E$2)</f>
        <v>6.7</v>
      </c>
      <c r="H12" s="8">
        <f>IFERROR(VLOOKUP($A12, Main!$A12:$AB$700,8,0),Math!F$2)</f>
        <v>1.4</v>
      </c>
      <c r="I12" s="8">
        <f>IFERROR(VLOOKUP($A12, Main!$A12:$AB$700,9,0),Math!G$2)</f>
        <v>1.2</v>
      </c>
      <c r="J12" s="8">
        <f>IFERROR(VLOOKUP($A12, Main!$A12:$AB$700,10,0),Math!H$2)</f>
        <v>1.5</v>
      </c>
      <c r="K12" s="8">
        <f>IFERROR(VLOOKUP($A12, Main!$A12:$AB$700,11,0),Math!I$2)</f>
        <v>1.2</v>
      </c>
      <c r="L12" s="8">
        <f>IFERROR(VLOOKUP($A12, Main!$A12:$AB$700,12,0),Math!J$2)</f>
        <v>12.5</v>
      </c>
      <c r="M12" s="8">
        <f>IFERROR(VLOOKUP($A12, Main!$A12:$AB$700,13,0),Math!K$2)</f>
        <v>4.5999999999999996</v>
      </c>
      <c r="N12" s="8">
        <f>IFERROR(VLOOKUP($A12, Main!$A12:$AB$700,14,0),Math!L$2)</f>
        <v>10.4</v>
      </c>
      <c r="O12" s="8">
        <f>IFERROR(VLOOKUP($A12, Main!$A12:$AB$700,15,0),Math!M$2)</f>
        <v>1.9</v>
      </c>
      <c r="P12" s="8">
        <f>IFERROR(VLOOKUP($A12, Main!$A12:$AB$700,16,0),Math!N$2)</f>
        <v>2.2999999999999998</v>
      </c>
      <c r="Q12" s="413">
        <f>IFERROR(VLOOKUP($A12, Main!$A12:$AB$700,17,0),0)</f>
        <v>-0.556250513168425</v>
      </c>
      <c r="R12" s="413">
        <f>IFERROR(VLOOKUP($A12, Main!$A12:$AB$700,18,0),0)</f>
        <v>0.49893823895919009</v>
      </c>
      <c r="S12" s="413">
        <f>IFERROR(VLOOKUP($A12, Main!$A12:$AB$700,19,0),0)</f>
        <v>0.16525639879967807</v>
      </c>
      <c r="T12" s="413">
        <f>IFERROR(VLOOKUP($A12, Main!$A12:$AB$700,20,0),0)</f>
        <v>0.63681733652770378</v>
      </c>
      <c r="U12" s="413">
        <f>IFERROR(VLOOKUP($A12, Main!$A12:$AB$700,21,0),0)</f>
        <v>-0.70708835329710384</v>
      </c>
      <c r="V12" s="413">
        <f>IFERROR(VLOOKUP($A12, Main!$A12:$AB$700,22,0),0)</f>
        <v>0.91207762127423941</v>
      </c>
      <c r="W12" s="413">
        <f>IFERROR(VLOOKUP($A12, Main!$A12:$AB$700,23,0),0)</f>
        <v>1.7287523069420947</v>
      </c>
      <c r="X12" s="413">
        <f>IFERROR(VLOOKUP($A12, Main!$A12:$AB$700,24,0),0)</f>
        <v>0.39069681679172669</v>
      </c>
      <c r="Y12" s="413">
        <f>IFERROR(VLOOKUP($A12, Main!$A12:$AB$700,25,0),0)</f>
        <v>-5.4732810700652168E-2</v>
      </c>
    </row>
    <row r="13" spans="1:25">
      <c r="A13" s="7" t="s">
        <v>923</v>
      </c>
      <c r="B13" s="8">
        <f>IFERROR(VLOOKUP($A13, Main!$A13:$AB$700,2,0),300)</f>
        <v>67</v>
      </c>
      <c r="C13" s="8">
        <f>IFERROR(VLOOKUP($A13, Main!$A13:$AB$700,3,0),70)</f>
        <v>78</v>
      </c>
      <c r="D13" s="8">
        <f>IFERROR(VLOOKUP($A13, Main!$A13:$AB$700,4,0),Math!B$2)</f>
        <v>0.48</v>
      </c>
      <c r="E13" s="8">
        <f>IFERROR(VLOOKUP($A13, Main!$A13:$AB$700,5,0),Math!C$2)</f>
        <v>0.81</v>
      </c>
      <c r="F13" s="8">
        <f>IFERROR(VLOOKUP($A13, Main!$A13:$AB$700,6,0),Math!D$2)</f>
        <v>1.1000000000000001</v>
      </c>
      <c r="G13" s="8">
        <f>IFERROR(VLOOKUP($A13, Main!$A13:$AB$700,7,0),Math!E$2)</f>
        <v>3.6</v>
      </c>
      <c r="H13" s="8">
        <f>IFERROR(VLOOKUP($A13, Main!$A13:$AB$700,8,0),Math!F$2)</f>
        <v>4.7</v>
      </c>
      <c r="I13" s="8">
        <f>IFERROR(VLOOKUP($A13, Main!$A13:$AB$700,9,0),Math!G$2)</f>
        <v>1.5</v>
      </c>
      <c r="J13" s="8">
        <f>IFERROR(VLOOKUP($A13, Main!$A13:$AB$700,10,0),Math!H$2)</f>
        <v>0.6</v>
      </c>
      <c r="K13" s="8">
        <f>IFERROR(VLOOKUP($A13, Main!$A13:$AB$700,11,0),Math!I$2)</f>
        <v>2.1</v>
      </c>
      <c r="L13" s="8">
        <f>IFERROR(VLOOKUP($A13, Main!$A13:$AB$700,12,0),Math!J$2)</f>
        <v>15.8</v>
      </c>
      <c r="M13" s="8">
        <f>IFERROR(VLOOKUP($A13, Main!$A13:$AB$700,13,0),Math!K$2)</f>
        <v>6.1</v>
      </c>
      <c r="N13" s="8">
        <f>IFERROR(VLOOKUP($A13, Main!$A13:$AB$700,14,0),Math!L$2)</f>
        <v>12.8</v>
      </c>
      <c r="O13" s="8">
        <f>IFERROR(VLOOKUP($A13, Main!$A13:$AB$700,15,0),Math!M$2)</f>
        <v>2.5</v>
      </c>
      <c r="P13" s="8">
        <f>IFERROR(VLOOKUP($A13, Main!$A13:$AB$700,16,0),Math!N$2)</f>
        <v>3.1</v>
      </c>
      <c r="Q13" s="413">
        <f>IFERROR(VLOOKUP($A13, Main!$A13:$AB$700,17,0),0)</f>
        <v>0.12004190405762474</v>
      </c>
      <c r="R13" s="413">
        <f>IFERROR(VLOOKUP($A13, Main!$A13:$AB$700,18,0),0)</f>
        <v>0.49893823895919009</v>
      </c>
      <c r="S13" s="413">
        <f>IFERROR(VLOOKUP($A13, Main!$A13:$AB$700,19,0),0)</f>
        <v>-0.17823265182320897</v>
      </c>
      <c r="T13" s="413">
        <f>IFERROR(VLOOKUP($A13, Main!$A13:$AB$700,20,0),0)</f>
        <v>-0.57728705660629398</v>
      </c>
      <c r="U13" s="413">
        <f>IFERROR(VLOOKUP($A13, Main!$A13:$AB$700,21,0),0)</f>
        <v>1.0566240925686852</v>
      </c>
      <c r="V13" s="413">
        <f>IFERROR(VLOOKUP($A13, Main!$A13:$AB$700,22,0),0)</f>
        <v>1.6778144301798508</v>
      </c>
      <c r="W13" s="413">
        <f>IFERROR(VLOOKUP($A13, Main!$A13:$AB$700,23,0),0)</f>
        <v>-1.7462144514566846E-2</v>
      </c>
      <c r="X13" s="413">
        <f>IFERROR(VLOOKUP($A13, Main!$A13:$AB$700,24,0),0)</f>
        <v>-0.81902956547623662</v>
      </c>
      <c r="Y13" s="413">
        <f>IFERROR(VLOOKUP($A13, Main!$A13:$AB$700,25,0),0)</f>
        <v>0.54466412064499159</v>
      </c>
    </row>
    <row r="14" spans="1:25">
      <c r="A14" s="7" t="s">
        <v>116</v>
      </c>
      <c r="B14" s="8">
        <f>IFERROR(VLOOKUP($A14, Main!$A14:$AB$700,2,0),300)</f>
        <v>84</v>
      </c>
      <c r="C14" s="8">
        <f>IFERROR(VLOOKUP($A14, Main!$A14:$AB$700,3,0),70)</f>
        <v>66</v>
      </c>
      <c r="D14" s="8">
        <f>IFERROR(VLOOKUP($A14, Main!$A14:$AB$700,4,0),Math!B$2)</f>
        <v>0.47</v>
      </c>
      <c r="E14" s="8">
        <f>IFERROR(VLOOKUP($A14, Main!$A14:$AB$700,5,0),Math!C$2)</f>
        <v>0.8</v>
      </c>
      <c r="F14" s="8">
        <f>IFERROR(VLOOKUP($A14, Main!$A14:$AB$700,6,0),Math!D$2)</f>
        <v>2</v>
      </c>
      <c r="G14" s="8">
        <f>IFERROR(VLOOKUP($A14, Main!$A14:$AB$700,7,0),Math!E$2)</f>
        <v>3.1</v>
      </c>
      <c r="H14" s="8">
        <f>IFERROR(VLOOKUP($A14, Main!$A14:$AB$700,8,0),Math!F$2)</f>
        <v>2.4</v>
      </c>
      <c r="I14" s="8">
        <f>IFERROR(VLOOKUP($A14, Main!$A14:$AB$700,9,0),Math!G$2)</f>
        <v>1.4</v>
      </c>
      <c r="J14" s="8">
        <f>IFERROR(VLOOKUP($A14, Main!$A14:$AB$700,10,0),Math!H$2)</f>
        <v>0.3</v>
      </c>
      <c r="K14" s="8">
        <f>IFERROR(VLOOKUP($A14, Main!$A14:$AB$700,11,0),Math!I$2)</f>
        <v>1.3</v>
      </c>
      <c r="L14" s="8">
        <f>IFERROR(VLOOKUP($A14, Main!$A14:$AB$700,12,0),Math!J$2)</f>
        <v>16.600000000000001</v>
      </c>
      <c r="M14" s="8">
        <f>IFERROR(VLOOKUP($A14, Main!$A14:$AB$700,13,0),Math!K$2)</f>
        <v>6.2</v>
      </c>
      <c r="N14" s="8">
        <f>IFERROR(VLOOKUP($A14, Main!$A14:$AB$700,14,0),Math!L$2)</f>
        <v>13.3</v>
      </c>
      <c r="O14" s="8">
        <f>IFERROR(VLOOKUP($A14, Main!$A14:$AB$700,15,0),Math!M$2)</f>
        <v>2.2000000000000002</v>
      </c>
      <c r="P14" s="8">
        <f>IFERROR(VLOOKUP($A14, Main!$A14:$AB$700,16,0),Math!N$2)</f>
        <v>2.7</v>
      </c>
      <c r="Q14" s="413">
        <f>IFERROR(VLOOKUP($A14, Main!$A14:$AB$700,17,0),0)</f>
        <v>-4.9031200248887921E-2</v>
      </c>
      <c r="R14" s="413">
        <f>IFERROR(VLOOKUP($A14, Main!$A14:$AB$700,18,0),0)</f>
        <v>0.38656476171612886</v>
      </c>
      <c r="S14" s="413">
        <f>IFERROR(VLOOKUP($A14, Main!$A14:$AB$700,19,0),0)</f>
        <v>0.85223450004545265</v>
      </c>
      <c r="T14" s="413">
        <f>IFERROR(VLOOKUP($A14, Main!$A14:$AB$700,20,0),0)</f>
        <v>-0.77311034582145488</v>
      </c>
      <c r="U14" s="413">
        <f>IFERROR(VLOOKUP($A14, Main!$A14:$AB$700,21,0),0)</f>
        <v>-0.17263003636807686</v>
      </c>
      <c r="V14" s="413">
        <f>IFERROR(VLOOKUP($A14, Main!$A14:$AB$700,22,0),0)</f>
        <v>1.4225688272113135</v>
      </c>
      <c r="W14" s="413">
        <f>IFERROR(VLOOKUP($A14, Main!$A14:$AB$700,23,0),0)</f>
        <v>-0.59953362833345403</v>
      </c>
      <c r="X14" s="413">
        <f>IFERROR(VLOOKUP($A14, Main!$A14:$AB$700,24,0),0)</f>
        <v>0.25628277431750845</v>
      </c>
      <c r="Y14" s="413">
        <f>IFERROR(VLOOKUP($A14, Main!$A14:$AB$700,25,0),0)</f>
        <v>0.68997246763787501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53.92307692307692</v>
      </c>
      <c r="C17" s="386">
        <f t="shared" si="0"/>
        <v>70.84615384615384</v>
      </c>
      <c r="D17" s="386">
        <f t="shared" si="0"/>
        <v>0.48692307692307701</v>
      </c>
      <c r="E17" s="386">
        <f t="shared" si="0"/>
        <v>0.78461538461538483</v>
      </c>
      <c r="F17" s="386">
        <f t="shared" si="0"/>
        <v>1.453846153846154</v>
      </c>
      <c r="G17" s="386">
        <f t="shared" si="0"/>
        <v>6.6999999999999993</v>
      </c>
      <c r="H17" s="386">
        <f t="shared" si="0"/>
        <v>3.2384615384615385</v>
      </c>
      <c r="I17" s="386">
        <f t="shared" si="0"/>
        <v>1.2692307692307689</v>
      </c>
      <c r="J17" s="386">
        <f t="shared" si="0"/>
        <v>1.1230769230769231</v>
      </c>
      <c r="K17" s="386">
        <f t="shared" si="0"/>
        <v>1.8538461538461539</v>
      </c>
      <c r="L17" s="386">
        <f t="shared" si="0"/>
        <v>17.184615384615388</v>
      </c>
      <c r="M17" s="386">
        <f t="shared" si="0"/>
        <v>6.3692307692307679</v>
      </c>
      <c r="N17" s="386">
        <f t="shared" si="0"/>
        <v>13.284615384615389</v>
      </c>
      <c r="O17" s="387">
        <f>M17/N17</f>
        <v>0.47944412275622439</v>
      </c>
      <c r="P17" s="387">
        <f>AVERAGE(O2:O14)</f>
        <v>2.9923076923076923</v>
      </c>
      <c r="Q17" s="387">
        <f>AVERAGE(P2:P14)</f>
        <v>3.792307692307693</v>
      </c>
      <c r="R17" s="386">
        <f>P17/Q17</f>
        <v>0.78904665314401612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0.47944412275622444</v>
      </c>
      <c r="C20" s="386">
        <f>M20/N20</f>
        <v>0.78904665314401601</v>
      </c>
      <c r="D20" s="386">
        <f t="shared" ref="D20:N20" si="1">SUM(F2:F14)</f>
        <v>18.900000000000002</v>
      </c>
      <c r="E20" s="386">
        <f t="shared" si="1"/>
        <v>87.1</v>
      </c>
      <c r="F20" s="386">
        <f t="shared" si="1"/>
        <v>42.1</v>
      </c>
      <c r="G20" s="386">
        <f t="shared" si="1"/>
        <v>16.499999999999996</v>
      </c>
      <c r="H20" s="386">
        <f t="shared" si="1"/>
        <v>14.6</v>
      </c>
      <c r="I20" s="386">
        <f t="shared" si="1"/>
        <v>24.1</v>
      </c>
      <c r="J20" s="386">
        <f t="shared" si="1"/>
        <v>223.40000000000003</v>
      </c>
      <c r="K20" s="386">
        <f t="shared" si="1"/>
        <v>82.799999999999983</v>
      </c>
      <c r="L20" s="386">
        <f t="shared" si="1"/>
        <v>172.70000000000005</v>
      </c>
      <c r="M20" s="386">
        <f t="shared" si="1"/>
        <v>38.9</v>
      </c>
      <c r="N20" s="386">
        <f t="shared" si="1"/>
        <v>49.300000000000011</v>
      </c>
    </row>
  </sheetData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C1-A41B-9F4A-83F0-31ACA444970E}">
  <dimension ref="A1:Y20"/>
  <sheetViews>
    <sheetView workbookViewId="0">
      <selection activeCell="A2" sqref="A2:A14"/>
    </sheetView>
  </sheetViews>
  <sheetFormatPr baseColWidth="10" defaultRowHeight="16"/>
  <cols>
    <col min="1" max="1" width="18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17</v>
      </c>
      <c r="B2" s="8">
        <f>IFERROR(VLOOKUP($A2, Main!$A2:$AB$700,2,0),300)</f>
        <v>6</v>
      </c>
      <c r="C2" s="8">
        <f>IFERROR(VLOOKUP($A2, Main!$A2:$AB$700,3,0),70)</f>
        <v>79</v>
      </c>
      <c r="D2" s="8">
        <f>IFERROR(VLOOKUP($A2, Main!$A2:$AB$700,4,0),Math!B$2)</f>
        <v>0.52</v>
      </c>
      <c r="E2" s="8">
        <f>IFERROR(VLOOKUP($A2, Main!$A2:$AB$700,5,0),Math!C$2)</f>
        <v>0.85</v>
      </c>
      <c r="F2" s="8">
        <f>IFERROR(VLOOKUP($A2, Main!$A2:$AB$700,6,0),Math!D$2)</f>
        <v>1.9</v>
      </c>
      <c r="G2" s="8">
        <f>IFERROR(VLOOKUP($A2, Main!$A2:$AB$700,7,0),Math!E$2)</f>
        <v>12.4</v>
      </c>
      <c r="H2" s="8">
        <f>IFERROR(VLOOKUP($A2, Main!$A2:$AB$700,8,0),Math!F$2)</f>
        <v>3.6</v>
      </c>
      <c r="I2" s="8">
        <f>IFERROR(VLOOKUP($A2, Main!$A2:$AB$700,9,0),Math!G$2)</f>
        <v>0.9</v>
      </c>
      <c r="J2" s="8">
        <f>IFERROR(VLOOKUP($A2, Main!$A2:$AB$700,10,0),Math!H$2)</f>
        <v>1.7</v>
      </c>
      <c r="K2" s="8">
        <f>IFERROR(VLOOKUP($A2, Main!$A2:$AB$700,11,0),Math!I$2)</f>
        <v>3.1</v>
      </c>
      <c r="L2" s="8">
        <f>IFERROR(VLOOKUP($A2, Main!$A2:$AB$700,12,0),Math!J$2)</f>
        <v>25.6</v>
      </c>
      <c r="M2" s="8">
        <f>IFERROR(VLOOKUP($A2, Main!$A2:$AB$700,13,0),Math!K$2)</f>
        <v>9.3000000000000007</v>
      </c>
      <c r="N2" s="8">
        <f>IFERROR(VLOOKUP($A2, Main!$A2:$AB$700,14,0),Math!L$2)</f>
        <v>18</v>
      </c>
      <c r="O2" s="8">
        <f>IFERROR(VLOOKUP($A2, Main!$A2:$AB$700,15,0),Math!M$2)</f>
        <v>5.2</v>
      </c>
      <c r="P2" s="8">
        <f>IFERROR(VLOOKUP($A2, Main!$A2:$AB$700,16,0),Math!N$2)</f>
        <v>6.1</v>
      </c>
      <c r="Q2" s="413">
        <f>IFERROR(VLOOKUP($A2, Main!$A2:$AB$700,17,0),0)</f>
        <v>0.79633432128367543</v>
      </c>
      <c r="R2" s="413">
        <f>IFERROR(VLOOKUP($A2, Main!$A2:$AB$700,18,0),0)</f>
        <v>0.94843214793143371</v>
      </c>
      <c r="S2" s="413">
        <f>IFERROR(VLOOKUP($A2, Main!$A2:$AB$700,19,0),0)</f>
        <v>0.73773814983782349</v>
      </c>
      <c r="T2" s="413">
        <f>IFERROR(VLOOKUP($A2, Main!$A2:$AB$700,20,0),0)</f>
        <v>2.8692028335805384</v>
      </c>
      <c r="U2" s="413">
        <f>IFERROR(VLOOKUP($A2, Main!$A2:$AB$700,21,0),0)</f>
        <v>0.46871994394675559</v>
      </c>
      <c r="V2" s="413">
        <f>IFERROR(VLOOKUP($A2, Main!$A2:$AB$700,22,0),0)</f>
        <v>0.14634081236862825</v>
      </c>
      <c r="W2" s="413">
        <f>IFERROR(VLOOKUP($A2, Main!$A2:$AB$700,23,0),0)</f>
        <v>2.1167999628213527</v>
      </c>
      <c r="X2" s="413">
        <f>IFERROR(VLOOKUP($A2, Main!$A2:$AB$700,24,0),0)</f>
        <v>-2.1631699902184178</v>
      </c>
      <c r="Y2" s="413">
        <f>IFERROR(VLOOKUP($A2, Main!$A2:$AB$700,25,0),0)</f>
        <v>2.3246913713078121</v>
      </c>
    </row>
    <row r="3" spans="1:25">
      <c r="A3" s="7" t="s">
        <v>29</v>
      </c>
      <c r="B3" s="8">
        <f>IFERROR(VLOOKUP($A3, Main!$A3:$AB$700,2,0),300)</f>
        <v>20</v>
      </c>
      <c r="C3" s="8">
        <f>IFERROR(VLOOKUP($A3, Main!$A3:$AB$700,3,0),70)</f>
        <v>77</v>
      </c>
      <c r="D3" s="8">
        <f>IFERROR(VLOOKUP($A3, Main!$A3:$AB$700,4,0),Math!B$2)</f>
        <v>0.67</v>
      </c>
      <c r="E3" s="8">
        <f>IFERROR(VLOOKUP($A3, Main!$A3:$AB$700,5,0),Math!C$2)</f>
        <v>0.64</v>
      </c>
      <c r="F3" s="8">
        <f>IFERROR(VLOOKUP($A3, Main!$A3:$AB$700,6,0),Math!D$2)</f>
        <v>0</v>
      </c>
      <c r="G3" s="8">
        <f>IFERROR(VLOOKUP($A3, Main!$A3:$AB$700,7,0),Math!E$2)</f>
        <v>13.5</v>
      </c>
      <c r="H3" s="8">
        <f>IFERROR(VLOOKUP($A3, Main!$A3:$AB$700,8,0),Math!F$2)</f>
        <v>2.1</v>
      </c>
      <c r="I3" s="8">
        <f>IFERROR(VLOOKUP($A3, Main!$A3:$AB$700,9,0),Math!G$2)</f>
        <v>0.8</v>
      </c>
      <c r="J3" s="8">
        <f>IFERROR(VLOOKUP($A3, Main!$A3:$AB$700,10,0),Math!H$2)</f>
        <v>2.4</v>
      </c>
      <c r="K3" s="8">
        <f>IFERROR(VLOOKUP($A3, Main!$A3:$AB$700,11,0),Math!I$2)</f>
        <v>1.6</v>
      </c>
      <c r="L3" s="8">
        <f>IFERROR(VLOOKUP($A3, Main!$A3:$AB$700,12,0),Math!J$2)</f>
        <v>16.899999999999999</v>
      </c>
      <c r="M3" s="8">
        <f>IFERROR(VLOOKUP($A3, Main!$A3:$AB$700,13,0),Math!K$2)</f>
        <v>6.3</v>
      </c>
      <c r="N3" s="8">
        <f>IFERROR(VLOOKUP($A3, Main!$A3:$AB$700,14,0),Math!L$2)</f>
        <v>9.3000000000000007</v>
      </c>
      <c r="O3" s="8">
        <f>IFERROR(VLOOKUP($A3, Main!$A3:$AB$700,15,0),Math!M$2)</f>
        <v>4.4000000000000004</v>
      </c>
      <c r="P3" s="8">
        <f>IFERROR(VLOOKUP($A3, Main!$A3:$AB$700,16,0),Math!N$2)</f>
        <v>6.8</v>
      </c>
      <c r="Q3" s="413">
        <f>IFERROR(VLOOKUP($A3, Main!$A3:$AB$700,17,0),0)</f>
        <v>3.3324308858813638</v>
      </c>
      <c r="R3" s="413">
        <f>IFERROR(VLOOKUP($A3, Main!$A3:$AB$700,18,0),0)</f>
        <v>-1.4114108741728495</v>
      </c>
      <c r="S3" s="413">
        <f>IFERROR(VLOOKUP($A3, Main!$A3:$AB$700,19,0),0)</f>
        <v>-1.4376925041071289</v>
      </c>
      <c r="T3" s="413">
        <f>IFERROR(VLOOKUP($A3, Main!$A3:$AB$700,20,0),0)</f>
        <v>3.3000140698538929</v>
      </c>
      <c r="U3" s="413">
        <f>IFERROR(VLOOKUP($A3, Main!$A3:$AB$700,21,0),0)</f>
        <v>-0.33296753144678487</v>
      </c>
      <c r="V3" s="413">
        <f>IFERROR(VLOOKUP($A3, Main!$A3:$AB$700,22,0),0)</f>
        <v>-0.10890479059990879</v>
      </c>
      <c r="W3" s="413">
        <f>IFERROR(VLOOKUP($A3, Main!$A3:$AB$700,23,0),0)</f>
        <v>3.4749667583987565</v>
      </c>
      <c r="X3" s="413">
        <f>IFERROR(VLOOKUP($A3, Main!$A3:$AB$700,24,0),0)</f>
        <v>-0.14695935310514599</v>
      </c>
      <c r="Y3" s="413">
        <f>IFERROR(VLOOKUP($A3, Main!$A3:$AB$700,25,0),0)</f>
        <v>0.74446309776020569</v>
      </c>
    </row>
    <row r="4" spans="1:25">
      <c r="A4" s="7" t="s">
        <v>819</v>
      </c>
      <c r="B4" s="8">
        <f>IFERROR(VLOOKUP($A4, Main!$A4:$AB$700,2,0),300)</f>
        <v>27</v>
      </c>
      <c r="C4" s="8">
        <f>IFERROR(VLOOKUP($A4, Main!$A4:$AB$700,3,0),70)</f>
        <v>76</v>
      </c>
      <c r="D4" s="8">
        <f>IFERROR(VLOOKUP($A4, Main!$A4:$AB$700,4,0),Math!B$2)</f>
        <v>0.51</v>
      </c>
      <c r="E4" s="8">
        <f>IFERROR(VLOOKUP($A4, Main!$A4:$AB$700,5,0),Math!C$2)</f>
        <v>0.85</v>
      </c>
      <c r="F4" s="8">
        <f>IFERROR(VLOOKUP($A4, Main!$A4:$AB$700,6,0),Math!D$2)</f>
        <v>0.1</v>
      </c>
      <c r="G4" s="8">
        <f>IFERROR(VLOOKUP($A4, Main!$A4:$AB$700,7,0),Math!E$2)</f>
        <v>8.9</v>
      </c>
      <c r="H4" s="8">
        <f>IFERROR(VLOOKUP($A4, Main!$A4:$AB$700,8,0),Math!F$2)</f>
        <v>2.1</v>
      </c>
      <c r="I4" s="8">
        <f>IFERROR(VLOOKUP($A4, Main!$A4:$AB$700,9,0),Math!G$2)</f>
        <v>0.5</v>
      </c>
      <c r="J4" s="8">
        <f>IFERROR(VLOOKUP($A4, Main!$A4:$AB$700,10,0),Math!H$2)</f>
        <v>1.2</v>
      </c>
      <c r="K4" s="8">
        <f>IFERROR(VLOOKUP($A4, Main!$A4:$AB$700,11,0),Math!I$2)</f>
        <v>1.8</v>
      </c>
      <c r="L4" s="8">
        <f>IFERROR(VLOOKUP($A4, Main!$A4:$AB$700,12,0),Math!J$2)</f>
        <v>20.8</v>
      </c>
      <c r="M4" s="8">
        <f>IFERROR(VLOOKUP($A4, Main!$A4:$AB$700,13,0),Math!K$2)</f>
        <v>8.1</v>
      </c>
      <c r="N4" s="8">
        <f>IFERROR(VLOOKUP($A4, Main!$A4:$AB$700,14,0),Math!L$2)</f>
        <v>16</v>
      </c>
      <c r="O4" s="8">
        <f>IFERROR(VLOOKUP($A4, Main!$A4:$AB$700,15,0),Math!M$2)</f>
        <v>4.5</v>
      </c>
      <c r="P4" s="8">
        <f>IFERROR(VLOOKUP($A4, Main!$A4:$AB$700,16,0),Math!N$2)</f>
        <v>5.3</v>
      </c>
      <c r="Q4" s="413">
        <f>IFERROR(VLOOKUP($A4, Main!$A4:$AB$700,17,0),0)</f>
        <v>0.62726121697716275</v>
      </c>
      <c r="R4" s="413">
        <f>IFERROR(VLOOKUP($A4, Main!$A4:$AB$700,18,0),0)</f>
        <v>0.94843214793143371</v>
      </c>
      <c r="S4" s="413">
        <f>IFERROR(VLOOKUP($A4, Main!$A4:$AB$700,19,0),0)</f>
        <v>-1.3231961538994998</v>
      </c>
      <c r="T4" s="413">
        <f>IFERROR(VLOOKUP($A4, Main!$A4:$AB$700,20,0),0)</f>
        <v>1.498439809074412</v>
      </c>
      <c r="U4" s="413">
        <f>IFERROR(VLOOKUP($A4, Main!$A4:$AB$700,21,0),0)</f>
        <v>-0.33296753144678487</v>
      </c>
      <c r="V4" s="413">
        <f>IFERROR(VLOOKUP($A4, Main!$A4:$AB$700,22,0),0)</f>
        <v>-0.87464159950552023</v>
      </c>
      <c r="W4" s="413">
        <f>IFERROR(VLOOKUP($A4, Main!$A4:$AB$700,23,0),0)</f>
        <v>1.1466808231232075</v>
      </c>
      <c r="X4" s="413">
        <f>IFERROR(VLOOKUP($A4, Main!$A4:$AB$700,24,0),0)</f>
        <v>-0.41578743805358215</v>
      </c>
      <c r="Y4" s="413">
        <f>IFERROR(VLOOKUP($A4, Main!$A4:$AB$700,25,0),0)</f>
        <v>1.4528412893505123</v>
      </c>
    </row>
    <row r="5" spans="1:25">
      <c r="A5" s="7" t="s">
        <v>41</v>
      </c>
      <c r="B5" s="8">
        <f>IFERROR(VLOOKUP($A5, Main!$A5:$AB$700,2,0),300)</f>
        <v>29</v>
      </c>
      <c r="C5" s="8">
        <f>IFERROR(VLOOKUP($A5, Main!$A5:$AB$700,3,0),70)</f>
        <v>70</v>
      </c>
      <c r="D5" s="8">
        <f>IFERROR(VLOOKUP($A5, Main!$A5:$AB$700,4,0),Math!B$2)</f>
        <v>0.45</v>
      </c>
      <c r="E5" s="8">
        <f>IFERROR(VLOOKUP($A5, Main!$A5:$AB$700,5,0),Math!C$2)</f>
        <v>0.85</v>
      </c>
      <c r="F5" s="8">
        <f>IFERROR(VLOOKUP($A5, Main!$A5:$AB$700,6,0),Math!D$2)</f>
        <v>2.2000000000000002</v>
      </c>
      <c r="G5" s="8">
        <f>IFERROR(VLOOKUP($A5, Main!$A5:$AB$700,7,0),Math!E$2)</f>
        <v>3.4</v>
      </c>
      <c r="H5" s="8">
        <f>IFERROR(VLOOKUP($A5, Main!$A5:$AB$700,8,0),Math!F$2)</f>
        <v>6</v>
      </c>
      <c r="I5" s="8">
        <f>IFERROR(VLOOKUP($A5, Main!$A5:$AB$700,9,0),Math!G$2)</f>
        <v>1.2</v>
      </c>
      <c r="J5" s="8">
        <f>IFERROR(VLOOKUP($A5, Main!$A5:$AB$700,10,0),Math!H$2)</f>
        <v>0.3</v>
      </c>
      <c r="K5" s="8">
        <f>IFERROR(VLOOKUP($A5, Main!$A5:$AB$700,11,0),Math!I$2)</f>
        <v>1.8</v>
      </c>
      <c r="L5" s="8">
        <f>IFERROR(VLOOKUP($A5, Main!$A5:$AB$700,12,0),Math!J$2)</f>
        <v>19.3</v>
      </c>
      <c r="M5" s="8">
        <f>IFERROR(VLOOKUP($A5, Main!$A5:$AB$700,13,0),Math!K$2)</f>
        <v>6.1</v>
      </c>
      <c r="N5" s="8">
        <f>IFERROR(VLOOKUP($A5, Main!$A5:$AB$700,14,0),Math!L$2)</f>
        <v>13.4</v>
      </c>
      <c r="O5" s="8">
        <f>IFERROR(VLOOKUP($A5, Main!$A5:$AB$700,15,0),Math!M$2)</f>
        <v>4.9000000000000004</v>
      </c>
      <c r="P5" s="8">
        <f>IFERROR(VLOOKUP($A5, Main!$A5:$AB$700,16,0),Math!N$2)</f>
        <v>5.8</v>
      </c>
      <c r="Q5" s="413">
        <f>IFERROR(VLOOKUP($A5, Main!$A5:$AB$700,17,0),0)</f>
        <v>-0.38717740886191232</v>
      </c>
      <c r="R5" s="413">
        <f>IFERROR(VLOOKUP($A5, Main!$A5:$AB$700,18,0),0)</f>
        <v>0.94843214793143371</v>
      </c>
      <c r="S5" s="413">
        <f>IFERROR(VLOOKUP($A5, Main!$A5:$AB$700,19,0),0)</f>
        <v>1.0812272004607111</v>
      </c>
      <c r="T5" s="413">
        <f>IFERROR(VLOOKUP($A5, Main!$A5:$AB$700,20,0),0)</f>
        <v>-0.65561637229235836</v>
      </c>
      <c r="U5" s="413">
        <f>IFERROR(VLOOKUP($A5, Main!$A5:$AB$700,21,0),0)</f>
        <v>1.7514199045764203</v>
      </c>
      <c r="V5" s="413">
        <f>IFERROR(VLOOKUP($A5, Main!$A5:$AB$700,22,0),0)</f>
        <v>0.91207762127423941</v>
      </c>
      <c r="W5" s="413">
        <f>IFERROR(VLOOKUP($A5, Main!$A5:$AB$700,23,0),0)</f>
        <v>-0.59953362833345403</v>
      </c>
      <c r="X5" s="413">
        <f>IFERROR(VLOOKUP($A5, Main!$A5:$AB$700,24,0),0)</f>
        <v>-0.41578743805358215</v>
      </c>
      <c r="Y5" s="413">
        <f>IFERROR(VLOOKUP($A5, Main!$A5:$AB$700,25,0),0)</f>
        <v>1.180388138738856</v>
      </c>
    </row>
    <row r="6" spans="1:25">
      <c r="A6" s="7" t="s">
        <v>47</v>
      </c>
      <c r="B6" s="8">
        <f>IFERROR(VLOOKUP($A6, Main!$A6:$AB$700,2,0),300)</f>
        <v>70</v>
      </c>
      <c r="C6" s="8">
        <f>IFERROR(VLOOKUP($A6, Main!$A6:$AB$700,3,0),70)</f>
        <v>74</v>
      </c>
      <c r="D6" s="8">
        <f>IFERROR(VLOOKUP($A6, Main!$A6:$AB$700,4,0),Math!B$2)</f>
        <v>0.45</v>
      </c>
      <c r="E6" s="8">
        <f>IFERROR(VLOOKUP($A6, Main!$A6:$AB$700,5,0),Math!C$2)</f>
        <v>0.72</v>
      </c>
      <c r="F6" s="8">
        <f>IFERROR(VLOOKUP($A6, Main!$A6:$AB$700,6,0),Math!D$2)</f>
        <v>1</v>
      </c>
      <c r="G6" s="8">
        <f>IFERROR(VLOOKUP($A6, Main!$A6:$AB$700,7,0),Math!E$2)</f>
        <v>7.7</v>
      </c>
      <c r="H6" s="8">
        <f>IFERROR(VLOOKUP($A6, Main!$A6:$AB$700,8,0),Math!F$2)</f>
        <v>7.6</v>
      </c>
      <c r="I6" s="8">
        <f>IFERROR(VLOOKUP($A6, Main!$A6:$AB$700,9,0),Math!G$2)</f>
        <v>1.5</v>
      </c>
      <c r="J6" s="8">
        <f>IFERROR(VLOOKUP($A6, Main!$A6:$AB$700,10,0),Math!H$2)</f>
        <v>1.2</v>
      </c>
      <c r="K6" s="8">
        <f>IFERROR(VLOOKUP($A6, Main!$A6:$AB$700,11,0),Math!I$2)</f>
        <v>2.7</v>
      </c>
      <c r="L6" s="8">
        <f>IFERROR(VLOOKUP($A6, Main!$A6:$AB$700,12,0),Math!J$2)</f>
        <v>10.3</v>
      </c>
      <c r="M6" s="8">
        <f>IFERROR(VLOOKUP($A6, Main!$A6:$AB$700,13,0),Math!K$2)</f>
        <v>4.0999999999999996</v>
      </c>
      <c r="N6" s="8">
        <f>IFERROR(VLOOKUP($A6, Main!$A6:$AB$700,14,0),Math!L$2)</f>
        <v>9.1</v>
      </c>
      <c r="O6" s="8">
        <f>IFERROR(VLOOKUP($A6, Main!$A6:$AB$700,15,0),Math!M$2)</f>
        <v>1.1000000000000001</v>
      </c>
      <c r="P6" s="8">
        <f>IFERROR(VLOOKUP($A6, Main!$A6:$AB$700,16,0),Math!N$2)</f>
        <v>1.6</v>
      </c>
      <c r="Q6" s="413">
        <f>IFERROR(VLOOKUP($A6, Main!$A6:$AB$700,17,0),0)</f>
        <v>-0.38717740886191232</v>
      </c>
      <c r="R6" s="413">
        <f>IFERROR(VLOOKUP($A6, Main!$A6:$AB$700,18,0),0)</f>
        <v>-0.51242305622836093</v>
      </c>
      <c r="S6" s="413">
        <f>IFERROR(VLOOKUP($A6, Main!$A6:$AB$700,19,0),0)</f>
        <v>-0.29272900203083813</v>
      </c>
      <c r="T6" s="413">
        <f>IFERROR(VLOOKUP($A6, Main!$A6:$AB$700,20,0),0)</f>
        <v>1.0284639149580257</v>
      </c>
      <c r="U6" s="413">
        <f>IFERROR(VLOOKUP($A6, Main!$A6:$AB$700,21,0),0)</f>
        <v>2.6065532116628627</v>
      </c>
      <c r="V6" s="413">
        <f>IFERROR(VLOOKUP($A6, Main!$A6:$AB$700,22,0),0)</f>
        <v>1.6778144301798508</v>
      </c>
      <c r="W6" s="413">
        <f>IFERROR(VLOOKUP($A6, Main!$A6:$AB$700,23,0),0)</f>
        <v>1.1466808231232075</v>
      </c>
      <c r="X6" s="413">
        <f>IFERROR(VLOOKUP($A6, Main!$A6:$AB$700,24,0),0)</f>
        <v>-1.6255138203215456</v>
      </c>
      <c r="Y6" s="413">
        <f>IFERROR(VLOOKUP($A6, Main!$A6:$AB$700,25,0),0)</f>
        <v>-0.4543307649310811</v>
      </c>
    </row>
    <row r="7" spans="1:25">
      <c r="A7" s="7" t="s">
        <v>53</v>
      </c>
      <c r="B7" s="8">
        <f>IFERROR(VLOOKUP($A7, Main!$A7:$AB$700,2,0),300)</f>
        <v>55</v>
      </c>
      <c r="C7" s="8">
        <f>IFERROR(VLOOKUP($A7, Main!$A7:$AB$700,3,0),70)</f>
        <v>68</v>
      </c>
      <c r="D7" s="8">
        <f>IFERROR(VLOOKUP($A7, Main!$A7:$AB$700,4,0),Math!B$2)</f>
        <v>0.43</v>
      </c>
      <c r="E7" s="8">
        <f>IFERROR(VLOOKUP($A7, Main!$A7:$AB$700,5,0),Math!C$2)</f>
        <v>0.84</v>
      </c>
      <c r="F7" s="8">
        <f>IFERROR(VLOOKUP($A7, Main!$A7:$AB$700,6,0),Math!D$2)</f>
        <v>2.5</v>
      </c>
      <c r="G7" s="8">
        <f>IFERROR(VLOOKUP($A7, Main!$A7:$AB$700,7,0),Math!E$2)</f>
        <v>4.7</v>
      </c>
      <c r="H7" s="8">
        <f>IFERROR(VLOOKUP($A7, Main!$A7:$AB$700,8,0),Math!F$2)</f>
        <v>7.1</v>
      </c>
      <c r="I7" s="8">
        <f>IFERROR(VLOOKUP($A7, Main!$A7:$AB$700,9,0),Math!G$2)</f>
        <v>1.3</v>
      </c>
      <c r="J7" s="8">
        <f>IFERROR(VLOOKUP($A7, Main!$A7:$AB$700,10,0),Math!H$2)</f>
        <v>0.5</v>
      </c>
      <c r="K7" s="8">
        <f>IFERROR(VLOOKUP($A7, Main!$A7:$AB$700,11,0),Math!I$2)</f>
        <v>2.7</v>
      </c>
      <c r="L7" s="8">
        <f>IFERROR(VLOOKUP($A7, Main!$A7:$AB$700,12,0),Math!J$2)</f>
        <v>16.3</v>
      </c>
      <c r="M7" s="8">
        <f>IFERROR(VLOOKUP($A7, Main!$A7:$AB$700,13,0),Math!K$2)</f>
        <v>5.7</v>
      </c>
      <c r="N7" s="8">
        <f>IFERROR(VLOOKUP($A7, Main!$A7:$AB$700,14,0),Math!L$2)</f>
        <v>13.2</v>
      </c>
      <c r="O7" s="8">
        <f>IFERROR(VLOOKUP($A7, Main!$A7:$AB$700,15,0),Math!M$2)</f>
        <v>2.5</v>
      </c>
      <c r="P7" s="8">
        <f>IFERROR(VLOOKUP($A7, Main!$A7:$AB$700,16,0),Math!N$2)</f>
        <v>3</v>
      </c>
      <c r="Q7" s="413">
        <f>IFERROR(VLOOKUP($A7, Main!$A7:$AB$700,17,0),0)</f>
        <v>-0.72532361747493768</v>
      </c>
      <c r="R7" s="413">
        <f>IFERROR(VLOOKUP($A7, Main!$A7:$AB$700,18,0),0)</f>
        <v>0.83605867068837247</v>
      </c>
      <c r="S7" s="413">
        <f>IFERROR(VLOOKUP($A7, Main!$A7:$AB$700,19,0),0)</f>
        <v>1.424716251083598</v>
      </c>
      <c r="T7" s="413">
        <f>IFERROR(VLOOKUP($A7, Main!$A7:$AB$700,20,0),0)</f>
        <v>-0.1464758203329399</v>
      </c>
      <c r="U7" s="413">
        <f>IFERROR(VLOOKUP($A7, Main!$A7:$AB$700,21,0),0)</f>
        <v>2.3393240531983492</v>
      </c>
      <c r="V7" s="413">
        <f>IFERROR(VLOOKUP($A7, Main!$A7:$AB$700,22,0),0)</f>
        <v>1.1673232242427767</v>
      </c>
      <c r="W7" s="413">
        <f>IFERROR(VLOOKUP($A7, Main!$A7:$AB$700,23,0),0)</f>
        <v>-0.21148597245419587</v>
      </c>
      <c r="X7" s="413">
        <f>IFERROR(VLOOKUP($A7, Main!$A7:$AB$700,24,0),0)</f>
        <v>-1.6255138203215456</v>
      </c>
      <c r="Y7" s="413">
        <f>IFERROR(VLOOKUP($A7, Main!$A7:$AB$700,25,0),0)</f>
        <v>0.63548183751554366</v>
      </c>
    </row>
    <row r="8" spans="1:25">
      <c r="A8" s="7" t="s">
        <v>86</v>
      </c>
      <c r="B8" s="8">
        <f>IFERROR(VLOOKUP($A8, Main!$A8:$AB$700,2,0),300)</f>
        <v>98</v>
      </c>
      <c r="C8" s="8">
        <f>IFERROR(VLOOKUP($A8, Main!$A8:$AB$700,3,0),70)</f>
        <v>76</v>
      </c>
      <c r="D8" s="8">
        <f>IFERROR(VLOOKUP($A8, Main!$A8:$AB$700,4,0),Math!B$2)</f>
        <v>0.42</v>
      </c>
      <c r="E8" s="8">
        <f>IFERROR(VLOOKUP($A8, Main!$A8:$AB$700,5,0),Math!C$2)</f>
        <v>0.82</v>
      </c>
      <c r="F8" s="8">
        <f>IFERROR(VLOOKUP($A8, Main!$A8:$AB$700,6,0),Math!D$2)</f>
        <v>1.8</v>
      </c>
      <c r="G8" s="8">
        <f>IFERROR(VLOOKUP($A8, Main!$A8:$AB$700,7,0),Math!E$2)</f>
        <v>3.3</v>
      </c>
      <c r="H8" s="8">
        <f>IFERROR(VLOOKUP($A8, Main!$A8:$AB$700,8,0),Math!F$2)</f>
        <v>4.5999999999999996</v>
      </c>
      <c r="I8" s="8">
        <f>IFERROR(VLOOKUP($A8, Main!$A8:$AB$700,9,0),Math!G$2)</f>
        <v>2</v>
      </c>
      <c r="J8" s="8">
        <f>IFERROR(VLOOKUP($A8, Main!$A8:$AB$700,10,0),Math!H$2)</f>
        <v>0.5</v>
      </c>
      <c r="K8" s="8">
        <f>IFERROR(VLOOKUP($A8, Main!$A8:$AB$700,11,0),Math!I$2)</f>
        <v>1.6</v>
      </c>
      <c r="L8" s="8">
        <f>IFERROR(VLOOKUP($A8, Main!$A8:$AB$700,12,0),Math!J$2)</f>
        <v>10.199999999999999</v>
      </c>
      <c r="M8" s="8">
        <f>IFERROR(VLOOKUP($A8, Main!$A8:$AB$700,13,0),Math!K$2)</f>
        <v>3.5</v>
      </c>
      <c r="N8" s="8">
        <f>IFERROR(VLOOKUP($A8, Main!$A8:$AB$700,14,0),Math!L$2)</f>
        <v>8.1</v>
      </c>
      <c r="O8" s="8">
        <f>IFERROR(VLOOKUP($A8, Main!$A8:$AB$700,15,0),Math!M$2)</f>
        <v>1.5</v>
      </c>
      <c r="P8" s="8">
        <f>IFERROR(VLOOKUP($A8, Main!$A8:$AB$700,16,0),Math!N$2)</f>
        <v>1.8</v>
      </c>
      <c r="Q8" s="413">
        <f>IFERROR(VLOOKUP($A8, Main!$A8:$AB$700,17,0),0)</f>
        <v>-0.89439672178145035</v>
      </c>
      <c r="R8" s="413">
        <f>IFERROR(VLOOKUP($A8, Main!$A8:$AB$700,18,0),0)</f>
        <v>0.61131171620225011</v>
      </c>
      <c r="S8" s="413">
        <f>IFERROR(VLOOKUP($A8, Main!$A8:$AB$700,19,0),0)</f>
        <v>0.62324179963019455</v>
      </c>
      <c r="T8" s="413">
        <f>IFERROR(VLOOKUP($A8, Main!$A8:$AB$700,20,0),0)</f>
        <v>-0.69478103013539061</v>
      </c>
      <c r="U8" s="413">
        <f>IFERROR(VLOOKUP($A8, Main!$A8:$AB$700,21,0),0)</f>
        <v>1.0031782608757822</v>
      </c>
      <c r="V8" s="413">
        <f>IFERROR(VLOOKUP($A8, Main!$A8:$AB$700,22,0),0)</f>
        <v>2.954042445022536</v>
      </c>
      <c r="W8" s="413">
        <f>IFERROR(VLOOKUP($A8, Main!$A8:$AB$700,23,0),0)</f>
        <v>-0.21148597245419587</v>
      </c>
      <c r="X8" s="413">
        <f>IFERROR(VLOOKUP($A8, Main!$A8:$AB$700,24,0),0)</f>
        <v>-0.14695935310514599</v>
      </c>
      <c r="Y8" s="413">
        <f>IFERROR(VLOOKUP($A8, Main!$A8:$AB$700,25,0),0)</f>
        <v>-0.47249430830519179</v>
      </c>
    </row>
    <row r="9" spans="1:25">
      <c r="A9" s="7" t="s">
        <v>100</v>
      </c>
      <c r="B9" s="8">
        <f>IFERROR(VLOOKUP($A9, Main!$A9:$AB$700,2,0),300)</f>
        <v>123</v>
      </c>
      <c r="C9" s="8">
        <f>IFERROR(VLOOKUP($A9, Main!$A9:$AB$700,3,0),70)</f>
        <v>78</v>
      </c>
      <c r="D9" s="8">
        <f>IFERROR(VLOOKUP($A9, Main!$A9:$AB$700,4,0),Math!B$2)</f>
        <v>0.45</v>
      </c>
      <c r="E9" s="8">
        <f>IFERROR(VLOOKUP($A9, Main!$A9:$AB$700,5,0),Math!C$2)</f>
        <v>0.82</v>
      </c>
      <c r="F9" s="8">
        <f>IFERROR(VLOOKUP($A9, Main!$A9:$AB$700,6,0),Math!D$2)</f>
        <v>1.5</v>
      </c>
      <c r="G9" s="8">
        <f>IFERROR(VLOOKUP($A9, Main!$A9:$AB$700,7,0),Math!E$2)</f>
        <v>3.7</v>
      </c>
      <c r="H9" s="8">
        <f>IFERROR(VLOOKUP($A9, Main!$A9:$AB$700,8,0),Math!F$2)</f>
        <v>2.2999999999999998</v>
      </c>
      <c r="I9" s="8">
        <f>IFERROR(VLOOKUP($A9, Main!$A9:$AB$700,9,0),Math!G$2)</f>
        <v>1.7</v>
      </c>
      <c r="J9" s="8">
        <f>IFERROR(VLOOKUP($A9, Main!$A9:$AB$700,10,0),Math!H$2)</f>
        <v>0.6</v>
      </c>
      <c r="K9" s="8">
        <f>IFERROR(VLOOKUP($A9, Main!$A9:$AB$700,11,0),Math!I$2)</f>
        <v>0.9</v>
      </c>
      <c r="L9" s="8">
        <f>IFERROR(VLOOKUP($A9, Main!$A9:$AB$700,12,0),Math!J$2)</f>
        <v>10.1</v>
      </c>
      <c r="M9" s="8">
        <f>IFERROR(VLOOKUP($A9, Main!$A9:$AB$700,13,0),Math!K$2)</f>
        <v>3.6</v>
      </c>
      <c r="N9" s="8">
        <f>IFERROR(VLOOKUP($A9, Main!$A9:$AB$700,14,0),Math!L$2)</f>
        <v>8.1</v>
      </c>
      <c r="O9" s="8">
        <f>IFERROR(VLOOKUP($A9, Main!$A9:$AB$700,15,0),Math!M$2)</f>
        <v>1.3</v>
      </c>
      <c r="P9" s="8">
        <f>IFERROR(VLOOKUP($A9, Main!$A9:$AB$700,16,0),Math!N$2)</f>
        <v>1.6</v>
      </c>
      <c r="Q9" s="413">
        <f>IFERROR(VLOOKUP($A9, Main!$A9:$AB$700,17,0),0)</f>
        <v>-0.38717740886191232</v>
      </c>
      <c r="R9" s="413">
        <f>IFERROR(VLOOKUP($A9, Main!$A9:$AB$700,18,0),0)</f>
        <v>0.61131171620225011</v>
      </c>
      <c r="S9" s="413">
        <f>IFERROR(VLOOKUP($A9, Main!$A9:$AB$700,19,0),0)</f>
        <v>0.27975274900730723</v>
      </c>
      <c r="T9" s="413">
        <f>IFERROR(VLOOKUP($A9, Main!$A9:$AB$700,20,0),0)</f>
        <v>-0.53812239876326173</v>
      </c>
      <c r="U9" s="413">
        <f>IFERROR(VLOOKUP($A9, Main!$A9:$AB$700,21,0),0)</f>
        <v>-0.2260758680609796</v>
      </c>
      <c r="V9" s="413">
        <f>IFERROR(VLOOKUP($A9, Main!$A9:$AB$700,22,0),0)</f>
        <v>2.1883056361169251</v>
      </c>
      <c r="W9" s="413">
        <f>IFERROR(VLOOKUP($A9, Main!$A9:$AB$700,23,0),0)</f>
        <v>-1.7462144514566846E-2</v>
      </c>
      <c r="X9" s="413">
        <f>IFERROR(VLOOKUP($A9, Main!$A9:$AB$700,24,0),0)</f>
        <v>0.79393894421438094</v>
      </c>
      <c r="Y9" s="413">
        <f>IFERROR(VLOOKUP($A9, Main!$A9:$AB$700,25,0),0)</f>
        <v>-0.49065785167930215</v>
      </c>
    </row>
    <row r="10" spans="1:25">
      <c r="A10" s="7" t="s">
        <v>115</v>
      </c>
      <c r="B10" s="8">
        <f>IFERROR(VLOOKUP($A10, Main!$A10:$AB$700,2,0),300)</f>
        <v>91</v>
      </c>
      <c r="C10" s="8">
        <f>IFERROR(VLOOKUP($A10, Main!$A10:$AB$700,3,0),70)</f>
        <v>72</v>
      </c>
      <c r="D10" s="8">
        <f>IFERROR(VLOOKUP($A10, Main!$A10:$AB$700,4,0),Math!B$2)</f>
        <v>0.44</v>
      </c>
      <c r="E10" s="8">
        <f>IFERROR(VLOOKUP($A10, Main!$A10:$AB$700,5,0),Math!C$2)</f>
        <v>0.8</v>
      </c>
      <c r="F10" s="8">
        <f>IFERROR(VLOOKUP($A10, Main!$A10:$AB$700,6,0),Math!D$2)</f>
        <v>0.9</v>
      </c>
      <c r="G10" s="8">
        <f>IFERROR(VLOOKUP($A10, Main!$A10:$AB$700,7,0),Math!E$2)</f>
        <v>4.7</v>
      </c>
      <c r="H10" s="8">
        <f>IFERROR(VLOOKUP($A10, Main!$A10:$AB$700,8,0),Math!F$2)</f>
        <v>4.4000000000000004</v>
      </c>
      <c r="I10" s="8">
        <f>IFERROR(VLOOKUP($A10, Main!$A10:$AB$700,9,0),Math!G$2)</f>
        <v>1.5</v>
      </c>
      <c r="J10" s="8">
        <f>IFERROR(VLOOKUP($A10, Main!$A10:$AB$700,10,0),Math!H$2)</f>
        <v>0.5</v>
      </c>
      <c r="K10" s="8">
        <f>IFERROR(VLOOKUP($A10, Main!$A10:$AB$700,11,0),Math!I$2)</f>
        <v>1.3</v>
      </c>
      <c r="L10" s="8">
        <f>IFERROR(VLOOKUP($A10, Main!$A10:$AB$700,12,0),Math!J$2)</f>
        <v>12.6</v>
      </c>
      <c r="M10" s="8">
        <f>IFERROR(VLOOKUP($A10, Main!$A10:$AB$700,13,0),Math!K$2)</f>
        <v>4.7</v>
      </c>
      <c r="N10" s="8">
        <f>IFERROR(VLOOKUP($A10, Main!$A10:$AB$700,14,0),Math!L$2)</f>
        <v>10.7</v>
      </c>
      <c r="O10" s="8">
        <f>IFERROR(VLOOKUP($A10, Main!$A10:$AB$700,15,0),Math!M$2)</f>
        <v>2.2000000000000002</v>
      </c>
      <c r="P10" s="8">
        <f>IFERROR(VLOOKUP($A10, Main!$A10:$AB$700,16,0),Math!N$2)</f>
        <v>2.7</v>
      </c>
      <c r="Q10" s="413">
        <f>IFERROR(VLOOKUP($A10, Main!$A10:$AB$700,17,0),0)</f>
        <v>-0.556250513168425</v>
      </c>
      <c r="R10" s="413">
        <f>IFERROR(VLOOKUP($A10, Main!$A10:$AB$700,18,0),0)</f>
        <v>0.38656476171612886</v>
      </c>
      <c r="S10" s="413">
        <f>IFERROR(VLOOKUP($A10, Main!$A10:$AB$700,19,0),0)</f>
        <v>-0.40722535223846718</v>
      </c>
      <c r="T10" s="413">
        <f>IFERROR(VLOOKUP($A10, Main!$A10:$AB$700,20,0),0)</f>
        <v>-0.1464758203329399</v>
      </c>
      <c r="U10" s="413">
        <f>IFERROR(VLOOKUP($A10, Main!$A10:$AB$700,21,0),0)</f>
        <v>0.8962865974899773</v>
      </c>
      <c r="V10" s="413">
        <f>IFERROR(VLOOKUP($A10, Main!$A10:$AB$700,22,0),0)</f>
        <v>1.6778144301798508</v>
      </c>
      <c r="W10" s="413">
        <f>IFERROR(VLOOKUP($A10, Main!$A10:$AB$700,23,0),0)</f>
        <v>-0.21148597245419587</v>
      </c>
      <c r="X10" s="413">
        <f>IFERROR(VLOOKUP($A10, Main!$A10:$AB$700,24,0),0)</f>
        <v>0.25628277431750845</v>
      </c>
      <c r="Y10" s="413">
        <f>IFERROR(VLOOKUP($A10, Main!$A10:$AB$700,25,0),0)</f>
        <v>-3.6569267326541817E-2</v>
      </c>
    </row>
    <row r="11" spans="1:25">
      <c r="A11" s="7" t="s">
        <v>124</v>
      </c>
      <c r="B11" s="8">
        <f>IFERROR(VLOOKUP($A11, Main!$A11:$AB$700,2,0),300)</f>
        <v>92</v>
      </c>
      <c r="C11" s="8">
        <f>IFERROR(VLOOKUP($A11, Main!$A11:$AB$700,3,0),70)</f>
        <v>70</v>
      </c>
      <c r="D11" s="8">
        <f>IFERROR(VLOOKUP($A11, Main!$A11:$AB$700,4,0),Math!B$2)</f>
        <v>0.55000000000000004</v>
      </c>
      <c r="E11" s="8">
        <f>IFERROR(VLOOKUP($A11, Main!$A11:$AB$700,5,0),Math!C$2)</f>
        <v>0.8</v>
      </c>
      <c r="F11" s="8">
        <f>IFERROR(VLOOKUP($A11, Main!$A11:$AB$700,6,0),Math!D$2)</f>
        <v>0.1</v>
      </c>
      <c r="G11" s="8">
        <f>IFERROR(VLOOKUP($A11, Main!$A11:$AB$700,7,0),Math!E$2)</f>
        <v>9.6</v>
      </c>
      <c r="H11" s="8">
        <f>IFERROR(VLOOKUP($A11, Main!$A11:$AB$700,8,0),Math!F$2)</f>
        <v>1.9</v>
      </c>
      <c r="I11" s="8">
        <f>IFERROR(VLOOKUP($A11, Main!$A11:$AB$700,9,0),Math!G$2)</f>
        <v>0.5</v>
      </c>
      <c r="J11" s="8">
        <f>IFERROR(VLOOKUP($A11, Main!$A11:$AB$700,10,0),Math!H$2)</f>
        <v>0.4</v>
      </c>
      <c r="K11" s="8">
        <f>IFERROR(VLOOKUP($A11, Main!$A11:$AB$700,11,0),Math!I$2)</f>
        <v>1.9</v>
      </c>
      <c r="L11" s="8">
        <f>IFERROR(VLOOKUP($A11, Main!$A11:$AB$700,12,0),Math!J$2)</f>
        <v>13.9</v>
      </c>
      <c r="M11" s="8">
        <f>IFERROR(VLOOKUP($A11, Main!$A11:$AB$700,13,0),Math!K$2)</f>
        <v>5.6</v>
      </c>
      <c r="N11" s="8">
        <f>IFERROR(VLOOKUP($A11, Main!$A11:$AB$700,14,0),Math!L$2)</f>
        <v>10.199999999999999</v>
      </c>
      <c r="O11" s="8">
        <f>IFERROR(VLOOKUP($A11, Main!$A11:$AB$700,15,0),Math!M$2)</f>
        <v>2.6</v>
      </c>
      <c r="P11" s="8">
        <f>IFERROR(VLOOKUP($A11, Main!$A11:$AB$700,16,0),Math!N$2)</f>
        <v>3.2</v>
      </c>
      <c r="Q11" s="413">
        <f>IFERROR(VLOOKUP($A11, Main!$A11:$AB$700,17,0),0)</f>
        <v>1.3035536342032135</v>
      </c>
      <c r="R11" s="413">
        <f>IFERROR(VLOOKUP($A11, Main!$A11:$AB$700,18,0),0)</f>
        <v>0.38656476171612886</v>
      </c>
      <c r="S11" s="413">
        <f>IFERROR(VLOOKUP($A11, Main!$A11:$AB$700,19,0),0)</f>
        <v>-1.3231961538994998</v>
      </c>
      <c r="T11" s="413">
        <f>IFERROR(VLOOKUP($A11, Main!$A11:$AB$700,20,0),0)</f>
        <v>1.772592413975637</v>
      </c>
      <c r="U11" s="413">
        <f>IFERROR(VLOOKUP($A11, Main!$A11:$AB$700,21,0),0)</f>
        <v>-0.43985919483259034</v>
      </c>
      <c r="V11" s="413">
        <f>IFERROR(VLOOKUP($A11, Main!$A11:$AB$700,22,0),0)</f>
        <v>-0.87464159950552023</v>
      </c>
      <c r="W11" s="413">
        <f>IFERROR(VLOOKUP($A11, Main!$A11:$AB$700,23,0),0)</f>
        <v>-0.40550980039382489</v>
      </c>
      <c r="X11" s="413">
        <f>IFERROR(VLOOKUP($A11, Main!$A11:$AB$700,24,0),0)</f>
        <v>-0.55020148052780016</v>
      </c>
      <c r="Y11" s="413">
        <f>IFERROR(VLOOKUP($A11, Main!$A11:$AB$700,25,0),0)</f>
        <v>0.19955679653689368</v>
      </c>
    </row>
    <row r="12" spans="1:25">
      <c r="A12" s="7" t="s">
        <v>144</v>
      </c>
      <c r="B12" s="8">
        <f>IFERROR(VLOOKUP($A12, Main!$A12:$AB$700,2,0),300)</f>
        <v>139</v>
      </c>
      <c r="C12" s="8">
        <f>IFERROR(VLOOKUP($A12, Main!$A12:$AB$700,3,0),70)</f>
        <v>76</v>
      </c>
      <c r="D12" s="8">
        <f>IFERROR(VLOOKUP($A12, Main!$A12:$AB$700,4,0),Math!B$2)</f>
        <v>0.47</v>
      </c>
      <c r="E12" s="8">
        <f>IFERROR(VLOOKUP($A12, Main!$A12:$AB$700,5,0),Math!C$2)</f>
        <v>0.8</v>
      </c>
      <c r="F12" s="8">
        <f>IFERROR(VLOOKUP($A12, Main!$A12:$AB$700,6,0),Math!D$2)</f>
        <v>0.8</v>
      </c>
      <c r="G12" s="8">
        <f>IFERROR(VLOOKUP($A12, Main!$A12:$AB$700,7,0),Math!E$2)</f>
        <v>3.7</v>
      </c>
      <c r="H12" s="8">
        <f>IFERROR(VLOOKUP($A12, Main!$A12:$AB$700,8,0),Math!F$2)</f>
        <v>5.3</v>
      </c>
      <c r="I12" s="8">
        <f>IFERROR(VLOOKUP($A12, Main!$A12:$AB$700,9,0),Math!G$2)</f>
        <v>1</v>
      </c>
      <c r="J12" s="8">
        <f>IFERROR(VLOOKUP($A12, Main!$A12:$AB$700,10,0),Math!H$2)</f>
        <v>0.2</v>
      </c>
      <c r="K12" s="8">
        <f>IFERROR(VLOOKUP($A12, Main!$A12:$AB$700,11,0),Math!I$2)</f>
        <v>1.5</v>
      </c>
      <c r="L12" s="8">
        <f>IFERROR(VLOOKUP($A12, Main!$A12:$AB$700,12,0),Math!J$2)</f>
        <v>11.4</v>
      </c>
      <c r="M12" s="8">
        <f>IFERROR(VLOOKUP($A12, Main!$A12:$AB$700,13,0),Math!K$2)</f>
        <v>4.4000000000000004</v>
      </c>
      <c r="N12" s="8">
        <f>IFERROR(VLOOKUP($A12, Main!$A12:$AB$700,14,0),Math!L$2)</f>
        <v>9.3000000000000007</v>
      </c>
      <c r="O12" s="8">
        <f>IFERROR(VLOOKUP($A12, Main!$A12:$AB$700,15,0),Math!M$2)</f>
        <v>1.7</v>
      </c>
      <c r="P12" s="8">
        <f>IFERROR(VLOOKUP($A12, Main!$A12:$AB$700,16,0),Math!N$2)</f>
        <v>2.1</v>
      </c>
      <c r="Q12" s="413">
        <f>IFERROR(VLOOKUP($A12, Main!$A12:$AB$700,17,0),0)</f>
        <v>-4.9031200248887921E-2</v>
      </c>
      <c r="R12" s="413">
        <f>IFERROR(VLOOKUP($A12, Main!$A12:$AB$700,18,0),0)</f>
        <v>0.38656476171612886</v>
      </c>
      <c r="S12" s="413">
        <f>IFERROR(VLOOKUP($A12, Main!$A12:$AB$700,19,0),0)</f>
        <v>-0.52172170244609628</v>
      </c>
      <c r="T12" s="413">
        <f>IFERROR(VLOOKUP($A12, Main!$A12:$AB$700,20,0),0)</f>
        <v>-0.53812239876326173</v>
      </c>
      <c r="U12" s="413">
        <f>IFERROR(VLOOKUP($A12, Main!$A12:$AB$700,21,0),0)</f>
        <v>1.3772990827261011</v>
      </c>
      <c r="V12" s="413">
        <f>IFERROR(VLOOKUP($A12, Main!$A12:$AB$700,22,0),0)</f>
        <v>0.40158641533716533</v>
      </c>
      <c r="W12" s="413">
        <f>IFERROR(VLOOKUP($A12, Main!$A12:$AB$700,23,0),0)</f>
        <v>-0.79355745627308305</v>
      </c>
      <c r="X12" s="413">
        <f>IFERROR(VLOOKUP($A12, Main!$A12:$AB$700,24,0),0)</f>
        <v>-1.2545310630927732E-2</v>
      </c>
      <c r="Y12" s="413">
        <f>IFERROR(VLOOKUP($A12, Main!$A12:$AB$700,25,0),0)</f>
        <v>-0.25453178781586666</v>
      </c>
    </row>
    <row r="13" spans="1:25">
      <c r="A13" s="7" t="s">
        <v>158</v>
      </c>
      <c r="B13" s="8">
        <f>IFERROR(VLOOKUP($A13, Main!$A13:$AB$700,2,0),300)</f>
        <v>126</v>
      </c>
      <c r="C13" s="8">
        <f>IFERROR(VLOOKUP($A13, Main!$A13:$AB$700,3,0),70)</f>
        <v>74</v>
      </c>
      <c r="D13" s="8">
        <f>IFERROR(VLOOKUP($A13, Main!$A13:$AB$700,4,0),Math!B$2)</f>
        <v>0.42</v>
      </c>
      <c r="E13" s="8">
        <f>IFERROR(VLOOKUP($A13, Main!$A13:$AB$700,5,0),Math!C$2)</f>
        <v>0.87</v>
      </c>
      <c r="F13" s="8">
        <f>IFERROR(VLOOKUP($A13, Main!$A13:$AB$700,6,0),Math!D$2)</f>
        <v>2.1</v>
      </c>
      <c r="G13" s="8">
        <f>IFERROR(VLOOKUP($A13, Main!$A13:$AB$700,7,0),Math!E$2)</f>
        <v>2.5</v>
      </c>
      <c r="H13" s="8">
        <f>IFERROR(VLOOKUP($A13, Main!$A13:$AB$700,8,0),Math!F$2)</f>
        <v>4.0999999999999996</v>
      </c>
      <c r="I13" s="8">
        <f>IFERROR(VLOOKUP($A13, Main!$A13:$AB$700,9,0),Math!G$2)</f>
        <v>0.7</v>
      </c>
      <c r="J13" s="8">
        <f>IFERROR(VLOOKUP($A13, Main!$A13:$AB$700,10,0),Math!H$2)</f>
        <v>0.1</v>
      </c>
      <c r="K13" s="8">
        <f>IFERROR(VLOOKUP($A13, Main!$A13:$AB$700,11,0),Math!I$2)</f>
        <v>1.7</v>
      </c>
      <c r="L13" s="8">
        <f>IFERROR(VLOOKUP($A13, Main!$A13:$AB$700,12,0),Math!J$2)</f>
        <v>15.1</v>
      </c>
      <c r="M13" s="8">
        <f>IFERROR(VLOOKUP($A13, Main!$A13:$AB$700,13,0),Math!K$2)</f>
        <v>5.3</v>
      </c>
      <c r="N13" s="8">
        <f>IFERROR(VLOOKUP($A13, Main!$A13:$AB$700,14,0),Math!L$2)</f>
        <v>12.5</v>
      </c>
      <c r="O13" s="8">
        <f>IFERROR(VLOOKUP($A13, Main!$A13:$AB$700,15,0),Math!M$2)</f>
        <v>2.5</v>
      </c>
      <c r="P13" s="8">
        <f>IFERROR(VLOOKUP($A13, Main!$A13:$AB$700,16,0),Math!N$2)</f>
        <v>2.8</v>
      </c>
      <c r="Q13" s="413">
        <f>IFERROR(VLOOKUP($A13, Main!$A13:$AB$700,17,0),0)</f>
        <v>-0.89439672178145035</v>
      </c>
      <c r="R13" s="413">
        <f>IFERROR(VLOOKUP($A13, Main!$A13:$AB$700,18,0),0)</f>
        <v>1.1731791024175562</v>
      </c>
      <c r="S13" s="413">
        <f>IFERROR(VLOOKUP($A13, Main!$A13:$AB$700,19,0),0)</f>
        <v>0.96673085025308181</v>
      </c>
      <c r="T13" s="413">
        <f>IFERROR(VLOOKUP($A13, Main!$A13:$AB$700,20,0),0)</f>
        <v>-1.008098292879648</v>
      </c>
      <c r="U13" s="413">
        <f>IFERROR(VLOOKUP($A13, Main!$A13:$AB$700,21,0),0)</f>
        <v>0.73594910241126876</v>
      </c>
      <c r="V13" s="413">
        <f>IFERROR(VLOOKUP($A13, Main!$A13:$AB$700,22,0),0)</f>
        <v>-0.36415039356844614</v>
      </c>
      <c r="W13" s="413">
        <f>IFERROR(VLOOKUP($A13, Main!$A13:$AB$700,23,0),0)</f>
        <v>-0.98758128421271218</v>
      </c>
      <c r="X13" s="413">
        <f>IFERROR(VLOOKUP($A13, Main!$A13:$AB$700,24,0),0)</f>
        <v>-0.28137339557936392</v>
      </c>
      <c r="Y13" s="413">
        <f>IFERROR(VLOOKUP($A13, Main!$A13:$AB$700,25,0),0)</f>
        <v>0.41751931702621847</v>
      </c>
    </row>
    <row r="14" spans="1:25">
      <c r="A14" s="7" t="s">
        <v>175</v>
      </c>
      <c r="B14" s="8">
        <f>IFERROR(VLOOKUP($A14, Main!$A14:$AB$700,2,0),300)</f>
        <v>154</v>
      </c>
      <c r="C14" s="8">
        <f>IFERROR(VLOOKUP($A14, Main!$A14:$AB$700,3,0),70)</f>
        <v>72</v>
      </c>
      <c r="D14" s="8">
        <f>IFERROR(VLOOKUP($A14, Main!$A14:$AB$700,4,0),Math!B$2)</f>
        <v>0.47</v>
      </c>
      <c r="E14" s="8">
        <f>IFERROR(VLOOKUP($A14, Main!$A14:$AB$700,5,0),Math!C$2)</f>
        <v>0.73</v>
      </c>
      <c r="F14" s="8">
        <f>IFERROR(VLOOKUP($A14, Main!$A14:$AB$700,6,0),Math!D$2)</f>
        <v>0.5</v>
      </c>
      <c r="G14" s="8">
        <f>IFERROR(VLOOKUP($A14, Main!$A14:$AB$700,7,0),Math!E$2)</f>
        <v>5.3</v>
      </c>
      <c r="H14" s="8">
        <f>IFERROR(VLOOKUP($A14, Main!$A14:$AB$700,8,0),Math!F$2)</f>
        <v>1.6</v>
      </c>
      <c r="I14" s="8">
        <f>IFERROR(VLOOKUP($A14, Main!$A14:$AB$700,9,0),Math!G$2)</f>
        <v>0.9</v>
      </c>
      <c r="J14" s="8">
        <f>IFERROR(VLOOKUP($A14, Main!$A14:$AB$700,10,0),Math!H$2)</f>
        <v>0.7</v>
      </c>
      <c r="K14" s="8">
        <f>IFERROR(VLOOKUP($A14, Main!$A14:$AB$700,11,0),Math!I$2)</f>
        <v>1.4</v>
      </c>
      <c r="L14" s="8">
        <f>IFERROR(VLOOKUP($A14, Main!$A14:$AB$700,12,0),Math!J$2)</f>
        <v>12.8</v>
      </c>
      <c r="M14" s="8">
        <f>IFERROR(VLOOKUP($A14, Main!$A14:$AB$700,13,0),Math!K$2)</f>
        <v>5</v>
      </c>
      <c r="N14" s="8">
        <f>IFERROR(VLOOKUP($A14, Main!$A14:$AB$700,14,0),Math!L$2)</f>
        <v>10.5</v>
      </c>
      <c r="O14" s="8">
        <f>IFERROR(VLOOKUP($A14, Main!$A14:$AB$700,15,0),Math!M$2)</f>
        <v>2.4</v>
      </c>
      <c r="P14" s="8">
        <f>IFERROR(VLOOKUP($A14, Main!$A14:$AB$700,16,0),Math!N$2)</f>
        <v>3.3</v>
      </c>
      <c r="Q14" s="413">
        <f>IFERROR(VLOOKUP($A14, Main!$A14:$AB$700,17,0),0)</f>
        <v>-4.9031200248887921E-2</v>
      </c>
      <c r="R14" s="413">
        <f>IFERROR(VLOOKUP($A14, Main!$A14:$AB$700,18,0),0)</f>
        <v>-0.40004957898529969</v>
      </c>
      <c r="S14" s="413">
        <f>IFERROR(VLOOKUP($A14, Main!$A14:$AB$700,19,0),0)</f>
        <v>-0.86521075306898354</v>
      </c>
      <c r="T14" s="413">
        <f>IFERROR(VLOOKUP($A14, Main!$A14:$AB$700,20,0),0)</f>
        <v>8.8512126725253076E-2</v>
      </c>
      <c r="U14" s="413">
        <f>IFERROR(VLOOKUP($A14, Main!$A14:$AB$700,21,0),0)</f>
        <v>-0.60019668991129838</v>
      </c>
      <c r="V14" s="413">
        <f>IFERROR(VLOOKUP($A14, Main!$A14:$AB$700,22,0),0)</f>
        <v>0.14634081236862825</v>
      </c>
      <c r="W14" s="413">
        <f>IFERROR(VLOOKUP($A14, Main!$A14:$AB$700,23,0),0)</f>
        <v>0.17656168342506218</v>
      </c>
      <c r="X14" s="413">
        <f>IFERROR(VLOOKUP($A14, Main!$A14:$AB$700,24,0),0)</f>
        <v>0.12186873184329051</v>
      </c>
      <c r="Y14" s="413">
        <f>IFERROR(VLOOKUP($A14, Main!$A14:$AB$700,25,0),0)</f>
        <v>-2.421805783208002E-4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79.230769230769226</v>
      </c>
      <c r="C17" s="386">
        <f t="shared" si="0"/>
        <v>74</v>
      </c>
      <c r="D17" s="386">
        <f t="shared" si="0"/>
        <v>0.48076923076923078</v>
      </c>
      <c r="E17" s="386">
        <f t="shared" si="0"/>
        <v>0.7992307692307693</v>
      </c>
      <c r="F17" s="386">
        <f t="shared" si="0"/>
        <v>1.1846153846153846</v>
      </c>
      <c r="G17" s="386">
        <f t="shared" si="0"/>
        <v>6.4153846153846157</v>
      </c>
      <c r="H17" s="386">
        <f t="shared" si="0"/>
        <v>4.0538461538461537</v>
      </c>
      <c r="I17" s="386">
        <f t="shared" si="0"/>
        <v>1.1153846153846152</v>
      </c>
      <c r="J17" s="386">
        <f t="shared" si="0"/>
        <v>0.79230769230769227</v>
      </c>
      <c r="K17" s="386">
        <f t="shared" si="0"/>
        <v>1.8461538461538458</v>
      </c>
      <c r="L17" s="386">
        <f t="shared" si="0"/>
        <v>15.023076923076925</v>
      </c>
      <c r="M17" s="386">
        <f t="shared" si="0"/>
        <v>5.5153846153846171</v>
      </c>
      <c r="N17" s="386">
        <f t="shared" si="0"/>
        <v>11.415384615384614</v>
      </c>
      <c r="O17" s="387">
        <f>M17/N17</f>
        <v>0.48315363881401641</v>
      </c>
      <c r="P17" s="387">
        <f>AVERAGE(O2:O14)</f>
        <v>2.8307692307692309</v>
      </c>
      <c r="Q17" s="387">
        <f>AVERAGE(P2:P14)</f>
        <v>3.5461538461538464</v>
      </c>
      <c r="R17" s="386">
        <f>P17/Q17</f>
        <v>0.79826464208242953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0.48315363881401635</v>
      </c>
      <c r="C20" s="386">
        <f>M20/N20</f>
        <v>0.79826464208242953</v>
      </c>
      <c r="D20" s="386">
        <f t="shared" ref="D20:N20" si="1">SUM(F2:F14)</f>
        <v>15.4</v>
      </c>
      <c r="E20" s="386">
        <f t="shared" si="1"/>
        <v>83.4</v>
      </c>
      <c r="F20" s="386">
        <f t="shared" si="1"/>
        <v>52.699999999999996</v>
      </c>
      <c r="G20" s="386">
        <f t="shared" si="1"/>
        <v>14.499999999999998</v>
      </c>
      <c r="H20" s="386">
        <f t="shared" si="1"/>
        <v>10.299999999999999</v>
      </c>
      <c r="I20" s="386">
        <f t="shared" si="1"/>
        <v>23.999999999999996</v>
      </c>
      <c r="J20" s="386">
        <f t="shared" si="1"/>
        <v>195.3</v>
      </c>
      <c r="K20" s="386">
        <f t="shared" si="1"/>
        <v>71.700000000000017</v>
      </c>
      <c r="L20" s="386">
        <f t="shared" si="1"/>
        <v>148.39999999999998</v>
      </c>
      <c r="M20" s="386">
        <f t="shared" si="1"/>
        <v>36.800000000000004</v>
      </c>
      <c r="N20" s="386">
        <f t="shared" si="1"/>
        <v>46.1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4D21-C66A-DC46-B229-20CE29D3F780}">
  <dimension ref="A1:Y20"/>
  <sheetViews>
    <sheetView workbookViewId="0">
      <selection activeCell="A2" sqref="A2:A14"/>
    </sheetView>
  </sheetViews>
  <sheetFormatPr baseColWidth="10" defaultRowHeight="16"/>
  <cols>
    <col min="1" max="1" width="16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15</v>
      </c>
      <c r="B2" s="8">
        <f>IFERROR(VLOOKUP($A2, Main!$A2:$AB$700,2,0),300)</f>
        <v>1</v>
      </c>
      <c r="C2" s="8">
        <f>IFERROR(VLOOKUP($A2, Main!$A2:$AB$700,3,0),70)</f>
        <v>78</v>
      </c>
      <c r="D2" s="8">
        <f>IFERROR(VLOOKUP($A2, Main!$A2:$AB$700,4,0),Math!B$2)</f>
        <v>0.45</v>
      </c>
      <c r="E2" s="8">
        <f>IFERROR(VLOOKUP($A2, Main!$A2:$AB$700,5,0),Math!C$2)</f>
        <v>0.87</v>
      </c>
      <c r="F2" s="8">
        <f>IFERROR(VLOOKUP($A2, Main!$A2:$AB$700,6,0),Math!D$2)</f>
        <v>3.9</v>
      </c>
      <c r="G2" s="8">
        <f>IFERROR(VLOOKUP($A2, Main!$A2:$AB$700,7,0),Math!E$2)</f>
        <v>5.6</v>
      </c>
      <c r="H2" s="8">
        <f>IFERROR(VLOOKUP($A2, Main!$A2:$AB$700,8,0),Math!F$2)</f>
        <v>6.8</v>
      </c>
      <c r="I2" s="8">
        <f>IFERROR(VLOOKUP($A2, Main!$A2:$AB$700,9,0),Math!G$2)</f>
        <v>2.1</v>
      </c>
      <c r="J2" s="8">
        <f>IFERROR(VLOOKUP($A2, Main!$A2:$AB$700,10,0),Math!H$2)</f>
        <v>0.7</v>
      </c>
      <c r="K2" s="8">
        <f>IFERROR(VLOOKUP($A2, Main!$A2:$AB$700,11,0),Math!I$2)</f>
        <v>4.4000000000000004</v>
      </c>
      <c r="L2" s="8">
        <f>IFERROR(VLOOKUP($A2, Main!$A2:$AB$700,12,0),Math!J$2)</f>
        <v>31.7</v>
      </c>
      <c r="M2" s="8">
        <f>IFERROR(VLOOKUP($A2, Main!$A2:$AB$700,13,0),Math!K$2)</f>
        <v>9.4</v>
      </c>
      <c r="N2" s="8">
        <f>IFERROR(VLOOKUP($A2, Main!$A2:$AB$700,14,0),Math!L$2)</f>
        <v>21.1</v>
      </c>
      <c r="O2" s="8">
        <f>IFERROR(VLOOKUP($A2, Main!$A2:$AB$700,15,0),Math!M$2)</f>
        <v>8.9</v>
      </c>
      <c r="P2" s="8">
        <f>IFERROR(VLOOKUP($A2, Main!$A2:$AB$700,16,0),Math!N$2)</f>
        <v>10.199999999999999</v>
      </c>
      <c r="Q2" s="413">
        <f>IFERROR(VLOOKUP($A2, Main!$A2:$AB$700,17,0),0)</f>
        <v>-0.38717740886191232</v>
      </c>
      <c r="R2" s="413">
        <f>IFERROR(VLOOKUP($A2, Main!$A2:$AB$700,18,0),0)</f>
        <v>1.1731791024175562</v>
      </c>
      <c r="S2" s="413">
        <f>IFERROR(VLOOKUP($A2, Main!$A2:$AB$700,19,0),0)</f>
        <v>3.0276651539904051</v>
      </c>
      <c r="T2" s="413">
        <f>IFERROR(VLOOKUP($A2, Main!$A2:$AB$700,20,0),0)</f>
        <v>0.20600610025434957</v>
      </c>
      <c r="U2" s="413">
        <f>IFERROR(VLOOKUP($A2, Main!$A2:$AB$700,21,0),0)</f>
        <v>2.1789865581196417</v>
      </c>
      <c r="V2" s="413">
        <f>IFERROR(VLOOKUP($A2, Main!$A2:$AB$700,22,0),0)</f>
        <v>3.2092880479910733</v>
      </c>
      <c r="W2" s="413">
        <f>IFERROR(VLOOKUP($A2, Main!$A2:$AB$700,23,0),0)</f>
        <v>0.17656168342506218</v>
      </c>
      <c r="X2" s="413">
        <f>IFERROR(VLOOKUP($A2, Main!$A2:$AB$700,24,0),0)</f>
        <v>-3.9105525423832543</v>
      </c>
      <c r="Y2" s="413">
        <f>IFERROR(VLOOKUP($A2, Main!$A2:$AB$700,25,0),0)</f>
        <v>3.4326675171285475</v>
      </c>
    </row>
    <row r="3" spans="1:25">
      <c r="A3" s="7" t="s">
        <v>32</v>
      </c>
      <c r="B3" s="8">
        <f>IFERROR(VLOOKUP($A3, Main!$A3:$AB$700,2,0),300)</f>
        <v>23</v>
      </c>
      <c r="C3" s="8">
        <f>IFERROR(VLOOKUP($A3, Main!$A3:$AB$700,3,0),70)</f>
        <v>78</v>
      </c>
      <c r="D3" s="8">
        <f>IFERROR(VLOOKUP($A3, Main!$A3:$AB$700,4,0),Math!B$2)</f>
        <v>0.54</v>
      </c>
      <c r="E3" s="8">
        <f>IFERROR(VLOOKUP($A3, Main!$A3:$AB$700,5,0),Math!C$2)</f>
        <v>0.6</v>
      </c>
      <c r="F3" s="8">
        <f>IFERROR(VLOOKUP($A3, Main!$A3:$AB$700,6,0),Math!D$2)</f>
        <v>0.1</v>
      </c>
      <c r="G3" s="8">
        <f>IFERROR(VLOOKUP($A3, Main!$A3:$AB$700,7,0),Math!E$2)</f>
        <v>16</v>
      </c>
      <c r="H3" s="8">
        <f>IFERROR(VLOOKUP($A3, Main!$A3:$AB$700,8,0),Math!F$2)</f>
        <v>1.5</v>
      </c>
      <c r="I3" s="8">
        <f>IFERROR(VLOOKUP($A3, Main!$A3:$AB$700,9,0),Math!G$2)</f>
        <v>1.7</v>
      </c>
      <c r="J3" s="8">
        <f>IFERROR(VLOOKUP($A3, Main!$A3:$AB$700,10,0),Math!H$2)</f>
        <v>1.9</v>
      </c>
      <c r="K3" s="8">
        <f>IFERROR(VLOOKUP($A3, Main!$A3:$AB$700,11,0),Math!I$2)</f>
        <v>2.2000000000000002</v>
      </c>
      <c r="L3" s="8">
        <f>IFERROR(VLOOKUP($A3, Main!$A3:$AB$700,12,0),Math!J$2)</f>
        <v>18.600000000000001</v>
      </c>
      <c r="M3" s="8">
        <f>IFERROR(VLOOKUP($A3, Main!$A3:$AB$700,13,0),Math!K$2)</f>
        <v>7.6</v>
      </c>
      <c r="N3" s="8">
        <f>IFERROR(VLOOKUP($A3, Main!$A3:$AB$700,14,0),Math!L$2)</f>
        <v>14.2</v>
      </c>
      <c r="O3" s="8">
        <f>IFERROR(VLOOKUP($A3, Main!$A3:$AB$700,15,0),Math!M$2)</f>
        <v>3.3</v>
      </c>
      <c r="P3" s="8">
        <f>IFERROR(VLOOKUP($A3, Main!$A3:$AB$700,16,0),Math!N$2)</f>
        <v>5.5</v>
      </c>
      <c r="Q3" s="413">
        <f>IFERROR(VLOOKUP($A3, Main!$A3:$AB$700,17,0),0)</f>
        <v>1.1344805298967007</v>
      </c>
      <c r="R3" s="413">
        <f>IFERROR(VLOOKUP($A3, Main!$A3:$AB$700,18,0),0)</f>
        <v>-1.8609047831450944</v>
      </c>
      <c r="S3" s="413">
        <f>IFERROR(VLOOKUP($A3, Main!$A3:$AB$700,19,0),0)</f>
        <v>-1.3231961538994998</v>
      </c>
      <c r="T3" s="413">
        <f>IFERROR(VLOOKUP($A3, Main!$A3:$AB$700,20,0),0)</f>
        <v>4.2791305159296975</v>
      </c>
      <c r="U3" s="413">
        <f>IFERROR(VLOOKUP($A3, Main!$A3:$AB$700,21,0),0)</f>
        <v>-0.65364252160420111</v>
      </c>
      <c r="V3" s="413">
        <f>IFERROR(VLOOKUP($A3, Main!$A3:$AB$700,22,0),0)</f>
        <v>2.1883056361169251</v>
      </c>
      <c r="W3" s="413">
        <f>IFERROR(VLOOKUP($A3, Main!$A3:$AB$700,23,0),0)</f>
        <v>2.504847618700611</v>
      </c>
      <c r="X3" s="413">
        <f>IFERROR(VLOOKUP($A3, Main!$A3:$AB$700,24,0),0)</f>
        <v>-0.9534436079504548</v>
      </c>
      <c r="Y3" s="413">
        <f>IFERROR(VLOOKUP($A3, Main!$A3:$AB$700,25,0),0)</f>
        <v>1.0532433351200832</v>
      </c>
    </row>
    <row r="4" spans="1:25">
      <c r="A4" s="7" t="s">
        <v>57</v>
      </c>
      <c r="B4" s="8">
        <f>IFERROR(VLOOKUP($A4, Main!$A4:$AB$700,2,0),300)</f>
        <v>26</v>
      </c>
      <c r="C4" s="8">
        <f>IFERROR(VLOOKUP($A4, Main!$A4:$AB$700,3,0),70)</f>
        <v>78</v>
      </c>
      <c r="D4" s="8">
        <f>IFERROR(VLOOKUP($A4, Main!$A4:$AB$700,4,0),Math!B$2)</f>
        <v>0.44</v>
      </c>
      <c r="E4" s="8">
        <f>IFERROR(VLOOKUP($A4, Main!$A4:$AB$700,5,0),Math!C$2)</f>
        <v>0.81</v>
      </c>
      <c r="F4" s="8">
        <f>IFERROR(VLOOKUP($A4, Main!$A4:$AB$700,6,0),Math!D$2)</f>
        <v>2.6</v>
      </c>
      <c r="G4" s="8">
        <f>IFERROR(VLOOKUP($A4, Main!$A4:$AB$700,7,0),Math!E$2)</f>
        <v>4.3</v>
      </c>
      <c r="H4" s="8">
        <f>IFERROR(VLOOKUP($A4, Main!$A4:$AB$700,8,0),Math!F$2)</f>
        <v>3.8</v>
      </c>
      <c r="I4" s="8">
        <f>IFERROR(VLOOKUP($A4, Main!$A4:$AB$700,9,0),Math!G$2)</f>
        <v>1.4</v>
      </c>
      <c r="J4" s="8">
        <f>IFERROR(VLOOKUP($A4, Main!$A4:$AB$700,10,0),Math!H$2)</f>
        <v>0.4</v>
      </c>
      <c r="K4" s="8">
        <f>IFERROR(VLOOKUP($A4, Main!$A4:$AB$700,11,0),Math!I$2)</f>
        <v>2.8</v>
      </c>
      <c r="L4" s="8">
        <f>IFERROR(VLOOKUP($A4, Main!$A4:$AB$700,12,0),Math!J$2)</f>
        <v>25.2</v>
      </c>
      <c r="M4" s="8">
        <f>IFERROR(VLOOKUP($A4, Main!$A4:$AB$700,13,0),Math!K$2)</f>
        <v>9.1999999999999993</v>
      </c>
      <c r="N4" s="8">
        <f>IFERROR(VLOOKUP($A4, Main!$A4:$AB$700,14,0),Math!L$2)</f>
        <v>20.8</v>
      </c>
      <c r="O4" s="8">
        <f>IFERROR(VLOOKUP($A4, Main!$A4:$AB$700,15,0),Math!M$2)</f>
        <v>4.4000000000000004</v>
      </c>
      <c r="P4" s="8">
        <f>IFERROR(VLOOKUP($A4, Main!$A4:$AB$700,16,0),Math!N$2)</f>
        <v>5.4</v>
      </c>
      <c r="Q4" s="413">
        <f>IFERROR(VLOOKUP($A4, Main!$A4:$AB$700,17,0),0)</f>
        <v>-0.556250513168425</v>
      </c>
      <c r="R4" s="413">
        <f>IFERROR(VLOOKUP($A4, Main!$A4:$AB$700,18,0),0)</f>
        <v>0.49893823895919009</v>
      </c>
      <c r="S4" s="413">
        <f>IFERROR(VLOOKUP($A4, Main!$A4:$AB$700,19,0),0)</f>
        <v>1.5392126012912273</v>
      </c>
      <c r="T4" s="413">
        <f>IFERROR(VLOOKUP($A4, Main!$A4:$AB$700,20,0),0)</f>
        <v>-0.30313445170506875</v>
      </c>
      <c r="U4" s="413">
        <f>IFERROR(VLOOKUP($A4, Main!$A4:$AB$700,21,0),0)</f>
        <v>0.57561160733256078</v>
      </c>
      <c r="V4" s="413">
        <f>IFERROR(VLOOKUP($A4, Main!$A4:$AB$700,22,0),0)</f>
        <v>1.4225688272113135</v>
      </c>
      <c r="W4" s="413">
        <f>IFERROR(VLOOKUP($A4, Main!$A4:$AB$700,23,0),0)</f>
        <v>-0.40550980039382489</v>
      </c>
      <c r="X4" s="413">
        <f>IFERROR(VLOOKUP($A4, Main!$A4:$AB$700,24,0),0)</f>
        <v>-1.7599278627957631</v>
      </c>
      <c r="Y4" s="413">
        <f>IFERROR(VLOOKUP($A4, Main!$A4:$AB$700,25,0),0)</f>
        <v>2.25203719781137</v>
      </c>
    </row>
    <row r="5" spans="1:25">
      <c r="A5" s="7" t="s">
        <v>58</v>
      </c>
      <c r="B5" s="8">
        <f>IFERROR(VLOOKUP($A5, Main!$A5:$AB$700,2,0),300)</f>
        <v>60</v>
      </c>
      <c r="C5" s="8">
        <f>IFERROR(VLOOKUP($A5, Main!$A5:$AB$700,3,0),70)</f>
        <v>76</v>
      </c>
      <c r="D5" s="8">
        <f>IFERROR(VLOOKUP($A5, Main!$A5:$AB$700,4,0),Math!B$2)</f>
        <v>0.48</v>
      </c>
      <c r="E5" s="8">
        <f>IFERROR(VLOOKUP($A5, Main!$A5:$AB$700,5,0),Math!C$2)</f>
        <v>0.77</v>
      </c>
      <c r="F5" s="8">
        <f>IFERROR(VLOOKUP($A5, Main!$A5:$AB$700,6,0),Math!D$2)</f>
        <v>1.7</v>
      </c>
      <c r="G5" s="8">
        <f>IFERROR(VLOOKUP($A5, Main!$A5:$AB$700,7,0),Math!E$2)</f>
        <v>5.0999999999999996</v>
      </c>
      <c r="H5" s="8">
        <f>IFERROR(VLOOKUP($A5, Main!$A5:$AB$700,8,0),Math!F$2)</f>
        <v>6</v>
      </c>
      <c r="I5" s="8">
        <f>IFERROR(VLOOKUP($A5, Main!$A5:$AB$700,9,0),Math!G$2)</f>
        <v>1.5</v>
      </c>
      <c r="J5" s="8">
        <f>IFERROR(VLOOKUP($A5, Main!$A5:$AB$700,10,0),Math!H$2)</f>
        <v>0.4</v>
      </c>
      <c r="K5" s="8">
        <f>IFERROR(VLOOKUP($A5, Main!$A5:$AB$700,11,0),Math!I$2)</f>
        <v>2.2000000000000002</v>
      </c>
      <c r="L5" s="8">
        <f>IFERROR(VLOOKUP($A5, Main!$A5:$AB$700,12,0),Math!J$2)</f>
        <v>15.3</v>
      </c>
      <c r="M5" s="8">
        <f>IFERROR(VLOOKUP($A5, Main!$A5:$AB$700,13,0),Math!K$2)</f>
        <v>5.5</v>
      </c>
      <c r="N5" s="8">
        <f>IFERROR(VLOOKUP($A5, Main!$A5:$AB$700,14,0),Math!L$2)</f>
        <v>11.5</v>
      </c>
      <c r="O5" s="8">
        <f>IFERROR(VLOOKUP($A5, Main!$A5:$AB$700,15,0),Math!M$2)</f>
        <v>2.5</v>
      </c>
      <c r="P5" s="8">
        <f>IFERROR(VLOOKUP($A5, Main!$A5:$AB$700,16,0),Math!N$2)</f>
        <v>3.2</v>
      </c>
      <c r="Q5" s="413">
        <f>IFERROR(VLOOKUP($A5, Main!$A5:$AB$700,17,0),0)</f>
        <v>0.12004190405762474</v>
      </c>
      <c r="R5" s="413">
        <f>IFERROR(VLOOKUP($A5, Main!$A5:$AB$700,18,0),0)</f>
        <v>4.9444329986945194E-2</v>
      </c>
      <c r="S5" s="413">
        <f>IFERROR(VLOOKUP($A5, Main!$A5:$AB$700,19,0),0)</f>
        <v>0.50874544942256539</v>
      </c>
      <c r="T5" s="413">
        <f>IFERROR(VLOOKUP($A5, Main!$A5:$AB$700,20,0),0)</f>
        <v>1.0182811039188638E-2</v>
      </c>
      <c r="U5" s="413">
        <f>IFERROR(VLOOKUP($A5, Main!$A5:$AB$700,21,0),0)</f>
        <v>1.7514199045764203</v>
      </c>
      <c r="V5" s="413">
        <f>IFERROR(VLOOKUP($A5, Main!$A5:$AB$700,22,0),0)</f>
        <v>1.6778144301798508</v>
      </c>
      <c r="W5" s="413">
        <f>IFERROR(VLOOKUP($A5, Main!$A5:$AB$700,23,0),0)</f>
        <v>-0.40550980039382489</v>
      </c>
      <c r="X5" s="413">
        <f>IFERROR(VLOOKUP($A5, Main!$A5:$AB$700,24,0),0)</f>
        <v>-0.9534436079504548</v>
      </c>
      <c r="Y5" s="413">
        <f>IFERROR(VLOOKUP($A5, Main!$A5:$AB$700,25,0),0)</f>
        <v>0.45384640377443952</v>
      </c>
    </row>
    <row r="6" spans="1:25">
      <c r="A6" s="7" t="s">
        <v>82</v>
      </c>
      <c r="B6" s="8">
        <f>IFERROR(VLOOKUP($A6, Main!$A6:$AB$700,2,0),300)</f>
        <v>43</v>
      </c>
      <c r="C6" s="8">
        <f>IFERROR(VLOOKUP($A6, Main!$A6:$AB$700,3,0),70)</f>
        <v>76</v>
      </c>
      <c r="D6" s="8">
        <f>IFERROR(VLOOKUP($A6, Main!$A6:$AB$700,4,0),Math!B$2)</f>
        <v>0.5</v>
      </c>
      <c r="E6" s="8">
        <f>IFERROR(VLOOKUP($A6, Main!$A6:$AB$700,5,0),Math!C$2)</f>
        <v>0.73</v>
      </c>
      <c r="F6" s="8">
        <f>IFERROR(VLOOKUP($A6, Main!$A6:$AB$700,6,0),Math!D$2)</f>
        <v>1</v>
      </c>
      <c r="G6" s="8">
        <f>IFERROR(VLOOKUP($A6, Main!$A6:$AB$700,7,0),Math!E$2)</f>
        <v>9</v>
      </c>
      <c r="H6" s="8">
        <f>IFERROR(VLOOKUP($A6, Main!$A6:$AB$700,8,0),Math!F$2)</f>
        <v>3.8</v>
      </c>
      <c r="I6" s="8">
        <f>IFERROR(VLOOKUP($A6, Main!$A6:$AB$700,9,0),Math!G$2)</f>
        <v>0.7</v>
      </c>
      <c r="J6" s="8">
        <f>IFERROR(VLOOKUP($A6, Main!$A6:$AB$700,10,0),Math!H$2)</f>
        <v>0.7</v>
      </c>
      <c r="K6" s="8">
        <f>IFERROR(VLOOKUP($A6, Main!$A6:$AB$700,11,0),Math!I$2)</f>
        <v>2.9</v>
      </c>
      <c r="L6" s="8">
        <f>IFERROR(VLOOKUP($A6, Main!$A6:$AB$700,12,0),Math!J$2)</f>
        <v>21</v>
      </c>
      <c r="M6" s="8">
        <f>IFERROR(VLOOKUP($A6, Main!$A6:$AB$700,13,0),Math!K$2)</f>
        <v>7.3</v>
      </c>
      <c r="N6" s="8">
        <f>IFERROR(VLOOKUP($A6, Main!$A6:$AB$700,14,0),Math!L$2)</f>
        <v>14.7</v>
      </c>
      <c r="O6" s="8">
        <f>IFERROR(VLOOKUP($A6, Main!$A6:$AB$700,15,0),Math!M$2)</f>
        <v>5.4</v>
      </c>
      <c r="P6" s="8">
        <f>IFERROR(VLOOKUP($A6, Main!$A6:$AB$700,16,0),Math!N$2)</f>
        <v>7.4</v>
      </c>
      <c r="Q6" s="413">
        <f>IFERROR(VLOOKUP($A6, Main!$A6:$AB$700,17,0),0)</f>
        <v>0.45818811267065007</v>
      </c>
      <c r="R6" s="413">
        <f>IFERROR(VLOOKUP($A6, Main!$A6:$AB$700,18,0),0)</f>
        <v>-0.40004957898529969</v>
      </c>
      <c r="S6" s="413">
        <f>IFERROR(VLOOKUP($A6, Main!$A6:$AB$700,19,0),0)</f>
        <v>-0.29272900203083813</v>
      </c>
      <c r="T6" s="413">
        <f>IFERROR(VLOOKUP($A6, Main!$A6:$AB$700,20,0),0)</f>
        <v>1.537604466917444</v>
      </c>
      <c r="U6" s="413">
        <f>IFERROR(VLOOKUP($A6, Main!$A6:$AB$700,21,0),0)</f>
        <v>0.57561160733256078</v>
      </c>
      <c r="V6" s="413">
        <f>IFERROR(VLOOKUP($A6, Main!$A6:$AB$700,22,0),0)</f>
        <v>-0.36415039356844614</v>
      </c>
      <c r="W6" s="413">
        <f>IFERROR(VLOOKUP($A6, Main!$A6:$AB$700,23,0),0)</f>
        <v>0.17656168342506218</v>
      </c>
      <c r="X6" s="413">
        <f>IFERROR(VLOOKUP($A6, Main!$A6:$AB$700,24,0),0)</f>
        <v>-1.8943419052699813</v>
      </c>
      <c r="Y6" s="413">
        <f>IFERROR(VLOOKUP($A6, Main!$A6:$AB$700,25,0),0)</f>
        <v>1.4891683760987329</v>
      </c>
    </row>
    <row r="7" spans="1:25">
      <c r="A7" s="7" t="s">
        <v>87</v>
      </c>
      <c r="B7" s="8">
        <f>IFERROR(VLOOKUP($A7, Main!$A7:$AB$700,2,0),300)</f>
        <v>68</v>
      </c>
      <c r="C7" s="8">
        <f>IFERROR(VLOOKUP($A7, Main!$A7:$AB$700,3,0),70)</f>
        <v>78</v>
      </c>
      <c r="D7" s="8">
        <f>IFERROR(VLOOKUP($A7, Main!$A7:$AB$700,4,0),Math!B$2)</f>
        <v>0.63</v>
      </c>
      <c r="E7" s="8">
        <f>IFERROR(VLOOKUP($A7, Main!$A7:$AB$700,5,0),Math!C$2)</f>
        <v>0.64</v>
      </c>
      <c r="F7" s="8">
        <f>IFERROR(VLOOKUP($A7, Main!$A7:$AB$700,6,0),Math!D$2)</f>
        <v>0</v>
      </c>
      <c r="G7" s="8">
        <f>IFERROR(VLOOKUP($A7, Main!$A7:$AB$700,7,0),Math!E$2)</f>
        <v>6.9</v>
      </c>
      <c r="H7" s="8">
        <f>IFERROR(VLOOKUP($A7, Main!$A7:$AB$700,8,0),Math!F$2)</f>
        <v>2.2000000000000002</v>
      </c>
      <c r="I7" s="8">
        <f>IFERROR(VLOOKUP($A7, Main!$A7:$AB$700,9,0),Math!G$2)</f>
        <v>1</v>
      </c>
      <c r="J7" s="8">
        <f>IFERROR(VLOOKUP($A7, Main!$A7:$AB$700,10,0),Math!H$2)</f>
        <v>1.5</v>
      </c>
      <c r="K7" s="8">
        <f>IFERROR(VLOOKUP($A7, Main!$A7:$AB$700,11,0),Math!I$2)</f>
        <v>1.7</v>
      </c>
      <c r="L7" s="8">
        <f>IFERROR(VLOOKUP($A7, Main!$A7:$AB$700,12,0),Math!J$2)</f>
        <v>16.399999999999999</v>
      </c>
      <c r="M7" s="8">
        <f>IFERROR(VLOOKUP($A7, Main!$A7:$AB$700,13,0),Math!K$2)</f>
        <v>6.4</v>
      </c>
      <c r="N7" s="8">
        <f>IFERROR(VLOOKUP($A7, Main!$A7:$AB$700,14,0),Math!L$2)</f>
        <v>10.3</v>
      </c>
      <c r="O7" s="8">
        <f>IFERROR(VLOOKUP($A7, Main!$A7:$AB$700,15,0),Math!M$2)</f>
        <v>3.6</v>
      </c>
      <c r="P7" s="8">
        <f>IFERROR(VLOOKUP($A7, Main!$A7:$AB$700,16,0),Math!N$2)</f>
        <v>5.6</v>
      </c>
      <c r="Q7" s="413">
        <f>IFERROR(VLOOKUP($A7, Main!$A7:$AB$700,17,0),0)</f>
        <v>2.6561384686553131</v>
      </c>
      <c r="R7" s="413">
        <f>IFERROR(VLOOKUP($A7, Main!$A7:$AB$700,18,0),0)</f>
        <v>-1.4114108741728495</v>
      </c>
      <c r="S7" s="413">
        <f>IFERROR(VLOOKUP($A7, Main!$A7:$AB$700,19,0),0)</f>
        <v>-1.4376925041071289</v>
      </c>
      <c r="T7" s="413">
        <f>IFERROR(VLOOKUP($A7, Main!$A7:$AB$700,20,0),0)</f>
        <v>0.71514665221376827</v>
      </c>
      <c r="U7" s="413">
        <f>IFERROR(VLOOKUP($A7, Main!$A7:$AB$700,21,0),0)</f>
        <v>-0.27952169975388214</v>
      </c>
      <c r="V7" s="413">
        <f>IFERROR(VLOOKUP($A7, Main!$A7:$AB$700,22,0),0)</f>
        <v>0.40158641533716533</v>
      </c>
      <c r="W7" s="413">
        <f>IFERROR(VLOOKUP($A7, Main!$A7:$AB$700,23,0),0)</f>
        <v>1.7287523069420947</v>
      </c>
      <c r="X7" s="413">
        <f>IFERROR(VLOOKUP($A7, Main!$A7:$AB$700,24,0),0)</f>
        <v>-0.28137339557936392</v>
      </c>
      <c r="Y7" s="413">
        <f>IFERROR(VLOOKUP($A7, Main!$A7:$AB$700,25,0),0)</f>
        <v>0.65364538088965363</v>
      </c>
    </row>
    <row r="8" spans="1:25">
      <c r="A8" s="7" t="s">
        <v>403</v>
      </c>
      <c r="B8" s="8">
        <f>IFERROR(VLOOKUP($A8, Main!$A8:$AB$700,2,0),300)</f>
        <v>87</v>
      </c>
      <c r="C8" s="8">
        <f>IFERROR(VLOOKUP($A8, Main!$A8:$AB$700,3,0),70)</f>
        <v>70</v>
      </c>
      <c r="D8" s="8">
        <f>IFERROR(VLOOKUP($A8, Main!$A8:$AB$700,4,0),Math!B$2)</f>
        <v>0.49</v>
      </c>
      <c r="E8" s="8">
        <f>IFERROR(VLOOKUP($A8, Main!$A8:$AB$700,5,0),Math!C$2)</f>
        <v>0.8</v>
      </c>
      <c r="F8" s="8">
        <f>IFERROR(VLOOKUP($A8, Main!$A8:$AB$700,6,0),Math!D$2)</f>
        <v>0.1</v>
      </c>
      <c r="G8" s="8">
        <f>IFERROR(VLOOKUP($A8, Main!$A8:$AB$700,7,0),Math!E$2)</f>
        <v>8.5</v>
      </c>
      <c r="H8" s="8">
        <f>IFERROR(VLOOKUP($A8, Main!$A8:$AB$700,8,0),Math!F$2)</f>
        <v>2.2000000000000002</v>
      </c>
      <c r="I8" s="8">
        <f>IFERROR(VLOOKUP($A8, Main!$A8:$AB$700,9,0),Math!G$2)</f>
        <v>0.7</v>
      </c>
      <c r="J8" s="8">
        <f>IFERROR(VLOOKUP($A8, Main!$A8:$AB$700,10,0),Math!H$2)</f>
        <v>1.6</v>
      </c>
      <c r="K8" s="8">
        <f>IFERROR(VLOOKUP($A8, Main!$A8:$AB$700,11,0),Math!I$2)</f>
        <v>1.7</v>
      </c>
      <c r="L8" s="8">
        <f>IFERROR(VLOOKUP($A8, Main!$A8:$AB$700,12,0),Math!J$2)</f>
        <v>12.5</v>
      </c>
      <c r="M8" s="8">
        <f>IFERROR(VLOOKUP($A8, Main!$A8:$AB$700,13,0),Math!K$2)</f>
        <v>5</v>
      </c>
      <c r="N8" s="8">
        <f>IFERROR(VLOOKUP($A8, Main!$A8:$AB$700,14,0),Math!L$2)</f>
        <v>10.199999999999999</v>
      </c>
      <c r="O8" s="8">
        <f>IFERROR(VLOOKUP($A8, Main!$A8:$AB$700,15,0),Math!M$2)</f>
        <v>2.4</v>
      </c>
      <c r="P8" s="8">
        <f>IFERROR(VLOOKUP($A8, Main!$A8:$AB$700,16,0),Math!N$2)</f>
        <v>3</v>
      </c>
      <c r="Q8" s="413">
        <f>IFERROR(VLOOKUP($A8, Main!$A8:$AB$700,17,0),0)</f>
        <v>0.28911500836413739</v>
      </c>
      <c r="R8" s="413">
        <f>IFERROR(VLOOKUP($A8, Main!$A8:$AB$700,18,0),0)</f>
        <v>0.38656476171612886</v>
      </c>
      <c r="S8" s="413">
        <f>IFERROR(VLOOKUP($A8, Main!$A8:$AB$700,19,0),0)</f>
        <v>-1.3231961538994998</v>
      </c>
      <c r="T8" s="413">
        <f>IFERROR(VLOOKUP($A8, Main!$A8:$AB$700,20,0),0)</f>
        <v>1.341781177702283</v>
      </c>
      <c r="U8" s="413">
        <f>IFERROR(VLOOKUP($A8, Main!$A8:$AB$700,21,0),0)</f>
        <v>-0.27952169975388214</v>
      </c>
      <c r="V8" s="413">
        <f>IFERROR(VLOOKUP($A8, Main!$A8:$AB$700,22,0),0)</f>
        <v>-0.36415039356844614</v>
      </c>
      <c r="W8" s="413">
        <f>IFERROR(VLOOKUP($A8, Main!$A8:$AB$700,23,0),0)</f>
        <v>1.9227761348817241</v>
      </c>
      <c r="X8" s="413">
        <f>IFERROR(VLOOKUP($A8, Main!$A8:$AB$700,24,0),0)</f>
        <v>-0.28137339557936392</v>
      </c>
      <c r="Y8" s="413">
        <f>IFERROR(VLOOKUP($A8, Main!$A8:$AB$700,25,0),0)</f>
        <v>-5.4732810700652168E-2</v>
      </c>
    </row>
    <row r="9" spans="1:25">
      <c r="A9" s="7" t="s">
        <v>98</v>
      </c>
      <c r="B9" s="8">
        <f>IFERROR(VLOOKUP($A9, Main!$A9:$AB$700,2,0),300)</f>
        <v>50</v>
      </c>
      <c r="C9" s="8">
        <f>IFERROR(VLOOKUP($A9, Main!$A9:$AB$700,3,0),70)</f>
        <v>73</v>
      </c>
      <c r="D9" s="8">
        <f>IFERROR(VLOOKUP($A9, Main!$A9:$AB$700,4,0),Math!B$2)</f>
        <v>0.51</v>
      </c>
      <c r="E9" s="8">
        <f>IFERROR(VLOOKUP($A9, Main!$A9:$AB$700,5,0),Math!C$2)</f>
        <v>0.72</v>
      </c>
      <c r="F9" s="8">
        <f>IFERROR(VLOOKUP($A9, Main!$A9:$AB$700,6,0),Math!D$2)</f>
        <v>0.6</v>
      </c>
      <c r="G9" s="8">
        <f>IFERROR(VLOOKUP($A9, Main!$A9:$AB$700,7,0),Math!E$2)</f>
        <v>10.3</v>
      </c>
      <c r="H9" s="8">
        <f>IFERROR(VLOOKUP($A9, Main!$A9:$AB$700,8,0),Math!F$2)</f>
        <v>1.5</v>
      </c>
      <c r="I9" s="8">
        <f>IFERROR(VLOOKUP($A9, Main!$A9:$AB$700,9,0),Math!G$2)</f>
        <v>0.6</v>
      </c>
      <c r="J9" s="8">
        <f>IFERROR(VLOOKUP($A9, Main!$A9:$AB$700,10,0),Math!H$2)</f>
        <v>1.3</v>
      </c>
      <c r="K9" s="8">
        <f>IFERROR(VLOOKUP($A9, Main!$A9:$AB$700,11,0),Math!I$2)</f>
        <v>2</v>
      </c>
      <c r="L9" s="8">
        <f>IFERROR(VLOOKUP($A9, Main!$A9:$AB$700,12,0),Math!J$2)</f>
        <v>20.2</v>
      </c>
      <c r="M9" s="8">
        <f>IFERROR(VLOOKUP($A9, Main!$A9:$AB$700,13,0),Math!K$2)</f>
        <v>7.8</v>
      </c>
      <c r="N9" s="8">
        <f>IFERROR(VLOOKUP($A9, Main!$A9:$AB$700,14,0),Math!L$2)</f>
        <v>15.3</v>
      </c>
      <c r="O9" s="8">
        <f>IFERROR(VLOOKUP($A9, Main!$A9:$AB$700,15,0),Math!M$2)</f>
        <v>4</v>
      </c>
      <c r="P9" s="8">
        <f>IFERROR(VLOOKUP($A9, Main!$A9:$AB$700,16,0),Math!N$2)</f>
        <v>5.5</v>
      </c>
      <c r="Q9" s="413">
        <f>IFERROR(VLOOKUP($A9, Main!$A9:$AB$700,17,0),0)</f>
        <v>0.62726121697716275</v>
      </c>
      <c r="R9" s="413">
        <f>IFERROR(VLOOKUP($A9, Main!$A9:$AB$700,18,0),0)</f>
        <v>-0.51242305622836093</v>
      </c>
      <c r="S9" s="413">
        <f>IFERROR(VLOOKUP($A9, Main!$A9:$AB$700,19,0),0)</f>
        <v>-0.75071440286135449</v>
      </c>
      <c r="T9" s="413">
        <f>IFERROR(VLOOKUP($A9, Main!$A9:$AB$700,20,0),0)</f>
        <v>2.0467450188768628</v>
      </c>
      <c r="U9" s="413">
        <f>IFERROR(VLOOKUP($A9, Main!$A9:$AB$700,21,0),0)</f>
        <v>-0.65364252160420111</v>
      </c>
      <c r="V9" s="413">
        <f>IFERROR(VLOOKUP($A9, Main!$A9:$AB$700,22,0),0)</f>
        <v>-0.61939599653698318</v>
      </c>
      <c r="W9" s="413">
        <f>IFERROR(VLOOKUP($A9, Main!$A9:$AB$700,23,0),0)</f>
        <v>1.3407046510628366</v>
      </c>
      <c r="X9" s="413">
        <f>IFERROR(VLOOKUP($A9, Main!$A9:$AB$700,24,0),0)</f>
        <v>-0.68461552300201833</v>
      </c>
      <c r="Y9" s="413">
        <f>IFERROR(VLOOKUP($A9, Main!$A9:$AB$700,25,0),0)</f>
        <v>1.3438600291058496</v>
      </c>
    </row>
    <row r="10" spans="1:25">
      <c r="A10" s="7" t="s">
        <v>106</v>
      </c>
      <c r="B10" s="8">
        <f>IFERROR(VLOOKUP($A10, Main!$A10:$AB$700,2,0),300)</f>
        <v>82</v>
      </c>
      <c r="C10" s="8">
        <f>IFERROR(VLOOKUP($A10, Main!$A10:$AB$700,3,0),70)</f>
        <v>68</v>
      </c>
      <c r="D10" s="8">
        <f>IFERROR(VLOOKUP($A10, Main!$A10:$AB$700,4,0),Math!B$2)</f>
        <v>0.45</v>
      </c>
      <c r="E10" s="8">
        <f>IFERROR(VLOOKUP($A10, Main!$A10:$AB$700,5,0),Math!C$2)</f>
        <v>0.72</v>
      </c>
      <c r="F10" s="8">
        <f>IFERROR(VLOOKUP($A10, Main!$A10:$AB$700,6,0),Math!D$2)</f>
        <v>1.5</v>
      </c>
      <c r="G10" s="8">
        <f>IFERROR(VLOOKUP($A10, Main!$A10:$AB$700,7,0),Math!E$2)</f>
        <v>4.5</v>
      </c>
      <c r="H10" s="8">
        <f>IFERROR(VLOOKUP($A10, Main!$A10:$AB$700,8,0),Math!F$2)</f>
        <v>4.5999999999999996</v>
      </c>
      <c r="I10" s="8">
        <f>IFERROR(VLOOKUP($A10, Main!$A10:$AB$700,9,0),Math!G$2)</f>
        <v>1.3</v>
      </c>
      <c r="J10" s="8">
        <f>IFERROR(VLOOKUP($A10, Main!$A10:$AB$700,10,0),Math!H$2)</f>
        <v>0.6</v>
      </c>
      <c r="K10" s="8">
        <f>IFERROR(VLOOKUP($A10, Main!$A10:$AB$700,11,0),Math!I$2)</f>
        <v>1.9</v>
      </c>
      <c r="L10" s="8">
        <f>IFERROR(VLOOKUP($A10, Main!$A10:$AB$700,12,0),Math!J$2)</f>
        <v>17.399999999999999</v>
      </c>
      <c r="M10" s="8">
        <f>IFERROR(VLOOKUP($A10, Main!$A10:$AB$700,13,0),Math!K$2)</f>
        <v>6.7</v>
      </c>
      <c r="N10" s="8">
        <f>IFERROR(VLOOKUP($A10, Main!$A10:$AB$700,14,0),Math!L$2)</f>
        <v>14.9</v>
      </c>
      <c r="O10" s="8">
        <f>IFERROR(VLOOKUP($A10, Main!$A10:$AB$700,15,0),Math!M$2)</f>
        <v>2.5</v>
      </c>
      <c r="P10" s="8">
        <f>IFERROR(VLOOKUP($A10, Main!$A10:$AB$700,16,0),Math!N$2)</f>
        <v>3.5</v>
      </c>
      <c r="Q10" s="413">
        <f>IFERROR(VLOOKUP($A10, Main!$A10:$AB$700,17,0),0)</f>
        <v>-0.38717740886191232</v>
      </c>
      <c r="R10" s="413">
        <f>IFERROR(VLOOKUP($A10, Main!$A10:$AB$700,18,0),0)</f>
        <v>-0.51242305622836093</v>
      </c>
      <c r="S10" s="413">
        <f>IFERROR(VLOOKUP($A10, Main!$A10:$AB$700,19,0),0)</f>
        <v>0.27975274900730723</v>
      </c>
      <c r="T10" s="413">
        <f>IFERROR(VLOOKUP($A10, Main!$A10:$AB$700,20,0),0)</f>
        <v>-0.22480513601900434</v>
      </c>
      <c r="U10" s="413">
        <f>IFERROR(VLOOKUP($A10, Main!$A10:$AB$700,21,0),0)</f>
        <v>1.0031782608757822</v>
      </c>
      <c r="V10" s="413">
        <f>IFERROR(VLOOKUP($A10, Main!$A10:$AB$700,22,0),0)</f>
        <v>1.1673232242427767</v>
      </c>
      <c r="W10" s="413">
        <f>IFERROR(VLOOKUP($A10, Main!$A10:$AB$700,23,0),0)</f>
        <v>-1.7462144514566846E-2</v>
      </c>
      <c r="X10" s="413">
        <f>IFERROR(VLOOKUP($A10, Main!$A10:$AB$700,24,0),0)</f>
        <v>-0.55020148052780016</v>
      </c>
      <c r="Y10" s="413">
        <f>IFERROR(VLOOKUP($A10, Main!$A10:$AB$700,25,0),0)</f>
        <v>0.83528081463075776</v>
      </c>
    </row>
    <row r="11" spans="1:25">
      <c r="A11" s="7" t="s">
        <v>108</v>
      </c>
      <c r="B11" s="8">
        <f>IFERROR(VLOOKUP($A11, Main!$A11:$AB$700,2,0),300)</f>
        <v>122</v>
      </c>
      <c r="C11" s="8">
        <f>IFERROR(VLOOKUP($A11, Main!$A11:$AB$700,3,0),70)</f>
        <v>80</v>
      </c>
      <c r="D11" s="8">
        <f>IFERROR(VLOOKUP($A11, Main!$A11:$AB$700,4,0),Math!B$2)</f>
        <v>0.59</v>
      </c>
      <c r="E11" s="8">
        <f>IFERROR(VLOOKUP($A11, Main!$A11:$AB$700,5,0),Math!C$2)</f>
        <v>0.72</v>
      </c>
      <c r="F11" s="8">
        <f>IFERROR(VLOOKUP($A11, Main!$A11:$AB$700,6,0),Math!D$2)</f>
        <v>0.1</v>
      </c>
      <c r="G11" s="8">
        <f>IFERROR(VLOOKUP($A11, Main!$A11:$AB$700,7,0),Math!E$2)</f>
        <v>8.1</v>
      </c>
      <c r="H11" s="8">
        <f>IFERROR(VLOOKUP($A11, Main!$A11:$AB$700,8,0),Math!F$2)</f>
        <v>1.3</v>
      </c>
      <c r="I11" s="8">
        <f>IFERROR(VLOOKUP($A11, Main!$A11:$AB$700,9,0),Math!G$2)</f>
        <v>0.5</v>
      </c>
      <c r="J11" s="8">
        <f>IFERROR(VLOOKUP($A11, Main!$A11:$AB$700,10,0),Math!H$2)</f>
        <v>1.4</v>
      </c>
      <c r="K11" s="8">
        <f>IFERROR(VLOOKUP($A11, Main!$A11:$AB$700,11,0),Math!I$2)</f>
        <v>1.2</v>
      </c>
      <c r="L11" s="8">
        <f>IFERROR(VLOOKUP($A11, Main!$A11:$AB$700,12,0),Math!J$2)</f>
        <v>10.1</v>
      </c>
      <c r="M11" s="8">
        <f>IFERROR(VLOOKUP($A11, Main!$A11:$AB$700,13,0),Math!K$2)</f>
        <v>3.8</v>
      </c>
      <c r="N11" s="8">
        <f>IFERROR(VLOOKUP($A11, Main!$A11:$AB$700,14,0),Math!L$2)</f>
        <v>6.4</v>
      </c>
      <c r="O11" s="8">
        <f>IFERROR(VLOOKUP($A11, Main!$A11:$AB$700,15,0),Math!M$2)</f>
        <v>2.4</v>
      </c>
      <c r="P11" s="8">
        <f>IFERROR(VLOOKUP($A11, Main!$A11:$AB$700,16,0),Math!N$2)</f>
        <v>3.4</v>
      </c>
      <c r="Q11" s="413">
        <f>IFERROR(VLOOKUP($A11, Main!$A11:$AB$700,17,0),0)</f>
        <v>1.9798460514292622</v>
      </c>
      <c r="R11" s="413">
        <f>IFERROR(VLOOKUP($A11, Main!$A11:$AB$700,18,0),0)</f>
        <v>-0.51242305622836093</v>
      </c>
      <c r="S11" s="413">
        <f>IFERROR(VLOOKUP($A11, Main!$A11:$AB$700,19,0),0)</f>
        <v>-1.3231961538994998</v>
      </c>
      <c r="T11" s="413">
        <f>IFERROR(VLOOKUP($A11, Main!$A11:$AB$700,20,0),0)</f>
        <v>1.1851225463301542</v>
      </c>
      <c r="U11" s="413">
        <f>IFERROR(VLOOKUP($A11, Main!$A11:$AB$700,21,0),0)</f>
        <v>-0.76053418499000647</v>
      </c>
      <c r="V11" s="413">
        <f>IFERROR(VLOOKUP($A11, Main!$A11:$AB$700,22,0),0)</f>
        <v>-0.87464159950552023</v>
      </c>
      <c r="W11" s="413">
        <f>IFERROR(VLOOKUP($A11, Main!$A11:$AB$700,23,0),0)</f>
        <v>1.5347284790024656</v>
      </c>
      <c r="X11" s="413">
        <f>IFERROR(VLOOKUP($A11, Main!$A11:$AB$700,24,0),0)</f>
        <v>0.39069681679172669</v>
      </c>
      <c r="Y11" s="413">
        <f>IFERROR(VLOOKUP($A11, Main!$A11:$AB$700,25,0),0)</f>
        <v>-0.49065785167930215</v>
      </c>
    </row>
    <row r="12" spans="1:25">
      <c r="A12" s="7" t="s">
        <v>160</v>
      </c>
      <c r="B12" s="8">
        <f>IFERROR(VLOOKUP($A12, Main!$A12:$AB$700,2,0),300)</f>
        <v>117</v>
      </c>
      <c r="C12" s="8">
        <f>IFERROR(VLOOKUP($A12, Main!$A12:$AB$700,3,0),70)</f>
        <v>72</v>
      </c>
      <c r="D12" s="8">
        <f>IFERROR(VLOOKUP($A12, Main!$A12:$AB$700,4,0),Math!B$2)</f>
        <v>0.44</v>
      </c>
      <c r="E12" s="8">
        <f>IFERROR(VLOOKUP($A12, Main!$A12:$AB$700,5,0),Math!C$2)</f>
        <v>0.72</v>
      </c>
      <c r="F12" s="8">
        <f>IFERROR(VLOOKUP($A12, Main!$A12:$AB$700,6,0),Math!D$2)</f>
        <v>2.1</v>
      </c>
      <c r="G12" s="8">
        <f>IFERROR(VLOOKUP($A12, Main!$A12:$AB$700,7,0),Math!E$2)</f>
        <v>5.3</v>
      </c>
      <c r="H12" s="8">
        <f>IFERROR(VLOOKUP($A12, Main!$A12:$AB$700,8,0),Math!F$2)</f>
        <v>3.3</v>
      </c>
      <c r="I12" s="8">
        <f>IFERROR(VLOOKUP($A12, Main!$A12:$AB$700,9,0),Math!G$2)</f>
        <v>0.8</v>
      </c>
      <c r="J12" s="8">
        <f>IFERROR(VLOOKUP($A12, Main!$A12:$AB$700,10,0),Math!H$2)</f>
        <v>0.3</v>
      </c>
      <c r="K12" s="8">
        <f>IFERROR(VLOOKUP($A12, Main!$A12:$AB$700,11,0),Math!I$2)</f>
        <v>2</v>
      </c>
      <c r="L12" s="8">
        <f>IFERROR(VLOOKUP($A12, Main!$A12:$AB$700,12,0),Math!J$2)</f>
        <v>16.399999999999999</v>
      </c>
      <c r="M12" s="8">
        <f>IFERROR(VLOOKUP($A12, Main!$A12:$AB$700,13,0),Math!K$2)</f>
        <v>5.5</v>
      </c>
      <c r="N12" s="8">
        <f>IFERROR(VLOOKUP($A12, Main!$A12:$AB$700,14,0),Math!L$2)</f>
        <v>12.6</v>
      </c>
      <c r="O12" s="8">
        <f>IFERROR(VLOOKUP($A12, Main!$A12:$AB$700,15,0),Math!M$2)</f>
        <v>3.3</v>
      </c>
      <c r="P12" s="8">
        <f>IFERROR(VLOOKUP($A12, Main!$A12:$AB$700,16,0),Math!N$2)</f>
        <v>4.5</v>
      </c>
      <c r="Q12" s="413">
        <f>IFERROR(VLOOKUP($A12, Main!$A12:$AB$700,17,0),0)</f>
        <v>-0.556250513168425</v>
      </c>
      <c r="R12" s="413">
        <f>IFERROR(VLOOKUP($A12, Main!$A12:$AB$700,18,0),0)</f>
        <v>-0.51242305622836093</v>
      </c>
      <c r="S12" s="413">
        <f>IFERROR(VLOOKUP($A12, Main!$A12:$AB$700,19,0),0)</f>
        <v>0.96673085025308181</v>
      </c>
      <c r="T12" s="413">
        <f>IFERROR(VLOOKUP($A12, Main!$A12:$AB$700,20,0),0)</f>
        <v>8.8512126725253076E-2</v>
      </c>
      <c r="U12" s="413">
        <f>IFERROR(VLOOKUP($A12, Main!$A12:$AB$700,21,0),0)</f>
        <v>0.30838244886804733</v>
      </c>
      <c r="V12" s="413">
        <f>IFERROR(VLOOKUP($A12, Main!$A12:$AB$700,22,0),0)</f>
        <v>-0.10890479059990879</v>
      </c>
      <c r="W12" s="413">
        <f>IFERROR(VLOOKUP($A12, Main!$A12:$AB$700,23,0),0)</f>
        <v>-0.59953362833345403</v>
      </c>
      <c r="X12" s="413">
        <f>IFERROR(VLOOKUP($A12, Main!$A12:$AB$700,24,0),0)</f>
        <v>-0.68461552300201833</v>
      </c>
      <c r="Y12" s="413">
        <f>IFERROR(VLOOKUP($A12, Main!$A12:$AB$700,25,0),0)</f>
        <v>0.65364538088965363</v>
      </c>
    </row>
    <row r="13" spans="1:25">
      <c r="A13" s="7" t="s">
        <v>357</v>
      </c>
      <c r="B13" s="8">
        <f>IFERROR(VLOOKUP($A13, Main!$A13:$AB$700,2,0),300)</f>
        <v>173</v>
      </c>
      <c r="C13" s="8">
        <f>IFERROR(VLOOKUP($A13, Main!$A13:$AB$700,3,0),70)</f>
        <v>70</v>
      </c>
      <c r="D13" s="8">
        <f>IFERROR(VLOOKUP($A13, Main!$A13:$AB$700,4,0),Math!B$2)</f>
        <v>0.42</v>
      </c>
      <c r="E13" s="8">
        <f>IFERROR(VLOOKUP($A13, Main!$A13:$AB$700,5,0),Math!C$2)</f>
        <v>0.66</v>
      </c>
      <c r="F13" s="8">
        <f>IFERROR(VLOOKUP($A13, Main!$A13:$AB$700,6,0),Math!D$2)</f>
        <v>1.2</v>
      </c>
      <c r="G13" s="8">
        <f>IFERROR(VLOOKUP($A13, Main!$A13:$AB$700,7,0),Math!E$2)</f>
        <v>2.8</v>
      </c>
      <c r="H13" s="8">
        <f>IFERROR(VLOOKUP($A13, Main!$A13:$AB$700,8,0),Math!F$2)</f>
        <v>4.5999999999999996</v>
      </c>
      <c r="I13" s="8">
        <f>IFERROR(VLOOKUP($A13, Main!$A13:$AB$700,9,0),Math!G$2)</f>
        <v>1.2</v>
      </c>
      <c r="J13" s="8">
        <f>IFERROR(VLOOKUP($A13, Main!$A13:$AB$700,10,0),Math!H$2)</f>
        <v>0.4</v>
      </c>
      <c r="K13" s="8">
        <f>IFERROR(VLOOKUP($A13, Main!$A13:$AB$700,11,0),Math!I$2)</f>
        <v>2.6</v>
      </c>
      <c r="L13" s="8">
        <f>IFERROR(VLOOKUP($A13, Main!$A13:$AB$700,12,0),Math!J$2)</f>
        <v>13.1</v>
      </c>
      <c r="M13" s="8">
        <f>IFERROR(VLOOKUP($A13, Main!$A13:$AB$700,13,0),Math!K$2)</f>
        <v>5</v>
      </c>
      <c r="N13" s="8">
        <f>IFERROR(VLOOKUP($A13, Main!$A13:$AB$700,14,0),Math!L$2)</f>
        <v>11.8</v>
      </c>
      <c r="O13" s="8">
        <f>IFERROR(VLOOKUP($A13, Main!$A13:$AB$700,15,0),Math!M$2)</f>
        <v>1.8</v>
      </c>
      <c r="P13" s="8">
        <f>IFERROR(VLOOKUP($A13, Main!$A13:$AB$700,16,0),Math!N$2)</f>
        <v>2.8</v>
      </c>
      <c r="Q13" s="413">
        <f>IFERROR(VLOOKUP($A13, Main!$A13:$AB$700,17,0),0)</f>
        <v>-0.89439672178145035</v>
      </c>
      <c r="R13" s="413">
        <f>IFERROR(VLOOKUP($A13, Main!$A13:$AB$700,18,0),0)</f>
        <v>-1.186663919686727</v>
      </c>
      <c r="S13" s="413">
        <f>IFERROR(VLOOKUP($A13, Main!$A13:$AB$700,19,0),0)</f>
        <v>-6.3736301615580027E-2</v>
      </c>
      <c r="T13" s="413">
        <f>IFERROR(VLOOKUP($A13, Main!$A13:$AB$700,20,0),0)</f>
        <v>-0.89060431935055151</v>
      </c>
      <c r="U13" s="413">
        <f>IFERROR(VLOOKUP($A13, Main!$A13:$AB$700,21,0),0)</f>
        <v>1.0031782608757822</v>
      </c>
      <c r="V13" s="413">
        <f>IFERROR(VLOOKUP($A13, Main!$A13:$AB$700,22,0),0)</f>
        <v>0.91207762127423941</v>
      </c>
      <c r="W13" s="413">
        <f>IFERROR(VLOOKUP($A13, Main!$A13:$AB$700,23,0),0)</f>
        <v>-0.40550980039382489</v>
      </c>
      <c r="X13" s="413">
        <f>IFERROR(VLOOKUP($A13, Main!$A13:$AB$700,24,0),0)</f>
        <v>-1.4910997778473272</v>
      </c>
      <c r="Y13" s="413">
        <f>IFERROR(VLOOKUP($A13, Main!$A13:$AB$700,25,0),0)</f>
        <v>5.4248449544010244E-2</v>
      </c>
    </row>
    <row r="14" spans="1:25">
      <c r="A14" s="7" t="s">
        <v>240</v>
      </c>
      <c r="B14" s="8">
        <f>IFERROR(VLOOKUP($A14, Main!$A14:$AB$700,2,0),300)</f>
        <v>253</v>
      </c>
      <c r="C14" s="8">
        <f>IFERROR(VLOOKUP($A14, Main!$A14:$AB$700,3,0),70)</f>
        <v>78</v>
      </c>
      <c r="D14" s="8">
        <f>IFERROR(VLOOKUP($A14, Main!$A14:$AB$700,4,0),Math!B$2)</f>
        <v>0.42</v>
      </c>
      <c r="E14" s="8">
        <f>IFERROR(VLOOKUP($A14, Main!$A14:$AB$700,5,0),Math!C$2)</f>
        <v>0.67</v>
      </c>
      <c r="F14" s="8">
        <f>IFERROR(VLOOKUP($A14, Main!$A14:$AB$700,6,0),Math!D$2)</f>
        <v>0.8</v>
      </c>
      <c r="G14" s="8">
        <f>IFERROR(VLOOKUP($A14, Main!$A14:$AB$700,7,0),Math!E$2)</f>
        <v>3.7</v>
      </c>
      <c r="H14" s="8">
        <f>IFERROR(VLOOKUP($A14, Main!$A14:$AB$700,8,0),Math!F$2)</f>
        <v>1.9</v>
      </c>
      <c r="I14" s="8">
        <f>IFERROR(VLOOKUP($A14, Main!$A14:$AB$700,9,0),Math!G$2)</f>
        <v>0.7</v>
      </c>
      <c r="J14" s="8">
        <f>IFERROR(VLOOKUP($A14, Main!$A14:$AB$700,10,0),Math!H$2)</f>
        <v>0.6</v>
      </c>
      <c r="K14" s="8">
        <f>IFERROR(VLOOKUP($A14, Main!$A14:$AB$700,11,0),Math!I$2)</f>
        <v>1.7</v>
      </c>
      <c r="L14" s="8">
        <f>IFERROR(VLOOKUP($A14, Main!$A14:$AB$700,12,0),Math!J$2)</f>
        <v>9.6</v>
      </c>
      <c r="M14" s="8">
        <f>IFERROR(VLOOKUP($A14, Main!$A14:$AB$700,13,0),Math!K$2)</f>
        <v>3.7</v>
      </c>
      <c r="N14" s="8">
        <f>IFERROR(VLOOKUP($A14, Main!$A14:$AB$700,14,0),Math!L$2)</f>
        <v>8.8000000000000007</v>
      </c>
      <c r="O14" s="8">
        <f>IFERROR(VLOOKUP($A14, Main!$A14:$AB$700,15,0),Math!M$2)</f>
        <v>1.5</v>
      </c>
      <c r="P14" s="8">
        <f>IFERROR(VLOOKUP($A14, Main!$A14:$AB$700,16,0),Math!N$2)</f>
        <v>2.2999999999999998</v>
      </c>
      <c r="Q14" s="413">
        <f>IFERROR(VLOOKUP($A14, Main!$A14:$AB$700,17,0),0)</f>
        <v>-0.89439672178145035</v>
      </c>
      <c r="R14" s="413">
        <f>IFERROR(VLOOKUP($A14, Main!$A14:$AB$700,18,0),0)</f>
        <v>-1.0742904424436659</v>
      </c>
      <c r="S14" s="413">
        <f>IFERROR(VLOOKUP($A14, Main!$A14:$AB$700,19,0),0)</f>
        <v>-0.52172170244609628</v>
      </c>
      <c r="T14" s="413">
        <f>IFERROR(VLOOKUP($A14, Main!$A14:$AB$700,20,0),0)</f>
        <v>-0.53812239876326173</v>
      </c>
      <c r="U14" s="413">
        <f>IFERROR(VLOOKUP($A14, Main!$A14:$AB$700,21,0),0)</f>
        <v>-0.43985919483259034</v>
      </c>
      <c r="V14" s="413">
        <f>IFERROR(VLOOKUP($A14, Main!$A14:$AB$700,22,0),0)</f>
        <v>-0.36415039356844614</v>
      </c>
      <c r="W14" s="413">
        <f>IFERROR(VLOOKUP($A14, Main!$A14:$AB$700,23,0),0)</f>
        <v>-1.7462144514566846E-2</v>
      </c>
      <c r="X14" s="413">
        <f>IFERROR(VLOOKUP($A14, Main!$A14:$AB$700,24,0),0)</f>
        <v>-0.28137339557936392</v>
      </c>
      <c r="Y14" s="413">
        <f>IFERROR(VLOOKUP($A14, Main!$A14:$AB$700,25,0),0)</f>
        <v>-0.58147556854985416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85</v>
      </c>
      <c r="C17" s="386">
        <f t="shared" si="0"/>
        <v>75</v>
      </c>
      <c r="D17" s="386">
        <f t="shared" si="0"/>
        <v>0.48923076923076925</v>
      </c>
      <c r="E17" s="386">
        <f t="shared" si="0"/>
        <v>0.72538461538461541</v>
      </c>
      <c r="F17" s="386">
        <f t="shared" si="0"/>
        <v>1.2076923076923074</v>
      </c>
      <c r="G17" s="386">
        <f t="shared" si="0"/>
        <v>6.9307692307692301</v>
      </c>
      <c r="H17" s="386">
        <f t="shared" si="0"/>
        <v>3.3461538461538458</v>
      </c>
      <c r="I17" s="386">
        <f t="shared" si="0"/>
        <v>1.0923076923076922</v>
      </c>
      <c r="J17" s="386">
        <f t="shared" si="0"/>
        <v>0.9076923076923078</v>
      </c>
      <c r="K17" s="386">
        <f t="shared" si="0"/>
        <v>2.2538461538461538</v>
      </c>
      <c r="L17" s="386">
        <f t="shared" si="0"/>
        <v>17.499999999999996</v>
      </c>
      <c r="M17" s="386">
        <f t="shared" si="0"/>
        <v>6.3769230769230765</v>
      </c>
      <c r="N17" s="386">
        <f t="shared" si="0"/>
        <v>13.276923076923079</v>
      </c>
      <c r="O17" s="387">
        <f>M17/N17</f>
        <v>0.4803012746234066</v>
      </c>
      <c r="P17" s="387">
        <f>AVERAGE(O2:O14)</f>
        <v>3.5384615384615379</v>
      </c>
      <c r="Q17" s="387">
        <f>AVERAGE(P2:P14)</f>
        <v>4.7923076923076922</v>
      </c>
      <c r="R17" s="386">
        <f>P17/Q17</f>
        <v>0.73836276083467089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0.4803012746234066</v>
      </c>
      <c r="C20" s="386">
        <f>M20/N20</f>
        <v>0.73836276083467089</v>
      </c>
      <c r="D20" s="386">
        <f t="shared" ref="D20:N20" si="1">SUM(F2:F14)</f>
        <v>15.699999999999998</v>
      </c>
      <c r="E20" s="386">
        <f t="shared" si="1"/>
        <v>90.1</v>
      </c>
      <c r="F20" s="386">
        <f t="shared" si="1"/>
        <v>43.499999999999993</v>
      </c>
      <c r="G20" s="386">
        <f t="shared" si="1"/>
        <v>14.199999999999998</v>
      </c>
      <c r="H20" s="386">
        <f t="shared" si="1"/>
        <v>11.8</v>
      </c>
      <c r="I20" s="386">
        <f t="shared" si="1"/>
        <v>29.3</v>
      </c>
      <c r="J20" s="386">
        <f t="shared" si="1"/>
        <v>227.49999999999997</v>
      </c>
      <c r="K20" s="386">
        <f t="shared" si="1"/>
        <v>82.899999999999991</v>
      </c>
      <c r="L20" s="386">
        <f t="shared" si="1"/>
        <v>172.60000000000002</v>
      </c>
      <c r="M20" s="386">
        <f t="shared" si="1"/>
        <v>45.999999999999993</v>
      </c>
      <c r="N20" s="386">
        <f t="shared" si="1"/>
        <v>62.3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D13-ADC9-B240-B3A4-9F3FB9F46E4C}">
  <dimension ref="A1:Y20"/>
  <sheetViews>
    <sheetView workbookViewId="0">
      <selection activeCell="A2" sqref="A2:A14"/>
    </sheetView>
  </sheetViews>
  <sheetFormatPr baseColWidth="10" defaultRowHeight="16"/>
  <cols>
    <col min="1" max="1" width="15.16406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27</v>
      </c>
      <c r="B2" s="8">
        <f>IFERROR(VLOOKUP($A2, Main!$A2:$AB$700,2,0),300)</f>
        <v>11</v>
      </c>
      <c r="C2" s="8">
        <f>IFERROR(VLOOKUP($A2, Main!$A2:$AB$700,3,0),70)</f>
        <v>74</v>
      </c>
      <c r="D2" s="8">
        <f>IFERROR(VLOOKUP($A2, Main!$A2:$AB$700,4,0),Math!B$2)</f>
        <v>0.51</v>
      </c>
      <c r="E2" s="8">
        <f>IFERROR(VLOOKUP($A2, Main!$A2:$AB$700,5,0),Math!C$2)</f>
        <v>0.71</v>
      </c>
      <c r="F2" s="8">
        <f>IFERROR(VLOOKUP($A2, Main!$A2:$AB$700,6,0),Math!D$2)</f>
        <v>2.1</v>
      </c>
      <c r="G2" s="8">
        <f>IFERROR(VLOOKUP($A2, Main!$A2:$AB$700,7,0),Math!E$2)</f>
        <v>8.6999999999999993</v>
      </c>
      <c r="H2" s="8">
        <f>IFERROR(VLOOKUP($A2, Main!$A2:$AB$700,8,0),Math!F$2)</f>
        <v>8.8000000000000007</v>
      </c>
      <c r="I2" s="8">
        <f>IFERROR(VLOOKUP($A2, Main!$A2:$AB$700,9,0),Math!G$2)</f>
        <v>1.3</v>
      </c>
      <c r="J2" s="8">
        <f>IFERROR(VLOOKUP($A2, Main!$A2:$AB$700,10,0),Math!H$2)</f>
        <v>0.6</v>
      </c>
      <c r="K2" s="8">
        <f>IFERROR(VLOOKUP($A2, Main!$A2:$AB$700,11,0),Math!I$2)</f>
        <v>3.7</v>
      </c>
      <c r="L2" s="8">
        <f>IFERROR(VLOOKUP($A2, Main!$A2:$AB$700,12,0),Math!J$2)</f>
        <v>26.9</v>
      </c>
      <c r="M2" s="8">
        <f>IFERROR(VLOOKUP($A2, Main!$A2:$AB$700,13,0),Math!K$2)</f>
        <v>9.9</v>
      </c>
      <c r="N2" s="8">
        <f>IFERROR(VLOOKUP($A2, Main!$A2:$AB$700,14,0),Math!L$2)</f>
        <v>19.399999999999999</v>
      </c>
      <c r="O2" s="8">
        <f>IFERROR(VLOOKUP($A2, Main!$A2:$AB$700,15,0),Math!M$2)</f>
        <v>5</v>
      </c>
      <c r="P2" s="8">
        <f>IFERROR(VLOOKUP($A2, Main!$A2:$AB$700,16,0),Math!N$2)</f>
        <v>7.1</v>
      </c>
      <c r="Q2" s="413">
        <f>IFERROR(VLOOKUP($A2, Main!$A2:$AB$700,17,0),0)</f>
        <v>0.62726121697716275</v>
      </c>
      <c r="R2" s="413">
        <f>IFERROR(VLOOKUP($A2, Main!$A2:$AB$700,18,0),0)</f>
        <v>-0.62479653347142217</v>
      </c>
      <c r="S2" s="413">
        <f>IFERROR(VLOOKUP($A2, Main!$A2:$AB$700,19,0),0)</f>
        <v>0.96673085025308181</v>
      </c>
      <c r="T2" s="413">
        <f>IFERROR(VLOOKUP($A2, Main!$A2:$AB$700,20,0),0)</f>
        <v>1.4201104933883473</v>
      </c>
      <c r="U2" s="413">
        <f>IFERROR(VLOOKUP($A2, Main!$A2:$AB$700,21,0),0)</f>
        <v>3.2479031919776959</v>
      </c>
      <c r="V2" s="413">
        <f>IFERROR(VLOOKUP($A2, Main!$A2:$AB$700,22,0),0)</f>
        <v>1.1673232242427767</v>
      </c>
      <c r="W2" s="413">
        <f>IFERROR(VLOOKUP($A2, Main!$A2:$AB$700,23,0),0)</f>
        <v>-1.7462144514566846E-2</v>
      </c>
      <c r="X2" s="413">
        <f>IFERROR(VLOOKUP($A2, Main!$A2:$AB$700,24,0),0)</f>
        <v>-2.9696542450637269</v>
      </c>
      <c r="Y2" s="413">
        <f>IFERROR(VLOOKUP($A2, Main!$A2:$AB$700,25,0),0)</f>
        <v>2.5608174351712472</v>
      </c>
    </row>
    <row r="3" spans="1:25">
      <c r="A3" s="7" t="s">
        <v>43</v>
      </c>
      <c r="B3" s="8">
        <f>IFERROR(VLOOKUP($A3, Main!$A3:$AB$700,2,0),300)</f>
        <v>24</v>
      </c>
      <c r="C3" s="8">
        <f>IFERROR(VLOOKUP($A3, Main!$A3:$AB$700,3,0),70)</f>
        <v>74</v>
      </c>
      <c r="D3" s="8">
        <f>IFERROR(VLOOKUP($A3, Main!$A3:$AB$700,4,0),Math!B$2)</f>
        <v>0.44</v>
      </c>
      <c r="E3" s="8">
        <f>IFERROR(VLOOKUP($A3, Main!$A3:$AB$700,5,0),Math!C$2)</f>
        <v>0.74</v>
      </c>
      <c r="F3" s="8">
        <f>IFERROR(VLOOKUP($A3, Main!$A3:$AB$700,6,0),Math!D$2)</f>
        <v>2.6</v>
      </c>
      <c r="G3" s="8">
        <f>IFERROR(VLOOKUP($A3, Main!$A3:$AB$700,7,0),Math!E$2)</f>
        <v>8.3000000000000007</v>
      </c>
      <c r="H3" s="8">
        <f>IFERROR(VLOOKUP($A3, Main!$A3:$AB$700,8,0),Math!F$2)</f>
        <v>6.7</v>
      </c>
      <c r="I3" s="8">
        <f>IFERROR(VLOOKUP($A3, Main!$A3:$AB$700,9,0),Math!G$2)</f>
        <v>1.2</v>
      </c>
      <c r="J3" s="8">
        <f>IFERROR(VLOOKUP($A3, Main!$A3:$AB$700,10,0),Math!H$2)</f>
        <v>0.3</v>
      </c>
      <c r="K3" s="8">
        <f>IFERROR(VLOOKUP($A3, Main!$A3:$AB$700,11,0),Math!I$2)</f>
        <v>3.6</v>
      </c>
      <c r="L3" s="8">
        <f>IFERROR(VLOOKUP($A3, Main!$A3:$AB$700,12,0),Math!J$2)</f>
        <v>23.5</v>
      </c>
      <c r="M3" s="8">
        <f>IFERROR(VLOOKUP($A3, Main!$A3:$AB$700,13,0),Math!K$2)</f>
        <v>7.8</v>
      </c>
      <c r="N3" s="8">
        <f>IFERROR(VLOOKUP($A3, Main!$A3:$AB$700,14,0),Math!L$2)</f>
        <v>17.7</v>
      </c>
      <c r="O3" s="8">
        <f>IFERROR(VLOOKUP($A3, Main!$A3:$AB$700,15,0),Math!M$2)</f>
        <v>5.3</v>
      </c>
      <c r="P3" s="8">
        <f>IFERROR(VLOOKUP($A3, Main!$A3:$AB$700,16,0),Math!N$2)</f>
        <v>7.2</v>
      </c>
      <c r="Q3" s="413">
        <f>IFERROR(VLOOKUP($A3, Main!$A3:$AB$700,17,0),0)</f>
        <v>-0.556250513168425</v>
      </c>
      <c r="R3" s="413">
        <f>IFERROR(VLOOKUP($A3, Main!$A3:$AB$700,18,0),0)</f>
        <v>-0.28767610174223845</v>
      </c>
      <c r="S3" s="413">
        <f>IFERROR(VLOOKUP($A3, Main!$A3:$AB$700,19,0),0)</f>
        <v>1.5392126012912273</v>
      </c>
      <c r="T3" s="413">
        <f>IFERROR(VLOOKUP($A3, Main!$A3:$AB$700,20,0),0)</f>
        <v>1.263451862016219</v>
      </c>
      <c r="U3" s="413">
        <f>IFERROR(VLOOKUP($A3, Main!$A3:$AB$700,21,0),0)</f>
        <v>2.1255407264267392</v>
      </c>
      <c r="V3" s="413">
        <f>IFERROR(VLOOKUP($A3, Main!$A3:$AB$700,22,0),0)</f>
        <v>0.91207762127423941</v>
      </c>
      <c r="W3" s="413">
        <f>IFERROR(VLOOKUP($A3, Main!$A3:$AB$700,23,0),0)</f>
        <v>-0.59953362833345403</v>
      </c>
      <c r="X3" s="413">
        <f>IFERROR(VLOOKUP($A3, Main!$A3:$AB$700,24,0),0)</f>
        <v>-2.835240202589508</v>
      </c>
      <c r="Y3" s="413">
        <f>IFERROR(VLOOKUP($A3, Main!$A3:$AB$700,25,0),0)</f>
        <v>1.9432569604514933</v>
      </c>
    </row>
    <row r="4" spans="1:25">
      <c r="A4" s="7" t="s">
        <v>49</v>
      </c>
      <c r="B4" s="8">
        <f>IFERROR(VLOOKUP($A4, Main!$A4:$AB$700,2,0),300)</f>
        <v>36</v>
      </c>
      <c r="C4" s="8">
        <f>IFERROR(VLOOKUP($A4, Main!$A4:$AB$700,3,0),70)</f>
        <v>78</v>
      </c>
      <c r="D4" s="8">
        <f>IFERROR(VLOOKUP($A4, Main!$A4:$AB$700,4,0),Math!B$2)</f>
        <v>0.56000000000000005</v>
      </c>
      <c r="E4" s="8">
        <f>IFERROR(VLOOKUP($A4, Main!$A4:$AB$700,5,0),Math!C$2)</f>
        <v>0.62</v>
      </c>
      <c r="F4" s="8">
        <f>IFERROR(VLOOKUP($A4, Main!$A4:$AB$700,6,0),Math!D$2)</f>
        <v>0</v>
      </c>
      <c r="G4" s="8">
        <f>IFERROR(VLOOKUP($A4, Main!$A4:$AB$700,7,0),Math!E$2)</f>
        <v>8.8000000000000007</v>
      </c>
      <c r="H4" s="8">
        <f>IFERROR(VLOOKUP($A4, Main!$A4:$AB$700,8,0),Math!F$2)</f>
        <v>8.6999999999999993</v>
      </c>
      <c r="I4" s="8">
        <f>IFERROR(VLOOKUP($A4, Main!$A4:$AB$700,9,0),Math!G$2)</f>
        <v>1.5</v>
      </c>
      <c r="J4" s="8">
        <f>IFERROR(VLOOKUP($A4, Main!$A4:$AB$700,10,0),Math!H$2)</f>
        <v>0.9</v>
      </c>
      <c r="K4" s="8">
        <f>IFERROR(VLOOKUP($A4, Main!$A4:$AB$700,11,0),Math!I$2)</f>
        <v>3.5</v>
      </c>
      <c r="L4" s="8">
        <f>IFERROR(VLOOKUP($A4, Main!$A4:$AB$700,12,0),Math!J$2)</f>
        <v>17.8</v>
      </c>
      <c r="M4" s="8">
        <f>IFERROR(VLOOKUP($A4, Main!$A4:$AB$700,13,0),Math!K$2)</f>
        <v>7.1</v>
      </c>
      <c r="N4" s="8">
        <f>IFERROR(VLOOKUP($A4, Main!$A4:$AB$700,14,0),Math!L$2)</f>
        <v>12.8</v>
      </c>
      <c r="O4" s="8">
        <f>IFERROR(VLOOKUP($A4, Main!$A4:$AB$700,15,0),Math!M$2)</f>
        <v>3.5</v>
      </c>
      <c r="P4" s="8">
        <f>IFERROR(VLOOKUP($A4, Main!$A4:$AB$700,16,0),Math!N$2)</f>
        <v>5.6</v>
      </c>
      <c r="Q4" s="413">
        <f>IFERROR(VLOOKUP($A4, Main!$A4:$AB$700,17,0),0)</f>
        <v>1.472626738509726</v>
      </c>
      <c r="R4" s="413">
        <f>IFERROR(VLOOKUP($A4, Main!$A4:$AB$700,18,0),0)</f>
        <v>-1.636157828658972</v>
      </c>
      <c r="S4" s="413">
        <f>IFERROR(VLOOKUP($A4, Main!$A4:$AB$700,19,0),0)</f>
        <v>-1.4376925041071289</v>
      </c>
      <c r="T4" s="413">
        <f>IFERROR(VLOOKUP($A4, Main!$A4:$AB$700,20,0),0)</f>
        <v>1.45927515123138</v>
      </c>
      <c r="U4" s="413">
        <f>IFERROR(VLOOKUP($A4, Main!$A4:$AB$700,21,0),0)</f>
        <v>3.1944573602847921</v>
      </c>
      <c r="V4" s="413">
        <f>IFERROR(VLOOKUP($A4, Main!$A4:$AB$700,22,0),0)</f>
        <v>1.6778144301798508</v>
      </c>
      <c r="W4" s="413">
        <f>IFERROR(VLOOKUP($A4, Main!$A4:$AB$700,23,0),0)</f>
        <v>0.56460933930432045</v>
      </c>
      <c r="X4" s="413">
        <f>IFERROR(VLOOKUP($A4, Main!$A4:$AB$700,24,0),0)</f>
        <v>-2.7008261601152905</v>
      </c>
      <c r="Y4" s="413">
        <f>IFERROR(VLOOKUP($A4, Main!$A4:$AB$700,25,0),0)</f>
        <v>0.90793498812719986</v>
      </c>
    </row>
    <row r="5" spans="1:25">
      <c r="A5" s="7" t="s">
        <v>50</v>
      </c>
      <c r="B5" s="8">
        <f>IFERROR(VLOOKUP($A5, Main!$A5:$AB$700,2,0),300)</f>
        <v>38</v>
      </c>
      <c r="C5" s="8">
        <f>IFERROR(VLOOKUP($A5, Main!$A5:$AB$700,3,0),70)</f>
        <v>80</v>
      </c>
      <c r="D5" s="8">
        <f>IFERROR(VLOOKUP($A5, Main!$A5:$AB$700,4,0),Math!B$2)</f>
        <v>0.47</v>
      </c>
      <c r="E5" s="8">
        <f>IFERROR(VLOOKUP($A5, Main!$A5:$AB$700,5,0),Math!C$2)</f>
        <v>0.87</v>
      </c>
      <c r="F5" s="8">
        <f>IFERROR(VLOOKUP($A5, Main!$A5:$AB$700,6,0),Math!D$2)</f>
        <v>2</v>
      </c>
      <c r="G5" s="8">
        <f>IFERROR(VLOOKUP($A5, Main!$A5:$AB$700,7,0),Math!E$2)</f>
        <v>8</v>
      </c>
      <c r="H5" s="8">
        <f>IFERROR(VLOOKUP($A5, Main!$A5:$AB$700,8,0),Math!F$2)</f>
        <v>2.9</v>
      </c>
      <c r="I5" s="8">
        <f>IFERROR(VLOOKUP($A5, Main!$A5:$AB$700,9,0),Math!G$2)</f>
        <v>0.8</v>
      </c>
      <c r="J5" s="8">
        <f>IFERROR(VLOOKUP($A5, Main!$A5:$AB$700,10,0),Math!H$2)</f>
        <v>0.5</v>
      </c>
      <c r="K5" s="8">
        <f>IFERROR(VLOOKUP($A5, Main!$A5:$AB$700,11,0),Math!I$2)</f>
        <v>1.8</v>
      </c>
      <c r="L5" s="8">
        <f>IFERROR(VLOOKUP($A5, Main!$A5:$AB$700,12,0),Math!J$2)</f>
        <v>19.399999999999999</v>
      </c>
      <c r="M5" s="8">
        <f>IFERROR(VLOOKUP($A5, Main!$A5:$AB$700,13,0),Math!K$2)</f>
        <v>7.1</v>
      </c>
      <c r="N5" s="8">
        <f>IFERROR(VLOOKUP($A5, Main!$A5:$AB$700,14,0),Math!L$2)</f>
        <v>15</v>
      </c>
      <c r="O5" s="8">
        <f>IFERROR(VLOOKUP($A5, Main!$A5:$AB$700,15,0),Math!M$2)</f>
        <v>3.3</v>
      </c>
      <c r="P5" s="8">
        <f>IFERROR(VLOOKUP($A5, Main!$A5:$AB$700,16,0),Math!N$2)</f>
        <v>3.8</v>
      </c>
      <c r="Q5" s="413">
        <f>IFERROR(VLOOKUP($A5, Main!$A5:$AB$700,17,0),0)</f>
        <v>-4.9031200248887921E-2</v>
      </c>
      <c r="R5" s="413">
        <f>IFERROR(VLOOKUP($A5, Main!$A5:$AB$700,18,0),0)</f>
        <v>1.1731791024175562</v>
      </c>
      <c r="S5" s="413">
        <f>IFERROR(VLOOKUP($A5, Main!$A5:$AB$700,19,0),0)</f>
        <v>0.85223450004545265</v>
      </c>
      <c r="T5" s="413">
        <f>IFERROR(VLOOKUP($A5, Main!$A5:$AB$700,20,0),0)</f>
        <v>1.1459578884871222</v>
      </c>
      <c r="U5" s="413">
        <f>IFERROR(VLOOKUP($A5, Main!$A5:$AB$700,21,0),0)</f>
        <v>9.4599122096436603E-2</v>
      </c>
      <c r="V5" s="413">
        <f>IFERROR(VLOOKUP($A5, Main!$A5:$AB$700,22,0),0)</f>
        <v>-0.10890479059990879</v>
      </c>
      <c r="W5" s="413">
        <f>IFERROR(VLOOKUP($A5, Main!$A5:$AB$700,23,0),0)</f>
        <v>-0.21148597245419587</v>
      </c>
      <c r="X5" s="413">
        <f>IFERROR(VLOOKUP($A5, Main!$A5:$AB$700,24,0),0)</f>
        <v>-0.41578743805358215</v>
      </c>
      <c r="Y5" s="413">
        <f>IFERROR(VLOOKUP($A5, Main!$A5:$AB$700,25,0),0)</f>
        <v>1.198551682112966</v>
      </c>
    </row>
    <row r="6" spans="1:25">
      <c r="A6" s="7" t="s">
        <v>52</v>
      </c>
      <c r="B6" s="8">
        <f>IFERROR(VLOOKUP($A6, Main!$A6:$AB$700,2,0),300)</f>
        <v>54</v>
      </c>
      <c r="C6" s="8">
        <f>IFERROR(VLOOKUP($A6, Main!$A6:$AB$700,3,0),70)</f>
        <v>72</v>
      </c>
      <c r="D6" s="8">
        <f>IFERROR(VLOOKUP($A6, Main!$A6:$AB$700,4,0),Math!B$2)</f>
        <v>0.65</v>
      </c>
      <c r="E6" s="8">
        <f>IFERROR(VLOOKUP($A6, Main!$A6:$AB$700,5,0),Math!C$2)</f>
        <v>0.64</v>
      </c>
      <c r="F6" s="8">
        <f>IFERROR(VLOOKUP($A6, Main!$A6:$AB$700,6,0),Math!D$2)</f>
        <v>0</v>
      </c>
      <c r="G6" s="8">
        <f>IFERROR(VLOOKUP($A6, Main!$A6:$AB$700,7,0),Math!E$2)</f>
        <v>10.8</v>
      </c>
      <c r="H6" s="8">
        <f>IFERROR(VLOOKUP($A6, Main!$A6:$AB$700,8,0),Math!F$2)</f>
        <v>1.4</v>
      </c>
      <c r="I6" s="8">
        <f>IFERROR(VLOOKUP($A6, Main!$A6:$AB$700,9,0),Math!G$2)</f>
        <v>0.7</v>
      </c>
      <c r="J6" s="8">
        <f>IFERROR(VLOOKUP($A6, Main!$A6:$AB$700,10,0),Math!H$2)</f>
        <v>1.7</v>
      </c>
      <c r="K6" s="8">
        <f>IFERROR(VLOOKUP($A6, Main!$A6:$AB$700,11,0),Math!I$2)</f>
        <v>1.4</v>
      </c>
      <c r="L6" s="8">
        <f>IFERROR(VLOOKUP($A6, Main!$A6:$AB$700,12,0),Math!J$2)</f>
        <v>15.3</v>
      </c>
      <c r="M6" s="8">
        <f>IFERROR(VLOOKUP($A6, Main!$A6:$AB$700,13,0),Math!K$2)</f>
        <v>6.4</v>
      </c>
      <c r="N6" s="8">
        <f>IFERROR(VLOOKUP($A6, Main!$A6:$AB$700,14,0),Math!L$2)</f>
        <v>9.8000000000000007</v>
      </c>
      <c r="O6" s="8">
        <f>IFERROR(VLOOKUP($A6, Main!$A6:$AB$700,15,0),Math!M$2)</f>
        <v>2.6</v>
      </c>
      <c r="P6" s="8">
        <f>IFERROR(VLOOKUP($A6, Main!$A6:$AB$700,16,0),Math!N$2)</f>
        <v>4</v>
      </c>
      <c r="Q6" s="413">
        <f>IFERROR(VLOOKUP($A6, Main!$A6:$AB$700,17,0),0)</f>
        <v>2.9942846772683382</v>
      </c>
      <c r="R6" s="413">
        <f>IFERROR(VLOOKUP($A6, Main!$A6:$AB$700,18,0),0)</f>
        <v>-1.4114108741728495</v>
      </c>
      <c r="S6" s="413">
        <f>IFERROR(VLOOKUP($A6, Main!$A6:$AB$700,19,0),0)</f>
        <v>-1.4376925041071289</v>
      </c>
      <c r="T6" s="413">
        <f>IFERROR(VLOOKUP($A6, Main!$A6:$AB$700,20,0),0)</f>
        <v>2.2425683080920238</v>
      </c>
      <c r="U6" s="413">
        <f>IFERROR(VLOOKUP($A6, Main!$A6:$AB$700,21,0),0)</f>
        <v>-0.70708835329710384</v>
      </c>
      <c r="V6" s="413">
        <f>IFERROR(VLOOKUP($A6, Main!$A6:$AB$700,22,0),0)</f>
        <v>-0.36415039356844614</v>
      </c>
      <c r="W6" s="413">
        <f>IFERROR(VLOOKUP($A6, Main!$A6:$AB$700,23,0),0)</f>
        <v>2.1167999628213527</v>
      </c>
      <c r="X6" s="413">
        <f>IFERROR(VLOOKUP($A6, Main!$A6:$AB$700,24,0),0)</f>
        <v>0.12186873184329051</v>
      </c>
      <c r="Y6" s="413">
        <f>IFERROR(VLOOKUP($A6, Main!$A6:$AB$700,25,0),0)</f>
        <v>0.45384640377443952</v>
      </c>
    </row>
    <row r="7" spans="1:25">
      <c r="A7" s="7" t="s">
        <v>54</v>
      </c>
      <c r="B7" s="8">
        <f>IFERROR(VLOOKUP($A7, Main!$A7:$AB$700,2,0),300)</f>
        <v>40</v>
      </c>
      <c r="C7" s="8">
        <f>IFERROR(VLOOKUP($A7, Main!$A7:$AB$700,3,0),70)</f>
        <v>76</v>
      </c>
      <c r="D7" s="8">
        <f>IFERROR(VLOOKUP($A7, Main!$A7:$AB$700,4,0),Math!B$2)</f>
        <v>0.45</v>
      </c>
      <c r="E7" s="8">
        <f>IFERROR(VLOOKUP($A7, Main!$A7:$AB$700,5,0),Math!C$2)</f>
        <v>0.85</v>
      </c>
      <c r="F7" s="8">
        <f>IFERROR(VLOOKUP($A7, Main!$A7:$AB$700,6,0),Math!D$2)</f>
        <v>2.5</v>
      </c>
      <c r="G7" s="8">
        <f>IFERROR(VLOOKUP($A7, Main!$A7:$AB$700,7,0),Math!E$2)</f>
        <v>6.4</v>
      </c>
      <c r="H7" s="8">
        <f>IFERROR(VLOOKUP($A7, Main!$A7:$AB$700,8,0),Math!F$2)</f>
        <v>4.5999999999999996</v>
      </c>
      <c r="I7" s="8">
        <f>IFERROR(VLOOKUP($A7, Main!$A7:$AB$700,9,0),Math!G$2)</f>
        <v>1.3</v>
      </c>
      <c r="J7" s="8">
        <f>IFERROR(VLOOKUP($A7, Main!$A7:$AB$700,10,0),Math!H$2)</f>
        <v>0.1</v>
      </c>
      <c r="K7" s="8">
        <f>IFERROR(VLOOKUP($A7, Main!$A7:$AB$700,11,0),Math!I$2)</f>
        <v>2.4</v>
      </c>
      <c r="L7" s="8">
        <f>IFERROR(VLOOKUP($A7, Main!$A7:$AB$700,12,0),Math!J$2)</f>
        <v>19.899999999999999</v>
      </c>
      <c r="M7" s="8">
        <f>IFERROR(VLOOKUP($A7, Main!$A7:$AB$700,13,0),Math!K$2)</f>
        <v>7.2</v>
      </c>
      <c r="N7" s="8">
        <f>IFERROR(VLOOKUP($A7, Main!$A7:$AB$700,14,0),Math!L$2)</f>
        <v>16.100000000000001</v>
      </c>
      <c r="O7" s="8">
        <f>IFERROR(VLOOKUP($A7, Main!$A7:$AB$700,15,0),Math!M$2)</f>
        <v>3</v>
      </c>
      <c r="P7" s="8">
        <f>IFERROR(VLOOKUP($A7, Main!$A7:$AB$700,16,0),Math!N$2)</f>
        <v>3.6</v>
      </c>
      <c r="Q7" s="413">
        <f>IFERROR(VLOOKUP($A7, Main!$A7:$AB$700,17,0),0)</f>
        <v>-0.38717740886191232</v>
      </c>
      <c r="R7" s="413">
        <f>IFERROR(VLOOKUP($A7, Main!$A7:$AB$700,18,0),0)</f>
        <v>0.94843214793143371</v>
      </c>
      <c r="S7" s="413">
        <f>IFERROR(VLOOKUP($A7, Main!$A7:$AB$700,19,0),0)</f>
        <v>1.424716251083598</v>
      </c>
      <c r="T7" s="413">
        <f>IFERROR(VLOOKUP($A7, Main!$A7:$AB$700,20,0),0)</f>
        <v>0.51932336299860737</v>
      </c>
      <c r="U7" s="413">
        <f>IFERROR(VLOOKUP($A7, Main!$A7:$AB$700,21,0),0)</f>
        <v>1.0031782608757822</v>
      </c>
      <c r="V7" s="413">
        <f>IFERROR(VLOOKUP($A7, Main!$A7:$AB$700,22,0),0)</f>
        <v>1.1673232242427767</v>
      </c>
      <c r="W7" s="413">
        <f>IFERROR(VLOOKUP($A7, Main!$A7:$AB$700,23,0),0)</f>
        <v>-0.98758128421271218</v>
      </c>
      <c r="X7" s="413">
        <f>IFERROR(VLOOKUP($A7, Main!$A7:$AB$700,24,0),0)</f>
        <v>-1.2222716928988908</v>
      </c>
      <c r="Y7" s="413">
        <f>IFERROR(VLOOKUP($A7, Main!$A7:$AB$700,25,0),0)</f>
        <v>1.2893693989835182</v>
      </c>
    </row>
    <row r="8" spans="1:25">
      <c r="A8" s="7" t="s">
        <v>62</v>
      </c>
      <c r="B8" s="8">
        <f>IFERROR(VLOOKUP($A8, Main!$A8:$AB$700,2,0),300)</f>
        <v>49</v>
      </c>
      <c r="C8" s="8">
        <f>IFERROR(VLOOKUP($A8, Main!$A8:$AB$700,3,0),70)</f>
        <v>68</v>
      </c>
      <c r="D8" s="8">
        <f>IFERROR(VLOOKUP($A8, Main!$A8:$AB$700,4,0),Math!B$2)</f>
        <v>0.43</v>
      </c>
      <c r="E8" s="8">
        <f>IFERROR(VLOOKUP($A8, Main!$A8:$AB$700,5,0),Math!C$2)</f>
        <v>0.87</v>
      </c>
      <c r="F8" s="8">
        <f>IFERROR(VLOOKUP($A8, Main!$A8:$AB$700,6,0),Math!D$2)</f>
        <v>2.4</v>
      </c>
      <c r="G8" s="8">
        <f>IFERROR(VLOOKUP($A8, Main!$A8:$AB$700,7,0),Math!E$2)</f>
        <v>9.5</v>
      </c>
      <c r="H8" s="8">
        <f>IFERROR(VLOOKUP($A8, Main!$A8:$AB$700,8,0),Math!F$2)</f>
        <v>1.5</v>
      </c>
      <c r="I8" s="8">
        <f>IFERROR(VLOOKUP($A8, Main!$A8:$AB$700,9,0),Math!G$2)</f>
        <v>0.7</v>
      </c>
      <c r="J8" s="8">
        <f>IFERROR(VLOOKUP($A8, Main!$A8:$AB$700,10,0),Math!H$2)</f>
        <v>0.6</v>
      </c>
      <c r="K8" s="8">
        <f>IFERROR(VLOOKUP($A8, Main!$A8:$AB$700,11,0),Math!I$2)</f>
        <v>1.6</v>
      </c>
      <c r="L8" s="8">
        <f>IFERROR(VLOOKUP($A8, Main!$A8:$AB$700,12,0),Math!J$2)</f>
        <v>19.600000000000001</v>
      </c>
      <c r="M8" s="8">
        <f>IFERROR(VLOOKUP($A8, Main!$A8:$AB$700,13,0),Math!K$2)</f>
        <v>6.9</v>
      </c>
      <c r="N8" s="8">
        <f>IFERROR(VLOOKUP($A8, Main!$A8:$AB$700,14,0),Math!L$2)</f>
        <v>15.9</v>
      </c>
      <c r="O8" s="8">
        <f>IFERROR(VLOOKUP($A8, Main!$A8:$AB$700,15,0),Math!M$2)</f>
        <v>3.4</v>
      </c>
      <c r="P8" s="8">
        <f>IFERROR(VLOOKUP($A8, Main!$A8:$AB$700,16,0),Math!N$2)</f>
        <v>4</v>
      </c>
      <c r="Q8" s="413">
        <f>IFERROR(VLOOKUP($A8, Main!$A8:$AB$700,17,0),0)</f>
        <v>-0.72532361747493768</v>
      </c>
      <c r="R8" s="413">
        <f>IFERROR(VLOOKUP($A8, Main!$A8:$AB$700,18,0),0)</f>
        <v>1.1731791024175562</v>
      </c>
      <c r="S8" s="413">
        <f>IFERROR(VLOOKUP($A8, Main!$A8:$AB$700,19,0),0)</f>
        <v>1.310219900875969</v>
      </c>
      <c r="T8" s="413">
        <f>IFERROR(VLOOKUP($A8, Main!$A8:$AB$700,20,0),0)</f>
        <v>1.733427756132605</v>
      </c>
      <c r="U8" s="413">
        <f>IFERROR(VLOOKUP($A8, Main!$A8:$AB$700,21,0),0)</f>
        <v>-0.65364252160420111</v>
      </c>
      <c r="V8" s="413">
        <f>IFERROR(VLOOKUP($A8, Main!$A8:$AB$700,22,0),0)</f>
        <v>-0.36415039356844614</v>
      </c>
      <c r="W8" s="413">
        <f>IFERROR(VLOOKUP($A8, Main!$A8:$AB$700,23,0),0)</f>
        <v>-1.7462144514566846E-2</v>
      </c>
      <c r="X8" s="413">
        <f>IFERROR(VLOOKUP($A8, Main!$A8:$AB$700,24,0),0)</f>
        <v>-0.14695935310514599</v>
      </c>
      <c r="Y8" s="413">
        <f>IFERROR(VLOOKUP($A8, Main!$A8:$AB$700,25,0),0)</f>
        <v>1.2348787688611873</v>
      </c>
    </row>
    <row r="9" spans="1:25">
      <c r="A9" s="7" t="s">
        <v>92</v>
      </c>
      <c r="B9" s="8">
        <f>IFERROR(VLOOKUP($A9, Main!$A9:$AB$700,2,0),300)</f>
        <v>75</v>
      </c>
      <c r="C9" s="8">
        <f>IFERROR(VLOOKUP($A9, Main!$A9:$AB$700,3,0),70)</f>
        <v>72</v>
      </c>
      <c r="D9" s="8">
        <f>IFERROR(VLOOKUP($A9, Main!$A9:$AB$700,4,0),Math!B$2)</f>
        <v>0.47</v>
      </c>
      <c r="E9" s="8">
        <f>IFERROR(VLOOKUP($A9, Main!$A9:$AB$700,5,0),Math!C$2)</f>
        <v>0.85</v>
      </c>
      <c r="F9" s="8">
        <f>IFERROR(VLOOKUP($A9, Main!$A9:$AB$700,6,0),Math!D$2)</f>
        <v>1.3</v>
      </c>
      <c r="G9" s="8">
        <f>IFERROR(VLOOKUP($A9, Main!$A9:$AB$700,7,0),Math!E$2)</f>
        <v>5.5</v>
      </c>
      <c r="H9" s="8">
        <f>IFERROR(VLOOKUP($A9, Main!$A9:$AB$700,8,0),Math!F$2)</f>
        <v>4.4000000000000004</v>
      </c>
      <c r="I9" s="8">
        <f>IFERROR(VLOOKUP($A9, Main!$A9:$AB$700,9,0),Math!G$2)</f>
        <v>0.9</v>
      </c>
      <c r="J9" s="8">
        <f>IFERROR(VLOOKUP($A9, Main!$A9:$AB$700,10,0),Math!H$2)</f>
        <v>0.4</v>
      </c>
      <c r="K9" s="8">
        <f>IFERROR(VLOOKUP($A9, Main!$A9:$AB$700,11,0),Math!I$2)</f>
        <v>1.7</v>
      </c>
      <c r="L9" s="8">
        <f>IFERROR(VLOOKUP($A9, Main!$A9:$AB$700,12,0),Math!J$2)</f>
        <v>15.1</v>
      </c>
      <c r="M9" s="8">
        <f>IFERROR(VLOOKUP($A9, Main!$A9:$AB$700,13,0),Math!K$2)</f>
        <v>5.5</v>
      </c>
      <c r="N9" s="8">
        <f>IFERROR(VLOOKUP($A9, Main!$A9:$AB$700,14,0),Math!L$2)</f>
        <v>11.6</v>
      </c>
      <c r="O9" s="8">
        <f>IFERROR(VLOOKUP($A9, Main!$A9:$AB$700,15,0),Math!M$2)</f>
        <v>2.7</v>
      </c>
      <c r="P9" s="8">
        <f>IFERROR(VLOOKUP($A9, Main!$A9:$AB$700,16,0),Math!N$2)</f>
        <v>3.2</v>
      </c>
      <c r="Q9" s="413">
        <f>IFERROR(VLOOKUP($A9, Main!$A9:$AB$700,17,0),0)</f>
        <v>-4.9031200248887921E-2</v>
      </c>
      <c r="R9" s="413">
        <f>IFERROR(VLOOKUP($A9, Main!$A9:$AB$700,18,0),0)</f>
        <v>0.94843214793143371</v>
      </c>
      <c r="S9" s="413">
        <f>IFERROR(VLOOKUP($A9, Main!$A9:$AB$700,19,0),0)</f>
        <v>5.0760048592049148E-2</v>
      </c>
      <c r="T9" s="413">
        <f>IFERROR(VLOOKUP($A9, Main!$A9:$AB$700,20,0),0)</f>
        <v>0.16684144241131751</v>
      </c>
      <c r="U9" s="413">
        <f>IFERROR(VLOOKUP($A9, Main!$A9:$AB$700,21,0),0)</f>
        <v>0.8962865974899773</v>
      </c>
      <c r="V9" s="413">
        <f>IFERROR(VLOOKUP($A9, Main!$A9:$AB$700,22,0),0)</f>
        <v>0.14634081236862825</v>
      </c>
      <c r="W9" s="413">
        <f>IFERROR(VLOOKUP($A9, Main!$A9:$AB$700,23,0),0)</f>
        <v>-0.40550980039382489</v>
      </c>
      <c r="X9" s="413">
        <f>IFERROR(VLOOKUP($A9, Main!$A9:$AB$700,24,0),0)</f>
        <v>-0.28137339557936392</v>
      </c>
      <c r="Y9" s="413">
        <f>IFERROR(VLOOKUP($A9, Main!$A9:$AB$700,25,0),0)</f>
        <v>0.41751931702621847</v>
      </c>
    </row>
    <row r="10" spans="1:25">
      <c r="A10" s="7" t="s">
        <v>99</v>
      </c>
      <c r="B10" s="8">
        <f>IFERROR(VLOOKUP($A10, Main!$A10:$AB$700,2,0),300)</f>
        <v>112</v>
      </c>
      <c r="C10" s="8">
        <f>IFERROR(VLOOKUP($A10, Main!$A10:$AB$700,3,0),70)</f>
        <v>74</v>
      </c>
      <c r="D10" s="8">
        <f>IFERROR(VLOOKUP($A10, Main!$A10:$AB$700,4,0),Math!B$2)</f>
        <v>0.45</v>
      </c>
      <c r="E10" s="8">
        <f>IFERROR(VLOOKUP($A10, Main!$A10:$AB$700,5,0),Math!C$2)</f>
        <v>0.75</v>
      </c>
      <c r="F10" s="8">
        <f>IFERROR(VLOOKUP($A10, Main!$A10:$AB$700,6,0),Math!D$2)</f>
        <v>1.1000000000000001</v>
      </c>
      <c r="G10" s="8">
        <f>IFERROR(VLOOKUP($A10, Main!$A10:$AB$700,7,0),Math!E$2)</f>
        <v>6.7</v>
      </c>
      <c r="H10" s="8">
        <f>IFERROR(VLOOKUP($A10, Main!$A10:$AB$700,8,0),Math!F$2)</f>
        <v>3.8</v>
      </c>
      <c r="I10" s="8">
        <f>IFERROR(VLOOKUP($A10, Main!$A10:$AB$700,9,0),Math!G$2)</f>
        <v>0.9</v>
      </c>
      <c r="J10" s="8">
        <f>IFERROR(VLOOKUP($A10, Main!$A10:$AB$700,10,0),Math!H$2)</f>
        <v>0.9</v>
      </c>
      <c r="K10" s="8">
        <f>IFERROR(VLOOKUP($A10, Main!$A10:$AB$700,11,0),Math!I$2)</f>
        <v>1</v>
      </c>
      <c r="L10" s="8">
        <f>IFERROR(VLOOKUP($A10, Main!$A10:$AB$700,12,0),Math!J$2)</f>
        <v>11.6</v>
      </c>
      <c r="M10" s="8">
        <f>IFERROR(VLOOKUP($A10, Main!$A10:$AB$700,13,0),Math!K$2)</f>
        <v>4.2</v>
      </c>
      <c r="N10" s="8">
        <f>IFERROR(VLOOKUP($A10, Main!$A10:$AB$700,14,0),Math!L$2)</f>
        <v>9.4</v>
      </c>
      <c r="O10" s="8">
        <f>IFERROR(VLOOKUP($A10, Main!$A10:$AB$700,15,0),Math!M$2)</f>
        <v>2.1</v>
      </c>
      <c r="P10" s="8">
        <f>IFERROR(VLOOKUP($A10, Main!$A10:$AB$700,16,0),Math!N$2)</f>
        <v>2.7</v>
      </c>
      <c r="Q10" s="413">
        <f>IFERROR(VLOOKUP($A10, Main!$A10:$AB$700,17,0),0)</f>
        <v>-0.38717740886191232</v>
      </c>
      <c r="R10" s="413">
        <f>IFERROR(VLOOKUP($A10, Main!$A10:$AB$700,18,0),0)</f>
        <v>-0.17530262449917725</v>
      </c>
      <c r="S10" s="413">
        <f>IFERROR(VLOOKUP($A10, Main!$A10:$AB$700,19,0),0)</f>
        <v>-0.17823265182320897</v>
      </c>
      <c r="T10" s="413">
        <f>IFERROR(VLOOKUP($A10, Main!$A10:$AB$700,20,0),0)</f>
        <v>0.63681733652770378</v>
      </c>
      <c r="U10" s="413">
        <f>IFERROR(VLOOKUP($A10, Main!$A10:$AB$700,21,0),0)</f>
        <v>0.57561160733256078</v>
      </c>
      <c r="V10" s="413">
        <f>IFERROR(VLOOKUP($A10, Main!$A10:$AB$700,22,0),0)</f>
        <v>0.14634081236862825</v>
      </c>
      <c r="W10" s="413">
        <f>IFERROR(VLOOKUP($A10, Main!$A10:$AB$700,23,0),0)</f>
        <v>0.56460933930432045</v>
      </c>
      <c r="X10" s="413">
        <f>IFERROR(VLOOKUP($A10, Main!$A10:$AB$700,24,0),0)</f>
        <v>0.65952490174016287</v>
      </c>
      <c r="Y10" s="413">
        <f>IFERROR(VLOOKUP($A10, Main!$A10:$AB$700,25,0),0)</f>
        <v>-0.21820470106764595</v>
      </c>
    </row>
    <row r="11" spans="1:25">
      <c r="A11" s="393" t="s">
        <v>122</v>
      </c>
      <c r="B11" s="8">
        <f>IFERROR(VLOOKUP($A11, Main!$A11:$AB$700,2,0),300)</f>
        <v>121</v>
      </c>
      <c r="C11" s="8">
        <f>IFERROR(VLOOKUP($A11, Main!$A11:$AB$700,3,0),70)</f>
        <v>68</v>
      </c>
      <c r="D11" s="8">
        <f>IFERROR(VLOOKUP($A11, Main!$A11:$AB$700,4,0),Math!B$2)</f>
        <v>0.46</v>
      </c>
      <c r="E11" s="8">
        <f>IFERROR(VLOOKUP($A11, Main!$A11:$AB$700,5,0),Math!C$2)</f>
        <v>0.73</v>
      </c>
      <c r="F11" s="8">
        <f>IFERROR(VLOOKUP($A11, Main!$A11:$AB$700,6,0),Math!D$2)</f>
        <v>0.1</v>
      </c>
      <c r="G11" s="8">
        <f>IFERROR(VLOOKUP($A11, Main!$A11:$AB$700,7,0),Math!E$2)</f>
        <v>6.3</v>
      </c>
      <c r="H11" s="8">
        <f>IFERROR(VLOOKUP($A11, Main!$A11:$AB$700,8,0),Math!F$2)</f>
        <v>4</v>
      </c>
      <c r="I11" s="8">
        <f>IFERROR(VLOOKUP($A11, Main!$A11:$AB$700,9,0),Math!G$2)</f>
        <v>1.4</v>
      </c>
      <c r="J11" s="8">
        <f>IFERROR(VLOOKUP($A11, Main!$A11:$AB$700,10,0),Math!H$2)</f>
        <v>0.5</v>
      </c>
      <c r="K11" s="8">
        <f>IFERROR(VLOOKUP($A11, Main!$A11:$AB$700,11,0),Math!I$2)</f>
        <v>2.2000000000000002</v>
      </c>
      <c r="L11" s="8">
        <f>IFERROR(VLOOKUP($A11, Main!$A11:$AB$700,12,0),Math!J$2)</f>
        <v>13</v>
      </c>
      <c r="M11" s="8">
        <f>IFERROR(VLOOKUP($A11, Main!$A11:$AB$700,13,0),Math!K$2)</f>
        <v>5.5</v>
      </c>
      <c r="N11" s="8">
        <f>IFERROR(VLOOKUP($A11, Main!$A11:$AB$700,14,0),Math!L$2)</f>
        <v>12</v>
      </c>
      <c r="O11" s="8">
        <f>IFERROR(VLOOKUP($A11, Main!$A11:$AB$700,15,0),Math!M$2)</f>
        <v>1.8</v>
      </c>
      <c r="P11" s="8">
        <f>IFERROR(VLOOKUP($A11, Main!$A11:$AB$700,16,0),Math!N$2)</f>
        <v>2.5</v>
      </c>
      <c r="Q11" s="413">
        <f>IFERROR(VLOOKUP($A11, Main!$A11:$AB$700,17,0),0)</f>
        <v>-0.21810430455539967</v>
      </c>
      <c r="R11" s="413">
        <f>IFERROR(VLOOKUP($A11, Main!$A11:$AB$700,18,0),0)</f>
        <v>-0.40004957898529969</v>
      </c>
      <c r="S11" s="413">
        <f>IFERROR(VLOOKUP($A11, Main!$A11:$AB$700,19,0),0)</f>
        <v>-1.3231961538994998</v>
      </c>
      <c r="T11" s="413">
        <f>IFERROR(VLOOKUP($A11, Main!$A11:$AB$700,20,0),0)</f>
        <v>0.48015870515557491</v>
      </c>
      <c r="U11" s="413">
        <f>IFERROR(VLOOKUP($A11, Main!$A11:$AB$700,21,0),0)</f>
        <v>0.68250327071836625</v>
      </c>
      <c r="V11" s="413">
        <f>IFERROR(VLOOKUP($A11, Main!$A11:$AB$700,22,0),0)</f>
        <v>1.4225688272113135</v>
      </c>
      <c r="W11" s="413">
        <f>IFERROR(VLOOKUP($A11, Main!$A11:$AB$700,23,0),0)</f>
        <v>-0.21148597245419587</v>
      </c>
      <c r="X11" s="413">
        <f>IFERROR(VLOOKUP($A11, Main!$A11:$AB$700,24,0),0)</f>
        <v>-0.9534436079504548</v>
      </c>
      <c r="Y11" s="413">
        <f>IFERROR(VLOOKUP($A11, Main!$A11:$AB$700,25,0),0)</f>
        <v>3.6084906169899893E-2</v>
      </c>
    </row>
    <row r="12" spans="1:25">
      <c r="A12" s="7" t="s">
        <v>130</v>
      </c>
      <c r="B12" s="8">
        <f>IFERROR(VLOOKUP($A12, Main!$A12:$AB$700,2,0),300)</f>
        <v>81</v>
      </c>
      <c r="C12" s="8">
        <f>IFERROR(VLOOKUP($A12, Main!$A12:$AB$700,3,0),70)</f>
        <v>79</v>
      </c>
      <c r="D12" s="8">
        <f>IFERROR(VLOOKUP($A12, Main!$A12:$AB$700,4,0),Math!B$2)</f>
        <v>0.48</v>
      </c>
      <c r="E12" s="8">
        <f>IFERROR(VLOOKUP($A12, Main!$A12:$AB$700,5,0),Math!C$2)</f>
        <v>0.75</v>
      </c>
      <c r="F12" s="8">
        <f>IFERROR(VLOOKUP($A12, Main!$A12:$AB$700,6,0),Math!D$2)</f>
        <v>1.3</v>
      </c>
      <c r="G12" s="8">
        <f>IFERROR(VLOOKUP($A12, Main!$A12:$AB$700,7,0),Math!E$2)</f>
        <v>6.3</v>
      </c>
      <c r="H12" s="8">
        <f>IFERROR(VLOOKUP($A12, Main!$A12:$AB$700,8,0),Math!F$2)</f>
        <v>1.9</v>
      </c>
      <c r="I12" s="8">
        <f>IFERROR(VLOOKUP($A12, Main!$A12:$AB$700,9,0),Math!G$2)</f>
        <v>1.1000000000000001</v>
      </c>
      <c r="J12" s="8">
        <f>IFERROR(VLOOKUP($A12, Main!$A12:$AB$700,10,0),Math!H$2)</f>
        <v>1</v>
      </c>
      <c r="K12" s="8">
        <f>IFERROR(VLOOKUP($A12, Main!$A12:$AB$700,11,0),Math!I$2)</f>
        <v>0.9</v>
      </c>
      <c r="L12" s="8">
        <f>IFERROR(VLOOKUP($A12, Main!$A12:$AB$700,12,0),Math!J$2)</f>
        <v>16.399999999999999</v>
      </c>
      <c r="M12" s="8">
        <f>IFERROR(VLOOKUP($A12, Main!$A12:$AB$700,13,0),Math!K$2)</f>
        <v>6.8</v>
      </c>
      <c r="N12" s="8">
        <f>IFERROR(VLOOKUP($A12, Main!$A12:$AB$700,14,0),Math!L$2)</f>
        <v>14.3</v>
      </c>
      <c r="O12" s="8">
        <f>IFERROR(VLOOKUP($A12, Main!$A12:$AB$700,15,0),Math!M$2)</f>
        <v>1.4</v>
      </c>
      <c r="P12" s="8">
        <f>IFERROR(VLOOKUP($A12, Main!$A12:$AB$700,16,0),Math!N$2)</f>
        <v>1.9</v>
      </c>
      <c r="Q12" s="413">
        <f>IFERROR(VLOOKUP($A12, Main!$A12:$AB$700,17,0),0)</f>
        <v>0.12004190405762474</v>
      </c>
      <c r="R12" s="413">
        <f>IFERROR(VLOOKUP($A12, Main!$A12:$AB$700,18,0),0)</f>
        <v>-0.17530262449917725</v>
      </c>
      <c r="S12" s="413">
        <f>IFERROR(VLOOKUP($A12, Main!$A12:$AB$700,19,0),0)</f>
        <v>5.0760048592049148E-2</v>
      </c>
      <c r="T12" s="413">
        <f>IFERROR(VLOOKUP($A12, Main!$A12:$AB$700,20,0),0)</f>
        <v>0.48015870515557491</v>
      </c>
      <c r="U12" s="413">
        <f>IFERROR(VLOOKUP($A12, Main!$A12:$AB$700,21,0),0)</f>
        <v>-0.43985919483259034</v>
      </c>
      <c r="V12" s="413">
        <f>IFERROR(VLOOKUP($A12, Main!$A12:$AB$700,22,0),0)</f>
        <v>0.65683201830570259</v>
      </c>
      <c r="W12" s="413">
        <f>IFERROR(VLOOKUP($A12, Main!$A12:$AB$700,23,0),0)</f>
        <v>0.75863316724394947</v>
      </c>
      <c r="X12" s="413">
        <f>IFERROR(VLOOKUP($A12, Main!$A12:$AB$700,24,0),0)</f>
        <v>0.79393894421438094</v>
      </c>
      <c r="Y12" s="413">
        <f>IFERROR(VLOOKUP($A12, Main!$A12:$AB$700,25,0),0)</f>
        <v>0.65364538088965363</v>
      </c>
    </row>
    <row r="13" spans="1:25">
      <c r="A13" s="7" t="s">
        <v>135</v>
      </c>
      <c r="B13" s="8">
        <f>IFERROR(VLOOKUP($A13, Main!$A13:$AB$700,2,0),300)</f>
        <v>136</v>
      </c>
      <c r="C13" s="8">
        <f>IFERROR(VLOOKUP($A13, Main!$A13:$AB$700,3,0),70)</f>
        <v>76</v>
      </c>
      <c r="D13" s="8">
        <f>IFERROR(VLOOKUP($A13, Main!$A13:$AB$700,4,0),Math!B$2)</f>
        <v>0.49</v>
      </c>
      <c r="E13" s="8">
        <f>IFERROR(VLOOKUP($A13, Main!$A13:$AB$700,5,0),Math!C$2)</f>
        <v>0.78</v>
      </c>
      <c r="F13" s="8">
        <f>IFERROR(VLOOKUP($A13, Main!$A13:$AB$700,6,0),Math!D$2)</f>
        <v>2.5</v>
      </c>
      <c r="G13" s="8">
        <f>IFERROR(VLOOKUP($A13, Main!$A13:$AB$700,7,0),Math!E$2)</f>
        <v>4</v>
      </c>
      <c r="H13" s="8">
        <f>IFERROR(VLOOKUP($A13, Main!$A13:$AB$700,8,0),Math!F$2)</f>
        <v>2.5</v>
      </c>
      <c r="I13" s="8">
        <f>IFERROR(VLOOKUP($A13, Main!$A13:$AB$700,9,0),Math!G$2)</f>
        <v>0.5</v>
      </c>
      <c r="J13" s="8">
        <f>IFERROR(VLOOKUP($A13, Main!$A13:$AB$700,10,0),Math!H$2)</f>
        <v>0.2</v>
      </c>
      <c r="K13" s="8">
        <f>IFERROR(VLOOKUP($A13, Main!$A13:$AB$700,11,0),Math!I$2)</f>
        <v>1.6</v>
      </c>
      <c r="L13" s="8">
        <f>IFERROR(VLOOKUP($A13, Main!$A13:$AB$700,12,0),Math!J$2)</f>
        <v>14.2</v>
      </c>
      <c r="M13" s="8">
        <f>IFERROR(VLOOKUP($A13, Main!$A13:$AB$700,13,0),Math!K$2)</f>
        <v>5.0999999999999996</v>
      </c>
      <c r="N13" s="8">
        <f>IFERROR(VLOOKUP($A13, Main!$A13:$AB$700,14,0),Math!L$2)</f>
        <v>10.5</v>
      </c>
      <c r="O13" s="8">
        <f>IFERROR(VLOOKUP($A13, Main!$A13:$AB$700,15,0),Math!M$2)</f>
        <v>1.5</v>
      </c>
      <c r="P13" s="8">
        <f>IFERROR(VLOOKUP($A13, Main!$A13:$AB$700,16,0),Math!N$2)</f>
        <v>1.9</v>
      </c>
      <c r="Q13" s="413">
        <f>IFERROR(VLOOKUP($A13, Main!$A13:$AB$700,17,0),0)</f>
        <v>0.28911500836413739</v>
      </c>
      <c r="R13" s="413">
        <f>IFERROR(VLOOKUP($A13, Main!$A13:$AB$700,18,0),0)</f>
        <v>0.16181780723000641</v>
      </c>
      <c r="S13" s="413">
        <f>IFERROR(VLOOKUP($A13, Main!$A13:$AB$700,19,0),0)</f>
        <v>1.424716251083598</v>
      </c>
      <c r="T13" s="413">
        <f>IFERROR(VLOOKUP($A13, Main!$A13:$AB$700,20,0),0)</f>
        <v>-0.42062842523416527</v>
      </c>
      <c r="U13" s="413">
        <f>IFERROR(VLOOKUP($A13, Main!$A13:$AB$700,21,0),0)</f>
        <v>-0.11918420467517413</v>
      </c>
      <c r="V13" s="413">
        <f>IFERROR(VLOOKUP($A13, Main!$A13:$AB$700,22,0),0)</f>
        <v>-0.87464159950552023</v>
      </c>
      <c r="W13" s="413">
        <f>IFERROR(VLOOKUP($A13, Main!$A13:$AB$700,23,0),0)</f>
        <v>-0.79355745627308305</v>
      </c>
      <c r="X13" s="413">
        <f>IFERROR(VLOOKUP($A13, Main!$A13:$AB$700,24,0),0)</f>
        <v>-0.14695935310514599</v>
      </c>
      <c r="Y13" s="413">
        <f>IFERROR(VLOOKUP($A13, Main!$A13:$AB$700,25,0),0)</f>
        <v>0.2540474266592247</v>
      </c>
    </row>
    <row r="14" spans="1:25">
      <c r="A14" s="398" t="s">
        <v>295</v>
      </c>
      <c r="B14" s="8">
        <f>IFERROR(VLOOKUP($A14, Main!$A14:$AB$700,2,0),300)</f>
        <v>228</v>
      </c>
      <c r="C14" s="8">
        <f>IFERROR(VLOOKUP($A14, Main!$A14:$AB$700,3,0),70)</f>
        <v>60</v>
      </c>
      <c r="D14" s="8">
        <f>IFERROR(VLOOKUP($A14, Main!$A14:$AB$700,4,0),Math!B$2)</f>
        <v>0.55000000000000004</v>
      </c>
      <c r="E14" s="8">
        <f>IFERROR(VLOOKUP($A14, Main!$A14:$AB$700,5,0),Math!C$2)</f>
        <v>0.59</v>
      </c>
      <c r="F14" s="8">
        <f>IFERROR(VLOOKUP($A14, Main!$A14:$AB$700,6,0),Math!D$2)</f>
        <v>0</v>
      </c>
      <c r="G14" s="8">
        <f>IFERROR(VLOOKUP($A14, Main!$A14:$AB$700,7,0),Math!E$2)</f>
        <v>7.9</v>
      </c>
      <c r="H14" s="8">
        <f>IFERROR(VLOOKUP($A14, Main!$A14:$AB$700,8,0),Math!F$2)</f>
        <v>0.9</v>
      </c>
      <c r="I14" s="8">
        <f>IFERROR(VLOOKUP($A14, Main!$A14:$AB$700,9,0),Math!G$2)</f>
        <v>0.5</v>
      </c>
      <c r="J14" s="8">
        <f>IFERROR(VLOOKUP($A14, Main!$A14:$AB$700,10,0),Math!H$2)</f>
        <v>1.1000000000000001</v>
      </c>
      <c r="K14" s="8">
        <f>IFERROR(VLOOKUP($A14, Main!$A14:$AB$700,11,0),Math!I$2)</f>
        <v>1.5</v>
      </c>
      <c r="L14" s="8">
        <f>IFERROR(VLOOKUP($A14, Main!$A14:$AB$700,12,0),Math!J$2)</f>
        <v>10.3</v>
      </c>
      <c r="M14" s="8">
        <f>IFERROR(VLOOKUP($A14, Main!$A14:$AB$700,13,0),Math!K$2)</f>
        <v>3.5</v>
      </c>
      <c r="N14" s="8">
        <f>IFERROR(VLOOKUP($A14, Main!$A14:$AB$700,14,0),Math!L$2)</f>
        <v>6.3</v>
      </c>
      <c r="O14" s="8">
        <f>IFERROR(VLOOKUP($A14, Main!$A14:$AB$700,15,0),Math!M$2)</f>
        <v>3.3</v>
      </c>
      <c r="P14" s="8">
        <f>IFERROR(VLOOKUP($A14, Main!$A14:$AB$700,16,0),Math!N$2)</f>
        <v>5.6</v>
      </c>
      <c r="Q14" s="413">
        <f>IFERROR(VLOOKUP($A14, Main!$A14:$AB$700,17,0),0)</f>
        <v>1.3035536342032135</v>
      </c>
      <c r="R14" s="413">
        <f>IFERROR(VLOOKUP($A14, Main!$A14:$AB$700,18,0),0)</f>
        <v>-1.9732782603881556</v>
      </c>
      <c r="S14" s="413">
        <f>IFERROR(VLOOKUP($A14, Main!$A14:$AB$700,19,0),0)</f>
        <v>-1.4376925041071289</v>
      </c>
      <c r="T14" s="413">
        <f>IFERROR(VLOOKUP($A14, Main!$A14:$AB$700,20,0),0)</f>
        <v>1.1067932306440902</v>
      </c>
      <c r="U14" s="413">
        <f>IFERROR(VLOOKUP($A14, Main!$A14:$AB$700,21,0),0)</f>
        <v>-0.97431751176161729</v>
      </c>
      <c r="V14" s="413">
        <f>IFERROR(VLOOKUP($A14, Main!$A14:$AB$700,22,0),0)</f>
        <v>-0.87464159950552023</v>
      </c>
      <c r="W14" s="413">
        <f>IFERROR(VLOOKUP($A14, Main!$A14:$AB$700,23,0),0)</f>
        <v>0.95265699518357871</v>
      </c>
      <c r="X14" s="413">
        <f>IFERROR(VLOOKUP($A14, Main!$A14:$AB$700,24,0),0)</f>
        <v>-1.2545310630927732E-2</v>
      </c>
      <c r="Y14" s="413">
        <f>IFERROR(VLOOKUP($A14, Main!$A14:$AB$700,25,0),0)</f>
        <v>-0.4543307649310811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77.307692307692307</v>
      </c>
      <c r="C17" s="386">
        <f t="shared" si="0"/>
        <v>73.15384615384616</v>
      </c>
      <c r="D17" s="386">
        <f t="shared" si="0"/>
        <v>0.49307692307692313</v>
      </c>
      <c r="E17" s="386">
        <f t="shared" si="0"/>
        <v>0.74999999999999989</v>
      </c>
      <c r="F17" s="386">
        <f t="shared" si="0"/>
        <v>1.3769230769230769</v>
      </c>
      <c r="G17" s="386">
        <f t="shared" si="0"/>
        <v>7.476923076923077</v>
      </c>
      <c r="H17" s="386">
        <f t="shared" si="0"/>
        <v>4.0076923076923068</v>
      </c>
      <c r="I17" s="386">
        <f t="shared" si="0"/>
        <v>0.98461538461538467</v>
      </c>
      <c r="J17" s="386">
        <f t="shared" si="0"/>
        <v>0.67692307692307696</v>
      </c>
      <c r="K17" s="386">
        <f t="shared" si="0"/>
        <v>2.0692307692307694</v>
      </c>
      <c r="L17" s="386">
        <f t="shared" si="0"/>
        <v>17.153846153846153</v>
      </c>
      <c r="M17" s="386">
        <f t="shared" si="0"/>
        <v>6.3846153846153832</v>
      </c>
      <c r="N17" s="386">
        <f t="shared" si="0"/>
        <v>13.13846153846154</v>
      </c>
      <c r="O17" s="387">
        <f>M17/N17</f>
        <v>0.48594847775175631</v>
      </c>
      <c r="P17" s="387">
        <f>AVERAGE(O2:O14)</f>
        <v>2.9923076923076923</v>
      </c>
      <c r="Q17" s="387">
        <f>AVERAGE(P2:P14)</f>
        <v>4.0846153846153843</v>
      </c>
      <c r="R17" s="386">
        <f>P17/Q17</f>
        <v>0.73258003766478352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0.48594847775175631</v>
      </c>
      <c r="C20" s="386">
        <f>M20/N20</f>
        <v>0.73258003766478341</v>
      </c>
      <c r="D20" s="386">
        <f t="shared" ref="D20:N20" si="1">SUM(F2:F14)</f>
        <v>17.899999999999999</v>
      </c>
      <c r="E20" s="386">
        <f t="shared" si="1"/>
        <v>97.2</v>
      </c>
      <c r="F20" s="386">
        <f t="shared" si="1"/>
        <v>52.099999999999987</v>
      </c>
      <c r="G20" s="386">
        <f t="shared" si="1"/>
        <v>12.8</v>
      </c>
      <c r="H20" s="386">
        <f t="shared" si="1"/>
        <v>8.8000000000000007</v>
      </c>
      <c r="I20" s="386">
        <f t="shared" si="1"/>
        <v>26.900000000000002</v>
      </c>
      <c r="J20" s="386">
        <f t="shared" si="1"/>
        <v>222.99999999999997</v>
      </c>
      <c r="K20" s="386">
        <f t="shared" si="1"/>
        <v>82.999999999999986</v>
      </c>
      <c r="L20" s="386">
        <f t="shared" si="1"/>
        <v>170.8</v>
      </c>
      <c r="M20" s="386">
        <f t="shared" si="1"/>
        <v>38.9</v>
      </c>
      <c r="N20" s="386">
        <f t="shared" si="1"/>
        <v>53.1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9D47-09E0-244C-9FA7-030E23311120}">
  <dimension ref="A1:Y20"/>
  <sheetViews>
    <sheetView workbookViewId="0">
      <selection activeCell="A2" sqref="A2:A14"/>
    </sheetView>
  </sheetViews>
  <sheetFormatPr baseColWidth="10" defaultRowHeight="16"/>
  <cols>
    <col min="1" max="1" width="19.3320312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821</v>
      </c>
      <c r="B2" s="8">
        <f>IFERROR(VLOOKUP($A2, Main!$A2:$AB$700,2,0),300)</f>
        <v>8</v>
      </c>
      <c r="C2" s="8">
        <f>IFERROR(VLOOKUP($A2, Main!$A2:$AB$700,3,0),70)</f>
        <v>69</v>
      </c>
      <c r="D2" s="8">
        <f>IFERROR(VLOOKUP($A2, Main!$A2:$AB$700,4,0),Math!B$2)</f>
        <v>0.5</v>
      </c>
      <c r="E2" s="8">
        <f>IFERROR(VLOOKUP($A2, Main!$A2:$AB$700,5,0),Math!C$2)</f>
        <v>0.86</v>
      </c>
      <c r="F2" s="8">
        <f>IFERROR(VLOOKUP($A2, Main!$A2:$AB$700,6,0),Math!D$2)</f>
        <v>2</v>
      </c>
      <c r="G2" s="8">
        <f>IFERROR(VLOOKUP($A2, Main!$A2:$AB$700,7,0),Math!E$2)</f>
        <v>7</v>
      </c>
      <c r="H2" s="8">
        <f>IFERROR(VLOOKUP($A2, Main!$A2:$AB$700,8,0),Math!F$2)</f>
        <v>3.5</v>
      </c>
      <c r="I2" s="8">
        <f>IFERROR(VLOOKUP($A2, Main!$A2:$AB$700,9,0),Math!G$2)</f>
        <v>1.8</v>
      </c>
      <c r="J2" s="8">
        <f>IFERROR(VLOOKUP($A2, Main!$A2:$AB$700,10,0),Math!H$2)</f>
        <v>0.6</v>
      </c>
      <c r="K2" s="8">
        <f>IFERROR(VLOOKUP($A2, Main!$A2:$AB$700,11,0),Math!I$2)</f>
        <v>2</v>
      </c>
      <c r="L2" s="8">
        <f>IFERROR(VLOOKUP($A2, Main!$A2:$AB$700,12,0),Math!J$2)</f>
        <v>24.1</v>
      </c>
      <c r="M2" s="8">
        <f>IFERROR(VLOOKUP($A2, Main!$A2:$AB$700,13,0),Math!K$2)</f>
        <v>8</v>
      </c>
      <c r="N2" s="8">
        <f>IFERROR(VLOOKUP($A2, Main!$A2:$AB$700,14,0),Math!L$2)</f>
        <v>16</v>
      </c>
      <c r="O2" s="8">
        <f>IFERROR(VLOOKUP($A2, Main!$A2:$AB$700,15,0),Math!M$2)</f>
        <v>6</v>
      </c>
      <c r="P2" s="8">
        <f>IFERROR(VLOOKUP($A2, Main!$A2:$AB$700,16,0),Math!N$2)</f>
        <v>7.1</v>
      </c>
      <c r="Q2" s="413">
        <f>IFERROR(VLOOKUP($A2, Main!$A2:$AB$700,17,0),0)</f>
        <v>0.45818811267065007</v>
      </c>
      <c r="R2" s="413">
        <f>IFERROR(VLOOKUP($A2, Main!$A2:$AB$700,18,0),0)</f>
        <v>1.0608056251744951</v>
      </c>
      <c r="S2" s="413">
        <f>IFERROR(VLOOKUP($A2, Main!$A2:$AB$700,19,0),0)</f>
        <v>0.85223450004545265</v>
      </c>
      <c r="T2" s="413">
        <f>IFERROR(VLOOKUP($A2, Main!$A2:$AB$700,20,0),0)</f>
        <v>0.7543113100568003</v>
      </c>
      <c r="U2" s="413">
        <f>IFERROR(VLOOKUP($A2, Main!$A2:$AB$700,21,0),0)</f>
        <v>0.4152741122538528</v>
      </c>
      <c r="V2" s="413">
        <f>IFERROR(VLOOKUP($A2, Main!$A2:$AB$700,22,0),0)</f>
        <v>2.4435512390854623</v>
      </c>
      <c r="W2" s="413">
        <f>IFERROR(VLOOKUP($A2, Main!$A2:$AB$700,23,0),0)</f>
        <v>-1.7462144514566846E-2</v>
      </c>
      <c r="X2" s="413">
        <f>IFERROR(VLOOKUP($A2, Main!$A2:$AB$700,24,0),0)</f>
        <v>-0.68461552300201833</v>
      </c>
      <c r="Y2" s="413">
        <f>IFERROR(VLOOKUP($A2, Main!$A2:$AB$700,25,0),0)</f>
        <v>2.052238220696156</v>
      </c>
    </row>
    <row r="3" spans="1:25">
      <c r="A3" s="7" t="s">
        <v>22</v>
      </c>
      <c r="B3" s="8">
        <f>IFERROR(VLOOKUP($A3, Main!$A3:$AB$700,2,0),300)</f>
        <v>7</v>
      </c>
      <c r="C3" s="8">
        <f>IFERROR(VLOOKUP($A3, Main!$A3:$AB$700,3,0),70)</f>
        <v>80</v>
      </c>
      <c r="D3" s="8">
        <f>IFERROR(VLOOKUP($A3, Main!$A3:$AB$700,4,0),Math!B$2)</f>
        <v>0.44</v>
      </c>
      <c r="E3" s="8">
        <f>IFERROR(VLOOKUP($A3, Main!$A3:$AB$700,5,0),Math!C$2)</f>
        <v>0.91</v>
      </c>
      <c r="F3" s="8">
        <f>IFERROR(VLOOKUP($A3, Main!$A3:$AB$700,6,0),Math!D$2)</f>
        <v>3.2</v>
      </c>
      <c r="G3" s="8">
        <f>IFERROR(VLOOKUP($A3, Main!$A3:$AB$700,7,0),Math!E$2)</f>
        <v>3.8</v>
      </c>
      <c r="H3" s="8">
        <f>IFERROR(VLOOKUP($A3, Main!$A3:$AB$700,8,0),Math!F$2)</f>
        <v>7</v>
      </c>
      <c r="I3" s="8">
        <f>IFERROR(VLOOKUP($A3, Main!$A3:$AB$700,9,0),Math!G$2)</f>
        <v>1.1000000000000001</v>
      </c>
      <c r="J3" s="8">
        <f>IFERROR(VLOOKUP($A3, Main!$A3:$AB$700,10,0),Math!H$2)</f>
        <v>0.4</v>
      </c>
      <c r="K3" s="8">
        <f>IFERROR(VLOOKUP($A3, Main!$A3:$AB$700,11,0),Math!I$2)</f>
        <v>2.6</v>
      </c>
      <c r="L3" s="8">
        <f>IFERROR(VLOOKUP($A3, Main!$A3:$AB$700,12,0),Math!J$2)</f>
        <v>27.6</v>
      </c>
      <c r="M3" s="8">
        <f>IFERROR(VLOOKUP($A3, Main!$A3:$AB$700,13,0),Math!K$2)</f>
        <v>9.1</v>
      </c>
      <c r="N3" s="8">
        <f>IFERROR(VLOOKUP($A3, Main!$A3:$AB$700,14,0),Math!L$2)</f>
        <v>20.399999999999999</v>
      </c>
      <c r="O3" s="8">
        <f>IFERROR(VLOOKUP($A3, Main!$A3:$AB$700,15,0),Math!M$2)</f>
        <v>6.2</v>
      </c>
      <c r="P3" s="8">
        <f>IFERROR(VLOOKUP($A3, Main!$A3:$AB$700,16,0),Math!N$2)</f>
        <v>6.8</v>
      </c>
      <c r="Q3" s="413">
        <f>IFERROR(VLOOKUP($A3, Main!$A3:$AB$700,17,0),0)</f>
        <v>-0.556250513168425</v>
      </c>
      <c r="R3" s="413">
        <f>IFERROR(VLOOKUP($A3, Main!$A3:$AB$700,18,0),0)</f>
        <v>1.6226730113898011</v>
      </c>
      <c r="S3" s="413">
        <f>IFERROR(VLOOKUP($A3, Main!$A3:$AB$700,19,0),0)</f>
        <v>2.2261907025370018</v>
      </c>
      <c r="T3" s="413">
        <f>IFERROR(VLOOKUP($A3, Main!$A3:$AB$700,20,0),0)</f>
        <v>-0.49895774092022971</v>
      </c>
      <c r="U3" s="413">
        <f>IFERROR(VLOOKUP($A3, Main!$A3:$AB$700,21,0),0)</f>
        <v>2.2858782215054467</v>
      </c>
      <c r="V3" s="413">
        <f>IFERROR(VLOOKUP($A3, Main!$A3:$AB$700,22,0),0)</f>
        <v>0.65683201830570259</v>
      </c>
      <c r="W3" s="413">
        <f>IFERROR(VLOOKUP($A3, Main!$A3:$AB$700,23,0),0)</f>
        <v>-0.40550980039382489</v>
      </c>
      <c r="X3" s="413">
        <f>IFERROR(VLOOKUP($A3, Main!$A3:$AB$700,24,0),0)</f>
        <v>-1.4910997778473272</v>
      </c>
      <c r="Y3" s="413">
        <f>IFERROR(VLOOKUP($A3, Main!$A3:$AB$700,25,0),0)</f>
        <v>2.6879622387900204</v>
      </c>
    </row>
    <row r="4" spans="1:25">
      <c r="A4" s="7" t="s">
        <v>37</v>
      </c>
      <c r="B4" s="8">
        <f>IFERROR(VLOOKUP($A4, Main!$A4:$AB$700,2,0),300)</f>
        <v>46</v>
      </c>
      <c r="C4" s="8">
        <f>IFERROR(VLOOKUP($A4, Main!$A4:$AB$700,3,0),70)</f>
        <v>64</v>
      </c>
      <c r="D4" s="8">
        <f>IFERROR(VLOOKUP($A4, Main!$A4:$AB$700,4,0),Math!B$2)</f>
        <v>0.44</v>
      </c>
      <c r="E4" s="8">
        <f>IFERROR(VLOOKUP($A4, Main!$A4:$AB$700,5,0),Math!C$2)</f>
        <v>0.86</v>
      </c>
      <c r="F4" s="8">
        <f>IFERROR(VLOOKUP($A4, Main!$A4:$AB$700,6,0),Math!D$2)</f>
        <v>2</v>
      </c>
      <c r="G4" s="8">
        <f>IFERROR(VLOOKUP($A4, Main!$A4:$AB$700,7,0),Math!E$2)</f>
        <v>3.8</v>
      </c>
      <c r="H4" s="8">
        <f>IFERROR(VLOOKUP($A4, Main!$A4:$AB$700,8,0),Math!F$2)</f>
        <v>7.7</v>
      </c>
      <c r="I4" s="8">
        <f>IFERROR(VLOOKUP($A4, Main!$A4:$AB$700,9,0),Math!G$2)</f>
        <v>1.6</v>
      </c>
      <c r="J4" s="8">
        <f>IFERROR(VLOOKUP($A4, Main!$A4:$AB$700,10,0),Math!H$2)</f>
        <v>0.3</v>
      </c>
      <c r="K4" s="8">
        <f>IFERROR(VLOOKUP($A4, Main!$A4:$AB$700,11,0),Math!I$2)</f>
        <v>2.6</v>
      </c>
      <c r="L4" s="8">
        <f>IFERROR(VLOOKUP($A4, Main!$A4:$AB$700,12,0),Math!J$2)</f>
        <v>15.5</v>
      </c>
      <c r="M4" s="8">
        <f>IFERROR(VLOOKUP($A4, Main!$A4:$AB$700,13,0),Math!K$2)</f>
        <v>5.3</v>
      </c>
      <c r="N4" s="8">
        <f>IFERROR(VLOOKUP($A4, Main!$A4:$AB$700,14,0),Math!L$2)</f>
        <v>12.2</v>
      </c>
      <c r="O4" s="8">
        <f>IFERROR(VLOOKUP($A4, Main!$A4:$AB$700,15,0),Math!M$2)</f>
        <v>2.9</v>
      </c>
      <c r="P4" s="8">
        <f>IFERROR(VLOOKUP($A4, Main!$A4:$AB$700,16,0),Math!N$2)</f>
        <v>3.3</v>
      </c>
      <c r="Q4" s="413">
        <f>IFERROR(VLOOKUP($A4, Main!$A4:$AB$700,17,0),0)</f>
        <v>-0.556250513168425</v>
      </c>
      <c r="R4" s="413">
        <f>IFERROR(VLOOKUP($A4, Main!$A4:$AB$700,18,0),0)</f>
        <v>1.0608056251744951</v>
      </c>
      <c r="S4" s="413">
        <f>IFERROR(VLOOKUP($A4, Main!$A4:$AB$700,19,0),0)</f>
        <v>0.85223450004545265</v>
      </c>
      <c r="T4" s="413">
        <f>IFERROR(VLOOKUP($A4, Main!$A4:$AB$700,20,0),0)</f>
        <v>-0.49895774092022971</v>
      </c>
      <c r="U4" s="413">
        <f>IFERROR(VLOOKUP($A4, Main!$A4:$AB$700,21,0),0)</f>
        <v>2.6599990433557665</v>
      </c>
      <c r="V4" s="413">
        <f>IFERROR(VLOOKUP($A4, Main!$A4:$AB$700,22,0),0)</f>
        <v>1.9330600331483883</v>
      </c>
      <c r="W4" s="413">
        <f>IFERROR(VLOOKUP($A4, Main!$A4:$AB$700,23,0),0)</f>
        <v>-0.59953362833345403</v>
      </c>
      <c r="X4" s="413">
        <f>IFERROR(VLOOKUP($A4, Main!$A4:$AB$700,24,0),0)</f>
        <v>-1.4910997778473272</v>
      </c>
      <c r="Y4" s="413">
        <f>IFERROR(VLOOKUP($A4, Main!$A4:$AB$700,25,0),0)</f>
        <v>0.49017349052266024</v>
      </c>
    </row>
    <row r="5" spans="1:25">
      <c r="A5" s="7" t="s">
        <v>38</v>
      </c>
      <c r="B5" s="8">
        <f>IFERROR(VLOOKUP($A5, Main!$A5:$AB$700,2,0),300)</f>
        <v>19</v>
      </c>
      <c r="C5" s="8">
        <f>IFERROR(VLOOKUP($A5, Main!$A5:$AB$700,3,0),70)</f>
        <v>72</v>
      </c>
      <c r="D5" s="8">
        <f>IFERROR(VLOOKUP($A5, Main!$A5:$AB$700,4,0),Math!B$2)</f>
        <v>0.55000000000000004</v>
      </c>
      <c r="E5" s="8">
        <f>IFERROR(VLOOKUP($A5, Main!$A5:$AB$700,5,0),Math!C$2)</f>
        <v>0.76</v>
      </c>
      <c r="F5" s="8">
        <f>IFERROR(VLOOKUP($A5, Main!$A5:$AB$700,6,0),Math!D$2)</f>
        <v>1</v>
      </c>
      <c r="G5" s="8">
        <f>IFERROR(VLOOKUP($A5, Main!$A5:$AB$700,7,0),Math!E$2)</f>
        <v>10.9</v>
      </c>
      <c r="H5" s="8">
        <f>IFERROR(VLOOKUP($A5, Main!$A5:$AB$700,8,0),Math!F$2)</f>
        <v>2</v>
      </c>
      <c r="I5" s="8">
        <f>IFERROR(VLOOKUP($A5, Main!$A5:$AB$700,9,0),Math!G$2)</f>
        <v>0.5</v>
      </c>
      <c r="J5" s="8">
        <f>IFERROR(VLOOKUP($A5, Main!$A5:$AB$700,10,0),Math!H$2)</f>
        <v>1.1000000000000001</v>
      </c>
      <c r="K5" s="8">
        <f>IFERROR(VLOOKUP($A5, Main!$A5:$AB$700,11,0),Math!I$2)</f>
        <v>2.4</v>
      </c>
      <c r="L5" s="8">
        <f>IFERROR(VLOOKUP($A5, Main!$A5:$AB$700,12,0),Math!J$2)</f>
        <v>21.8</v>
      </c>
      <c r="M5" s="8">
        <f>IFERROR(VLOOKUP($A5, Main!$A5:$AB$700,13,0),Math!K$2)</f>
        <v>8.6</v>
      </c>
      <c r="N5" s="8">
        <f>IFERROR(VLOOKUP($A5, Main!$A5:$AB$700,14,0),Math!L$2)</f>
        <v>15.4</v>
      </c>
      <c r="O5" s="8">
        <f>IFERROR(VLOOKUP($A5, Main!$A5:$AB$700,15,0),Math!M$2)</f>
        <v>3.7</v>
      </c>
      <c r="P5" s="8">
        <f>IFERROR(VLOOKUP($A5, Main!$A5:$AB$700,16,0),Math!N$2)</f>
        <v>4.9000000000000004</v>
      </c>
      <c r="Q5" s="413">
        <f>IFERROR(VLOOKUP($A5, Main!$A5:$AB$700,17,0),0)</f>
        <v>1.3035536342032135</v>
      </c>
      <c r="R5" s="413">
        <f>IFERROR(VLOOKUP($A5, Main!$A5:$AB$700,18,0),0)</f>
        <v>-6.2929147256116036E-2</v>
      </c>
      <c r="S5" s="413">
        <f>IFERROR(VLOOKUP($A5, Main!$A5:$AB$700,19,0),0)</f>
        <v>-0.29272900203083813</v>
      </c>
      <c r="T5" s="413">
        <f>IFERROR(VLOOKUP($A5, Main!$A5:$AB$700,20,0),0)</f>
        <v>2.2817329659350558</v>
      </c>
      <c r="U5" s="413">
        <f>IFERROR(VLOOKUP($A5, Main!$A5:$AB$700,21,0),0)</f>
        <v>-0.3864133631396876</v>
      </c>
      <c r="V5" s="413">
        <f>IFERROR(VLOOKUP($A5, Main!$A5:$AB$700,22,0),0)</f>
        <v>-0.87464159950552023</v>
      </c>
      <c r="W5" s="413">
        <f>IFERROR(VLOOKUP($A5, Main!$A5:$AB$700,23,0),0)</f>
        <v>0.95265699518357871</v>
      </c>
      <c r="X5" s="413">
        <f>IFERROR(VLOOKUP($A5, Main!$A5:$AB$700,24,0),0)</f>
        <v>-1.2222716928988908</v>
      </c>
      <c r="Y5" s="413">
        <f>IFERROR(VLOOKUP($A5, Main!$A5:$AB$700,25,0),0)</f>
        <v>1.6344767230916164</v>
      </c>
    </row>
    <row r="6" spans="1:25">
      <c r="A6" s="7" t="s">
        <v>55</v>
      </c>
      <c r="B6" s="8">
        <f>IFERROR(VLOOKUP($A6, Main!$A6:$AB$700,2,0),300)</f>
        <v>30</v>
      </c>
      <c r="C6" s="8">
        <f>IFERROR(VLOOKUP($A6, Main!$A6:$AB$700,3,0),70)</f>
        <v>68</v>
      </c>
      <c r="D6" s="8">
        <f>IFERROR(VLOOKUP($A6, Main!$A6:$AB$700,4,0),Math!B$2)</f>
        <v>0.45</v>
      </c>
      <c r="E6" s="8">
        <f>IFERROR(VLOOKUP($A6, Main!$A6:$AB$700,5,0),Math!C$2)</f>
        <v>0.9</v>
      </c>
      <c r="F6" s="8">
        <f>IFERROR(VLOOKUP($A6, Main!$A6:$AB$700,6,0),Math!D$2)</f>
        <v>2.2000000000000002</v>
      </c>
      <c r="G6" s="8">
        <f>IFERROR(VLOOKUP($A6, Main!$A6:$AB$700,7,0),Math!E$2)</f>
        <v>6.4</v>
      </c>
      <c r="H6" s="8">
        <f>IFERROR(VLOOKUP($A6, Main!$A6:$AB$700,8,0),Math!F$2)</f>
        <v>2.2999999999999998</v>
      </c>
      <c r="I6" s="8">
        <f>IFERROR(VLOOKUP($A6, Main!$A6:$AB$700,9,0),Math!G$2)</f>
        <v>0.7</v>
      </c>
      <c r="J6" s="8">
        <f>IFERROR(VLOOKUP($A6, Main!$A6:$AB$700,10,0),Math!H$2)</f>
        <v>0.3</v>
      </c>
      <c r="K6" s="8">
        <f>IFERROR(VLOOKUP($A6, Main!$A6:$AB$700,11,0),Math!I$2)</f>
        <v>1.7</v>
      </c>
      <c r="L6" s="8">
        <f>IFERROR(VLOOKUP($A6, Main!$A6:$AB$700,12,0),Math!J$2)</f>
        <v>20.100000000000001</v>
      </c>
      <c r="M6" s="8">
        <f>IFERROR(VLOOKUP($A6, Main!$A6:$AB$700,13,0),Math!K$2)</f>
        <v>6.2</v>
      </c>
      <c r="N6" s="8">
        <f>IFERROR(VLOOKUP($A6, Main!$A6:$AB$700,14,0),Math!L$2)</f>
        <v>13.8</v>
      </c>
      <c r="O6" s="8">
        <f>IFERROR(VLOOKUP($A6, Main!$A6:$AB$700,15,0),Math!M$2)</f>
        <v>5.6</v>
      </c>
      <c r="P6" s="8">
        <f>IFERROR(VLOOKUP($A6, Main!$A6:$AB$700,16,0),Math!N$2)</f>
        <v>6.2</v>
      </c>
      <c r="Q6" s="413">
        <f>IFERROR(VLOOKUP($A6, Main!$A6:$AB$700,17,0),0)</f>
        <v>-0.38717740886191232</v>
      </c>
      <c r="R6" s="413">
        <f>IFERROR(VLOOKUP($A6, Main!$A6:$AB$700,18,0),0)</f>
        <v>1.5102995341467398</v>
      </c>
      <c r="S6" s="413">
        <f>IFERROR(VLOOKUP($A6, Main!$A6:$AB$700,19,0),0)</f>
        <v>1.0812272004607111</v>
      </c>
      <c r="T6" s="413">
        <f>IFERROR(VLOOKUP($A6, Main!$A6:$AB$700,20,0),0)</f>
        <v>0.51932336299860737</v>
      </c>
      <c r="U6" s="413">
        <f>IFERROR(VLOOKUP($A6, Main!$A6:$AB$700,21,0),0)</f>
        <v>-0.2260758680609796</v>
      </c>
      <c r="V6" s="413">
        <f>IFERROR(VLOOKUP($A6, Main!$A6:$AB$700,22,0),0)</f>
        <v>-0.36415039356844614</v>
      </c>
      <c r="W6" s="413">
        <f>IFERROR(VLOOKUP($A6, Main!$A6:$AB$700,23,0),0)</f>
        <v>-0.59953362833345403</v>
      </c>
      <c r="X6" s="413">
        <f>IFERROR(VLOOKUP($A6, Main!$A6:$AB$700,24,0),0)</f>
        <v>-0.28137339557936392</v>
      </c>
      <c r="Y6" s="413">
        <f>IFERROR(VLOOKUP($A6, Main!$A6:$AB$700,25,0),0)</f>
        <v>1.3256964857317395</v>
      </c>
    </row>
    <row r="7" spans="1:25">
      <c r="A7" s="7" t="s">
        <v>61</v>
      </c>
      <c r="B7" s="8">
        <f>IFERROR(VLOOKUP($A7, Main!$A7:$AB$700,2,0),300)</f>
        <v>39</v>
      </c>
      <c r="C7" s="8">
        <f>IFERROR(VLOOKUP($A7, Main!$A7:$AB$700,3,0),70)</f>
        <v>70</v>
      </c>
      <c r="D7" s="8">
        <f>IFERROR(VLOOKUP($A7, Main!$A7:$AB$700,4,0),Math!B$2)</f>
        <v>0.5</v>
      </c>
      <c r="E7" s="8">
        <f>IFERROR(VLOOKUP($A7, Main!$A7:$AB$700,5,0),Math!C$2)</f>
        <v>0.71</v>
      </c>
      <c r="F7" s="8">
        <f>IFERROR(VLOOKUP($A7, Main!$A7:$AB$700,6,0),Math!D$2)</f>
        <v>0.9</v>
      </c>
      <c r="G7" s="8">
        <f>IFERROR(VLOOKUP($A7, Main!$A7:$AB$700,7,0),Math!E$2)</f>
        <v>7.8</v>
      </c>
      <c r="H7" s="8">
        <f>IFERROR(VLOOKUP($A7, Main!$A7:$AB$700,8,0),Math!F$2)</f>
        <v>2.7</v>
      </c>
      <c r="I7" s="8">
        <f>IFERROR(VLOOKUP($A7, Main!$A7:$AB$700,9,0),Math!G$2)</f>
        <v>1.6</v>
      </c>
      <c r="J7" s="8">
        <f>IFERROR(VLOOKUP($A7, Main!$A7:$AB$700,10,0),Math!H$2)</f>
        <v>0.9</v>
      </c>
      <c r="K7" s="8">
        <f>IFERROR(VLOOKUP($A7, Main!$A7:$AB$700,11,0),Math!I$2)</f>
        <v>1.9</v>
      </c>
      <c r="L7" s="8">
        <f>IFERROR(VLOOKUP($A7, Main!$A7:$AB$700,12,0),Math!J$2)</f>
        <v>19.100000000000001</v>
      </c>
      <c r="M7" s="8">
        <f>IFERROR(VLOOKUP($A7, Main!$A7:$AB$700,13,0),Math!K$2)</f>
        <v>7</v>
      </c>
      <c r="N7" s="8">
        <f>IFERROR(VLOOKUP($A7, Main!$A7:$AB$700,14,0),Math!L$2)</f>
        <v>13.9</v>
      </c>
      <c r="O7" s="8">
        <f>IFERROR(VLOOKUP($A7, Main!$A7:$AB$700,15,0),Math!M$2)</f>
        <v>4.0999999999999996</v>
      </c>
      <c r="P7" s="8">
        <f>IFERROR(VLOOKUP($A7, Main!$A7:$AB$700,16,0),Math!N$2)</f>
        <v>5.8</v>
      </c>
      <c r="Q7" s="413">
        <f>IFERROR(VLOOKUP($A7, Main!$A7:$AB$700,17,0),0)</f>
        <v>0.45818811267065007</v>
      </c>
      <c r="R7" s="413">
        <f>IFERROR(VLOOKUP($A7, Main!$A7:$AB$700,18,0),0)</f>
        <v>-0.62479653347142217</v>
      </c>
      <c r="S7" s="413">
        <f>IFERROR(VLOOKUP($A7, Main!$A7:$AB$700,19,0),0)</f>
        <v>-0.40722535223846718</v>
      </c>
      <c r="T7" s="413">
        <f>IFERROR(VLOOKUP($A7, Main!$A7:$AB$700,20,0),0)</f>
        <v>1.0676285728010577</v>
      </c>
      <c r="U7" s="413">
        <f>IFERROR(VLOOKUP($A7, Main!$A7:$AB$700,21,0),0)</f>
        <v>-1.2292541289368639E-2</v>
      </c>
      <c r="V7" s="413">
        <f>IFERROR(VLOOKUP($A7, Main!$A7:$AB$700,22,0),0)</f>
        <v>1.9330600331483883</v>
      </c>
      <c r="W7" s="413">
        <f>IFERROR(VLOOKUP($A7, Main!$A7:$AB$700,23,0),0)</f>
        <v>0.56460933930432045</v>
      </c>
      <c r="X7" s="413">
        <f>IFERROR(VLOOKUP($A7, Main!$A7:$AB$700,24,0),0)</f>
        <v>-0.55020148052780016</v>
      </c>
      <c r="Y7" s="413">
        <f>IFERROR(VLOOKUP($A7, Main!$A7:$AB$700,25,0),0)</f>
        <v>1.1440610519906353</v>
      </c>
    </row>
    <row r="8" spans="1:25">
      <c r="A8" s="7" t="s">
        <v>73</v>
      </c>
      <c r="B8" s="8">
        <f>IFERROR(VLOOKUP($A8, Main!$A8:$AB$700,2,0),300)</f>
        <v>44</v>
      </c>
      <c r="C8" s="8">
        <f>IFERROR(VLOOKUP($A8, Main!$A8:$AB$700,3,0),70)</f>
        <v>72</v>
      </c>
      <c r="D8" s="8">
        <f>IFERROR(VLOOKUP($A8, Main!$A8:$AB$700,4,0),Math!B$2)</f>
        <v>0.55000000000000004</v>
      </c>
      <c r="E8" s="8">
        <f>IFERROR(VLOOKUP($A8, Main!$A8:$AB$700,5,0),Math!C$2)</f>
        <v>0.79</v>
      </c>
      <c r="F8" s="8">
        <f>IFERROR(VLOOKUP($A8, Main!$A8:$AB$700,6,0),Math!D$2)</f>
        <v>0.4</v>
      </c>
      <c r="G8" s="8">
        <f>IFERROR(VLOOKUP($A8, Main!$A8:$AB$700,7,0),Math!E$2)</f>
        <v>9.6999999999999993</v>
      </c>
      <c r="H8" s="8">
        <f>IFERROR(VLOOKUP($A8, Main!$A8:$AB$700,8,0),Math!F$2)</f>
        <v>1.8</v>
      </c>
      <c r="I8" s="8">
        <f>IFERROR(VLOOKUP($A8, Main!$A8:$AB$700,9,0),Math!G$2)</f>
        <v>0.5</v>
      </c>
      <c r="J8" s="8">
        <f>IFERROR(VLOOKUP($A8, Main!$A8:$AB$700,10,0),Math!H$2)</f>
        <v>1.5</v>
      </c>
      <c r="K8" s="8">
        <f>IFERROR(VLOOKUP($A8, Main!$A8:$AB$700,11,0),Math!I$2)</f>
        <v>2.4</v>
      </c>
      <c r="L8" s="8">
        <f>IFERROR(VLOOKUP($A8, Main!$A8:$AB$700,12,0),Math!J$2)</f>
        <v>16.5</v>
      </c>
      <c r="M8" s="8">
        <f>IFERROR(VLOOKUP($A8, Main!$A8:$AB$700,13,0),Math!K$2)</f>
        <v>6.1</v>
      </c>
      <c r="N8" s="8">
        <f>IFERROR(VLOOKUP($A8, Main!$A8:$AB$700,14,0),Math!L$2)</f>
        <v>11</v>
      </c>
      <c r="O8" s="8">
        <f>IFERROR(VLOOKUP($A8, Main!$A8:$AB$700,15,0),Math!M$2)</f>
        <v>4</v>
      </c>
      <c r="P8" s="8">
        <f>IFERROR(VLOOKUP($A8, Main!$A8:$AB$700,16,0),Math!N$2)</f>
        <v>5</v>
      </c>
      <c r="Q8" s="413">
        <f>IFERROR(VLOOKUP($A8, Main!$A8:$AB$700,17,0),0)</f>
        <v>1.3035536342032135</v>
      </c>
      <c r="R8" s="413">
        <f>IFERROR(VLOOKUP($A8, Main!$A8:$AB$700,18,0),0)</f>
        <v>0.27419128447306762</v>
      </c>
      <c r="S8" s="413">
        <f>IFERROR(VLOOKUP($A8, Main!$A8:$AB$700,19,0),0)</f>
        <v>-0.97970710327661259</v>
      </c>
      <c r="T8" s="413">
        <f>IFERROR(VLOOKUP($A8, Main!$A8:$AB$700,20,0),0)</f>
        <v>1.8117570718186691</v>
      </c>
      <c r="U8" s="413">
        <f>IFERROR(VLOOKUP($A8, Main!$A8:$AB$700,21,0),0)</f>
        <v>-0.49330502652549296</v>
      </c>
      <c r="V8" s="413">
        <f>IFERROR(VLOOKUP($A8, Main!$A8:$AB$700,22,0),0)</f>
        <v>-0.87464159950552023</v>
      </c>
      <c r="W8" s="413">
        <f>IFERROR(VLOOKUP($A8, Main!$A8:$AB$700,23,0),0)</f>
        <v>1.7287523069420947</v>
      </c>
      <c r="X8" s="413">
        <f>IFERROR(VLOOKUP($A8, Main!$A8:$AB$700,24,0),0)</f>
        <v>-1.2222716928988908</v>
      </c>
      <c r="Y8" s="413">
        <f>IFERROR(VLOOKUP($A8, Main!$A8:$AB$700,25,0),0)</f>
        <v>0.67180892426376437</v>
      </c>
    </row>
    <row r="9" spans="1:25">
      <c r="A9" s="7" t="s">
        <v>822</v>
      </c>
      <c r="B9" s="8">
        <f>IFERROR(VLOOKUP($A9, Main!$A9:$AB$700,2,0),300)</f>
        <v>61</v>
      </c>
      <c r="C9" s="8">
        <f>IFERROR(VLOOKUP($A9, Main!$A9:$AB$700,3,0),70)</f>
        <v>75</v>
      </c>
      <c r="D9" s="8">
        <f>IFERROR(VLOOKUP($A9, Main!$A9:$AB$700,4,0),Math!B$2)</f>
        <v>0.45</v>
      </c>
      <c r="E9" s="8">
        <f>IFERROR(VLOOKUP($A9, Main!$A9:$AB$700,5,0),Math!C$2)</f>
        <v>0.85</v>
      </c>
      <c r="F9" s="8">
        <f>IFERROR(VLOOKUP($A9, Main!$A9:$AB$700,6,0),Math!D$2)</f>
        <v>2.4</v>
      </c>
      <c r="G9" s="8">
        <f>IFERROR(VLOOKUP($A9, Main!$A9:$AB$700,7,0),Math!E$2)</f>
        <v>3.6</v>
      </c>
      <c r="H9" s="8">
        <f>IFERROR(VLOOKUP($A9, Main!$A9:$AB$700,8,0),Math!F$2)</f>
        <v>2.8</v>
      </c>
      <c r="I9" s="8">
        <f>IFERROR(VLOOKUP($A9, Main!$A9:$AB$700,9,0),Math!G$2)</f>
        <v>1.5</v>
      </c>
      <c r="J9" s="8">
        <f>IFERROR(VLOOKUP($A9, Main!$A9:$AB$700,10,0),Math!H$2)</f>
        <v>0.9</v>
      </c>
      <c r="K9" s="8">
        <f>IFERROR(VLOOKUP($A9, Main!$A9:$AB$700,11,0),Math!I$2)</f>
        <v>1.4</v>
      </c>
      <c r="L9" s="8">
        <f>IFERROR(VLOOKUP($A9, Main!$A9:$AB$700,12,0),Math!J$2)</f>
        <v>15.3</v>
      </c>
      <c r="M9" s="8">
        <f>IFERROR(VLOOKUP($A9, Main!$A9:$AB$700,13,0),Math!K$2)</f>
        <v>5.0999999999999996</v>
      </c>
      <c r="N9" s="8">
        <f>IFERROR(VLOOKUP($A9, Main!$A9:$AB$700,14,0),Math!L$2)</f>
        <v>11.4</v>
      </c>
      <c r="O9" s="8">
        <f>IFERROR(VLOOKUP($A9, Main!$A9:$AB$700,15,0),Math!M$2)</f>
        <v>2.7</v>
      </c>
      <c r="P9" s="8">
        <f>IFERROR(VLOOKUP($A9, Main!$A9:$AB$700,16,0),Math!N$2)</f>
        <v>3.2</v>
      </c>
      <c r="Q9" s="413">
        <f>IFERROR(VLOOKUP($A9, Main!$A9:$AB$700,17,0),0)</f>
        <v>-0.38717740886191232</v>
      </c>
      <c r="R9" s="413">
        <f>IFERROR(VLOOKUP($A9, Main!$A9:$AB$700,18,0),0)</f>
        <v>0.94843214793143371</v>
      </c>
      <c r="S9" s="413">
        <f>IFERROR(VLOOKUP($A9, Main!$A9:$AB$700,19,0),0)</f>
        <v>1.310219900875969</v>
      </c>
      <c r="T9" s="413">
        <f>IFERROR(VLOOKUP($A9, Main!$A9:$AB$700,20,0),0)</f>
        <v>-0.57728705660629398</v>
      </c>
      <c r="U9" s="413">
        <f>IFERROR(VLOOKUP($A9, Main!$A9:$AB$700,21,0),0)</f>
        <v>4.1153290403533868E-2</v>
      </c>
      <c r="V9" s="413">
        <f>IFERROR(VLOOKUP($A9, Main!$A9:$AB$700,22,0),0)</f>
        <v>1.6778144301798508</v>
      </c>
      <c r="W9" s="413">
        <f>IFERROR(VLOOKUP($A9, Main!$A9:$AB$700,23,0),0)</f>
        <v>0.56460933930432045</v>
      </c>
      <c r="X9" s="413">
        <f>IFERROR(VLOOKUP($A9, Main!$A9:$AB$700,24,0),0)</f>
        <v>0.12186873184329051</v>
      </c>
      <c r="Y9" s="413">
        <f>IFERROR(VLOOKUP($A9, Main!$A9:$AB$700,25,0),0)</f>
        <v>0.45384640377443952</v>
      </c>
    </row>
    <row r="10" spans="1:25">
      <c r="A10" s="7" t="s">
        <v>75</v>
      </c>
      <c r="B10" s="8">
        <f>IFERROR(VLOOKUP($A10, Main!$A10:$AB$700,2,0),300)</f>
        <v>56</v>
      </c>
      <c r="C10" s="8">
        <f>IFERROR(VLOOKUP($A10, Main!$A10:$AB$700,3,0),70)</f>
        <v>76</v>
      </c>
      <c r="D10" s="8">
        <f>IFERROR(VLOOKUP($A10, Main!$A10:$AB$700,4,0),Math!B$2)</f>
        <v>0.53</v>
      </c>
      <c r="E10" s="8">
        <f>IFERROR(VLOOKUP($A10, Main!$A10:$AB$700,5,0),Math!C$2)</f>
        <v>0.69</v>
      </c>
      <c r="F10" s="8">
        <f>IFERROR(VLOOKUP($A10, Main!$A10:$AB$700,6,0),Math!D$2)</f>
        <v>0.3</v>
      </c>
      <c r="G10" s="8">
        <f>IFERROR(VLOOKUP($A10, Main!$A10:$AB$700,7,0),Math!E$2)</f>
        <v>9.9</v>
      </c>
      <c r="H10" s="8">
        <f>IFERROR(VLOOKUP($A10, Main!$A10:$AB$700,8,0),Math!F$2)</f>
        <v>1.6</v>
      </c>
      <c r="I10" s="8">
        <f>IFERROR(VLOOKUP($A10, Main!$A10:$AB$700,9,0),Math!G$2)</f>
        <v>0.9</v>
      </c>
      <c r="J10" s="8">
        <f>IFERROR(VLOOKUP($A10, Main!$A10:$AB$700,10,0),Math!H$2)</f>
        <v>1.8</v>
      </c>
      <c r="K10" s="8">
        <f>IFERROR(VLOOKUP($A10, Main!$A10:$AB$700,11,0),Math!I$2)</f>
        <v>1.7</v>
      </c>
      <c r="L10" s="8">
        <f>IFERROR(VLOOKUP($A10, Main!$A10:$AB$700,12,0),Math!J$2)</f>
        <v>16.100000000000001</v>
      </c>
      <c r="M10" s="8">
        <f>IFERROR(VLOOKUP($A10, Main!$A10:$AB$700,13,0),Math!K$2)</f>
        <v>6.5</v>
      </c>
      <c r="N10" s="8">
        <f>IFERROR(VLOOKUP($A10, Main!$A10:$AB$700,14,0),Math!L$2)</f>
        <v>12.2</v>
      </c>
      <c r="O10" s="8">
        <f>IFERROR(VLOOKUP($A10, Main!$A10:$AB$700,15,0),Math!M$2)</f>
        <v>2.8</v>
      </c>
      <c r="P10" s="8">
        <f>IFERROR(VLOOKUP($A10, Main!$A10:$AB$700,16,0),Math!N$2)</f>
        <v>4</v>
      </c>
      <c r="Q10" s="413">
        <f>IFERROR(VLOOKUP($A10, Main!$A10:$AB$700,17,0),0)</f>
        <v>0.96540742559018811</v>
      </c>
      <c r="R10" s="413">
        <f>IFERROR(VLOOKUP($A10, Main!$A10:$AB$700,18,0),0)</f>
        <v>-0.84954348795754464</v>
      </c>
      <c r="S10" s="413">
        <f>IFERROR(VLOOKUP($A10, Main!$A10:$AB$700,19,0),0)</f>
        <v>-1.0942034534842418</v>
      </c>
      <c r="T10" s="413">
        <f>IFERROR(VLOOKUP($A10, Main!$A10:$AB$700,20,0),0)</f>
        <v>1.8900863875047338</v>
      </c>
      <c r="U10" s="413">
        <f>IFERROR(VLOOKUP($A10, Main!$A10:$AB$700,21,0),0)</f>
        <v>-0.60019668991129838</v>
      </c>
      <c r="V10" s="413">
        <f>IFERROR(VLOOKUP($A10, Main!$A10:$AB$700,22,0),0)</f>
        <v>0.14634081236862825</v>
      </c>
      <c r="W10" s="413">
        <f>IFERROR(VLOOKUP($A10, Main!$A10:$AB$700,23,0),0)</f>
        <v>2.3108237907609817</v>
      </c>
      <c r="X10" s="413">
        <f>IFERROR(VLOOKUP($A10, Main!$A10:$AB$700,24,0),0)</f>
        <v>-0.28137339557936392</v>
      </c>
      <c r="Y10" s="413">
        <f>IFERROR(VLOOKUP($A10, Main!$A10:$AB$700,25,0),0)</f>
        <v>0.59915475076732294</v>
      </c>
    </row>
    <row r="11" spans="1:25">
      <c r="A11" s="7" t="s">
        <v>84</v>
      </c>
      <c r="B11" s="8">
        <f>IFERROR(VLOOKUP($A11, Main!$A11:$AB$700,2,0),300)</f>
        <v>95</v>
      </c>
      <c r="C11" s="8">
        <f>IFERROR(VLOOKUP($A11, Main!$A11:$AB$700,3,0),70)</f>
        <v>66</v>
      </c>
      <c r="D11" s="8">
        <f>IFERROR(VLOOKUP($A11, Main!$A11:$AB$700,4,0),Math!B$2)</f>
        <v>0.5</v>
      </c>
      <c r="E11" s="8">
        <f>IFERROR(VLOOKUP($A11, Main!$A11:$AB$700,5,0),Math!C$2)</f>
        <v>0.78</v>
      </c>
      <c r="F11" s="8">
        <f>IFERROR(VLOOKUP($A11, Main!$A11:$AB$700,6,0),Math!D$2)</f>
        <v>1.4</v>
      </c>
      <c r="G11" s="8">
        <f>IFERROR(VLOOKUP($A11, Main!$A11:$AB$700,7,0),Math!E$2)</f>
        <v>7.6</v>
      </c>
      <c r="H11" s="8">
        <f>IFERROR(VLOOKUP($A11, Main!$A11:$AB$700,8,0),Math!F$2)</f>
        <v>1.5</v>
      </c>
      <c r="I11" s="8">
        <f>IFERROR(VLOOKUP($A11, Main!$A11:$AB$700,9,0),Math!G$2)</f>
        <v>1.1000000000000001</v>
      </c>
      <c r="J11" s="8">
        <f>IFERROR(VLOOKUP($A11, Main!$A11:$AB$700,10,0),Math!H$2)</f>
        <v>1.2</v>
      </c>
      <c r="K11" s="8">
        <f>IFERROR(VLOOKUP($A11, Main!$A11:$AB$700,11,0),Math!I$2)</f>
        <v>1.3</v>
      </c>
      <c r="L11" s="8">
        <f>IFERROR(VLOOKUP($A11, Main!$A11:$AB$700,12,0),Math!J$2)</f>
        <v>10.8</v>
      </c>
      <c r="M11" s="8">
        <f>IFERROR(VLOOKUP($A11, Main!$A11:$AB$700,13,0),Math!K$2)</f>
        <v>4</v>
      </c>
      <c r="N11" s="8">
        <f>IFERROR(VLOOKUP($A11, Main!$A11:$AB$700,14,0),Math!L$2)</f>
        <v>8.1</v>
      </c>
      <c r="O11" s="8">
        <f>IFERROR(VLOOKUP($A11, Main!$A11:$AB$700,15,0),Math!M$2)</f>
        <v>1.5</v>
      </c>
      <c r="P11" s="8">
        <f>IFERROR(VLOOKUP($A11, Main!$A11:$AB$700,16,0),Math!N$2)</f>
        <v>1.9</v>
      </c>
      <c r="Q11" s="413">
        <f>IFERROR(VLOOKUP($A11, Main!$A11:$AB$700,17,0),0)</f>
        <v>0.45818811267065007</v>
      </c>
      <c r="R11" s="413">
        <f>IFERROR(VLOOKUP($A11, Main!$A11:$AB$700,18,0),0)</f>
        <v>0.16181780723000641</v>
      </c>
      <c r="S11" s="413">
        <f>IFERROR(VLOOKUP($A11, Main!$A11:$AB$700,19,0),0)</f>
        <v>0.16525639879967807</v>
      </c>
      <c r="T11" s="413">
        <f>IFERROR(VLOOKUP($A11, Main!$A11:$AB$700,20,0),0)</f>
        <v>0.98929925711499322</v>
      </c>
      <c r="U11" s="413">
        <f>IFERROR(VLOOKUP($A11, Main!$A11:$AB$700,21,0),0)</f>
        <v>-0.65364252160420111</v>
      </c>
      <c r="V11" s="413">
        <f>IFERROR(VLOOKUP($A11, Main!$A11:$AB$700,22,0),0)</f>
        <v>0.65683201830570259</v>
      </c>
      <c r="W11" s="413">
        <f>IFERROR(VLOOKUP($A11, Main!$A11:$AB$700,23,0),0)</f>
        <v>1.1466808231232075</v>
      </c>
      <c r="X11" s="413">
        <f>IFERROR(VLOOKUP($A11, Main!$A11:$AB$700,24,0),0)</f>
        <v>0.25628277431750845</v>
      </c>
      <c r="Y11" s="413">
        <f>IFERROR(VLOOKUP($A11, Main!$A11:$AB$700,25,0),0)</f>
        <v>-0.36351304806052903</v>
      </c>
    </row>
    <row r="12" spans="1:25">
      <c r="A12" s="7" t="s">
        <v>172</v>
      </c>
      <c r="B12" s="8">
        <f>IFERROR(VLOOKUP($A12, Main!$A12:$AB$700,2,0),300)</f>
        <v>196</v>
      </c>
      <c r="C12" s="8">
        <f>IFERROR(VLOOKUP($A12, Main!$A12:$AB$700,3,0),70)</f>
        <v>60</v>
      </c>
      <c r="D12" s="8">
        <f>IFERROR(VLOOKUP($A12, Main!$A12:$AB$700,4,0),Math!B$2)</f>
        <v>0.43</v>
      </c>
      <c r="E12" s="8">
        <f>IFERROR(VLOOKUP($A12, Main!$A12:$AB$700,5,0),Math!C$2)</f>
        <v>0.8</v>
      </c>
      <c r="F12" s="8">
        <f>IFERROR(VLOOKUP($A12, Main!$A12:$AB$700,6,0),Math!D$2)</f>
        <v>0.5</v>
      </c>
      <c r="G12" s="8">
        <f>IFERROR(VLOOKUP($A12, Main!$A12:$AB$700,7,0),Math!E$2)</f>
        <v>3.1</v>
      </c>
      <c r="H12" s="8">
        <f>IFERROR(VLOOKUP($A12, Main!$A12:$AB$700,8,0),Math!F$2)</f>
        <v>4.5999999999999996</v>
      </c>
      <c r="I12" s="8">
        <f>IFERROR(VLOOKUP($A12, Main!$A12:$AB$700,9,0),Math!G$2)</f>
        <v>1.1000000000000001</v>
      </c>
      <c r="J12" s="8">
        <f>IFERROR(VLOOKUP($A12, Main!$A12:$AB$700,10,0),Math!H$2)</f>
        <v>0.4</v>
      </c>
      <c r="K12" s="8">
        <f>IFERROR(VLOOKUP($A12, Main!$A12:$AB$700,11,0),Math!I$2)</f>
        <v>1.7</v>
      </c>
      <c r="L12" s="8">
        <f>IFERROR(VLOOKUP($A12, Main!$A12:$AB$700,12,0),Math!J$2)</f>
        <v>8.6999999999999993</v>
      </c>
      <c r="M12" s="8">
        <f>IFERROR(VLOOKUP($A12, Main!$A12:$AB$700,13,0),Math!K$2)</f>
        <v>3.6</v>
      </c>
      <c r="N12" s="8">
        <f>IFERROR(VLOOKUP($A12, Main!$A12:$AB$700,14,0),Math!L$2)</f>
        <v>8.4</v>
      </c>
      <c r="O12" s="8">
        <f>IFERROR(VLOOKUP($A12, Main!$A12:$AB$700,15,0),Math!M$2)</f>
        <v>0.9</v>
      </c>
      <c r="P12" s="8">
        <f>IFERROR(VLOOKUP($A12, Main!$A12:$AB$700,16,0),Math!N$2)</f>
        <v>1.1000000000000001</v>
      </c>
      <c r="Q12" s="413">
        <f>IFERROR(VLOOKUP($A12, Main!$A12:$AB$700,17,0),0)</f>
        <v>-0.72532361747493768</v>
      </c>
      <c r="R12" s="413">
        <f>IFERROR(VLOOKUP($A12, Main!$A12:$AB$700,18,0),0)</f>
        <v>0.38656476171612886</v>
      </c>
      <c r="S12" s="413">
        <f>IFERROR(VLOOKUP($A12, Main!$A12:$AB$700,19,0),0)</f>
        <v>-0.86521075306898354</v>
      </c>
      <c r="T12" s="413">
        <f>IFERROR(VLOOKUP($A12, Main!$A12:$AB$700,20,0),0)</f>
        <v>-0.77311034582145488</v>
      </c>
      <c r="U12" s="413">
        <f>IFERROR(VLOOKUP($A12, Main!$A12:$AB$700,21,0),0)</f>
        <v>1.0031782608757822</v>
      </c>
      <c r="V12" s="413">
        <f>IFERROR(VLOOKUP($A12, Main!$A12:$AB$700,22,0),0)</f>
        <v>0.65683201830570259</v>
      </c>
      <c r="W12" s="413">
        <f>IFERROR(VLOOKUP($A12, Main!$A12:$AB$700,23,0),0)</f>
        <v>-0.40550980039382489</v>
      </c>
      <c r="X12" s="413">
        <f>IFERROR(VLOOKUP($A12, Main!$A12:$AB$700,24,0),0)</f>
        <v>-0.28137339557936392</v>
      </c>
      <c r="Y12" s="413">
        <f>IFERROR(VLOOKUP($A12, Main!$A12:$AB$700,25,0),0)</f>
        <v>-0.74494745891684799</v>
      </c>
    </row>
    <row r="13" spans="1:25">
      <c r="A13" s="7" t="s">
        <v>132</v>
      </c>
      <c r="B13" s="8">
        <f>IFERROR(VLOOKUP($A13, Main!$A13:$AB$700,2,0),300)</f>
        <v>153</v>
      </c>
      <c r="C13" s="8">
        <f>IFERROR(VLOOKUP($A13, Main!$A13:$AB$700,3,0),70)</f>
        <v>75</v>
      </c>
      <c r="D13" s="8">
        <f>IFERROR(VLOOKUP($A13, Main!$A13:$AB$700,4,0),Math!B$2)</f>
        <v>0.42</v>
      </c>
      <c r="E13" s="8">
        <f>IFERROR(VLOOKUP($A13, Main!$A13:$AB$700,5,0),Math!C$2)</f>
        <v>0.75</v>
      </c>
      <c r="F13" s="8">
        <f>IFERROR(VLOOKUP($A13, Main!$A13:$AB$700,6,0),Math!D$2)</f>
        <v>1.6</v>
      </c>
      <c r="G13" s="8">
        <f>IFERROR(VLOOKUP($A13, Main!$A13:$AB$700,7,0),Math!E$2)</f>
        <v>4.0999999999999996</v>
      </c>
      <c r="H13" s="8">
        <f>IFERROR(VLOOKUP($A13, Main!$A13:$AB$700,8,0),Math!F$2)</f>
        <v>4.3</v>
      </c>
      <c r="I13" s="8">
        <f>IFERROR(VLOOKUP($A13, Main!$A13:$AB$700,9,0),Math!G$2)</f>
        <v>1</v>
      </c>
      <c r="J13" s="8">
        <f>IFERROR(VLOOKUP($A13, Main!$A13:$AB$700,10,0),Math!H$2)</f>
        <v>0.7</v>
      </c>
      <c r="K13" s="8">
        <f>IFERROR(VLOOKUP($A13, Main!$A13:$AB$700,11,0),Math!I$2)</f>
        <v>1.2</v>
      </c>
      <c r="L13" s="8">
        <f>IFERROR(VLOOKUP($A13, Main!$A13:$AB$700,12,0),Math!J$2)</f>
        <v>8.8000000000000007</v>
      </c>
      <c r="M13" s="8">
        <f>IFERROR(VLOOKUP($A13, Main!$A13:$AB$700,13,0),Math!K$2)</f>
        <v>2.9</v>
      </c>
      <c r="N13" s="8">
        <f>IFERROR(VLOOKUP($A13, Main!$A13:$AB$700,14,0),Math!L$2)</f>
        <v>6.8</v>
      </c>
      <c r="O13" s="8">
        <f>IFERROR(VLOOKUP($A13, Main!$A13:$AB$700,15,0),Math!M$2)</f>
        <v>1.4</v>
      </c>
      <c r="P13" s="8">
        <f>IFERROR(VLOOKUP($A13, Main!$A13:$AB$700,16,0),Math!N$2)</f>
        <v>1.8</v>
      </c>
      <c r="Q13" s="413">
        <f>IFERROR(VLOOKUP($A13, Main!$A13:$AB$700,17,0),0)</f>
        <v>-0.89439672178145035</v>
      </c>
      <c r="R13" s="413">
        <f>IFERROR(VLOOKUP($A13, Main!$A13:$AB$700,18,0),0)</f>
        <v>-0.17530262449917725</v>
      </c>
      <c r="S13" s="413">
        <f>IFERROR(VLOOKUP($A13, Main!$A13:$AB$700,19,0),0)</f>
        <v>0.39424909921493645</v>
      </c>
      <c r="T13" s="413">
        <f>IFERROR(VLOOKUP($A13, Main!$A13:$AB$700,20,0),0)</f>
        <v>-0.38146376739113319</v>
      </c>
      <c r="U13" s="413">
        <f>IFERROR(VLOOKUP($A13, Main!$A13:$AB$700,21,0),0)</f>
        <v>0.84284076579707423</v>
      </c>
      <c r="V13" s="413">
        <f>IFERROR(VLOOKUP($A13, Main!$A13:$AB$700,22,0),0)</f>
        <v>0.40158641533716533</v>
      </c>
      <c r="W13" s="413">
        <f>IFERROR(VLOOKUP($A13, Main!$A13:$AB$700,23,0),0)</f>
        <v>0.17656168342506218</v>
      </c>
      <c r="X13" s="413">
        <f>IFERROR(VLOOKUP($A13, Main!$A13:$AB$700,24,0),0)</f>
        <v>0.39069681679172669</v>
      </c>
      <c r="Y13" s="413">
        <f>IFERROR(VLOOKUP($A13, Main!$A13:$AB$700,25,0),0)</f>
        <v>-0.72678391554273736</v>
      </c>
    </row>
    <row r="14" spans="1:25">
      <c r="A14" s="7" t="s">
        <v>815</v>
      </c>
      <c r="B14" s="8">
        <f>IFERROR(VLOOKUP($A14, Main!$A14:$AB$700,2,0),300)</f>
        <v>300</v>
      </c>
      <c r="C14" s="8">
        <f>IFERROR(VLOOKUP($A14, Main!$A14:$AB$700,3,0),70)</f>
        <v>70</v>
      </c>
      <c r="D14" s="8">
        <f>IFERROR(VLOOKUP($A14, Main!$A14:$AB$700,4,0),Math!B$2)</f>
        <v>0.47289999999999993</v>
      </c>
      <c r="E14" s="8">
        <f>IFERROR(VLOOKUP($A14, Main!$A14:$AB$700,5,0),Math!C$2)</f>
        <v>0.76560000000000017</v>
      </c>
      <c r="F14" s="8">
        <f>IFERROR(VLOOKUP($A14, Main!$A14:$AB$700,6,0),Math!D$2)</f>
        <v>1.2556666666666665</v>
      </c>
      <c r="G14" s="8">
        <f>IFERROR(VLOOKUP($A14, Main!$A14:$AB$700,7,0),Math!E$2)</f>
        <v>5.073999999999999</v>
      </c>
      <c r="H14" s="8">
        <f>IFERROR(VLOOKUP($A14, Main!$A14:$AB$700,8,0),Math!F$2)</f>
        <v>2.7230000000000021</v>
      </c>
      <c r="I14" s="8">
        <f>IFERROR(VLOOKUP($A14, Main!$A14:$AB$700,9,0),Math!G$2)</f>
        <v>0.84266666666666656</v>
      </c>
      <c r="J14" s="8">
        <f>IFERROR(VLOOKUP($A14, Main!$A14:$AB$700,10,0),Math!H$2)</f>
        <v>0.6090000000000001</v>
      </c>
      <c r="K14" s="8">
        <f>IFERROR(VLOOKUP($A14, Main!$A14:$AB$700,11,0),Math!I$2)</f>
        <v>1.4906666666666661</v>
      </c>
      <c r="L14" s="8">
        <f>IFERROR(VLOOKUP($A14, Main!$A14:$AB$700,12,0),Math!J$2)</f>
        <v>12.80133333333333</v>
      </c>
      <c r="M14" s="8">
        <f>IFERROR(VLOOKUP($A14, Main!$A14:$AB$700,13,0),Math!K$2)</f>
        <v>4.7216666666666693</v>
      </c>
      <c r="N14" s="8">
        <f>IFERROR(VLOOKUP($A14, Main!$A14:$AB$700,14,0),Math!L$2)</f>
        <v>10.070333333333336</v>
      </c>
      <c r="O14" s="8">
        <f>IFERROR(VLOOKUP($A14, Main!$A14:$AB$700,15,0),Math!M$2)</f>
        <v>2.1010000000000004</v>
      </c>
      <c r="P14" s="8">
        <f>IFERROR(VLOOKUP($A14, Main!$A14:$AB$700,16,0),Math!N$2)</f>
        <v>2.72</v>
      </c>
      <c r="Q14" s="413">
        <f>IFERROR(VLOOKUP($A14, Main!$A14:$AB$700,17,0),0)</f>
        <v>0</v>
      </c>
      <c r="R14" s="413">
        <f>IFERROR(VLOOKUP($A14, Main!$A14:$AB$700,18,0),0)</f>
        <v>0</v>
      </c>
      <c r="S14" s="413">
        <f>IFERROR(VLOOKUP($A14, Main!$A14:$AB$700,19,0),0)</f>
        <v>0</v>
      </c>
      <c r="T14" s="413">
        <f>IFERROR(VLOOKUP($A14, Main!$A14:$AB$700,20,0),0)</f>
        <v>0</v>
      </c>
      <c r="U14" s="413">
        <f>IFERROR(VLOOKUP($A14, Main!$A14:$AB$700,21,0),0)</f>
        <v>0</v>
      </c>
      <c r="V14" s="413">
        <f>IFERROR(VLOOKUP($A14, Main!$A14:$AB$700,22,0),0)</f>
        <v>0</v>
      </c>
      <c r="W14" s="413">
        <f>IFERROR(VLOOKUP($A14, Main!$A14:$AB$700,23,0),0)</f>
        <v>0</v>
      </c>
      <c r="X14" s="413">
        <f>IFERROR(VLOOKUP($A14, Main!$A14:$AB$700,24,0),0)</f>
        <v>0</v>
      </c>
      <c r="Y14" s="413">
        <f>IFERROR(VLOOKUP($A14, Main!$A14:$AB$700,25,0),0)</f>
        <v>0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81.07692307692308</v>
      </c>
      <c r="C17" s="386">
        <f t="shared" si="0"/>
        <v>70.538461538461533</v>
      </c>
      <c r="D17" s="386">
        <f t="shared" si="0"/>
        <v>0.47945384615384612</v>
      </c>
      <c r="E17" s="386">
        <f t="shared" si="0"/>
        <v>0.80196923076923088</v>
      </c>
      <c r="F17" s="386">
        <f t="shared" si="0"/>
        <v>1.4735128205128207</v>
      </c>
      <c r="G17" s="386">
        <f t="shared" si="0"/>
        <v>6.3672307692307673</v>
      </c>
      <c r="H17" s="386">
        <f t="shared" si="0"/>
        <v>3.4248461538461541</v>
      </c>
      <c r="I17" s="386">
        <f t="shared" si="0"/>
        <v>1.0955897435897435</v>
      </c>
      <c r="J17" s="386">
        <f t="shared" si="0"/>
        <v>0.8237692307692307</v>
      </c>
      <c r="K17" s="386">
        <f t="shared" si="0"/>
        <v>1.876205128205128</v>
      </c>
      <c r="L17" s="386">
        <f t="shared" si="0"/>
        <v>16.707794871794871</v>
      </c>
      <c r="M17" s="386">
        <f t="shared" si="0"/>
        <v>5.9324358974358979</v>
      </c>
      <c r="N17" s="386">
        <f t="shared" si="0"/>
        <v>12.282333333333336</v>
      </c>
      <c r="O17" s="387">
        <f>M17/N17</f>
        <v>0.48300560947452142</v>
      </c>
      <c r="P17" s="387">
        <f>AVERAGE(O2:O14)</f>
        <v>3.3769999999999998</v>
      </c>
      <c r="Q17" s="387">
        <f>AVERAGE(P2:P14)</f>
        <v>4.1399999999999997</v>
      </c>
      <c r="R17" s="386">
        <f>P17/Q17</f>
        <v>0.81570048309178744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0.48300560947452142</v>
      </c>
      <c r="C20" s="386">
        <f>M20/N20</f>
        <v>0.81570048309178733</v>
      </c>
      <c r="D20" s="386">
        <f t="shared" ref="D20:N20" si="1">SUM(F2:F14)</f>
        <v>19.155666666666669</v>
      </c>
      <c r="E20" s="386">
        <f t="shared" si="1"/>
        <v>82.773999999999972</v>
      </c>
      <c r="F20" s="386">
        <f t="shared" si="1"/>
        <v>44.523000000000003</v>
      </c>
      <c r="G20" s="386">
        <f t="shared" si="1"/>
        <v>14.242666666666667</v>
      </c>
      <c r="H20" s="386">
        <f t="shared" si="1"/>
        <v>10.709</v>
      </c>
      <c r="I20" s="386">
        <f t="shared" si="1"/>
        <v>24.390666666666664</v>
      </c>
      <c r="J20" s="386">
        <f t="shared" si="1"/>
        <v>217.20133333333334</v>
      </c>
      <c r="K20" s="386">
        <f t="shared" si="1"/>
        <v>77.12166666666667</v>
      </c>
      <c r="L20" s="386">
        <f t="shared" si="1"/>
        <v>159.67033333333336</v>
      </c>
      <c r="M20" s="386">
        <f t="shared" si="1"/>
        <v>43.900999999999996</v>
      </c>
      <c r="N20" s="386">
        <f t="shared" si="1"/>
        <v>53.82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E09D-BF64-6243-AA8E-F47010474C6C}">
  <dimension ref="A1:Y20"/>
  <sheetViews>
    <sheetView workbookViewId="0">
      <selection activeCell="A2" sqref="A2:A14"/>
    </sheetView>
  </sheetViews>
  <sheetFormatPr baseColWidth="10" defaultRowHeight="16"/>
  <cols>
    <col min="1" max="1" width="19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20</v>
      </c>
      <c r="B2" s="8">
        <f>IFERROR(VLOOKUP($A2, Main!$A2:$AB$700,2,0),300)</f>
        <v>10</v>
      </c>
      <c r="C2" s="8">
        <f>IFERROR(VLOOKUP($A2, Main!$A2:$AB$700,3,0),70)</f>
        <v>78</v>
      </c>
      <c r="D2" s="8">
        <f>IFERROR(VLOOKUP($A2, Main!$A2:$AB$700,4,0),Math!B$2)</f>
        <v>0.51</v>
      </c>
      <c r="E2" s="8">
        <f>IFERROR(VLOOKUP($A2, Main!$A2:$AB$700,5,0),Math!C$2)</f>
        <v>0.82</v>
      </c>
      <c r="F2" s="8">
        <f>IFERROR(VLOOKUP($A2, Main!$A2:$AB$700,6,0),Math!D$2)</f>
        <v>1.1000000000000001</v>
      </c>
      <c r="G2" s="8">
        <f>IFERROR(VLOOKUP($A2, Main!$A2:$AB$700,7,0),Math!E$2)</f>
        <v>11.7</v>
      </c>
      <c r="H2" s="8">
        <f>IFERROR(VLOOKUP($A2, Main!$A2:$AB$700,8,0),Math!F$2)</f>
        <v>7.8</v>
      </c>
      <c r="I2" s="8">
        <f>IFERROR(VLOOKUP($A2, Main!$A2:$AB$700,9,0),Math!G$2)</f>
        <v>1.4</v>
      </c>
      <c r="J2" s="8">
        <f>IFERROR(VLOOKUP($A2, Main!$A2:$AB$700,10,0),Math!H$2)</f>
        <v>0.8</v>
      </c>
      <c r="K2" s="8">
        <f>IFERROR(VLOOKUP($A2, Main!$A2:$AB$700,11,0),Math!I$2)</f>
        <v>3.2</v>
      </c>
      <c r="L2" s="8">
        <f>IFERROR(VLOOKUP($A2, Main!$A2:$AB$700,12,0),Math!J$2)</f>
        <v>21.6</v>
      </c>
      <c r="M2" s="8">
        <f>IFERROR(VLOOKUP($A2, Main!$A2:$AB$700,13,0),Math!K$2)</f>
        <v>8.3000000000000007</v>
      </c>
      <c r="N2" s="8">
        <f>IFERROR(VLOOKUP($A2, Main!$A2:$AB$700,14,0),Math!L$2)</f>
        <v>16.2</v>
      </c>
      <c r="O2" s="8">
        <f>IFERROR(VLOOKUP($A2, Main!$A2:$AB$700,15,0),Math!M$2)</f>
        <v>3.9</v>
      </c>
      <c r="P2" s="8">
        <f>IFERROR(VLOOKUP($A2, Main!$A2:$AB$700,16,0),Math!N$2)</f>
        <v>4.7</v>
      </c>
      <c r="Q2" s="413">
        <f>IFERROR(VLOOKUP($A2, Main!$A2:$AB$700,17,0),0)</f>
        <v>0.62726121697716275</v>
      </c>
      <c r="R2" s="413">
        <f>IFERROR(VLOOKUP($A2, Main!$A2:$AB$700,18,0),0)</f>
        <v>0.61131171620225011</v>
      </c>
      <c r="S2" s="413">
        <f>IFERROR(VLOOKUP($A2, Main!$A2:$AB$700,19,0),0)</f>
        <v>-0.17823265182320897</v>
      </c>
      <c r="T2" s="413">
        <f>IFERROR(VLOOKUP($A2, Main!$A2:$AB$700,20,0),0)</f>
        <v>2.5950502286793129</v>
      </c>
      <c r="U2" s="413">
        <f>IFERROR(VLOOKUP($A2, Main!$A2:$AB$700,21,0),0)</f>
        <v>2.713444875048669</v>
      </c>
      <c r="V2" s="413">
        <f>IFERROR(VLOOKUP($A2, Main!$A2:$AB$700,22,0),0)</f>
        <v>1.4225688272113135</v>
      </c>
      <c r="W2" s="413">
        <f>IFERROR(VLOOKUP($A2, Main!$A2:$AB$700,23,0),0)</f>
        <v>0.37058551136469142</v>
      </c>
      <c r="X2" s="413">
        <f>IFERROR(VLOOKUP($A2, Main!$A2:$AB$700,24,0),0)</f>
        <v>-2.2975840326926362</v>
      </c>
      <c r="Y2" s="413">
        <f>IFERROR(VLOOKUP($A2, Main!$A2:$AB$700,25,0),0)</f>
        <v>1.5981496363433956</v>
      </c>
    </row>
    <row r="3" spans="1:25">
      <c r="A3" s="7" t="s">
        <v>25</v>
      </c>
      <c r="B3" s="8">
        <f>IFERROR(VLOOKUP($A3, Main!$A3:$AB$700,2,0),300)</f>
        <v>14</v>
      </c>
      <c r="C3" s="8">
        <f>IFERROR(VLOOKUP($A3, Main!$A3:$AB$700,3,0),70)</f>
        <v>78</v>
      </c>
      <c r="D3" s="8">
        <f>IFERROR(VLOOKUP($A3, Main!$A3:$AB$700,4,0),Math!B$2)</f>
        <v>0.47</v>
      </c>
      <c r="E3" s="8">
        <f>IFERROR(VLOOKUP($A3, Main!$A3:$AB$700,5,0),Math!C$2)</f>
        <v>0.8</v>
      </c>
      <c r="F3" s="8">
        <f>IFERROR(VLOOKUP($A3, Main!$A3:$AB$700,6,0),Math!D$2)</f>
        <v>2.5</v>
      </c>
      <c r="G3" s="8">
        <f>IFERROR(VLOOKUP($A3, Main!$A3:$AB$700,7,0),Math!E$2)</f>
        <v>5.3</v>
      </c>
      <c r="H3" s="8">
        <f>IFERROR(VLOOKUP($A3, Main!$A3:$AB$700,8,0),Math!F$2)</f>
        <v>5.5</v>
      </c>
      <c r="I3" s="8">
        <f>IFERROR(VLOOKUP($A3, Main!$A3:$AB$700,9,0),Math!G$2)</f>
        <v>1.4</v>
      </c>
      <c r="J3" s="8">
        <f>IFERROR(VLOOKUP($A3, Main!$A3:$AB$700,10,0),Math!H$2)</f>
        <v>0.7</v>
      </c>
      <c r="K3" s="8">
        <f>IFERROR(VLOOKUP($A3, Main!$A3:$AB$700,11,0),Math!I$2)</f>
        <v>2.6</v>
      </c>
      <c r="L3" s="8">
        <f>IFERROR(VLOOKUP($A3, Main!$A3:$AB$700,12,0),Math!J$2)</f>
        <v>26.7</v>
      </c>
      <c r="M3" s="8">
        <f>IFERROR(VLOOKUP($A3, Main!$A3:$AB$700,13,0),Math!K$2)</f>
        <v>9.9</v>
      </c>
      <c r="N3" s="8">
        <f>IFERROR(VLOOKUP($A3, Main!$A3:$AB$700,14,0),Math!L$2)</f>
        <v>21.1</v>
      </c>
      <c r="O3" s="8">
        <f>IFERROR(VLOOKUP($A3, Main!$A3:$AB$700,15,0),Math!M$2)</f>
        <v>4.4000000000000004</v>
      </c>
      <c r="P3" s="8">
        <f>IFERROR(VLOOKUP($A3, Main!$A3:$AB$700,16,0),Math!N$2)</f>
        <v>5.5</v>
      </c>
      <c r="Q3" s="413">
        <f>IFERROR(VLOOKUP($A3, Main!$A3:$AB$700,17,0),0)</f>
        <v>-4.9031200248887921E-2</v>
      </c>
      <c r="R3" s="413">
        <f>IFERROR(VLOOKUP($A3, Main!$A3:$AB$700,18,0),0)</f>
        <v>0.38656476171612886</v>
      </c>
      <c r="S3" s="413">
        <f>IFERROR(VLOOKUP($A3, Main!$A3:$AB$700,19,0),0)</f>
        <v>1.424716251083598</v>
      </c>
      <c r="T3" s="413">
        <f>IFERROR(VLOOKUP($A3, Main!$A3:$AB$700,20,0),0)</f>
        <v>8.8512126725253076E-2</v>
      </c>
      <c r="U3" s="413">
        <f>IFERROR(VLOOKUP($A3, Main!$A3:$AB$700,21,0),0)</f>
        <v>1.4841907461119068</v>
      </c>
      <c r="V3" s="413">
        <f>IFERROR(VLOOKUP($A3, Main!$A3:$AB$700,22,0),0)</f>
        <v>1.4225688272113135</v>
      </c>
      <c r="W3" s="413">
        <f>IFERROR(VLOOKUP($A3, Main!$A3:$AB$700,23,0),0)</f>
        <v>0.17656168342506218</v>
      </c>
      <c r="X3" s="413">
        <f>IFERROR(VLOOKUP($A3, Main!$A3:$AB$700,24,0),0)</f>
        <v>-1.4910997778473272</v>
      </c>
      <c r="Y3" s="413">
        <f>IFERROR(VLOOKUP($A3, Main!$A3:$AB$700,25,0),0)</f>
        <v>2.5244903484230261</v>
      </c>
    </row>
    <row r="4" spans="1:25">
      <c r="A4" s="7" t="s">
        <v>820</v>
      </c>
      <c r="B4" s="8">
        <f>IFERROR(VLOOKUP($A4, Main!$A4:$AB$700,2,0),300)</f>
        <v>16</v>
      </c>
      <c r="C4" s="8">
        <f>IFERROR(VLOOKUP($A4, Main!$A4:$AB$700,3,0),70)</f>
        <v>80</v>
      </c>
      <c r="D4" s="8">
        <f>IFERROR(VLOOKUP($A4, Main!$A4:$AB$700,4,0),Math!B$2)</f>
        <v>0.45</v>
      </c>
      <c r="E4" s="8">
        <f>IFERROR(VLOOKUP($A4, Main!$A4:$AB$700,5,0),Math!C$2)</f>
        <v>0.84</v>
      </c>
      <c r="F4" s="8">
        <f>IFERROR(VLOOKUP($A4, Main!$A4:$AB$700,6,0),Math!D$2)</f>
        <v>3.2</v>
      </c>
      <c r="G4" s="8">
        <f>IFERROR(VLOOKUP($A4, Main!$A4:$AB$700,7,0),Math!E$2)</f>
        <v>4.0999999999999996</v>
      </c>
      <c r="H4" s="8">
        <f>IFERROR(VLOOKUP($A4, Main!$A4:$AB$700,8,0),Math!F$2)</f>
        <v>5.9</v>
      </c>
      <c r="I4" s="8">
        <f>IFERROR(VLOOKUP($A4, Main!$A4:$AB$700,9,0),Math!G$2)</f>
        <v>1.1000000000000001</v>
      </c>
      <c r="J4" s="8">
        <f>IFERROR(VLOOKUP($A4, Main!$A4:$AB$700,10,0),Math!H$2)</f>
        <v>0.4</v>
      </c>
      <c r="K4" s="8">
        <f>IFERROR(VLOOKUP($A4, Main!$A4:$AB$700,11,0),Math!I$2)</f>
        <v>2.5</v>
      </c>
      <c r="L4" s="8">
        <f>IFERROR(VLOOKUP($A4, Main!$A4:$AB$700,12,0),Math!J$2)</f>
        <v>24.9</v>
      </c>
      <c r="M4" s="8">
        <f>IFERROR(VLOOKUP($A4, Main!$A4:$AB$700,13,0),Math!K$2)</f>
        <v>8.6</v>
      </c>
      <c r="N4" s="8">
        <f>IFERROR(VLOOKUP($A4, Main!$A4:$AB$700,14,0),Math!L$2)</f>
        <v>19</v>
      </c>
      <c r="O4" s="8">
        <f>IFERROR(VLOOKUP($A4, Main!$A4:$AB$700,15,0),Math!M$2)</f>
        <v>4.5999999999999996</v>
      </c>
      <c r="P4" s="8">
        <f>IFERROR(VLOOKUP($A4, Main!$A4:$AB$700,16,0),Math!N$2)</f>
        <v>5.5</v>
      </c>
      <c r="Q4" s="413">
        <f>IFERROR(VLOOKUP($A4, Main!$A4:$AB$700,17,0),0)</f>
        <v>-0.38717740886191232</v>
      </c>
      <c r="R4" s="413">
        <f>IFERROR(VLOOKUP($A4, Main!$A4:$AB$700,18,0),0)</f>
        <v>0.83605867068837247</v>
      </c>
      <c r="S4" s="413">
        <f>IFERROR(VLOOKUP($A4, Main!$A4:$AB$700,19,0),0)</f>
        <v>2.2261907025370018</v>
      </c>
      <c r="T4" s="413">
        <f>IFERROR(VLOOKUP($A4, Main!$A4:$AB$700,20,0),0)</f>
        <v>-0.38146376739113319</v>
      </c>
      <c r="U4" s="413">
        <f>IFERROR(VLOOKUP($A4, Main!$A4:$AB$700,21,0),0)</f>
        <v>1.6979740728835178</v>
      </c>
      <c r="V4" s="413">
        <f>IFERROR(VLOOKUP($A4, Main!$A4:$AB$700,22,0),0)</f>
        <v>0.65683201830570259</v>
      </c>
      <c r="W4" s="413">
        <f>IFERROR(VLOOKUP($A4, Main!$A4:$AB$700,23,0),0)</f>
        <v>-0.40550980039382489</v>
      </c>
      <c r="X4" s="413">
        <f>IFERROR(VLOOKUP($A4, Main!$A4:$AB$700,24,0),0)</f>
        <v>-1.356685735373109</v>
      </c>
      <c r="Y4" s="413">
        <f>IFERROR(VLOOKUP($A4, Main!$A4:$AB$700,25,0),0)</f>
        <v>2.1975465676890389</v>
      </c>
    </row>
    <row r="5" spans="1:25">
      <c r="A5" s="7" t="s">
        <v>56</v>
      </c>
      <c r="B5" s="8">
        <f>IFERROR(VLOOKUP($A5, Main!$A5:$AB$700,2,0),300)</f>
        <v>37</v>
      </c>
      <c r="C5" s="8">
        <f>IFERROR(VLOOKUP($A5, Main!$A5:$AB$700,3,0),70)</f>
        <v>78</v>
      </c>
      <c r="D5" s="8">
        <f>IFERROR(VLOOKUP($A5, Main!$A5:$AB$700,4,0),Math!B$2)</f>
        <v>0.46</v>
      </c>
      <c r="E5" s="8">
        <f>IFERROR(VLOOKUP($A5, Main!$A5:$AB$700,5,0),Math!C$2)</f>
        <v>0.73</v>
      </c>
      <c r="F5" s="8">
        <f>IFERROR(VLOOKUP($A5, Main!$A5:$AB$700,6,0),Math!D$2)</f>
        <v>1.3</v>
      </c>
      <c r="G5" s="8">
        <f>IFERROR(VLOOKUP($A5, Main!$A5:$AB$700,7,0),Math!E$2)</f>
        <v>4.2</v>
      </c>
      <c r="H5" s="8">
        <f>IFERROR(VLOOKUP($A5, Main!$A5:$AB$700,8,0),Math!F$2)</f>
        <v>7.9</v>
      </c>
      <c r="I5" s="8">
        <f>IFERROR(VLOOKUP($A5, Main!$A5:$AB$700,9,0),Math!G$2)</f>
        <v>1.6</v>
      </c>
      <c r="J5" s="8">
        <f>IFERROR(VLOOKUP($A5, Main!$A5:$AB$700,10,0),Math!H$2)</f>
        <v>0.7</v>
      </c>
      <c r="K5" s="8">
        <f>IFERROR(VLOOKUP($A5, Main!$A5:$AB$700,11,0),Math!I$2)</f>
        <v>2.9</v>
      </c>
      <c r="L5" s="8">
        <f>IFERROR(VLOOKUP($A5, Main!$A5:$AB$700,12,0),Math!J$2)</f>
        <v>19</v>
      </c>
      <c r="M5" s="8">
        <f>IFERROR(VLOOKUP($A5, Main!$A5:$AB$700,13,0),Math!K$2)</f>
        <v>6.9</v>
      </c>
      <c r="N5" s="8">
        <f>IFERROR(VLOOKUP($A5, Main!$A5:$AB$700,14,0),Math!L$2)</f>
        <v>14.9</v>
      </c>
      <c r="O5" s="8">
        <f>IFERROR(VLOOKUP($A5, Main!$A5:$AB$700,15,0),Math!M$2)</f>
        <v>4</v>
      </c>
      <c r="P5" s="8">
        <f>IFERROR(VLOOKUP($A5, Main!$A5:$AB$700,16,0),Math!N$2)</f>
        <v>5.5</v>
      </c>
      <c r="Q5" s="413">
        <f>IFERROR(VLOOKUP($A5, Main!$A5:$AB$700,17,0),0)</f>
        <v>-0.21810430455539967</v>
      </c>
      <c r="R5" s="413">
        <f>IFERROR(VLOOKUP($A5, Main!$A5:$AB$700,18,0),0)</f>
        <v>-0.40004957898529969</v>
      </c>
      <c r="S5" s="413">
        <f>IFERROR(VLOOKUP($A5, Main!$A5:$AB$700,19,0),0)</f>
        <v>5.0760048592049148E-2</v>
      </c>
      <c r="T5" s="413">
        <f>IFERROR(VLOOKUP($A5, Main!$A5:$AB$700,20,0),0)</f>
        <v>-0.34229910954810083</v>
      </c>
      <c r="U5" s="413">
        <f>IFERROR(VLOOKUP($A5, Main!$A5:$AB$700,21,0),0)</f>
        <v>2.7668907067415711</v>
      </c>
      <c r="V5" s="413">
        <f>IFERROR(VLOOKUP($A5, Main!$A5:$AB$700,22,0),0)</f>
        <v>1.9330600331483883</v>
      </c>
      <c r="W5" s="413">
        <f>IFERROR(VLOOKUP($A5, Main!$A5:$AB$700,23,0),0)</f>
        <v>0.17656168342506218</v>
      </c>
      <c r="X5" s="413">
        <f>IFERROR(VLOOKUP($A5, Main!$A5:$AB$700,24,0),0)</f>
        <v>-1.8943419052699813</v>
      </c>
      <c r="Y5" s="413">
        <f>IFERROR(VLOOKUP($A5, Main!$A5:$AB$700,25,0),0)</f>
        <v>1.1258975086165246</v>
      </c>
    </row>
    <row r="6" spans="1:25">
      <c r="A6" s="7" t="s">
        <v>65</v>
      </c>
      <c r="B6" s="8">
        <f>IFERROR(VLOOKUP($A6, Main!$A6:$AB$700,2,0),300)</f>
        <v>34</v>
      </c>
      <c r="C6" s="8">
        <f>IFERROR(VLOOKUP($A6, Main!$A6:$AB$700,3,0),70)</f>
        <v>60</v>
      </c>
      <c r="D6" s="8">
        <f>IFERROR(VLOOKUP($A6, Main!$A6:$AB$700,4,0),Math!B$2)</f>
        <v>0.44</v>
      </c>
      <c r="E6" s="8">
        <f>IFERROR(VLOOKUP($A6, Main!$A6:$AB$700,5,0),Math!C$2)</f>
        <v>0.91</v>
      </c>
      <c r="F6" s="8">
        <f>IFERROR(VLOOKUP($A6, Main!$A6:$AB$700,6,0),Math!D$2)</f>
        <v>2.6</v>
      </c>
      <c r="G6" s="8">
        <f>IFERROR(VLOOKUP($A6, Main!$A6:$AB$700,7,0),Math!E$2)</f>
        <v>9.1999999999999993</v>
      </c>
      <c r="H6" s="8">
        <f>IFERROR(VLOOKUP($A6, Main!$A6:$AB$700,8,0),Math!F$2)</f>
        <v>2.4</v>
      </c>
      <c r="I6" s="8">
        <f>IFERROR(VLOOKUP($A6, Main!$A6:$AB$700,9,0),Math!G$2)</f>
        <v>0.3</v>
      </c>
      <c r="J6" s="8">
        <f>IFERROR(VLOOKUP($A6, Main!$A6:$AB$700,10,0),Math!H$2)</f>
        <v>0.3</v>
      </c>
      <c r="K6" s="8">
        <f>IFERROR(VLOOKUP($A6, Main!$A6:$AB$700,11,0),Math!I$2)</f>
        <v>2</v>
      </c>
      <c r="L6" s="8">
        <f>IFERROR(VLOOKUP($A6, Main!$A6:$AB$700,12,0),Math!J$2)</f>
        <v>18.2</v>
      </c>
      <c r="M6" s="8">
        <f>IFERROR(VLOOKUP($A6, Main!$A6:$AB$700,13,0),Math!K$2)</f>
        <v>5.2</v>
      </c>
      <c r="N6" s="8">
        <f>IFERROR(VLOOKUP($A6, Main!$A6:$AB$700,14,0),Math!L$2)</f>
        <v>11.8</v>
      </c>
      <c r="O6" s="8">
        <f>IFERROR(VLOOKUP($A6, Main!$A6:$AB$700,15,0),Math!M$2)</f>
        <v>5.0999999999999996</v>
      </c>
      <c r="P6" s="8">
        <f>IFERROR(VLOOKUP($A6, Main!$A6:$AB$700,16,0),Math!N$2)</f>
        <v>5.6</v>
      </c>
      <c r="Q6" s="413">
        <f>IFERROR(VLOOKUP($A6, Main!$A6:$AB$700,17,0),0)</f>
        <v>-0.556250513168425</v>
      </c>
      <c r="R6" s="413">
        <f>IFERROR(VLOOKUP($A6, Main!$A6:$AB$700,18,0),0)</f>
        <v>1.6226730113898011</v>
      </c>
      <c r="S6" s="413">
        <f>IFERROR(VLOOKUP($A6, Main!$A6:$AB$700,19,0),0)</f>
        <v>1.5392126012912273</v>
      </c>
      <c r="T6" s="413">
        <f>IFERROR(VLOOKUP($A6, Main!$A6:$AB$700,20,0),0)</f>
        <v>1.6159337826035081</v>
      </c>
      <c r="U6" s="413">
        <f>IFERROR(VLOOKUP($A6, Main!$A6:$AB$700,21,0),0)</f>
        <v>-0.17263003636807686</v>
      </c>
      <c r="V6" s="413">
        <f>IFERROR(VLOOKUP($A6, Main!$A6:$AB$700,22,0),0)</f>
        <v>-1.3851328054425947</v>
      </c>
      <c r="W6" s="413">
        <f>IFERROR(VLOOKUP($A6, Main!$A6:$AB$700,23,0),0)</f>
        <v>-0.59953362833345403</v>
      </c>
      <c r="X6" s="413">
        <f>IFERROR(VLOOKUP($A6, Main!$A6:$AB$700,24,0),0)</f>
        <v>-0.68461552300201833</v>
      </c>
      <c r="Y6" s="413">
        <f>IFERROR(VLOOKUP($A6, Main!$A6:$AB$700,25,0),0)</f>
        <v>0.98058916162364118</v>
      </c>
    </row>
    <row r="7" spans="1:25">
      <c r="A7" s="7" t="s">
        <v>83</v>
      </c>
      <c r="B7" s="8">
        <f>IFERROR(VLOOKUP($A7, Main!$A7:$AB$700,2,0),300)</f>
        <v>79</v>
      </c>
      <c r="C7" s="8">
        <f>IFERROR(VLOOKUP($A7, Main!$A7:$AB$700,3,0),70)</f>
        <v>77</v>
      </c>
      <c r="D7" s="8">
        <f>IFERROR(VLOOKUP($A7, Main!$A7:$AB$700,4,0),Math!B$2)</f>
        <v>0.45</v>
      </c>
      <c r="E7" s="8">
        <f>IFERROR(VLOOKUP($A7, Main!$A7:$AB$700,5,0),Math!C$2)</f>
        <v>0.88</v>
      </c>
      <c r="F7" s="8">
        <f>IFERROR(VLOOKUP($A7, Main!$A7:$AB$700,6,0),Math!D$2)</f>
        <v>1.6</v>
      </c>
      <c r="G7" s="8">
        <f>IFERROR(VLOOKUP($A7, Main!$A7:$AB$700,7,0),Math!E$2)</f>
        <v>5.0999999999999996</v>
      </c>
      <c r="H7" s="8">
        <f>IFERROR(VLOOKUP($A7, Main!$A7:$AB$700,8,0),Math!F$2)</f>
        <v>2.4</v>
      </c>
      <c r="I7" s="8">
        <f>IFERROR(VLOOKUP($A7, Main!$A7:$AB$700,9,0),Math!G$2)</f>
        <v>1.1000000000000001</v>
      </c>
      <c r="J7" s="8">
        <f>IFERROR(VLOOKUP($A7, Main!$A7:$AB$700,10,0),Math!H$2)</f>
        <v>0.4</v>
      </c>
      <c r="K7" s="8">
        <f>IFERROR(VLOOKUP($A7, Main!$A7:$AB$700,11,0),Math!I$2)</f>
        <v>1</v>
      </c>
      <c r="L7" s="8">
        <f>IFERROR(VLOOKUP($A7, Main!$A7:$AB$700,12,0),Math!J$2)</f>
        <v>15</v>
      </c>
      <c r="M7" s="8">
        <f>IFERROR(VLOOKUP($A7, Main!$A7:$AB$700,13,0),Math!K$2)</f>
        <v>5.0999999999999996</v>
      </c>
      <c r="N7" s="8">
        <f>IFERROR(VLOOKUP($A7, Main!$A7:$AB$700,14,0),Math!L$2)</f>
        <v>11.5</v>
      </c>
      <c r="O7" s="8">
        <f>IFERROR(VLOOKUP($A7, Main!$A7:$AB$700,15,0),Math!M$2)</f>
        <v>3.1</v>
      </c>
      <c r="P7" s="8">
        <f>IFERROR(VLOOKUP($A7, Main!$A7:$AB$700,16,0),Math!N$2)</f>
        <v>3.5</v>
      </c>
      <c r="Q7" s="413">
        <f>IFERROR(VLOOKUP($A7, Main!$A7:$AB$700,17,0),0)</f>
        <v>-0.38717740886191232</v>
      </c>
      <c r="R7" s="413">
        <f>IFERROR(VLOOKUP($A7, Main!$A7:$AB$700,18,0),0)</f>
        <v>1.2855525796606173</v>
      </c>
      <c r="S7" s="413">
        <f>IFERROR(VLOOKUP($A7, Main!$A7:$AB$700,19,0),0)</f>
        <v>0.39424909921493645</v>
      </c>
      <c r="T7" s="413">
        <f>IFERROR(VLOOKUP($A7, Main!$A7:$AB$700,20,0),0)</f>
        <v>1.0182811039188638E-2</v>
      </c>
      <c r="U7" s="413">
        <f>IFERROR(VLOOKUP($A7, Main!$A7:$AB$700,21,0),0)</f>
        <v>-0.17263003636807686</v>
      </c>
      <c r="V7" s="413">
        <f>IFERROR(VLOOKUP($A7, Main!$A7:$AB$700,22,0),0)</f>
        <v>0.65683201830570259</v>
      </c>
      <c r="W7" s="413">
        <f>IFERROR(VLOOKUP($A7, Main!$A7:$AB$700,23,0),0)</f>
        <v>-0.40550980039382489</v>
      </c>
      <c r="X7" s="413">
        <f>IFERROR(VLOOKUP($A7, Main!$A7:$AB$700,24,0),0)</f>
        <v>0.65952490174016287</v>
      </c>
      <c r="Y7" s="413">
        <f>IFERROR(VLOOKUP($A7, Main!$A7:$AB$700,25,0),0)</f>
        <v>0.39935577365210817</v>
      </c>
    </row>
    <row r="8" spans="1:25">
      <c r="A8" s="7" t="s">
        <v>94</v>
      </c>
      <c r="B8" s="8">
        <f>IFERROR(VLOOKUP($A8, Main!$A8:$AB$700,2,0),300)</f>
        <v>93</v>
      </c>
      <c r="C8" s="8">
        <f>IFERROR(VLOOKUP($A8, Main!$A8:$AB$700,3,0),70)</f>
        <v>78</v>
      </c>
      <c r="D8" s="8">
        <f>IFERROR(VLOOKUP($A8, Main!$A8:$AB$700,4,0),Math!B$2)</f>
        <v>0.56999999999999995</v>
      </c>
      <c r="E8" s="8">
        <f>IFERROR(VLOOKUP($A8, Main!$A8:$AB$700,5,0),Math!C$2)</f>
        <v>0.5</v>
      </c>
      <c r="F8" s="8">
        <f>IFERROR(VLOOKUP($A8, Main!$A8:$AB$700,6,0),Math!D$2)</f>
        <v>0</v>
      </c>
      <c r="G8" s="8">
        <f>IFERROR(VLOOKUP($A8, Main!$A8:$AB$700,7,0),Math!E$2)</f>
        <v>11.3</v>
      </c>
      <c r="H8" s="8">
        <f>IFERROR(VLOOKUP($A8, Main!$A8:$AB$700,8,0),Math!F$2)</f>
        <v>1.7</v>
      </c>
      <c r="I8" s="8">
        <f>IFERROR(VLOOKUP($A8, Main!$A8:$AB$700,9,0),Math!G$2)</f>
        <v>1.5</v>
      </c>
      <c r="J8" s="8">
        <f>IFERROR(VLOOKUP($A8, Main!$A8:$AB$700,10,0),Math!H$2)</f>
        <v>1</v>
      </c>
      <c r="K8" s="8">
        <f>IFERROR(VLOOKUP($A8, Main!$A8:$AB$700,11,0),Math!I$2)</f>
        <v>1.7</v>
      </c>
      <c r="L8" s="8">
        <f>IFERROR(VLOOKUP($A8, Main!$A8:$AB$700,12,0),Math!J$2)</f>
        <v>14.4</v>
      </c>
      <c r="M8" s="8">
        <f>IFERROR(VLOOKUP($A8, Main!$A8:$AB$700,13,0),Math!K$2)</f>
        <v>6.3</v>
      </c>
      <c r="N8" s="8">
        <f>IFERROR(VLOOKUP($A8, Main!$A8:$AB$700,14,0),Math!L$2)</f>
        <v>10.9</v>
      </c>
      <c r="O8" s="8">
        <f>IFERROR(VLOOKUP($A8, Main!$A8:$AB$700,15,0),Math!M$2)</f>
        <v>1.9</v>
      </c>
      <c r="P8" s="8">
        <f>IFERROR(VLOOKUP($A8, Main!$A8:$AB$700,16,0),Math!N$2)</f>
        <v>3.7</v>
      </c>
      <c r="Q8" s="413">
        <f>IFERROR(VLOOKUP($A8, Main!$A8:$AB$700,17,0),0)</f>
        <v>1.6416998428162368</v>
      </c>
      <c r="R8" s="413">
        <f>IFERROR(VLOOKUP($A8, Main!$A8:$AB$700,18,0),0)</f>
        <v>-2.9846395555757055</v>
      </c>
      <c r="S8" s="413">
        <f>IFERROR(VLOOKUP($A8, Main!$A8:$AB$700,19,0),0)</f>
        <v>-1.4376925041071289</v>
      </c>
      <c r="T8" s="413">
        <f>IFERROR(VLOOKUP($A8, Main!$A8:$AB$700,20,0),0)</f>
        <v>2.4383915973071844</v>
      </c>
      <c r="U8" s="413">
        <f>IFERROR(VLOOKUP($A8, Main!$A8:$AB$700,21,0),0)</f>
        <v>-0.54675085821839575</v>
      </c>
      <c r="V8" s="413">
        <f>IFERROR(VLOOKUP($A8, Main!$A8:$AB$700,22,0),0)</f>
        <v>1.6778144301798508</v>
      </c>
      <c r="W8" s="413">
        <f>IFERROR(VLOOKUP($A8, Main!$A8:$AB$700,23,0),0)</f>
        <v>0.75863316724394947</v>
      </c>
      <c r="X8" s="413">
        <f>IFERROR(VLOOKUP($A8, Main!$A8:$AB$700,24,0),0)</f>
        <v>-0.28137339557936392</v>
      </c>
      <c r="Y8" s="413">
        <f>IFERROR(VLOOKUP($A8, Main!$A8:$AB$700,25,0),0)</f>
        <v>0.29037451340744574</v>
      </c>
    </row>
    <row r="9" spans="1:25">
      <c r="A9" s="7" t="s">
        <v>97</v>
      </c>
      <c r="B9" s="8">
        <f>IFERROR(VLOOKUP($A9, Main!$A9:$AB$700,2,0),300)</f>
        <v>78</v>
      </c>
      <c r="C9" s="8">
        <f>IFERROR(VLOOKUP($A9, Main!$A9:$AB$700,3,0),70)</f>
        <v>70</v>
      </c>
      <c r="D9" s="8">
        <f>IFERROR(VLOOKUP($A9, Main!$A9:$AB$700,4,0),Math!B$2)</f>
        <v>0.42</v>
      </c>
      <c r="E9" s="8">
        <f>IFERROR(VLOOKUP($A9, Main!$A9:$AB$700,5,0),Math!C$2)</f>
        <v>0.86</v>
      </c>
      <c r="F9" s="8">
        <f>IFERROR(VLOOKUP($A9, Main!$A9:$AB$700,6,0),Math!D$2)</f>
        <v>1.3</v>
      </c>
      <c r="G9" s="8">
        <f>IFERROR(VLOOKUP($A9, Main!$A9:$AB$700,7,0),Math!E$2)</f>
        <v>3.8</v>
      </c>
      <c r="H9" s="8">
        <f>IFERROR(VLOOKUP($A9, Main!$A9:$AB$700,8,0),Math!F$2)</f>
        <v>8.4</v>
      </c>
      <c r="I9" s="8">
        <f>IFERROR(VLOOKUP($A9, Main!$A9:$AB$700,9,0),Math!G$2)</f>
        <v>1.4</v>
      </c>
      <c r="J9" s="8">
        <f>IFERROR(VLOOKUP($A9, Main!$A9:$AB$700,10,0),Math!H$2)</f>
        <v>0.1</v>
      </c>
      <c r="K9" s="8">
        <f>IFERROR(VLOOKUP($A9, Main!$A9:$AB$700,11,0),Math!I$2)</f>
        <v>2.6</v>
      </c>
      <c r="L9" s="8">
        <f>IFERROR(VLOOKUP($A9, Main!$A9:$AB$700,12,0),Math!J$2)</f>
        <v>12.4</v>
      </c>
      <c r="M9" s="8">
        <f>IFERROR(VLOOKUP($A9, Main!$A9:$AB$700,13,0),Math!K$2)</f>
        <v>4.0999999999999996</v>
      </c>
      <c r="N9" s="8">
        <f>IFERROR(VLOOKUP($A9, Main!$A9:$AB$700,14,0),Math!L$2)</f>
        <v>9.6999999999999993</v>
      </c>
      <c r="O9" s="8">
        <f>IFERROR(VLOOKUP($A9, Main!$A9:$AB$700,15,0),Math!M$2)</f>
        <v>3.1</v>
      </c>
      <c r="P9" s="8">
        <f>IFERROR(VLOOKUP($A9, Main!$A9:$AB$700,16,0),Math!N$2)</f>
        <v>3.6</v>
      </c>
      <c r="Q9" s="413">
        <f>IFERROR(VLOOKUP($A9, Main!$A9:$AB$700,17,0),0)</f>
        <v>-0.89439672178145035</v>
      </c>
      <c r="R9" s="413">
        <f>IFERROR(VLOOKUP($A9, Main!$A9:$AB$700,18,0),0)</f>
        <v>1.0608056251744951</v>
      </c>
      <c r="S9" s="413">
        <f>IFERROR(VLOOKUP($A9, Main!$A9:$AB$700,19,0),0)</f>
        <v>5.0760048592049148E-2</v>
      </c>
      <c r="T9" s="413">
        <f>IFERROR(VLOOKUP($A9, Main!$A9:$AB$700,20,0),0)</f>
        <v>-0.49895774092022971</v>
      </c>
      <c r="U9" s="413">
        <f>IFERROR(VLOOKUP($A9, Main!$A9:$AB$700,21,0),0)</f>
        <v>3.034119865206085</v>
      </c>
      <c r="V9" s="413">
        <f>IFERROR(VLOOKUP($A9, Main!$A9:$AB$700,22,0),0)</f>
        <v>1.4225688272113135</v>
      </c>
      <c r="W9" s="413">
        <f>IFERROR(VLOOKUP($A9, Main!$A9:$AB$700,23,0),0)</f>
        <v>-0.98758128421271218</v>
      </c>
      <c r="X9" s="413">
        <f>IFERROR(VLOOKUP($A9, Main!$A9:$AB$700,24,0),0)</f>
        <v>-1.4910997778473272</v>
      </c>
      <c r="Y9" s="413">
        <f>IFERROR(VLOOKUP($A9, Main!$A9:$AB$700,25,0),0)</f>
        <v>-7.2896354074762512E-2</v>
      </c>
    </row>
    <row r="10" spans="1:25">
      <c r="A10" s="7" t="s">
        <v>101</v>
      </c>
      <c r="B10" s="8">
        <f>IFERROR(VLOOKUP($A10, Main!$A10:$AB$700,2,0),300)</f>
        <v>94</v>
      </c>
      <c r="C10" s="8">
        <f>IFERROR(VLOOKUP($A10, Main!$A10:$AB$700,3,0),70)</f>
        <v>68</v>
      </c>
      <c r="D10" s="8">
        <f>IFERROR(VLOOKUP($A10, Main!$A10:$AB$700,4,0),Math!B$2)</f>
        <v>0.43</v>
      </c>
      <c r="E10" s="8">
        <f>IFERROR(VLOOKUP($A10, Main!$A10:$AB$700,5,0),Math!C$2)</f>
        <v>0.81</v>
      </c>
      <c r="F10" s="8">
        <f>IFERROR(VLOOKUP($A10, Main!$A10:$AB$700,6,0),Math!D$2)</f>
        <v>0.8</v>
      </c>
      <c r="G10" s="8">
        <f>IFERROR(VLOOKUP($A10, Main!$A10:$AB$700,7,0),Math!E$2)</f>
        <v>2.6</v>
      </c>
      <c r="H10" s="8">
        <f>IFERROR(VLOOKUP($A10, Main!$A10:$AB$700,8,0),Math!F$2)</f>
        <v>8.6</v>
      </c>
      <c r="I10" s="8">
        <f>IFERROR(VLOOKUP($A10, Main!$A10:$AB$700,9,0),Math!G$2)</f>
        <v>1</v>
      </c>
      <c r="J10" s="8">
        <f>IFERROR(VLOOKUP($A10, Main!$A10:$AB$700,10,0),Math!H$2)</f>
        <v>0.4</v>
      </c>
      <c r="K10" s="8">
        <f>IFERROR(VLOOKUP($A10, Main!$A10:$AB$700,11,0),Math!I$2)</f>
        <v>2.2999999999999998</v>
      </c>
      <c r="L10" s="8">
        <f>IFERROR(VLOOKUP($A10, Main!$A10:$AB$700,12,0),Math!J$2)</f>
        <v>12.7</v>
      </c>
      <c r="M10" s="8">
        <f>IFERROR(VLOOKUP($A10, Main!$A10:$AB$700,13,0),Math!K$2)</f>
        <v>4.4000000000000004</v>
      </c>
      <c r="N10" s="8">
        <f>IFERROR(VLOOKUP($A10, Main!$A10:$AB$700,14,0),Math!L$2)</f>
        <v>10.4</v>
      </c>
      <c r="O10" s="8">
        <f>IFERROR(VLOOKUP($A10, Main!$A10:$AB$700,15,0),Math!M$2)</f>
        <v>3</v>
      </c>
      <c r="P10" s="8">
        <f>IFERROR(VLOOKUP($A10, Main!$A10:$AB$700,16,0),Math!N$2)</f>
        <v>3.8</v>
      </c>
      <c r="Q10" s="413">
        <f>IFERROR(VLOOKUP($A10, Main!$A10:$AB$700,17,0),0)</f>
        <v>-0.72532361747493768</v>
      </c>
      <c r="R10" s="413">
        <f>IFERROR(VLOOKUP($A10, Main!$A10:$AB$700,18,0),0)</f>
        <v>0.49893823895919009</v>
      </c>
      <c r="S10" s="413">
        <f>IFERROR(VLOOKUP($A10, Main!$A10:$AB$700,19,0),0)</f>
        <v>-0.52172170244609628</v>
      </c>
      <c r="T10" s="413">
        <f>IFERROR(VLOOKUP($A10, Main!$A10:$AB$700,20,0),0)</f>
        <v>-0.96893363503661578</v>
      </c>
      <c r="U10" s="413">
        <f>IFERROR(VLOOKUP($A10, Main!$A10:$AB$700,21,0),0)</f>
        <v>3.14101152859189</v>
      </c>
      <c r="V10" s="413">
        <f>IFERROR(VLOOKUP($A10, Main!$A10:$AB$700,22,0),0)</f>
        <v>0.40158641533716533</v>
      </c>
      <c r="W10" s="413">
        <f>IFERROR(VLOOKUP($A10, Main!$A10:$AB$700,23,0),0)</f>
        <v>-0.40550980039382489</v>
      </c>
      <c r="X10" s="413">
        <f>IFERROR(VLOOKUP($A10, Main!$A10:$AB$700,24,0),0)</f>
        <v>-1.0878576504246724</v>
      </c>
      <c r="Y10" s="413">
        <f>IFERROR(VLOOKUP($A10, Main!$A10:$AB$700,25,0),0)</f>
        <v>-1.8405723952431469E-2</v>
      </c>
    </row>
    <row r="11" spans="1:25">
      <c r="A11" s="7" t="s">
        <v>121</v>
      </c>
      <c r="B11" s="8">
        <f>IFERROR(VLOOKUP($A11, Main!$A11:$AB$700,2,0),300)</f>
        <v>116</v>
      </c>
      <c r="C11" s="8">
        <f>IFERROR(VLOOKUP($A11, Main!$A11:$AB$700,3,0),70)</f>
        <v>66</v>
      </c>
      <c r="D11" s="8">
        <f>IFERROR(VLOOKUP($A11, Main!$A11:$AB$700,4,0),Math!B$2)</f>
        <v>0.48</v>
      </c>
      <c r="E11" s="8">
        <f>IFERROR(VLOOKUP($A11, Main!$A11:$AB$700,5,0),Math!C$2)</f>
        <v>0.79</v>
      </c>
      <c r="F11" s="8">
        <f>IFERROR(VLOOKUP($A11, Main!$A11:$AB$700,6,0),Math!D$2)</f>
        <v>1.1000000000000001</v>
      </c>
      <c r="G11" s="8">
        <f>IFERROR(VLOOKUP($A11, Main!$A11:$AB$700,7,0),Math!E$2)</f>
        <v>7</v>
      </c>
      <c r="H11" s="8">
        <f>IFERROR(VLOOKUP($A11, Main!$A11:$AB$700,8,0),Math!F$2)</f>
        <v>2.7</v>
      </c>
      <c r="I11" s="8">
        <f>IFERROR(VLOOKUP($A11, Main!$A11:$AB$700,9,0),Math!G$2)</f>
        <v>0.8</v>
      </c>
      <c r="J11" s="8">
        <f>IFERROR(VLOOKUP($A11, Main!$A11:$AB$700,10,0),Math!H$2)</f>
        <v>0.5</v>
      </c>
      <c r="K11" s="8">
        <f>IFERROR(VLOOKUP($A11, Main!$A11:$AB$700,11,0),Math!I$2)</f>
        <v>1.6</v>
      </c>
      <c r="L11" s="8">
        <f>IFERROR(VLOOKUP($A11, Main!$A11:$AB$700,12,0),Math!J$2)</f>
        <v>13.3</v>
      </c>
      <c r="M11" s="8">
        <f>IFERROR(VLOOKUP($A11, Main!$A11:$AB$700,13,0),Math!K$2)</f>
        <v>5.2</v>
      </c>
      <c r="N11" s="8">
        <f>IFERROR(VLOOKUP($A11, Main!$A11:$AB$700,14,0),Math!L$2)</f>
        <v>11</v>
      </c>
      <c r="O11" s="8">
        <f>IFERROR(VLOOKUP($A11, Main!$A11:$AB$700,15,0),Math!M$2)</f>
        <v>1.7</v>
      </c>
      <c r="P11" s="8">
        <f>IFERROR(VLOOKUP($A11, Main!$A11:$AB$700,16,0),Math!N$2)</f>
        <v>2.1</v>
      </c>
      <c r="Q11" s="413">
        <f>IFERROR(VLOOKUP($A11, Main!$A11:$AB$700,17,0),0)</f>
        <v>0.12004190405762474</v>
      </c>
      <c r="R11" s="413">
        <f>IFERROR(VLOOKUP($A11, Main!$A11:$AB$700,18,0),0)</f>
        <v>0.27419128447306762</v>
      </c>
      <c r="S11" s="413">
        <f>IFERROR(VLOOKUP($A11, Main!$A11:$AB$700,19,0),0)</f>
        <v>-0.17823265182320897</v>
      </c>
      <c r="T11" s="413">
        <f>IFERROR(VLOOKUP($A11, Main!$A11:$AB$700,20,0),0)</f>
        <v>0.7543113100568003</v>
      </c>
      <c r="U11" s="413">
        <f>IFERROR(VLOOKUP($A11, Main!$A11:$AB$700,21,0),0)</f>
        <v>-1.2292541289368639E-2</v>
      </c>
      <c r="V11" s="413">
        <f>IFERROR(VLOOKUP($A11, Main!$A11:$AB$700,22,0),0)</f>
        <v>-0.10890479059990879</v>
      </c>
      <c r="W11" s="413">
        <f>IFERROR(VLOOKUP($A11, Main!$A11:$AB$700,23,0),0)</f>
        <v>-0.21148597245419587</v>
      </c>
      <c r="X11" s="413">
        <f>IFERROR(VLOOKUP($A11, Main!$A11:$AB$700,24,0),0)</f>
        <v>-0.14695935310514599</v>
      </c>
      <c r="Y11" s="413">
        <f>IFERROR(VLOOKUP($A11, Main!$A11:$AB$700,25,0),0)</f>
        <v>9.0575536292231265E-2</v>
      </c>
    </row>
    <row r="12" spans="1:25">
      <c r="A12" s="7" t="s">
        <v>155</v>
      </c>
      <c r="B12" s="8">
        <f>IFERROR(VLOOKUP($A12, Main!$A12:$AB$700,2,0),300)</f>
        <v>119</v>
      </c>
      <c r="C12" s="8">
        <f>IFERROR(VLOOKUP($A12, Main!$A12:$AB$700,3,0),70)</f>
        <v>68</v>
      </c>
      <c r="D12" s="8">
        <f>IFERROR(VLOOKUP($A12, Main!$A12:$AB$700,4,0),Math!B$2)</f>
        <v>0.45</v>
      </c>
      <c r="E12" s="8">
        <f>IFERROR(VLOOKUP($A12, Main!$A12:$AB$700,5,0),Math!C$2)</f>
        <v>0.79</v>
      </c>
      <c r="F12" s="8">
        <f>IFERROR(VLOOKUP($A12, Main!$A12:$AB$700,6,0),Math!D$2)</f>
        <v>1.7</v>
      </c>
      <c r="G12" s="8">
        <f>IFERROR(VLOOKUP($A12, Main!$A12:$AB$700,7,0),Math!E$2)</f>
        <v>3.3</v>
      </c>
      <c r="H12" s="8">
        <f>IFERROR(VLOOKUP($A12, Main!$A12:$AB$700,8,0),Math!F$2)</f>
        <v>5.0999999999999996</v>
      </c>
      <c r="I12" s="8">
        <f>IFERROR(VLOOKUP($A12, Main!$A12:$AB$700,9,0),Math!G$2)</f>
        <v>0.8</v>
      </c>
      <c r="J12" s="8">
        <f>IFERROR(VLOOKUP($A12, Main!$A12:$AB$700,10,0),Math!H$2)</f>
        <v>0.1</v>
      </c>
      <c r="K12" s="8">
        <f>IFERROR(VLOOKUP($A12, Main!$A12:$AB$700,11,0),Math!I$2)</f>
        <v>2</v>
      </c>
      <c r="L12" s="8">
        <f>IFERROR(VLOOKUP($A12, Main!$A12:$AB$700,12,0),Math!J$2)</f>
        <v>14.8</v>
      </c>
      <c r="M12" s="8">
        <f>IFERROR(VLOOKUP($A12, Main!$A12:$AB$700,13,0),Math!K$2)</f>
        <v>5.4</v>
      </c>
      <c r="N12" s="8">
        <f>IFERROR(VLOOKUP($A12, Main!$A12:$AB$700,14,0),Math!L$2)</f>
        <v>12</v>
      </c>
      <c r="O12" s="8">
        <f>IFERROR(VLOOKUP($A12, Main!$A12:$AB$700,15,0),Math!M$2)</f>
        <v>2.4</v>
      </c>
      <c r="P12" s="8">
        <f>IFERROR(VLOOKUP($A12, Main!$A12:$AB$700,16,0),Math!N$2)</f>
        <v>3</v>
      </c>
      <c r="Q12" s="413">
        <f>IFERROR(VLOOKUP($A12, Main!$A12:$AB$700,17,0),0)</f>
        <v>-0.38717740886191232</v>
      </c>
      <c r="R12" s="413">
        <f>IFERROR(VLOOKUP($A12, Main!$A12:$AB$700,18,0),0)</f>
        <v>0.27419128447306762</v>
      </c>
      <c r="S12" s="413">
        <f>IFERROR(VLOOKUP($A12, Main!$A12:$AB$700,19,0),0)</f>
        <v>0.50874544942256539</v>
      </c>
      <c r="T12" s="413">
        <f>IFERROR(VLOOKUP($A12, Main!$A12:$AB$700,20,0),0)</f>
        <v>-0.69478103013539061</v>
      </c>
      <c r="U12" s="413">
        <f>IFERROR(VLOOKUP($A12, Main!$A12:$AB$700,21,0),0)</f>
        <v>1.2704074193402957</v>
      </c>
      <c r="V12" s="413">
        <f>IFERROR(VLOOKUP($A12, Main!$A12:$AB$700,22,0),0)</f>
        <v>-0.10890479059990879</v>
      </c>
      <c r="W12" s="413">
        <f>IFERROR(VLOOKUP($A12, Main!$A12:$AB$700,23,0),0)</f>
        <v>-0.98758128421271218</v>
      </c>
      <c r="X12" s="413">
        <f>IFERROR(VLOOKUP($A12, Main!$A12:$AB$700,24,0),0)</f>
        <v>-0.68461552300201833</v>
      </c>
      <c r="Y12" s="413">
        <f>IFERROR(VLOOKUP($A12, Main!$A12:$AB$700,25,0),0)</f>
        <v>0.36302868690388745</v>
      </c>
    </row>
    <row r="13" spans="1:25">
      <c r="A13" s="7" t="s">
        <v>159</v>
      </c>
      <c r="B13" s="8">
        <f>IFERROR(VLOOKUP($A13, Main!$A13:$AB$700,2,0),300)</f>
        <v>194</v>
      </c>
      <c r="C13" s="8">
        <f>IFERROR(VLOOKUP($A13, Main!$A13:$AB$700,3,0),70)</f>
        <v>74</v>
      </c>
      <c r="D13" s="8">
        <f>IFERROR(VLOOKUP($A13, Main!$A13:$AB$700,4,0),Math!B$2)</f>
        <v>0.56999999999999995</v>
      </c>
      <c r="E13" s="8">
        <f>IFERROR(VLOOKUP($A13, Main!$A13:$AB$700,5,0),Math!C$2)</f>
        <v>0.55000000000000004</v>
      </c>
      <c r="F13" s="8">
        <f>IFERROR(VLOOKUP($A13, Main!$A13:$AB$700,6,0),Math!D$2)</f>
        <v>0</v>
      </c>
      <c r="G13" s="8">
        <f>IFERROR(VLOOKUP($A13, Main!$A13:$AB$700,7,0),Math!E$2)</f>
        <v>6.3</v>
      </c>
      <c r="H13" s="8">
        <f>IFERROR(VLOOKUP($A13, Main!$A13:$AB$700,8,0),Math!F$2)</f>
        <v>2.2000000000000002</v>
      </c>
      <c r="I13" s="8">
        <f>IFERROR(VLOOKUP($A13, Main!$A13:$AB$700,9,0),Math!G$2)</f>
        <v>1.1000000000000001</v>
      </c>
      <c r="J13" s="8">
        <f>IFERROR(VLOOKUP($A13, Main!$A13:$AB$700,10,0),Math!H$2)</f>
        <v>0.6</v>
      </c>
      <c r="K13" s="8">
        <f>IFERROR(VLOOKUP($A13, Main!$A13:$AB$700,11,0),Math!I$2)</f>
        <v>0.9</v>
      </c>
      <c r="L13" s="8">
        <f>IFERROR(VLOOKUP($A13, Main!$A13:$AB$700,12,0),Math!J$2)</f>
        <v>9.6999999999999993</v>
      </c>
      <c r="M13" s="8">
        <f>IFERROR(VLOOKUP($A13, Main!$A13:$AB$700,13,0),Math!K$2)</f>
        <v>4</v>
      </c>
      <c r="N13" s="8">
        <f>IFERROR(VLOOKUP($A13, Main!$A13:$AB$700,14,0),Math!L$2)</f>
        <v>7.1</v>
      </c>
      <c r="O13" s="8">
        <f>IFERROR(VLOOKUP($A13, Main!$A13:$AB$700,15,0),Math!M$2)</f>
        <v>1.6</v>
      </c>
      <c r="P13" s="8">
        <f>IFERROR(VLOOKUP($A13, Main!$A13:$AB$700,16,0),Math!N$2)</f>
        <v>2.9</v>
      </c>
      <c r="Q13" s="413">
        <f>IFERROR(VLOOKUP($A13, Main!$A13:$AB$700,17,0),0)</f>
        <v>1.6416998428162368</v>
      </c>
      <c r="R13" s="413">
        <f>IFERROR(VLOOKUP($A13, Main!$A13:$AB$700,18,0),0)</f>
        <v>-2.4227721693603992</v>
      </c>
      <c r="S13" s="413">
        <f>IFERROR(VLOOKUP($A13, Main!$A13:$AB$700,19,0),0)</f>
        <v>-1.4376925041071289</v>
      </c>
      <c r="T13" s="413">
        <f>IFERROR(VLOOKUP($A13, Main!$A13:$AB$700,20,0),0)</f>
        <v>0.48015870515557491</v>
      </c>
      <c r="U13" s="413">
        <f>IFERROR(VLOOKUP($A13, Main!$A13:$AB$700,21,0),0)</f>
        <v>-0.27952169975388214</v>
      </c>
      <c r="V13" s="413">
        <f>IFERROR(VLOOKUP($A13, Main!$A13:$AB$700,22,0),0)</f>
        <v>0.65683201830570259</v>
      </c>
      <c r="W13" s="413">
        <f>IFERROR(VLOOKUP($A13, Main!$A13:$AB$700,23,0),0)</f>
        <v>-1.7462144514566846E-2</v>
      </c>
      <c r="X13" s="413">
        <f>IFERROR(VLOOKUP($A13, Main!$A13:$AB$700,24,0),0)</f>
        <v>0.79393894421438094</v>
      </c>
      <c r="Y13" s="413">
        <f>IFERROR(VLOOKUP($A13, Main!$A13:$AB$700,25,0),0)</f>
        <v>-0.56331202517574386</v>
      </c>
    </row>
    <row r="14" spans="1:25">
      <c r="A14" s="7" t="s">
        <v>180</v>
      </c>
      <c r="B14" s="8">
        <f>IFERROR(VLOOKUP($A14, Main!$A14:$AB$700,2,0),300)</f>
        <v>208</v>
      </c>
      <c r="C14" s="8">
        <f>IFERROR(VLOOKUP($A14, Main!$A14:$AB$700,3,0),70)</f>
        <v>70</v>
      </c>
      <c r="D14" s="8">
        <f>IFERROR(VLOOKUP($A14, Main!$A14:$AB$700,4,0),Math!B$2)</f>
        <v>0.44</v>
      </c>
      <c r="E14" s="8">
        <f>IFERROR(VLOOKUP($A14, Main!$A14:$AB$700,5,0),Math!C$2)</f>
        <v>0.78</v>
      </c>
      <c r="F14" s="8">
        <f>IFERROR(VLOOKUP($A14, Main!$A14:$AB$700,6,0),Math!D$2)</f>
        <v>1</v>
      </c>
      <c r="G14" s="8">
        <f>IFERROR(VLOOKUP($A14, Main!$A14:$AB$700,7,0),Math!E$2)</f>
        <v>6.4</v>
      </c>
      <c r="H14" s="8">
        <f>IFERROR(VLOOKUP($A14, Main!$A14:$AB$700,8,0),Math!F$2)</f>
        <v>1.1000000000000001</v>
      </c>
      <c r="I14" s="8">
        <f>IFERROR(VLOOKUP($A14, Main!$A14:$AB$700,9,0),Math!G$2)</f>
        <v>0.7</v>
      </c>
      <c r="J14" s="8">
        <f>IFERROR(VLOOKUP($A14, Main!$A14:$AB$700,10,0),Math!H$2)</f>
        <v>0.3</v>
      </c>
      <c r="K14" s="8">
        <f>IFERROR(VLOOKUP($A14, Main!$A14:$AB$700,11,0),Math!I$2)</f>
        <v>0.7</v>
      </c>
      <c r="L14" s="8">
        <f>IFERROR(VLOOKUP($A14, Main!$A14:$AB$700,12,0),Math!J$2)</f>
        <v>8.1</v>
      </c>
      <c r="M14" s="8">
        <f>IFERROR(VLOOKUP($A14, Main!$A14:$AB$700,13,0),Math!K$2)</f>
        <v>2.7</v>
      </c>
      <c r="N14" s="8">
        <f>IFERROR(VLOOKUP($A14, Main!$A14:$AB$700,14,0),Math!L$2)</f>
        <v>6.2</v>
      </c>
      <c r="O14" s="8">
        <f>IFERROR(VLOOKUP($A14, Main!$A14:$AB$700,15,0),Math!M$2)</f>
        <v>1.6</v>
      </c>
      <c r="P14" s="8">
        <f>IFERROR(VLOOKUP($A14, Main!$A14:$AB$700,16,0),Math!N$2)</f>
        <v>2.1</v>
      </c>
      <c r="Q14" s="413">
        <f>IFERROR(VLOOKUP($A14, Main!$A14:$AB$700,17,0),0)</f>
        <v>-0.556250513168425</v>
      </c>
      <c r="R14" s="413">
        <f>IFERROR(VLOOKUP($A14, Main!$A14:$AB$700,18,0),0)</f>
        <v>0.16181780723000641</v>
      </c>
      <c r="S14" s="413">
        <f>IFERROR(VLOOKUP($A14, Main!$A14:$AB$700,19,0),0)</f>
        <v>-0.29272900203083813</v>
      </c>
      <c r="T14" s="413">
        <f>IFERROR(VLOOKUP($A14, Main!$A14:$AB$700,20,0),0)</f>
        <v>0.51932336299860737</v>
      </c>
      <c r="U14" s="413">
        <f>IFERROR(VLOOKUP($A14, Main!$A14:$AB$700,21,0),0)</f>
        <v>-0.86742584837581183</v>
      </c>
      <c r="V14" s="413">
        <f>IFERROR(VLOOKUP($A14, Main!$A14:$AB$700,22,0),0)</f>
        <v>-0.36415039356844614</v>
      </c>
      <c r="W14" s="413">
        <f>IFERROR(VLOOKUP($A14, Main!$A14:$AB$700,23,0),0)</f>
        <v>-0.59953362833345403</v>
      </c>
      <c r="X14" s="413">
        <f>IFERROR(VLOOKUP($A14, Main!$A14:$AB$700,24,0),0)</f>
        <v>1.0627670291628173</v>
      </c>
      <c r="Y14" s="413">
        <f>IFERROR(VLOOKUP($A14, Main!$A14:$AB$700,25,0),0)</f>
        <v>-0.85392871916151036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84</v>
      </c>
      <c r="C17" s="386">
        <f t="shared" si="0"/>
        <v>72.692307692307693</v>
      </c>
      <c r="D17" s="386">
        <f t="shared" si="0"/>
        <v>0.47230769230769237</v>
      </c>
      <c r="E17" s="386">
        <f t="shared" si="0"/>
        <v>0.77384615384615385</v>
      </c>
      <c r="F17" s="386">
        <f t="shared" si="0"/>
        <v>1.4000000000000001</v>
      </c>
      <c r="G17" s="386">
        <f t="shared" si="0"/>
        <v>6.1769230769230781</v>
      </c>
      <c r="H17" s="386">
        <f t="shared" si="0"/>
        <v>4.7461538461538471</v>
      </c>
      <c r="I17" s="386">
        <f t="shared" si="0"/>
        <v>1.0923076923076924</v>
      </c>
      <c r="J17" s="386">
        <f t="shared" si="0"/>
        <v>0.48461538461538445</v>
      </c>
      <c r="K17" s="386">
        <f t="shared" si="0"/>
        <v>2</v>
      </c>
      <c r="L17" s="386">
        <f t="shared" si="0"/>
        <v>16.215384615384615</v>
      </c>
      <c r="M17" s="386">
        <f t="shared" si="0"/>
        <v>5.8538461538461544</v>
      </c>
      <c r="N17" s="386">
        <f t="shared" si="0"/>
        <v>12.446153846153845</v>
      </c>
      <c r="O17" s="387">
        <f>M17/N17</f>
        <v>0.47033374536464784</v>
      </c>
      <c r="P17" s="387">
        <f>AVERAGE(O2:O14)</f>
        <v>3.1076923076923082</v>
      </c>
      <c r="Q17" s="387">
        <f>AVERAGE(P2:P14)</f>
        <v>3.9615384615384617</v>
      </c>
      <c r="R17" s="386">
        <f>P17/Q17</f>
        <v>0.78446601941747585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0.47033374536464784</v>
      </c>
      <c r="C20" s="386">
        <f>M20/N20</f>
        <v>0.78446601941747585</v>
      </c>
      <c r="D20" s="386">
        <f t="shared" ref="D20:N20" si="1">SUM(F2:F14)</f>
        <v>18.200000000000003</v>
      </c>
      <c r="E20" s="386">
        <f t="shared" si="1"/>
        <v>80.300000000000011</v>
      </c>
      <c r="F20" s="386">
        <f t="shared" si="1"/>
        <v>61.70000000000001</v>
      </c>
      <c r="G20" s="386">
        <f t="shared" si="1"/>
        <v>14.200000000000001</v>
      </c>
      <c r="H20" s="386">
        <f t="shared" si="1"/>
        <v>6.299999999999998</v>
      </c>
      <c r="I20" s="386">
        <f t="shared" si="1"/>
        <v>26</v>
      </c>
      <c r="J20" s="386">
        <f t="shared" si="1"/>
        <v>210.79999999999998</v>
      </c>
      <c r="K20" s="386">
        <f t="shared" si="1"/>
        <v>76.100000000000009</v>
      </c>
      <c r="L20" s="386">
        <f t="shared" si="1"/>
        <v>161.79999999999998</v>
      </c>
      <c r="M20" s="386">
        <f t="shared" si="1"/>
        <v>40.400000000000006</v>
      </c>
      <c r="N20" s="386">
        <f t="shared" si="1"/>
        <v>51.5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89EB-CAF6-2F43-80BC-34396832DF62}">
  <dimension ref="A1:Y20"/>
  <sheetViews>
    <sheetView workbookViewId="0">
      <selection activeCell="A3" sqref="A3"/>
    </sheetView>
  </sheetViews>
  <sheetFormatPr baseColWidth="10" defaultRowHeight="16"/>
  <cols>
    <col min="1" max="1" width="17.5" customWidth="1"/>
  </cols>
  <sheetData>
    <row r="1" spans="1: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290</v>
      </c>
      <c r="P1" s="5" t="s">
        <v>291</v>
      </c>
      <c r="Q1" s="407" t="s">
        <v>308</v>
      </c>
      <c r="R1" s="408" t="s">
        <v>309</v>
      </c>
      <c r="S1" s="409" t="s">
        <v>310</v>
      </c>
      <c r="T1" s="409" t="s">
        <v>311</v>
      </c>
      <c r="U1" s="409" t="s">
        <v>312</v>
      </c>
      <c r="V1" s="409" t="s">
        <v>313</v>
      </c>
      <c r="W1" s="409" t="s">
        <v>314</v>
      </c>
      <c r="X1" s="409" t="s">
        <v>315</v>
      </c>
      <c r="Y1" s="409" t="s">
        <v>316</v>
      </c>
    </row>
    <row r="2" spans="1:25">
      <c r="A2" s="7" t="s">
        <v>824</v>
      </c>
      <c r="B2" s="8">
        <f>IFERROR(VLOOKUP($A2, Main!$A2:$AB$700,2,0),300)</f>
        <v>2</v>
      </c>
      <c r="C2" s="8">
        <f>IFERROR(VLOOKUP($A2, Main!$A2:$AB$700,3,0),70)</f>
        <v>74</v>
      </c>
      <c r="D2" s="8">
        <f>IFERROR(VLOOKUP($A2, Main!$A2:$AB$700,4,0),Math!B$2)</f>
        <v>0.52</v>
      </c>
      <c r="E2" s="8">
        <f>IFERROR(VLOOKUP($A2, Main!$A2:$AB$700,5,0),Math!C$2)</f>
        <v>0.82</v>
      </c>
      <c r="F2" s="8">
        <f>IFERROR(VLOOKUP($A2, Main!$A2:$AB$700,6,0),Math!D$2)</f>
        <v>1</v>
      </c>
      <c r="G2" s="8">
        <f>IFERROR(VLOOKUP($A2, Main!$A2:$AB$700,7,0),Math!E$2)</f>
        <v>11.3</v>
      </c>
      <c r="H2" s="8">
        <f>IFERROR(VLOOKUP($A2, Main!$A2:$AB$700,8,0),Math!F$2)</f>
        <v>3.5</v>
      </c>
      <c r="I2" s="8">
        <f>IFERROR(VLOOKUP($A2, Main!$A2:$AB$700,9,0),Math!G$2)</f>
        <v>1.7</v>
      </c>
      <c r="J2" s="8">
        <f>IFERROR(VLOOKUP($A2, Main!$A2:$AB$700,10,0),Math!H$2)</f>
        <v>2.6</v>
      </c>
      <c r="K2" s="8">
        <f>IFERROR(VLOOKUP($A2, Main!$A2:$AB$700,11,0),Math!I$2)</f>
        <v>2.2000000000000002</v>
      </c>
      <c r="L2" s="8">
        <f>IFERROR(VLOOKUP($A2, Main!$A2:$AB$700,12,0),Math!J$2)</f>
        <v>27.7</v>
      </c>
      <c r="M2" s="8">
        <f>IFERROR(VLOOKUP($A2, Main!$A2:$AB$700,13,0),Math!K$2)</f>
        <v>10</v>
      </c>
      <c r="N2" s="8">
        <f>IFERROR(VLOOKUP($A2, Main!$A2:$AB$700,14,0),Math!L$2)</f>
        <v>19.3</v>
      </c>
      <c r="O2" s="8">
        <f>IFERROR(VLOOKUP($A2, Main!$A2:$AB$700,15,0),Math!M$2)</f>
        <v>6.6</v>
      </c>
      <c r="P2" s="8">
        <f>IFERROR(VLOOKUP($A2, Main!$A2:$AB$700,16,0),Math!N$2)</f>
        <v>8.1</v>
      </c>
      <c r="Q2" s="413">
        <f>IFERROR(VLOOKUP($A2, Main!$A2:$AB$700,17,0),0)</f>
        <v>0.79633432128367543</v>
      </c>
      <c r="R2" s="413">
        <f>IFERROR(VLOOKUP($A2, Main!$A2:$AB$700,18,0),0)</f>
        <v>0.61131171620225011</v>
      </c>
      <c r="S2" s="413">
        <f>IFERROR(VLOOKUP($A2, Main!$A2:$AB$700,19,0),0)</f>
        <v>-0.29272900203083813</v>
      </c>
      <c r="T2" s="413">
        <f>IFERROR(VLOOKUP($A2, Main!$A2:$AB$700,20,0),0)</f>
        <v>2.4383915973071844</v>
      </c>
      <c r="U2" s="413">
        <f>IFERROR(VLOOKUP($A2, Main!$A2:$AB$700,21,0),0)</f>
        <v>0.4152741122538528</v>
      </c>
      <c r="V2" s="413">
        <f>IFERROR(VLOOKUP($A2, Main!$A2:$AB$700,22,0),0)</f>
        <v>2.1883056361169251</v>
      </c>
      <c r="W2" s="413">
        <f>IFERROR(VLOOKUP($A2, Main!$A2:$AB$700,23,0),0)</f>
        <v>3.8630144142780147</v>
      </c>
      <c r="X2" s="413">
        <f>IFERROR(VLOOKUP($A2, Main!$A2:$AB$700,24,0),0)</f>
        <v>-0.9534436079504548</v>
      </c>
      <c r="Y2" s="413">
        <f>IFERROR(VLOOKUP($A2, Main!$A2:$AB$700,25,0),0)</f>
        <v>2.7061257821641305</v>
      </c>
    </row>
    <row r="3" spans="1:25">
      <c r="A3" s="7" t="s">
        <v>28</v>
      </c>
      <c r="B3" s="8">
        <f>IFERROR(VLOOKUP($A3, Main!$A3:$AB$700,2,0),300)</f>
        <v>17</v>
      </c>
      <c r="C3" s="8">
        <f>IFERROR(VLOOKUP($A3, Main!$A3:$AB$700,3,0),70)</f>
        <v>78</v>
      </c>
      <c r="D3" s="8">
        <f>IFERROR(VLOOKUP($A3, Main!$A3:$AB$700,4,0),Math!B$2)</f>
        <v>0.49</v>
      </c>
      <c r="E3" s="8">
        <f>IFERROR(VLOOKUP($A3, Main!$A3:$AB$700,5,0),Math!C$2)</f>
        <v>0.79</v>
      </c>
      <c r="F3" s="8">
        <f>IFERROR(VLOOKUP($A3, Main!$A3:$AB$700,6,0),Math!D$2)</f>
        <v>1.2</v>
      </c>
      <c r="G3" s="8">
        <f>IFERROR(VLOOKUP($A3, Main!$A3:$AB$700,7,0),Math!E$2)</f>
        <v>12.1</v>
      </c>
      <c r="H3" s="8">
        <f>IFERROR(VLOOKUP($A3, Main!$A3:$AB$700,8,0),Math!F$2)</f>
        <v>4.0999999999999996</v>
      </c>
      <c r="I3" s="8">
        <f>IFERROR(VLOOKUP($A3, Main!$A3:$AB$700,9,0),Math!G$2)</f>
        <v>1</v>
      </c>
      <c r="J3" s="8">
        <f>IFERROR(VLOOKUP($A3, Main!$A3:$AB$700,10,0),Math!H$2)</f>
        <v>1.2</v>
      </c>
      <c r="K3" s="8">
        <f>IFERROR(VLOOKUP($A3, Main!$A3:$AB$700,11,0),Math!I$2)</f>
        <v>2</v>
      </c>
      <c r="L3" s="8">
        <f>IFERROR(VLOOKUP($A3, Main!$A3:$AB$700,12,0),Math!J$2)</f>
        <v>20.100000000000001</v>
      </c>
      <c r="M3" s="8">
        <f>IFERROR(VLOOKUP($A3, Main!$A3:$AB$700,13,0),Math!K$2)</f>
        <v>8.3000000000000007</v>
      </c>
      <c r="N3" s="8">
        <f>IFERROR(VLOOKUP($A3, Main!$A3:$AB$700,14,0),Math!L$2)</f>
        <v>17.100000000000001</v>
      </c>
      <c r="O3" s="8">
        <f>IFERROR(VLOOKUP($A3, Main!$A3:$AB$700,15,0),Math!M$2)</f>
        <v>2.4</v>
      </c>
      <c r="P3" s="8">
        <f>IFERROR(VLOOKUP($A3, Main!$A3:$AB$700,16,0),Math!N$2)</f>
        <v>3</v>
      </c>
      <c r="Q3" s="413">
        <f>IFERROR(VLOOKUP($A3, Main!$A3:$AB$700,17,0),0)</f>
        <v>0.28911500836413739</v>
      </c>
      <c r="R3" s="413">
        <f>IFERROR(VLOOKUP($A3, Main!$A3:$AB$700,18,0),0)</f>
        <v>0.27419128447306762</v>
      </c>
      <c r="S3" s="413">
        <f>IFERROR(VLOOKUP($A3, Main!$A3:$AB$700,19,0),0)</f>
        <v>-6.3736301615580027E-2</v>
      </c>
      <c r="T3" s="413">
        <f>IFERROR(VLOOKUP($A3, Main!$A3:$AB$700,20,0),0)</f>
        <v>2.7517088600514414</v>
      </c>
      <c r="U3" s="413">
        <f>IFERROR(VLOOKUP($A3, Main!$A3:$AB$700,21,0),0)</f>
        <v>0.73594910241126876</v>
      </c>
      <c r="V3" s="413">
        <f>IFERROR(VLOOKUP($A3, Main!$A3:$AB$700,22,0),0)</f>
        <v>0.40158641533716533</v>
      </c>
      <c r="W3" s="413">
        <f>IFERROR(VLOOKUP($A3, Main!$A3:$AB$700,23,0),0)</f>
        <v>1.1466808231232075</v>
      </c>
      <c r="X3" s="413">
        <f>IFERROR(VLOOKUP($A3, Main!$A3:$AB$700,24,0),0)</f>
        <v>-0.68461552300201833</v>
      </c>
      <c r="Y3" s="413">
        <f>IFERROR(VLOOKUP($A3, Main!$A3:$AB$700,25,0),0)</f>
        <v>1.3256964857317395</v>
      </c>
    </row>
    <row r="4" spans="1:25">
      <c r="A4" s="7" t="s">
        <v>34</v>
      </c>
      <c r="B4" s="8">
        <f>IFERROR(VLOOKUP($A4, Main!$A4:$AB$700,2,0),300)</f>
        <v>28</v>
      </c>
      <c r="C4" s="8">
        <f>IFERROR(VLOOKUP($A4, Main!$A4:$AB$700,3,0),70)</f>
        <v>72</v>
      </c>
      <c r="D4" s="8">
        <f>IFERROR(VLOOKUP($A4, Main!$A4:$AB$700,4,0),Math!B$2)</f>
        <v>0.56000000000000005</v>
      </c>
      <c r="E4" s="8">
        <f>IFERROR(VLOOKUP($A4, Main!$A4:$AB$700,5,0),Math!C$2)</f>
        <v>0.76</v>
      </c>
      <c r="F4" s="8">
        <f>IFERROR(VLOOKUP($A4, Main!$A4:$AB$700,6,0),Math!D$2)</f>
        <v>0</v>
      </c>
      <c r="G4" s="8">
        <f>IFERROR(VLOOKUP($A4, Main!$A4:$AB$700,7,0),Math!E$2)</f>
        <v>11</v>
      </c>
      <c r="H4" s="8">
        <f>IFERROR(VLOOKUP($A4, Main!$A4:$AB$700,8,0),Math!F$2)</f>
        <v>2</v>
      </c>
      <c r="I4" s="8">
        <f>IFERROR(VLOOKUP($A4, Main!$A4:$AB$700,9,0),Math!G$2)</f>
        <v>0.9</v>
      </c>
      <c r="J4" s="8">
        <f>IFERROR(VLOOKUP($A4, Main!$A4:$AB$700,10,0),Math!H$2)</f>
        <v>1.3</v>
      </c>
      <c r="K4" s="8">
        <f>IFERROR(VLOOKUP($A4, Main!$A4:$AB$700,11,0),Math!I$2)</f>
        <v>1.9</v>
      </c>
      <c r="L4" s="8">
        <f>IFERROR(VLOOKUP($A4, Main!$A4:$AB$700,12,0),Math!J$2)</f>
        <v>19.5</v>
      </c>
      <c r="M4" s="8">
        <f>IFERROR(VLOOKUP($A4, Main!$A4:$AB$700,13,0),Math!K$2)</f>
        <v>8.5</v>
      </c>
      <c r="N4" s="8">
        <f>IFERROR(VLOOKUP($A4, Main!$A4:$AB$700,14,0),Math!L$2)</f>
        <v>15.3</v>
      </c>
      <c r="O4" s="8">
        <f>IFERROR(VLOOKUP($A4, Main!$A4:$AB$700,15,0),Math!M$2)</f>
        <v>2.4</v>
      </c>
      <c r="P4" s="8">
        <f>IFERROR(VLOOKUP($A4, Main!$A4:$AB$700,16,0),Math!N$2)</f>
        <v>3.2</v>
      </c>
      <c r="Q4" s="413">
        <f>IFERROR(VLOOKUP($A4, Main!$A4:$AB$700,17,0),0)</f>
        <v>1.472626738509726</v>
      </c>
      <c r="R4" s="413">
        <f>IFERROR(VLOOKUP($A4, Main!$A4:$AB$700,18,0),0)</f>
        <v>-6.2929147256116036E-2</v>
      </c>
      <c r="S4" s="413">
        <f>IFERROR(VLOOKUP($A4, Main!$A4:$AB$700,19,0),0)</f>
        <v>-1.4376925041071289</v>
      </c>
      <c r="T4" s="413">
        <f>IFERROR(VLOOKUP($A4, Main!$A4:$AB$700,20,0),0)</f>
        <v>2.3208976237780878</v>
      </c>
      <c r="U4" s="413">
        <f>IFERROR(VLOOKUP($A4, Main!$A4:$AB$700,21,0),0)</f>
        <v>-0.3864133631396876</v>
      </c>
      <c r="V4" s="413">
        <f>IFERROR(VLOOKUP($A4, Main!$A4:$AB$700,22,0),0)</f>
        <v>0.14634081236862825</v>
      </c>
      <c r="W4" s="413">
        <f>IFERROR(VLOOKUP($A4, Main!$A4:$AB$700,23,0),0)</f>
        <v>1.3407046510628366</v>
      </c>
      <c r="X4" s="413">
        <f>IFERROR(VLOOKUP($A4, Main!$A4:$AB$700,24,0),0)</f>
        <v>-0.55020148052780016</v>
      </c>
      <c r="Y4" s="413">
        <f>IFERROR(VLOOKUP($A4, Main!$A4:$AB$700,25,0),0)</f>
        <v>1.2167152254870768</v>
      </c>
    </row>
    <row r="5" spans="1:25">
      <c r="A5" s="7" t="s">
        <v>823</v>
      </c>
      <c r="B5" s="8">
        <f>IFERROR(VLOOKUP($A5, Main!$A5:$AB$700,2,0),300)</f>
        <v>52</v>
      </c>
      <c r="C5" s="8">
        <f>IFERROR(VLOOKUP($A5, Main!$A5:$AB$700,3,0),70)</f>
        <v>76</v>
      </c>
      <c r="D5" s="8">
        <f>IFERROR(VLOOKUP($A5, Main!$A5:$AB$700,4,0),Math!B$2)</f>
        <v>0.48</v>
      </c>
      <c r="E5" s="8">
        <f>IFERROR(VLOOKUP($A5, Main!$A5:$AB$700,5,0),Math!C$2)</f>
        <v>0.83</v>
      </c>
      <c r="F5" s="8">
        <f>IFERROR(VLOOKUP($A5, Main!$A5:$AB$700,6,0),Math!D$2)</f>
        <v>2.2000000000000002</v>
      </c>
      <c r="G5" s="8">
        <f>IFERROR(VLOOKUP($A5, Main!$A5:$AB$700,7,0),Math!E$2)</f>
        <v>5.7</v>
      </c>
      <c r="H5" s="8">
        <f>IFERROR(VLOOKUP($A5, Main!$A5:$AB$700,8,0),Math!F$2)</f>
        <v>2.6</v>
      </c>
      <c r="I5" s="8">
        <f>IFERROR(VLOOKUP($A5, Main!$A5:$AB$700,9,0),Math!G$2)</f>
        <v>1.5</v>
      </c>
      <c r="J5" s="8">
        <f>IFERROR(VLOOKUP($A5, Main!$A5:$AB$700,10,0),Math!H$2)</f>
        <v>0.7</v>
      </c>
      <c r="K5" s="8">
        <f>IFERROR(VLOOKUP($A5, Main!$A5:$AB$700,11,0),Math!I$2)</f>
        <v>1.3</v>
      </c>
      <c r="L5" s="8">
        <f>IFERROR(VLOOKUP($A5, Main!$A5:$AB$700,12,0),Math!J$2)</f>
        <v>16.899999999999999</v>
      </c>
      <c r="M5" s="8">
        <f>IFERROR(VLOOKUP($A5, Main!$A5:$AB$700,13,0),Math!K$2)</f>
        <v>6.5</v>
      </c>
      <c r="N5" s="8">
        <f>IFERROR(VLOOKUP($A5, Main!$A5:$AB$700,14,0),Math!L$2)</f>
        <v>13.5</v>
      </c>
      <c r="O5" s="8">
        <f>IFERROR(VLOOKUP($A5, Main!$A5:$AB$700,15,0),Math!M$2)</f>
        <v>1.6</v>
      </c>
      <c r="P5" s="8">
        <f>IFERROR(VLOOKUP($A5, Main!$A5:$AB$700,16,0),Math!N$2)</f>
        <v>2</v>
      </c>
      <c r="Q5" s="413">
        <f>IFERROR(VLOOKUP($A5, Main!$A5:$AB$700,17,0),0)</f>
        <v>0.12004190405762474</v>
      </c>
      <c r="R5" s="413">
        <f>IFERROR(VLOOKUP($A5, Main!$A5:$AB$700,18,0),0)</f>
        <v>0.72368519344531124</v>
      </c>
      <c r="S5" s="413">
        <f>IFERROR(VLOOKUP($A5, Main!$A5:$AB$700,19,0),0)</f>
        <v>1.0812272004607111</v>
      </c>
      <c r="T5" s="413">
        <f>IFERROR(VLOOKUP($A5, Main!$A5:$AB$700,20,0),0)</f>
        <v>0.24517075809738195</v>
      </c>
      <c r="U5" s="413">
        <f>IFERROR(VLOOKUP($A5, Main!$A5:$AB$700,21,0),0)</f>
        <v>-6.5738372982271379E-2</v>
      </c>
      <c r="V5" s="413">
        <f>IFERROR(VLOOKUP($A5, Main!$A5:$AB$700,22,0),0)</f>
        <v>1.6778144301798508</v>
      </c>
      <c r="W5" s="413">
        <f>IFERROR(VLOOKUP($A5, Main!$A5:$AB$700,23,0),0)</f>
        <v>0.17656168342506218</v>
      </c>
      <c r="X5" s="413">
        <f>IFERROR(VLOOKUP($A5, Main!$A5:$AB$700,24,0),0)</f>
        <v>0.25628277431750845</v>
      </c>
      <c r="Y5" s="413">
        <f>IFERROR(VLOOKUP($A5, Main!$A5:$AB$700,25,0),0)</f>
        <v>0.74446309776020569</v>
      </c>
    </row>
    <row r="6" spans="1:25">
      <c r="A6" s="7" t="s">
        <v>60</v>
      </c>
      <c r="B6" s="8">
        <f>IFERROR(VLOOKUP($A6, Main!$A6:$AB$700,2,0),300)</f>
        <v>71</v>
      </c>
      <c r="C6" s="8">
        <f>IFERROR(VLOOKUP($A6, Main!$A6:$AB$700,3,0),70)</f>
        <v>70</v>
      </c>
      <c r="D6" s="8">
        <f>IFERROR(VLOOKUP($A6, Main!$A6:$AB$700,4,0),Math!B$2)</f>
        <v>0.5</v>
      </c>
      <c r="E6" s="8">
        <f>IFERROR(VLOOKUP($A6, Main!$A6:$AB$700,5,0),Math!C$2)</f>
        <v>0.86</v>
      </c>
      <c r="F6" s="8">
        <f>IFERROR(VLOOKUP($A6, Main!$A6:$AB$700,6,0),Math!D$2)</f>
        <v>1.1000000000000001</v>
      </c>
      <c r="G6" s="8">
        <f>IFERROR(VLOOKUP($A6, Main!$A6:$AB$700,7,0),Math!E$2)</f>
        <v>6.9</v>
      </c>
      <c r="H6" s="8">
        <f>IFERROR(VLOOKUP($A6, Main!$A6:$AB$700,8,0),Math!F$2)</f>
        <v>3.8</v>
      </c>
      <c r="I6" s="8">
        <f>IFERROR(VLOOKUP($A6, Main!$A6:$AB$700,9,0),Math!G$2)</f>
        <v>0.9</v>
      </c>
      <c r="J6" s="8">
        <f>IFERROR(VLOOKUP($A6, Main!$A6:$AB$700,10,0),Math!H$2)</f>
        <v>1.3</v>
      </c>
      <c r="K6" s="8">
        <f>IFERROR(VLOOKUP($A6, Main!$A6:$AB$700,11,0),Math!I$2)</f>
        <v>1.4</v>
      </c>
      <c r="L6" s="8">
        <f>IFERROR(VLOOKUP($A6, Main!$A6:$AB$700,12,0),Math!J$2)</f>
        <v>12.8</v>
      </c>
      <c r="M6" s="8">
        <f>IFERROR(VLOOKUP($A6, Main!$A6:$AB$700,13,0),Math!K$2)</f>
        <v>5.2</v>
      </c>
      <c r="N6" s="8">
        <f>IFERROR(VLOOKUP($A6, Main!$A6:$AB$700,14,0),Math!L$2)</f>
        <v>10.5</v>
      </c>
      <c r="O6" s="8">
        <f>IFERROR(VLOOKUP($A6, Main!$A6:$AB$700,15,0),Math!M$2)</f>
        <v>1.2</v>
      </c>
      <c r="P6" s="8">
        <f>IFERROR(VLOOKUP($A6, Main!$A6:$AB$700,16,0),Math!N$2)</f>
        <v>1.4</v>
      </c>
      <c r="Q6" s="413">
        <f>IFERROR(VLOOKUP($A6, Main!$A6:$AB$700,17,0),0)</f>
        <v>0.45818811267065007</v>
      </c>
      <c r="R6" s="413">
        <f>IFERROR(VLOOKUP($A6, Main!$A6:$AB$700,18,0),0)</f>
        <v>1.0608056251744951</v>
      </c>
      <c r="S6" s="413">
        <f>IFERROR(VLOOKUP($A6, Main!$A6:$AB$700,19,0),0)</f>
        <v>-0.17823265182320897</v>
      </c>
      <c r="T6" s="413">
        <f>IFERROR(VLOOKUP($A6, Main!$A6:$AB$700,20,0),0)</f>
        <v>0.71514665221376827</v>
      </c>
      <c r="U6" s="413">
        <f>IFERROR(VLOOKUP($A6, Main!$A6:$AB$700,21,0),0)</f>
        <v>0.57561160733256078</v>
      </c>
      <c r="V6" s="413">
        <f>IFERROR(VLOOKUP($A6, Main!$A6:$AB$700,22,0),0)</f>
        <v>0.14634081236862825</v>
      </c>
      <c r="W6" s="413">
        <f>IFERROR(VLOOKUP($A6, Main!$A6:$AB$700,23,0),0)</f>
        <v>1.3407046510628366</v>
      </c>
      <c r="X6" s="413">
        <f>IFERROR(VLOOKUP($A6, Main!$A6:$AB$700,24,0),0)</f>
        <v>0.12186873184329051</v>
      </c>
      <c r="Y6" s="413">
        <f>IFERROR(VLOOKUP($A6, Main!$A6:$AB$700,25,0),0)</f>
        <v>-2.421805783208002E-4</v>
      </c>
    </row>
    <row r="7" spans="1:25">
      <c r="A7" s="7" t="s">
        <v>63</v>
      </c>
      <c r="B7" s="8">
        <f>IFERROR(VLOOKUP($A7, Main!$A7:$AB$700,2,0),300)</f>
        <v>32</v>
      </c>
      <c r="C7" s="8">
        <f>IFERROR(VLOOKUP($A7, Main!$A7:$AB$700,3,0),70)</f>
        <v>76</v>
      </c>
      <c r="D7" s="8">
        <f>IFERROR(VLOOKUP($A7, Main!$A7:$AB$700,4,0),Math!B$2)</f>
        <v>0.47</v>
      </c>
      <c r="E7" s="8">
        <f>IFERROR(VLOOKUP($A7, Main!$A7:$AB$700,5,0),Math!C$2)</f>
        <v>0.83</v>
      </c>
      <c r="F7" s="8">
        <f>IFERROR(VLOOKUP($A7, Main!$A7:$AB$700,6,0),Math!D$2)</f>
        <v>0.4</v>
      </c>
      <c r="G7" s="8">
        <f>IFERROR(VLOOKUP($A7, Main!$A7:$AB$700,7,0),Math!E$2)</f>
        <v>6</v>
      </c>
      <c r="H7" s="8">
        <f>IFERROR(VLOOKUP($A7, Main!$A7:$AB$700,8,0),Math!F$2)</f>
        <v>5.2</v>
      </c>
      <c r="I7" s="8">
        <f>IFERROR(VLOOKUP($A7, Main!$A7:$AB$700,9,0),Math!G$2)</f>
        <v>1.1000000000000001</v>
      </c>
      <c r="J7" s="8">
        <f>IFERROR(VLOOKUP($A7, Main!$A7:$AB$700,10,0),Math!H$2)</f>
        <v>0.5</v>
      </c>
      <c r="K7" s="8">
        <f>IFERROR(VLOOKUP($A7, Main!$A7:$AB$700,11,0),Math!I$2)</f>
        <v>2.5</v>
      </c>
      <c r="L7" s="8">
        <f>IFERROR(VLOOKUP($A7, Main!$A7:$AB$700,12,0),Math!J$2)</f>
        <v>21.4</v>
      </c>
      <c r="M7" s="8">
        <f>IFERROR(VLOOKUP($A7, Main!$A7:$AB$700,13,0),Math!K$2)</f>
        <v>8.1999999999999993</v>
      </c>
      <c r="N7" s="8">
        <f>IFERROR(VLOOKUP($A7, Main!$A7:$AB$700,14,0),Math!L$2)</f>
        <v>17.3</v>
      </c>
      <c r="O7" s="8">
        <f>IFERROR(VLOOKUP($A7, Main!$A7:$AB$700,15,0),Math!M$2)</f>
        <v>4.7</v>
      </c>
      <c r="P7" s="8">
        <f>IFERROR(VLOOKUP($A7, Main!$A7:$AB$700,16,0),Math!N$2)</f>
        <v>5.7</v>
      </c>
      <c r="Q7" s="413">
        <f>IFERROR(VLOOKUP($A7, Main!$A7:$AB$700,17,0),0)</f>
        <v>-4.9031200248887921E-2</v>
      </c>
      <c r="R7" s="413">
        <f>IFERROR(VLOOKUP($A7, Main!$A7:$AB$700,18,0),0)</f>
        <v>0.72368519344531124</v>
      </c>
      <c r="S7" s="413">
        <f>IFERROR(VLOOKUP($A7, Main!$A7:$AB$700,19,0),0)</f>
        <v>-0.97970710327661259</v>
      </c>
      <c r="T7" s="413">
        <f>IFERROR(VLOOKUP($A7, Main!$A7:$AB$700,20,0),0)</f>
        <v>0.36266473162647844</v>
      </c>
      <c r="U7" s="413">
        <f>IFERROR(VLOOKUP($A7, Main!$A7:$AB$700,21,0),0)</f>
        <v>1.3238532510331986</v>
      </c>
      <c r="V7" s="413">
        <f>IFERROR(VLOOKUP($A7, Main!$A7:$AB$700,22,0),0)</f>
        <v>0.65683201830570259</v>
      </c>
      <c r="W7" s="413">
        <f>IFERROR(VLOOKUP($A7, Main!$A7:$AB$700,23,0),0)</f>
        <v>-0.21148597245419587</v>
      </c>
      <c r="X7" s="413">
        <f>IFERROR(VLOOKUP($A7, Main!$A7:$AB$700,24,0),0)</f>
        <v>-1.356685735373109</v>
      </c>
      <c r="Y7" s="413">
        <f>IFERROR(VLOOKUP($A7, Main!$A7:$AB$700,25,0),0)</f>
        <v>1.5618225495951743</v>
      </c>
    </row>
    <row r="8" spans="1:25">
      <c r="A8" s="7" t="s">
        <v>88</v>
      </c>
      <c r="B8" s="8">
        <f>IFERROR(VLOOKUP($A8, Main!$A8:$AB$700,2,0),300)</f>
        <v>89</v>
      </c>
      <c r="C8" s="8">
        <f>IFERROR(VLOOKUP($A8, Main!$A8:$AB$700,3,0),70)</f>
        <v>66</v>
      </c>
      <c r="D8" s="8">
        <f>IFERROR(VLOOKUP($A8, Main!$A8:$AB$700,4,0),Math!B$2)</f>
        <v>0.44</v>
      </c>
      <c r="E8" s="8">
        <f>IFERROR(VLOOKUP($A8, Main!$A8:$AB$700,5,0),Math!C$2)</f>
        <v>0.46</v>
      </c>
      <c r="F8" s="8">
        <f>IFERROR(VLOOKUP($A8, Main!$A8:$AB$700,6,0),Math!D$2)</f>
        <v>1.7</v>
      </c>
      <c r="G8" s="8">
        <f>IFERROR(VLOOKUP($A8, Main!$A8:$AB$700,7,0),Math!E$2)</f>
        <v>5.7</v>
      </c>
      <c r="H8" s="8">
        <f>IFERROR(VLOOKUP($A8, Main!$A8:$AB$700,8,0),Math!F$2)</f>
        <v>8.5</v>
      </c>
      <c r="I8" s="8">
        <f>IFERROR(VLOOKUP($A8, Main!$A8:$AB$700,9,0),Math!G$2)</f>
        <v>1.7</v>
      </c>
      <c r="J8" s="8">
        <f>IFERROR(VLOOKUP($A8, Main!$A8:$AB$700,10,0),Math!H$2)</f>
        <v>0.4</v>
      </c>
      <c r="K8" s="8">
        <f>IFERROR(VLOOKUP($A8, Main!$A8:$AB$700,11,0),Math!I$2)</f>
        <v>2.2999999999999998</v>
      </c>
      <c r="L8" s="8">
        <f>IFERROR(VLOOKUP($A8, Main!$A8:$AB$700,12,0),Math!J$2)</f>
        <v>11.9</v>
      </c>
      <c r="M8" s="8">
        <f>IFERROR(VLOOKUP($A8, Main!$A8:$AB$700,13,0),Math!K$2)</f>
        <v>4.8</v>
      </c>
      <c r="N8" s="8">
        <f>IFERROR(VLOOKUP($A8, Main!$A8:$AB$700,14,0),Math!L$2)</f>
        <v>10.8</v>
      </c>
      <c r="O8" s="8">
        <f>IFERROR(VLOOKUP($A8, Main!$A8:$AB$700,15,0),Math!M$2)</f>
        <v>0.6</v>
      </c>
      <c r="P8" s="8">
        <f>IFERROR(VLOOKUP($A8, Main!$A8:$AB$700,16,0),Math!N$2)</f>
        <v>1.4</v>
      </c>
      <c r="Q8" s="413">
        <f>IFERROR(VLOOKUP($A8, Main!$A8:$AB$700,17,0),0)</f>
        <v>-0.556250513168425</v>
      </c>
      <c r="R8" s="413">
        <f>IFERROR(VLOOKUP($A8, Main!$A8:$AB$700,18,0),0)</f>
        <v>-3.4341334645479495</v>
      </c>
      <c r="S8" s="413">
        <f>IFERROR(VLOOKUP($A8, Main!$A8:$AB$700,19,0),0)</f>
        <v>0.50874544942256539</v>
      </c>
      <c r="T8" s="413">
        <f>IFERROR(VLOOKUP($A8, Main!$A8:$AB$700,20,0),0)</f>
        <v>0.24517075809738195</v>
      </c>
      <c r="U8" s="413">
        <f>IFERROR(VLOOKUP($A8, Main!$A8:$AB$700,21,0),0)</f>
        <v>3.0875656968989875</v>
      </c>
      <c r="V8" s="413">
        <f>IFERROR(VLOOKUP($A8, Main!$A8:$AB$700,22,0),0)</f>
        <v>2.1883056361169251</v>
      </c>
      <c r="W8" s="413">
        <f>IFERROR(VLOOKUP($A8, Main!$A8:$AB$700,23,0),0)</f>
        <v>-0.40550980039382489</v>
      </c>
      <c r="X8" s="413">
        <f>IFERROR(VLOOKUP($A8, Main!$A8:$AB$700,24,0),0)</f>
        <v>-1.0878576504246724</v>
      </c>
      <c r="Y8" s="413">
        <f>IFERROR(VLOOKUP($A8, Main!$A8:$AB$700,25,0),0)</f>
        <v>-0.16371407094531457</v>
      </c>
    </row>
    <row r="9" spans="1:25">
      <c r="A9" s="7" t="s">
        <v>96</v>
      </c>
      <c r="B9" s="8">
        <f>IFERROR(VLOOKUP($A9, Main!$A9:$AB$700,2,0),300)</f>
        <v>73</v>
      </c>
      <c r="C9" s="8">
        <f>IFERROR(VLOOKUP($A9, Main!$A9:$AB$700,3,0),70)</f>
        <v>78</v>
      </c>
      <c r="D9" s="8">
        <f>IFERROR(VLOOKUP($A9, Main!$A9:$AB$700,4,0),Math!B$2)</f>
        <v>0.41</v>
      </c>
      <c r="E9" s="8">
        <f>IFERROR(VLOOKUP($A9, Main!$A9:$AB$700,5,0),Math!C$2)</f>
        <v>0.75</v>
      </c>
      <c r="F9" s="8">
        <f>IFERROR(VLOOKUP($A9, Main!$A9:$AB$700,6,0),Math!D$2)</f>
        <v>2.4</v>
      </c>
      <c r="G9" s="8">
        <f>IFERROR(VLOOKUP($A9, Main!$A9:$AB$700,7,0),Math!E$2)</f>
        <v>6.1</v>
      </c>
      <c r="H9" s="8">
        <f>IFERROR(VLOOKUP($A9, Main!$A9:$AB$700,8,0),Math!F$2)</f>
        <v>5.4</v>
      </c>
      <c r="I9" s="8">
        <f>IFERROR(VLOOKUP($A9, Main!$A9:$AB$700,9,0),Math!G$2)</f>
        <v>1.3</v>
      </c>
      <c r="J9" s="8">
        <f>IFERROR(VLOOKUP($A9, Main!$A9:$AB$700,10,0),Math!H$2)</f>
        <v>0.5</v>
      </c>
      <c r="K9" s="8">
        <f>IFERROR(VLOOKUP($A9, Main!$A9:$AB$700,11,0),Math!I$2)</f>
        <v>1.9</v>
      </c>
      <c r="L9" s="8">
        <f>IFERROR(VLOOKUP($A9, Main!$A9:$AB$700,12,0),Math!J$2)</f>
        <v>17.600000000000001</v>
      </c>
      <c r="M9" s="8">
        <f>IFERROR(VLOOKUP($A9, Main!$A9:$AB$700,13,0),Math!K$2)</f>
        <v>6.9</v>
      </c>
      <c r="N9" s="8">
        <f>IFERROR(VLOOKUP($A9, Main!$A9:$AB$700,14,0),Math!L$2)</f>
        <v>16.7</v>
      </c>
      <c r="O9" s="8">
        <f>IFERROR(VLOOKUP($A9, Main!$A9:$AB$700,15,0),Math!M$2)</f>
        <v>1.4</v>
      </c>
      <c r="P9" s="8">
        <f>IFERROR(VLOOKUP($A9, Main!$A9:$AB$700,16,0),Math!N$2)</f>
        <v>1.9</v>
      </c>
      <c r="Q9" s="413">
        <f>IFERROR(VLOOKUP($A9, Main!$A9:$AB$700,17,0),0)</f>
        <v>-1.0634698260879629</v>
      </c>
      <c r="R9" s="413">
        <f>IFERROR(VLOOKUP($A9, Main!$A9:$AB$700,18,0),0)</f>
        <v>-0.17530262449917725</v>
      </c>
      <c r="S9" s="413">
        <f>IFERROR(VLOOKUP($A9, Main!$A9:$AB$700,19,0),0)</f>
        <v>1.310219900875969</v>
      </c>
      <c r="T9" s="413">
        <f>IFERROR(VLOOKUP($A9, Main!$A9:$AB$700,20,0),0)</f>
        <v>0.40182938946951047</v>
      </c>
      <c r="U9" s="413">
        <f>IFERROR(VLOOKUP($A9, Main!$A9:$AB$700,21,0),0)</f>
        <v>1.4307449144190043</v>
      </c>
      <c r="V9" s="413">
        <f>IFERROR(VLOOKUP($A9, Main!$A9:$AB$700,22,0),0)</f>
        <v>1.1673232242427767</v>
      </c>
      <c r="W9" s="413">
        <f>IFERROR(VLOOKUP($A9, Main!$A9:$AB$700,23,0),0)</f>
        <v>-0.21148597245419587</v>
      </c>
      <c r="X9" s="413">
        <f>IFERROR(VLOOKUP($A9, Main!$A9:$AB$700,24,0),0)</f>
        <v>-0.55020148052780016</v>
      </c>
      <c r="Y9" s="413">
        <f>IFERROR(VLOOKUP($A9, Main!$A9:$AB$700,25,0),0)</f>
        <v>0.87160790137897914</v>
      </c>
    </row>
    <row r="10" spans="1:25">
      <c r="A10" s="7" t="s">
        <v>105</v>
      </c>
      <c r="B10" s="8">
        <f>IFERROR(VLOOKUP($A10, Main!$A10:$AB$700,2,0),300)</f>
        <v>145</v>
      </c>
      <c r="C10" s="8">
        <f>IFERROR(VLOOKUP($A10, Main!$A10:$AB$700,3,0),70)</f>
        <v>80</v>
      </c>
      <c r="D10" s="8">
        <f>IFERROR(VLOOKUP($A10, Main!$A10:$AB$700,4,0),Math!B$2)</f>
        <v>0.45</v>
      </c>
      <c r="E10" s="8">
        <f>IFERROR(VLOOKUP($A10, Main!$A10:$AB$700,5,0),Math!C$2)</f>
        <v>0.74</v>
      </c>
      <c r="F10" s="8">
        <f>IFERROR(VLOOKUP($A10, Main!$A10:$AB$700,6,0),Math!D$2)</f>
        <v>2.2000000000000002</v>
      </c>
      <c r="G10" s="8">
        <f>IFERROR(VLOOKUP($A10, Main!$A10:$AB$700,7,0),Math!E$2)</f>
        <v>3.8</v>
      </c>
      <c r="H10" s="8">
        <f>IFERROR(VLOOKUP($A10, Main!$A10:$AB$700,8,0),Math!F$2)</f>
        <v>4.7</v>
      </c>
      <c r="I10" s="8">
        <f>IFERROR(VLOOKUP($A10, Main!$A10:$AB$700,9,0),Math!G$2)</f>
        <v>1.1000000000000001</v>
      </c>
      <c r="J10" s="8">
        <f>IFERROR(VLOOKUP($A10, Main!$A10:$AB$700,10,0),Math!H$2)</f>
        <v>0.2</v>
      </c>
      <c r="K10" s="8">
        <f>IFERROR(VLOOKUP($A10, Main!$A10:$AB$700,11,0),Math!I$2)</f>
        <v>2.1</v>
      </c>
      <c r="L10" s="8">
        <f>IFERROR(VLOOKUP($A10, Main!$A10:$AB$700,12,0),Math!J$2)</f>
        <v>11.5</v>
      </c>
      <c r="M10" s="8">
        <f>IFERROR(VLOOKUP($A10, Main!$A10:$AB$700,13,0),Math!K$2)</f>
        <v>4.2</v>
      </c>
      <c r="N10" s="8">
        <f>IFERROR(VLOOKUP($A10, Main!$A10:$AB$700,14,0),Math!L$2)</f>
        <v>9.1999999999999993</v>
      </c>
      <c r="O10" s="8">
        <f>IFERROR(VLOOKUP($A10, Main!$A10:$AB$700,15,0),Math!M$2)</f>
        <v>1</v>
      </c>
      <c r="P10" s="8">
        <f>IFERROR(VLOOKUP($A10, Main!$A10:$AB$700,16,0),Math!N$2)</f>
        <v>1.4</v>
      </c>
      <c r="Q10" s="413">
        <f>IFERROR(VLOOKUP($A10, Main!$A10:$AB$700,17,0),0)</f>
        <v>-0.38717740886191232</v>
      </c>
      <c r="R10" s="413">
        <f>IFERROR(VLOOKUP($A10, Main!$A10:$AB$700,18,0),0)</f>
        <v>-0.28767610174223845</v>
      </c>
      <c r="S10" s="413">
        <f>IFERROR(VLOOKUP($A10, Main!$A10:$AB$700,19,0),0)</f>
        <v>1.0812272004607111</v>
      </c>
      <c r="T10" s="413">
        <f>IFERROR(VLOOKUP($A10, Main!$A10:$AB$700,20,0),0)</f>
        <v>-0.49895774092022971</v>
      </c>
      <c r="U10" s="413">
        <f>IFERROR(VLOOKUP($A10, Main!$A10:$AB$700,21,0),0)</f>
        <v>1.0566240925686852</v>
      </c>
      <c r="V10" s="413">
        <f>IFERROR(VLOOKUP($A10, Main!$A10:$AB$700,22,0),0)</f>
        <v>0.65683201830570259</v>
      </c>
      <c r="W10" s="413">
        <f>IFERROR(VLOOKUP($A10, Main!$A10:$AB$700,23,0),0)</f>
        <v>-0.79355745627308305</v>
      </c>
      <c r="X10" s="413">
        <f>IFERROR(VLOOKUP($A10, Main!$A10:$AB$700,24,0),0)</f>
        <v>-0.81902956547623662</v>
      </c>
      <c r="Y10" s="413">
        <f>IFERROR(VLOOKUP($A10, Main!$A10:$AB$700,25,0),0)</f>
        <v>-0.2363682444417563</v>
      </c>
    </row>
    <row r="11" spans="1:25">
      <c r="A11" s="7" t="s">
        <v>111</v>
      </c>
      <c r="B11" s="8">
        <f>IFERROR(VLOOKUP($A11, Main!$A11:$AB$700,2,0),300)</f>
        <v>111</v>
      </c>
      <c r="C11" s="8">
        <f>IFERROR(VLOOKUP($A11, Main!$A11:$AB$700,3,0),70)</f>
        <v>74</v>
      </c>
      <c r="D11" s="8">
        <f>IFERROR(VLOOKUP($A11, Main!$A11:$AB$700,4,0),Math!B$2)</f>
        <v>0.43</v>
      </c>
      <c r="E11" s="8">
        <f>IFERROR(VLOOKUP($A11, Main!$A11:$AB$700,5,0),Math!C$2)</f>
        <v>0.89</v>
      </c>
      <c r="F11" s="8">
        <f>IFERROR(VLOOKUP($A11, Main!$A11:$AB$700,6,0),Math!D$2)</f>
        <v>2.8</v>
      </c>
      <c r="G11" s="8">
        <f>IFERROR(VLOOKUP($A11, Main!$A11:$AB$700,7,0),Math!E$2)</f>
        <v>3.5</v>
      </c>
      <c r="H11" s="8">
        <f>IFERROR(VLOOKUP($A11, Main!$A11:$AB$700,8,0),Math!F$2)</f>
        <v>1.8</v>
      </c>
      <c r="I11" s="8">
        <f>IFERROR(VLOOKUP($A11, Main!$A11:$AB$700,9,0),Math!G$2)</f>
        <v>0.9</v>
      </c>
      <c r="J11" s="8">
        <f>IFERROR(VLOOKUP($A11, Main!$A11:$AB$700,10,0),Math!H$2)</f>
        <v>0.4</v>
      </c>
      <c r="K11" s="8">
        <f>IFERROR(VLOOKUP($A11, Main!$A11:$AB$700,11,0),Math!I$2)</f>
        <v>1.1000000000000001</v>
      </c>
      <c r="L11" s="8">
        <f>IFERROR(VLOOKUP($A11, Main!$A11:$AB$700,12,0),Math!J$2)</f>
        <v>15.6</v>
      </c>
      <c r="M11" s="8">
        <f>IFERROR(VLOOKUP($A11, Main!$A11:$AB$700,13,0),Math!K$2)</f>
        <v>5.6</v>
      </c>
      <c r="N11" s="8">
        <f>IFERROR(VLOOKUP($A11, Main!$A11:$AB$700,14,0),Math!L$2)</f>
        <v>13.1</v>
      </c>
      <c r="O11" s="8">
        <f>IFERROR(VLOOKUP($A11, Main!$A11:$AB$700,15,0),Math!M$2)</f>
        <v>1.7</v>
      </c>
      <c r="P11" s="8">
        <f>IFERROR(VLOOKUP($A11, Main!$A11:$AB$700,16,0),Math!N$2)</f>
        <v>1.9</v>
      </c>
      <c r="Q11" s="413">
        <f>IFERROR(VLOOKUP($A11, Main!$A11:$AB$700,17,0),0)</f>
        <v>-0.72532361747493768</v>
      </c>
      <c r="R11" s="413">
        <f>IFERROR(VLOOKUP($A11, Main!$A11:$AB$700,18,0),0)</f>
        <v>1.3979260569036787</v>
      </c>
      <c r="S11" s="413">
        <f>IFERROR(VLOOKUP($A11, Main!$A11:$AB$700,19,0),0)</f>
        <v>1.7682053017064852</v>
      </c>
      <c r="T11" s="413">
        <f>IFERROR(VLOOKUP($A11, Main!$A11:$AB$700,20,0),0)</f>
        <v>-0.61645171444932623</v>
      </c>
      <c r="U11" s="413">
        <f>IFERROR(VLOOKUP($A11, Main!$A11:$AB$700,21,0),0)</f>
        <v>-0.49330502652549296</v>
      </c>
      <c r="V11" s="413">
        <f>IFERROR(VLOOKUP($A11, Main!$A11:$AB$700,22,0),0)</f>
        <v>0.14634081236862825</v>
      </c>
      <c r="W11" s="413">
        <f>IFERROR(VLOOKUP($A11, Main!$A11:$AB$700,23,0),0)</f>
        <v>-0.40550980039382489</v>
      </c>
      <c r="X11" s="413">
        <f>IFERROR(VLOOKUP($A11, Main!$A11:$AB$700,24,0),0)</f>
        <v>0.5251108592659447</v>
      </c>
      <c r="Y11" s="413">
        <f>IFERROR(VLOOKUP($A11, Main!$A11:$AB$700,25,0),0)</f>
        <v>0.50833703389677054</v>
      </c>
    </row>
    <row r="12" spans="1:25">
      <c r="A12" s="7" t="s">
        <v>113</v>
      </c>
      <c r="B12" s="8">
        <f>IFERROR(VLOOKUP($A12, Main!$A12:$AB$700,2,0),300)</f>
        <v>104</v>
      </c>
      <c r="C12" s="8">
        <f>IFERROR(VLOOKUP($A12, Main!$A12:$AB$700,3,0),70)</f>
        <v>66</v>
      </c>
      <c r="D12" s="8">
        <f>IFERROR(VLOOKUP($A12, Main!$A12:$AB$700,4,0),Math!B$2)</f>
        <v>0.49</v>
      </c>
      <c r="E12" s="8">
        <f>IFERROR(VLOOKUP($A12, Main!$A12:$AB$700,5,0),Math!C$2)</f>
        <v>0.73</v>
      </c>
      <c r="F12" s="8">
        <f>IFERROR(VLOOKUP($A12, Main!$A12:$AB$700,6,0),Math!D$2)</f>
        <v>0.8</v>
      </c>
      <c r="G12" s="8">
        <f>IFERROR(VLOOKUP($A12, Main!$A12:$AB$700,7,0),Math!E$2)</f>
        <v>7.3</v>
      </c>
      <c r="H12" s="8">
        <f>IFERROR(VLOOKUP($A12, Main!$A12:$AB$700,8,0),Math!F$2)</f>
        <v>2</v>
      </c>
      <c r="I12" s="8">
        <f>IFERROR(VLOOKUP($A12, Main!$A12:$AB$700,9,0),Math!G$2)</f>
        <v>1.2</v>
      </c>
      <c r="J12" s="8">
        <f>IFERROR(VLOOKUP($A12, Main!$A12:$AB$700,10,0),Math!H$2)</f>
        <v>0.8</v>
      </c>
      <c r="K12" s="8">
        <f>IFERROR(VLOOKUP($A12, Main!$A12:$AB$700,11,0),Math!I$2)</f>
        <v>1.3</v>
      </c>
      <c r="L12" s="8">
        <f>IFERROR(VLOOKUP($A12, Main!$A12:$AB$700,12,0),Math!J$2)</f>
        <v>12.8</v>
      </c>
      <c r="M12" s="8">
        <f>IFERROR(VLOOKUP($A12, Main!$A12:$AB$700,13,0),Math!K$2)</f>
        <v>4.7</v>
      </c>
      <c r="N12" s="8">
        <f>IFERROR(VLOOKUP($A12, Main!$A12:$AB$700,14,0),Math!L$2)</f>
        <v>9.6</v>
      </c>
      <c r="O12" s="8">
        <f>IFERROR(VLOOKUP($A12, Main!$A12:$AB$700,15,0),Math!M$2)</f>
        <v>2.6</v>
      </c>
      <c r="P12" s="8">
        <f>IFERROR(VLOOKUP($A12, Main!$A12:$AB$700,16,0),Math!N$2)</f>
        <v>3.6</v>
      </c>
      <c r="Q12" s="413">
        <f>IFERROR(VLOOKUP($A12, Main!$A12:$AB$700,17,0),0)</f>
        <v>0.28911500836413739</v>
      </c>
      <c r="R12" s="413">
        <f>IFERROR(VLOOKUP($A12, Main!$A12:$AB$700,18,0),0)</f>
        <v>-0.40004957898529969</v>
      </c>
      <c r="S12" s="413">
        <f>IFERROR(VLOOKUP($A12, Main!$A12:$AB$700,19,0),0)</f>
        <v>-0.52172170244609628</v>
      </c>
      <c r="T12" s="413">
        <f>IFERROR(VLOOKUP($A12, Main!$A12:$AB$700,20,0),0)</f>
        <v>0.87180528358589682</v>
      </c>
      <c r="U12" s="413">
        <f>IFERROR(VLOOKUP($A12, Main!$A12:$AB$700,21,0),0)</f>
        <v>-0.3864133631396876</v>
      </c>
      <c r="V12" s="413">
        <f>IFERROR(VLOOKUP($A12, Main!$A12:$AB$700,22,0),0)</f>
        <v>0.91207762127423941</v>
      </c>
      <c r="W12" s="413">
        <f>IFERROR(VLOOKUP($A12, Main!$A12:$AB$700,23,0),0)</f>
        <v>0.37058551136469142</v>
      </c>
      <c r="X12" s="413">
        <f>IFERROR(VLOOKUP($A12, Main!$A12:$AB$700,24,0),0)</f>
        <v>0.25628277431750845</v>
      </c>
      <c r="Y12" s="413">
        <f>IFERROR(VLOOKUP($A12, Main!$A12:$AB$700,25,0),0)</f>
        <v>-2.421805783208002E-4</v>
      </c>
    </row>
    <row r="13" spans="1:25">
      <c r="A13" s="7" t="s">
        <v>119</v>
      </c>
      <c r="B13" s="8">
        <f>IFERROR(VLOOKUP($A13, Main!$A13:$AB$700,2,0),300)</f>
        <v>76</v>
      </c>
      <c r="C13" s="8">
        <f>IFERROR(VLOOKUP($A13, Main!$A13:$AB$700,3,0),70)</f>
        <v>76</v>
      </c>
      <c r="D13" s="8">
        <f>IFERROR(VLOOKUP($A13, Main!$A13:$AB$700,4,0),Math!B$2)</f>
        <v>0.44</v>
      </c>
      <c r="E13" s="8">
        <f>IFERROR(VLOOKUP($A13, Main!$A13:$AB$700,5,0),Math!C$2)</f>
        <v>0.88</v>
      </c>
      <c r="F13" s="8">
        <f>IFERROR(VLOOKUP($A13, Main!$A13:$AB$700,6,0),Math!D$2)</f>
        <v>1.4</v>
      </c>
      <c r="G13" s="8">
        <f>IFERROR(VLOOKUP($A13, Main!$A13:$AB$700,7,0),Math!E$2)</f>
        <v>3</v>
      </c>
      <c r="H13" s="8">
        <f>IFERROR(VLOOKUP($A13, Main!$A13:$AB$700,8,0),Math!F$2)</f>
        <v>3.9</v>
      </c>
      <c r="I13" s="8">
        <f>IFERROR(VLOOKUP($A13, Main!$A13:$AB$700,9,0),Math!G$2)</f>
        <v>0.7</v>
      </c>
      <c r="J13" s="8">
        <f>IFERROR(VLOOKUP($A13, Main!$A13:$AB$700,10,0),Math!H$2)</f>
        <v>0.1</v>
      </c>
      <c r="K13" s="8">
        <f>IFERROR(VLOOKUP($A13, Main!$A13:$AB$700,11,0),Math!I$2)</f>
        <v>2.2999999999999998</v>
      </c>
      <c r="L13" s="8">
        <f>IFERROR(VLOOKUP($A13, Main!$A13:$AB$700,12,0),Math!J$2)</f>
        <v>17.399999999999999</v>
      </c>
      <c r="M13" s="8">
        <f>IFERROR(VLOOKUP($A13, Main!$A13:$AB$700,13,0),Math!K$2)</f>
        <v>5.5</v>
      </c>
      <c r="N13" s="8">
        <f>IFERROR(VLOOKUP($A13, Main!$A13:$AB$700,14,0),Math!L$2)</f>
        <v>12.5</v>
      </c>
      <c r="O13" s="8">
        <f>IFERROR(VLOOKUP($A13, Main!$A13:$AB$700,15,0),Math!M$2)</f>
        <v>4.9000000000000004</v>
      </c>
      <c r="P13" s="8">
        <f>IFERROR(VLOOKUP($A13, Main!$A13:$AB$700,16,0),Math!N$2)</f>
        <v>5.6</v>
      </c>
      <c r="Q13" s="413">
        <f>IFERROR(VLOOKUP($A13, Main!$A13:$AB$700,17,0),0)</f>
        <v>-0.556250513168425</v>
      </c>
      <c r="R13" s="413">
        <f>IFERROR(VLOOKUP($A13, Main!$A13:$AB$700,18,0),0)</f>
        <v>1.2855525796606173</v>
      </c>
      <c r="S13" s="413">
        <f>IFERROR(VLOOKUP($A13, Main!$A13:$AB$700,19,0),0)</f>
        <v>0.16525639879967807</v>
      </c>
      <c r="T13" s="413">
        <f>IFERROR(VLOOKUP($A13, Main!$A13:$AB$700,20,0),0)</f>
        <v>-0.81227500366448713</v>
      </c>
      <c r="U13" s="413">
        <f>IFERROR(VLOOKUP($A13, Main!$A13:$AB$700,21,0),0)</f>
        <v>0.62905743902546352</v>
      </c>
      <c r="V13" s="413">
        <f>IFERROR(VLOOKUP($A13, Main!$A13:$AB$700,22,0),0)</f>
        <v>-0.36415039356844614</v>
      </c>
      <c r="W13" s="413">
        <f>IFERROR(VLOOKUP($A13, Main!$A13:$AB$700,23,0),0)</f>
        <v>-0.98758128421271218</v>
      </c>
      <c r="X13" s="413">
        <f>IFERROR(VLOOKUP($A13, Main!$A13:$AB$700,24,0),0)</f>
        <v>-1.0878576504246724</v>
      </c>
      <c r="Y13" s="413">
        <f>IFERROR(VLOOKUP($A13, Main!$A13:$AB$700,25,0),0)</f>
        <v>0.83528081463075776</v>
      </c>
    </row>
    <row r="14" spans="1:25">
      <c r="A14" s="7" t="s">
        <v>152</v>
      </c>
      <c r="B14" s="8">
        <f>IFERROR(VLOOKUP($A14, Main!$A14:$AB$700,2,0),300)</f>
        <v>115</v>
      </c>
      <c r="C14" s="8">
        <f>IFERROR(VLOOKUP($A14, Main!$A14:$AB$700,3,0),70)</f>
        <v>74</v>
      </c>
      <c r="D14" s="8">
        <f>IFERROR(VLOOKUP($A14, Main!$A14:$AB$700,4,0),Math!B$2)</f>
        <v>0.42</v>
      </c>
      <c r="E14" s="8">
        <f>IFERROR(VLOOKUP($A14, Main!$A14:$AB$700,5,0),Math!C$2)</f>
        <v>0.84</v>
      </c>
      <c r="F14" s="8">
        <f>IFERROR(VLOOKUP($A14, Main!$A14:$AB$700,6,0),Math!D$2)</f>
        <v>2.4</v>
      </c>
      <c r="G14" s="8">
        <f>IFERROR(VLOOKUP($A14, Main!$A14:$AB$700,7,0),Math!E$2)</f>
        <v>4.7</v>
      </c>
      <c r="H14" s="8">
        <f>IFERROR(VLOOKUP($A14, Main!$A14:$AB$700,8,0),Math!F$2)</f>
        <v>1.5</v>
      </c>
      <c r="I14" s="8">
        <f>IFERROR(VLOOKUP($A14, Main!$A14:$AB$700,9,0),Math!G$2)</f>
        <v>0.6</v>
      </c>
      <c r="J14" s="8">
        <f>IFERROR(VLOOKUP($A14, Main!$A14:$AB$700,10,0),Math!H$2)</f>
        <v>0.2</v>
      </c>
      <c r="K14" s="8">
        <f>IFERROR(VLOOKUP($A14, Main!$A14:$AB$700,11,0),Math!I$2)</f>
        <v>1.3</v>
      </c>
      <c r="L14" s="8">
        <f>IFERROR(VLOOKUP($A14, Main!$A14:$AB$700,12,0),Math!J$2)</f>
        <v>16.899999999999999</v>
      </c>
      <c r="M14" s="8">
        <f>IFERROR(VLOOKUP($A14, Main!$A14:$AB$700,13,0),Math!K$2)</f>
        <v>5.7</v>
      </c>
      <c r="N14" s="8">
        <f>IFERROR(VLOOKUP($A14, Main!$A14:$AB$700,14,0),Math!L$2)</f>
        <v>13.6</v>
      </c>
      <c r="O14" s="8">
        <f>IFERROR(VLOOKUP($A14, Main!$A14:$AB$700,15,0),Math!M$2)</f>
        <v>3.1</v>
      </c>
      <c r="P14" s="8">
        <f>IFERROR(VLOOKUP($A14, Main!$A14:$AB$700,16,0),Math!N$2)</f>
        <v>3.7</v>
      </c>
      <c r="Q14" s="413">
        <f>IFERROR(VLOOKUP($A14, Main!$A14:$AB$700,17,0),0)</f>
        <v>-0.89439672178145035</v>
      </c>
      <c r="R14" s="413">
        <f>IFERROR(VLOOKUP($A14, Main!$A14:$AB$700,18,0),0)</f>
        <v>0.83605867068837247</v>
      </c>
      <c r="S14" s="413">
        <f>IFERROR(VLOOKUP($A14, Main!$A14:$AB$700,19,0),0)</f>
        <v>1.310219900875969</v>
      </c>
      <c r="T14" s="413">
        <f>IFERROR(VLOOKUP($A14, Main!$A14:$AB$700,20,0),0)</f>
        <v>-0.1464758203329399</v>
      </c>
      <c r="U14" s="413">
        <f>IFERROR(VLOOKUP($A14, Main!$A14:$AB$700,21,0),0)</f>
        <v>-0.65364252160420111</v>
      </c>
      <c r="V14" s="413">
        <f>IFERROR(VLOOKUP($A14, Main!$A14:$AB$700,22,0),0)</f>
        <v>-0.61939599653698318</v>
      </c>
      <c r="W14" s="413">
        <f>IFERROR(VLOOKUP($A14, Main!$A14:$AB$700,23,0),0)</f>
        <v>-0.79355745627308305</v>
      </c>
      <c r="X14" s="413">
        <f>IFERROR(VLOOKUP($A14, Main!$A14:$AB$700,24,0),0)</f>
        <v>0.25628277431750845</v>
      </c>
      <c r="Y14" s="413">
        <f>IFERROR(VLOOKUP($A14, Main!$A14:$AB$700,25,0),0)</f>
        <v>0.74446309776020569</v>
      </c>
    </row>
    <row r="16" spans="1:25">
      <c r="A16" s="378" t="s">
        <v>287</v>
      </c>
      <c r="B16" s="2" t="s">
        <v>285</v>
      </c>
      <c r="C16" s="379" t="s">
        <v>286</v>
      </c>
      <c r="D16" s="381" t="s">
        <v>293</v>
      </c>
      <c r="E16" s="381" t="s">
        <v>294</v>
      </c>
      <c r="F16" s="380" t="s">
        <v>5</v>
      </c>
      <c r="G16" s="380" t="s">
        <v>6</v>
      </c>
      <c r="H16" s="380" t="s">
        <v>7</v>
      </c>
      <c r="I16" s="380" t="s">
        <v>8</v>
      </c>
      <c r="J16" s="380" t="s">
        <v>9</v>
      </c>
      <c r="K16" s="380" t="s">
        <v>10</v>
      </c>
      <c r="L16" s="380" t="s">
        <v>11</v>
      </c>
      <c r="M16" s="381" t="s">
        <v>12</v>
      </c>
      <c r="N16" s="381" t="s">
        <v>13</v>
      </c>
      <c r="O16" s="4" t="s">
        <v>289</v>
      </c>
      <c r="P16" s="388" t="s">
        <v>290</v>
      </c>
      <c r="Q16" s="388" t="s">
        <v>291</v>
      </c>
      <c r="R16" s="389" t="s">
        <v>292</v>
      </c>
    </row>
    <row r="17" spans="1:18">
      <c r="A17" s="6"/>
      <c r="B17" s="386">
        <f t="shared" ref="B17:N17" si="0">AVERAGE(B2:B14)</f>
        <v>70.384615384615387</v>
      </c>
      <c r="C17" s="386">
        <f t="shared" si="0"/>
        <v>73.84615384615384</v>
      </c>
      <c r="D17" s="386">
        <f t="shared" si="0"/>
        <v>0.46923076923076923</v>
      </c>
      <c r="E17" s="386">
        <f t="shared" si="0"/>
        <v>0.78307692307692323</v>
      </c>
      <c r="F17" s="386">
        <f t="shared" si="0"/>
        <v>1.5076923076923074</v>
      </c>
      <c r="G17" s="386">
        <f t="shared" si="0"/>
        <v>6.6999999999999993</v>
      </c>
      <c r="H17" s="386">
        <f t="shared" si="0"/>
        <v>3.7692307692307692</v>
      </c>
      <c r="I17" s="386">
        <f t="shared" si="0"/>
        <v>1.1230769230769229</v>
      </c>
      <c r="J17" s="386">
        <f t="shared" si="0"/>
        <v>0.7846153846153846</v>
      </c>
      <c r="K17" s="386">
        <f t="shared" si="0"/>
        <v>1.8153846153846156</v>
      </c>
      <c r="L17" s="386">
        <f t="shared" si="0"/>
        <v>17.084615384615383</v>
      </c>
      <c r="M17" s="386">
        <f t="shared" si="0"/>
        <v>6.4692307692307702</v>
      </c>
      <c r="N17" s="386">
        <f t="shared" si="0"/>
        <v>13.730769230769228</v>
      </c>
      <c r="O17" s="387">
        <f>M17/N17</f>
        <v>0.47114845938375366</v>
      </c>
      <c r="P17" s="387">
        <f>AVERAGE(O2:O14)</f>
        <v>2.6307692307692312</v>
      </c>
      <c r="Q17" s="387">
        <f>AVERAGE(P2:P14)</f>
        <v>3.3</v>
      </c>
      <c r="R17" s="386">
        <f>P17/Q17</f>
        <v>0.79720279720279741</v>
      </c>
    </row>
    <row r="19" spans="1:18">
      <c r="A19" s="382" t="s">
        <v>288</v>
      </c>
      <c r="B19" s="380" t="s">
        <v>3</v>
      </c>
      <c r="C19" s="380" t="s">
        <v>4</v>
      </c>
      <c r="D19" s="380" t="s">
        <v>5</v>
      </c>
      <c r="E19" s="380" t="s">
        <v>6</v>
      </c>
      <c r="F19" s="380" t="s">
        <v>7</v>
      </c>
      <c r="G19" s="380" t="s">
        <v>8</v>
      </c>
      <c r="H19" s="380" t="s">
        <v>9</v>
      </c>
      <c r="I19" s="380" t="s">
        <v>10</v>
      </c>
      <c r="J19" s="380" t="s">
        <v>11</v>
      </c>
      <c r="K19" s="381" t="s">
        <v>12</v>
      </c>
      <c r="L19" s="381" t="s">
        <v>13</v>
      </c>
      <c r="M19" s="381" t="s">
        <v>290</v>
      </c>
      <c r="N19" s="381" t="s">
        <v>291</v>
      </c>
    </row>
    <row r="20" spans="1:18">
      <c r="A20" s="6"/>
      <c r="B20" s="387">
        <f>K20/L20</f>
        <v>0.4711484593837536</v>
      </c>
      <c r="C20" s="386">
        <f>M20/N20</f>
        <v>0.7972027972027973</v>
      </c>
      <c r="D20" s="386">
        <f t="shared" ref="D20:N20" si="1">SUM(F2:F14)</f>
        <v>19.599999999999998</v>
      </c>
      <c r="E20" s="386">
        <f t="shared" si="1"/>
        <v>87.1</v>
      </c>
      <c r="F20" s="386">
        <f t="shared" si="1"/>
        <v>49</v>
      </c>
      <c r="G20" s="386">
        <f t="shared" si="1"/>
        <v>14.599999999999998</v>
      </c>
      <c r="H20" s="386">
        <f t="shared" si="1"/>
        <v>10.199999999999999</v>
      </c>
      <c r="I20" s="386">
        <f t="shared" si="1"/>
        <v>23.6</v>
      </c>
      <c r="J20" s="386">
        <f t="shared" si="1"/>
        <v>222.1</v>
      </c>
      <c r="K20" s="386">
        <f t="shared" si="1"/>
        <v>84.100000000000009</v>
      </c>
      <c r="L20" s="386">
        <f t="shared" si="1"/>
        <v>178.49999999999997</v>
      </c>
      <c r="M20" s="386">
        <f t="shared" si="1"/>
        <v>34.200000000000003</v>
      </c>
      <c r="N20" s="386">
        <f t="shared" si="1"/>
        <v>42.9</v>
      </c>
    </row>
  </sheetData>
  <sortState xmlns:xlrd2="http://schemas.microsoft.com/office/spreadsheetml/2017/richdata2" ref="A2:P14">
    <sortCondition ref="B2"/>
  </sortState>
  <conditionalFormatting sqref="Q2: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All Teams</vt:lpstr>
      <vt:lpstr>Main</vt:lpstr>
      <vt:lpstr>My Team</vt:lpstr>
      <vt:lpstr>Arsh</vt:lpstr>
      <vt:lpstr>Angad</vt:lpstr>
      <vt:lpstr>Ajay</vt:lpstr>
      <vt:lpstr>Sartaj</vt:lpstr>
      <vt:lpstr>Harvir</vt:lpstr>
      <vt:lpstr>Jatin</vt:lpstr>
      <vt:lpstr>Karnvir</vt:lpstr>
      <vt:lpstr>Harman</vt:lpstr>
      <vt:lpstr>Justin</vt:lpstr>
      <vt:lpstr>Rankings</vt:lpstr>
      <vt:lpstr>Trade Ting</vt:lpstr>
      <vt:lpstr>Math</vt:lpstr>
      <vt:lpstr>Raw Data 1</vt:lpstr>
      <vt:lpstr>Raw Data 2</vt:lpstr>
      <vt:lpstr>Bball ref</vt:lpstr>
      <vt:lpstr>Formatted</vt:lpstr>
      <vt:lpstr>Schedule</vt:lpstr>
      <vt:lpstr>'Bball ref'!projections.iqy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Joban Dhindsa</dc:creator>
  <cp:lastModifiedBy>Joban Dhindsa</cp:lastModifiedBy>
  <dcterms:created xsi:type="dcterms:W3CDTF">2019-10-11T13:19:00Z</dcterms:created>
  <dcterms:modified xsi:type="dcterms:W3CDTF">2019-10-16T03:18:42Z</dcterms:modified>
</cp:coreProperties>
</file>