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ds\Desktop\"/>
    </mc:Choice>
  </mc:AlternateContent>
  <xr:revisionPtr revIDLastSave="0" documentId="8_{E8B1B629-9AF3-44DD-A5F8-A356BC4722D1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Anual" sheetId="2" state="hidden" r:id="rId1"/>
    <sheet name="Gráficos" sheetId="3" state="hidden" r:id="rId2"/>
    <sheet name="Orçamento" sheetId="4" r:id="rId3"/>
    <sheet name="Detalhamento_01" sheetId="5" state="hidden" r:id="rId4"/>
    <sheet name="Detalhamento_02" sheetId="6" state="hidden" r:id="rId5"/>
    <sheet name="Detalhamento_03" sheetId="7" state="hidden" r:id="rId6"/>
    <sheet name="Detalhamento_04" sheetId="8" state="hidden" r:id="rId7"/>
    <sheet name="Detalhamento_05" sheetId="9" state="hidden" r:id="rId8"/>
    <sheet name="Detalhamento_06" sheetId="10" state="hidden" r:id="rId9"/>
    <sheet name="Detalhamento_07" sheetId="11" state="hidden" r:id="rId10"/>
    <sheet name="Detalhamento_08" sheetId="12" state="hidden" r:id="rId11"/>
    <sheet name="Detalhamento_09" sheetId="13" state="hidden" r:id="rId12"/>
    <sheet name="Detalhamento_10" sheetId="14" state="hidden" r:id="rId13"/>
    <sheet name="Detalhamento_11" sheetId="15" state="hidden" r:id="rId14"/>
    <sheet name="Detalhamento_12" sheetId="16" state="hidden" r:id="rId15"/>
  </sheets>
  <calcPr calcId="191029"/>
</workbook>
</file>

<file path=xl/calcChain.xml><?xml version="1.0" encoding="utf-8"?>
<calcChain xmlns="http://schemas.openxmlformats.org/spreadsheetml/2006/main">
  <c r="D77" i="4" l="1"/>
  <c r="D73" i="4" s="1"/>
  <c r="E77" i="4"/>
  <c r="F77" i="4"/>
  <c r="G77" i="4"/>
  <c r="H77" i="4"/>
  <c r="H73" i="4" s="1"/>
  <c r="H6" i="4" s="1"/>
  <c r="I77" i="4"/>
  <c r="J77" i="4"/>
  <c r="J73" i="4" s="1"/>
  <c r="K77" i="4"/>
  <c r="L77" i="4"/>
  <c r="L73" i="4" s="1"/>
  <c r="M77" i="4"/>
  <c r="N77" i="4"/>
  <c r="D78" i="4"/>
  <c r="E78" i="4"/>
  <c r="F78" i="4"/>
  <c r="G78" i="4"/>
  <c r="H78" i="4"/>
  <c r="I78" i="4"/>
  <c r="I73" i="4" s="1"/>
  <c r="J78" i="4"/>
  <c r="K78" i="4"/>
  <c r="L78" i="4"/>
  <c r="M78" i="4"/>
  <c r="N78" i="4"/>
  <c r="D79" i="4"/>
  <c r="E79" i="4"/>
  <c r="F79" i="4"/>
  <c r="F73" i="4" s="1"/>
  <c r="F6" i="4" s="1"/>
  <c r="G79" i="4"/>
  <c r="H79" i="4"/>
  <c r="I79" i="4"/>
  <c r="J79" i="4"/>
  <c r="K79" i="4"/>
  <c r="L79" i="4"/>
  <c r="M79" i="4"/>
  <c r="N79" i="4"/>
  <c r="N73" i="4" s="1"/>
  <c r="N6" i="4" s="1"/>
  <c r="D11" i="4"/>
  <c r="E11" i="4"/>
  <c r="F11" i="4"/>
  <c r="G11" i="4"/>
  <c r="H11" i="4"/>
  <c r="I11" i="4"/>
  <c r="J11" i="4"/>
  <c r="K11" i="4"/>
  <c r="L11" i="4"/>
  <c r="M11" i="4"/>
  <c r="N11" i="4"/>
  <c r="D10" i="4"/>
  <c r="E10" i="4"/>
  <c r="F10" i="4"/>
  <c r="G10" i="4"/>
  <c r="H10" i="4"/>
  <c r="I10" i="4"/>
  <c r="J10" i="4"/>
  <c r="K10" i="4"/>
  <c r="L10" i="4"/>
  <c r="M10" i="4"/>
  <c r="N10" i="4"/>
  <c r="B47" i="16"/>
  <c r="J29" i="16"/>
  <c r="J7" i="16"/>
  <c r="J6" i="16"/>
  <c r="E6" i="16"/>
  <c r="J5" i="16"/>
  <c r="H5" i="16"/>
  <c r="H4" i="16"/>
  <c r="B47" i="15"/>
  <c r="J29" i="15"/>
  <c r="J7" i="15"/>
  <c r="J6" i="15"/>
  <c r="E6" i="15"/>
  <c r="J5" i="15"/>
  <c r="H5" i="15" s="1"/>
  <c r="H14" i="15" s="1"/>
  <c r="H4" i="15"/>
  <c r="B47" i="14"/>
  <c r="J29" i="14"/>
  <c r="J7" i="14"/>
  <c r="J6" i="14"/>
  <c r="E6" i="14"/>
  <c r="J5" i="14"/>
  <c r="H5" i="14" s="1"/>
  <c r="H14" i="14" s="1"/>
  <c r="H4" i="14"/>
  <c r="B47" i="13"/>
  <c r="J29" i="13"/>
  <c r="J7" i="13"/>
  <c r="J6" i="13"/>
  <c r="E6" i="13"/>
  <c r="J5" i="13"/>
  <c r="K68" i="4" s="1"/>
  <c r="K62" i="4" s="1"/>
  <c r="H5" i="13"/>
  <c r="H14" i="13" s="1"/>
  <c r="H4" i="13"/>
  <c r="B47" i="12"/>
  <c r="J29" i="12"/>
  <c r="J7" i="12"/>
  <c r="J6" i="12"/>
  <c r="H5" i="12" s="1"/>
  <c r="H14" i="12" s="1"/>
  <c r="E6" i="12"/>
  <c r="J5" i="12"/>
  <c r="H4" i="12"/>
  <c r="B47" i="11"/>
  <c r="J29" i="11"/>
  <c r="H19" i="11"/>
  <c r="J7" i="11"/>
  <c r="J6" i="11"/>
  <c r="E6" i="11"/>
  <c r="J5" i="11"/>
  <c r="I68" i="4" s="1"/>
  <c r="I62" i="4" s="1"/>
  <c r="H5" i="11"/>
  <c r="H14" i="11" s="1"/>
  <c r="H4" i="11"/>
  <c r="B47" i="10"/>
  <c r="J29" i="10"/>
  <c r="J7" i="10"/>
  <c r="J6" i="10"/>
  <c r="H5" i="10" s="1"/>
  <c r="H14" i="10" s="1"/>
  <c r="E6" i="10"/>
  <c r="J5" i="10"/>
  <c r="H4" i="10"/>
  <c r="B47" i="9"/>
  <c r="J29" i="9"/>
  <c r="J7" i="9"/>
  <c r="J6" i="9"/>
  <c r="E6" i="9"/>
  <c r="J5" i="9"/>
  <c r="H5" i="9" s="1"/>
  <c r="H4" i="9"/>
  <c r="B47" i="8"/>
  <c r="F50" i="4" s="1"/>
  <c r="J29" i="8"/>
  <c r="J7" i="8"/>
  <c r="H5" i="8" s="1"/>
  <c r="J6" i="8"/>
  <c r="E6" i="8"/>
  <c r="J5" i="8"/>
  <c r="H4" i="8"/>
  <c r="B47" i="7"/>
  <c r="E50" i="4" s="1"/>
  <c r="J29" i="7"/>
  <c r="J7" i="7"/>
  <c r="J6" i="7"/>
  <c r="E6" i="7"/>
  <c r="J5" i="7"/>
  <c r="H5" i="7"/>
  <c r="H4" i="7"/>
  <c r="B47" i="6"/>
  <c r="J29" i="6"/>
  <c r="J7" i="6"/>
  <c r="J6" i="6"/>
  <c r="E6" i="6"/>
  <c r="J5" i="6"/>
  <c r="H5" i="6"/>
  <c r="H4" i="6"/>
  <c r="B47" i="5"/>
  <c r="J29" i="5"/>
  <c r="J7" i="5"/>
  <c r="J6" i="5"/>
  <c r="E6" i="5"/>
  <c r="J5" i="5"/>
  <c r="H5" i="5" s="1"/>
  <c r="H14" i="5" s="1"/>
  <c r="H4" i="5"/>
  <c r="B110" i="4"/>
  <c r="B109" i="4"/>
  <c r="B108" i="4"/>
  <c r="B107" i="4"/>
  <c r="B106" i="4"/>
  <c r="B105" i="4"/>
  <c r="B104" i="4"/>
  <c r="B103" i="4"/>
  <c r="B102" i="4"/>
  <c r="O90" i="4"/>
  <c r="O89" i="4"/>
  <c r="O88" i="4"/>
  <c r="O87" i="4"/>
  <c r="O86" i="4"/>
  <c r="O85" i="4"/>
  <c r="O84" i="4"/>
  <c r="O83" i="4"/>
  <c r="O82" i="4"/>
  <c r="N81" i="4"/>
  <c r="M81" i="4"/>
  <c r="L81" i="4"/>
  <c r="K81" i="4"/>
  <c r="J81" i="4"/>
  <c r="I81" i="4"/>
  <c r="H81" i="4"/>
  <c r="G81" i="4"/>
  <c r="F81" i="4"/>
  <c r="E81" i="4"/>
  <c r="D81" i="4"/>
  <c r="C81" i="4"/>
  <c r="C79" i="4"/>
  <c r="C73" i="4" s="1"/>
  <c r="O78" i="4"/>
  <c r="C78" i="4"/>
  <c r="C77" i="4"/>
  <c r="K76" i="4"/>
  <c r="O74" i="4"/>
  <c r="M73" i="4"/>
  <c r="K73" i="4"/>
  <c r="G73" i="4"/>
  <c r="G6" i="4" s="1"/>
  <c r="E73" i="4"/>
  <c r="E6" i="4" s="1"/>
  <c r="O71" i="4"/>
  <c r="O70" i="4"/>
  <c r="O69" i="4"/>
  <c r="N68" i="4"/>
  <c r="M68" i="4"/>
  <c r="M62" i="4" s="1"/>
  <c r="L68" i="4"/>
  <c r="L62" i="4" s="1"/>
  <c r="J68" i="4"/>
  <c r="H68" i="4"/>
  <c r="G68" i="4"/>
  <c r="F68" i="4"/>
  <c r="E68" i="4"/>
  <c r="E62" i="4" s="1"/>
  <c r="D68" i="4"/>
  <c r="D62" i="4" s="1"/>
  <c r="C68" i="4"/>
  <c r="O67" i="4"/>
  <c r="O66" i="4"/>
  <c r="O65" i="4"/>
  <c r="O64" i="4"/>
  <c r="O63" i="4"/>
  <c r="N62" i="4"/>
  <c r="J62" i="4"/>
  <c r="H62" i="4"/>
  <c r="G62" i="4"/>
  <c r="F62" i="4"/>
  <c r="C62" i="4"/>
  <c r="O60" i="4"/>
  <c r="O59" i="4"/>
  <c r="N50" i="4"/>
  <c r="G50" i="4"/>
  <c r="O58" i="4"/>
  <c r="O57" i="4"/>
  <c r="L50" i="4"/>
  <c r="K50" i="4"/>
  <c r="D50" i="4"/>
  <c r="O55" i="4"/>
  <c r="O54" i="4"/>
  <c r="O53" i="4"/>
  <c r="O52" i="4"/>
  <c r="J52" i="4"/>
  <c r="O51" i="4"/>
  <c r="J50" i="4"/>
  <c r="I50" i="4"/>
  <c r="H50" i="4"/>
  <c r="O48" i="4"/>
  <c r="O47" i="4"/>
  <c r="O46" i="4"/>
  <c r="O45" i="4"/>
  <c r="O44" i="4"/>
  <c r="O43" i="4"/>
  <c r="O42" i="4"/>
  <c r="N41" i="4"/>
  <c r="M41" i="4"/>
  <c r="L41" i="4"/>
  <c r="K41" i="4"/>
  <c r="J41" i="4"/>
  <c r="I41" i="4"/>
  <c r="H41" i="4"/>
  <c r="G41" i="4"/>
  <c r="F41" i="4"/>
  <c r="E41" i="4"/>
  <c r="D41" i="4"/>
  <c r="C41" i="4"/>
  <c r="O39" i="4"/>
  <c r="O38" i="4"/>
  <c r="O37" i="4"/>
  <c r="O36" i="4"/>
  <c r="O35" i="4"/>
  <c r="N34" i="4"/>
  <c r="M34" i="4"/>
  <c r="L34" i="4"/>
  <c r="K34" i="4"/>
  <c r="J34" i="4"/>
  <c r="I34" i="4"/>
  <c r="H34" i="4"/>
  <c r="G34" i="4"/>
  <c r="F34" i="4"/>
  <c r="E34" i="4"/>
  <c r="D34" i="4"/>
  <c r="C34" i="4"/>
  <c r="O34" i="4" s="1"/>
  <c r="C105" i="4" s="1"/>
  <c r="O32" i="4"/>
  <c r="O31" i="4"/>
  <c r="O30" i="4"/>
  <c r="O29" i="4"/>
  <c r="O28" i="4"/>
  <c r="N27" i="4"/>
  <c r="M27" i="4"/>
  <c r="L27" i="4"/>
  <c r="K27" i="4"/>
  <c r="J27" i="4"/>
  <c r="I27" i="4"/>
  <c r="H27" i="4"/>
  <c r="G27" i="4"/>
  <c r="F27" i="4"/>
  <c r="E27" i="4"/>
  <c r="D27" i="4"/>
  <c r="C27" i="4"/>
  <c r="O25" i="4"/>
  <c r="H24" i="4"/>
  <c r="G24" i="4"/>
  <c r="O23" i="4"/>
  <c r="O22" i="4"/>
  <c r="O21" i="4"/>
  <c r="O20" i="4"/>
  <c r="O19" i="4"/>
  <c r="O18" i="4"/>
  <c r="O17" i="4"/>
  <c r="O16" i="4"/>
  <c r="N15" i="4"/>
  <c r="M15" i="4"/>
  <c r="L15" i="4"/>
  <c r="K15" i="4"/>
  <c r="J15" i="4"/>
  <c r="I15" i="4"/>
  <c r="H15" i="4"/>
  <c r="G15" i="4"/>
  <c r="F15" i="4"/>
  <c r="E15" i="4"/>
  <c r="D15" i="4"/>
  <c r="C15" i="4"/>
  <c r="O12" i="4"/>
  <c r="C11" i="4"/>
  <c r="C10" i="4"/>
  <c r="O9" i="4"/>
  <c r="O8" i="4"/>
  <c r="K7" i="4"/>
  <c r="O7" i="4" s="1"/>
  <c r="O5" i="4"/>
  <c r="O81" i="4" l="1"/>
  <c r="C110" i="4" s="1"/>
  <c r="K6" i="4"/>
  <c r="J6" i="4"/>
  <c r="M6" i="4"/>
  <c r="D6" i="4"/>
  <c r="L6" i="4"/>
  <c r="O62" i="4"/>
  <c r="C108" i="4" s="1"/>
  <c r="N95" i="4"/>
  <c r="N96" i="4" s="1"/>
  <c r="O27" i="4"/>
  <c r="C104" i="4" s="1"/>
  <c r="J95" i="4"/>
  <c r="H95" i="4"/>
  <c r="H96" i="4" s="1"/>
  <c r="K95" i="4"/>
  <c r="D95" i="4"/>
  <c r="F95" i="4"/>
  <c r="F96" i="4" s="1"/>
  <c r="I6" i="4"/>
  <c r="O10" i="4"/>
  <c r="G95" i="4"/>
  <c r="G96" i="4" s="1"/>
  <c r="O68" i="4"/>
  <c r="H14" i="16"/>
  <c r="E95" i="4"/>
  <c r="O41" i="4"/>
  <c r="C106" i="4" s="1"/>
  <c r="C50" i="4"/>
  <c r="C95" i="4" s="1"/>
  <c r="O56" i="4"/>
  <c r="L95" i="4"/>
  <c r="M50" i="4"/>
  <c r="M95" i="4" s="1"/>
  <c r="O24" i="4"/>
  <c r="O15" i="4" s="1"/>
  <c r="C103" i="4" s="1"/>
  <c r="C6" i="4"/>
  <c r="O73" i="4"/>
  <c r="C109" i="4" s="1"/>
  <c r="I95" i="4"/>
  <c r="O79" i="4"/>
  <c r="K96" i="4" l="1"/>
  <c r="D96" i="4"/>
  <c r="L96" i="4"/>
  <c r="J96" i="4"/>
  <c r="I96" i="4"/>
  <c r="M96" i="4"/>
  <c r="C97" i="4"/>
  <c r="E96" i="4"/>
  <c r="C107" i="4"/>
  <c r="O50" i="4"/>
  <c r="O6" i="4"/>
  <c r="C4" i="4"/>
  <c r="C94" i="4" s="1"/>
  <c r="C96" i="4"/>
  <c r="O96" i="4" l="1"/>
  <c r="H2" i="5"/>
  <c r="H16" i="5" s="1"/>
  <c r="D13" i="4"/>
  <c r="C102" i="4"/>
  <c r="O4" i="4"/>
  <c r="D4" i="4" l="1"/>
  <c r="D94" i="4" s="1"/>
  <c r="D97" i="4" s="1"/>
  <c r="H2" i="6" l="1"/>
  <c r="E13" i="4"/>
  <c r="E4" i="4" l="1"/>
  <c r="E94" i="4" s="1"/>
  <c r="E97" i="4" s="1"/>
  <c r="H2" i="7" l="1"/>
  <c r="F13" i="4"/>
  <c r="F4" i="4" l="1"/>
  <c r="F94" i="4" s="1"/>
  <c r="F97" i="4" s="1"/>
  <c r="G13" i="4" l="1"/>
  <c r="H2" i="8"/>
  <c r="G4" i="4" l="1"/>
  <c r="G94" i="4" s="1"/>
  <c r="G97" i="4" s="1"/>
  <c r="H13" i="4" l="1"/>
  <c r="H2" i="9"/>
  <c r="H4" i="4" l="1"/>
  <c r="H94" i="4" s="1"/>
  <c r="H97" i="4" s="1"/>
  <c r="I13" i="4" l="1"/>
  <c r="I4" i="4" s="1"/>
  <c r="I94" i="4" s="1"/>
  <c r="I97" i="4" s="1"/>
  <c r="H2" i="10"/>
  <c r="H16" i="10" s="1"/>
  <c r="H2" i="11" l="1"/>
  <c r="J13" i="4"/>
  <c r="J4" i="4" s="1"/>
  <c r="J94" i="4" s="1"/>
  <c r="J97" i="4" s="1"/>
  <c r="K13" i="4" l="1"/>
  <c r="K4" i="4" s="1"/>
  <c r="K94" i="4" s="1"/>
  <c r="K97" i="4" s="1"/>
  <c r="H2" i="12"/>
  <c r="H16" i="12" s="1"/>
  <c r="H16" i="11"/>
  <c r="H20" i="11"/>
  <c r="H2" i="13" l="1"/>
  <c r="H16" i="13" s="1"/>
  <c r="L13" i="4"/>
  <c r="L4" i="4" s="1"/>
  <c r="L94" i="4" s="1"/>
  <c r="L97" i="4" s="1"/>
  <c r="H2" i="14" l="1"/>
  <c r="H16" i="14" s="1"/>
  <c r="M13" i="4"/>
  <c r="M4" i="4" s="1"/>
  <c r="M94" i="4" s="1"/>
  <c r="M97" i="4" s="1"/>
  <c r="H2" i="15" l="1"/>
  <c r="H16" i="15" s="1"/>
  <c r="N13" i="4"/>
  <c r="N4" i="4" l="1"/>
  <c r="N94" i="4" s="1"/>
  <c r="N97" i="4" s="1"/>
  <c r="H2" i="16" s="1"/>
  <c r="H16" i="16" s="1"/>
  <c r="O13" i="4"/>
</calcChain>
</file>

<file path=xl/sharedStrings.xml><?xml version="1.0" encoding="utf-8"?>
<sst xmlns="http://schemas.openxmlformats.org/spreadsheetml/2006/main" count="681" uniqueCount="218">
  <si>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</si>
  <si>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</si>
  <si>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</si>
  <si>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</si>
  <si>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</si>
  <si>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</si>
  <si>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</si>
  <si>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</si>
  <si>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</si>
  <si>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</si>
  <si>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</si>
  <si>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</si>
  <si>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Empréstimos</t>
  </si>
  <si>
    <t>Outros</t>
  </si>
  <si>
    <t>HABITAÇÃO</t>
  </si>
  <si>
    <t>Condomínio</t>
  </si>
  <si>
    <t>IPTU</t>
  </si>
  <si>
    <t>TV por Assinatura</t>
  </si>
  <si>
    <t>Supermercado</t>
  </si>
  <si>
    <t>Empregada</t>
  </si>
  <si>
    <t>Reformas/Consertos</t>
  </si>
  <si>
    <t>SAÚDE</t>
  </si>
  <si>
    <t>Plano de Saúde</t>
  </si>
  <si>
    <t>Dentista</t>
  </si>
  <si>
    <t>Medicamentos</t>
  </si>
  <si>
    <t>TRANSPORTE</t>
  </si>
  <si>
    <t>Ônibus</t>
  </si>
  <si>
    <t>Trem</t>
  </si>
  <si>
    <t>Táxi</t>
  </si>
  <si>
    <t>AUTOMÓVEL</t>
  </si>
  <si>
    <t>Seguro</t>
  </si>
  <si>
    <t>Combustível</t>
  </si>
  <si>
    <t>Lavagens</t>
  </si>
  <si>
    <t>IPVA</t>
  </si>
  <si>
    <t>Rendimentos</t>
  </si>
  <si>
    <t>Gastos</t>
  </si>
  <si>
    <t>Multas</t>
  </si>
  <si>
    <t>DESPESAS PESSOAIS</t>
  </si>
  <si>
    <t>Cosméticos</t>
  </si>
  <si>
    <t>Cabeleireiro</t>
  </si>
  <si>
    <t>Vestuário</t>
  </si>
  <si>
    <t>LAZER</t>
  </si>
  <si>
    <t>Restaurantes</t>
  </si>
  <si>
    <t>Cafés/Bares/Boates</t>
  </si>
  <si>
    <t>CDs, Fitas, acessórios</t>
  </si>
  <si>
    <t>Passagens</t>
  </si>
  <si>
    <t>Hotéis</t>
  </si>
  <si>
    <t>Passeios</t>
  </si>
  <si>
    <t>DEPENDENTES</t>
  </si>
  <si>
    <t>Escola/Faculdade</t>
  </si>
  <si>
    <t>RENDA FAMILIAR</t>
  </si>
  <si>
    <t>Material escolar</t>
  </si>
  <si>
    <t>Passeios/Férias</t>
  </si>
  <si>
    <t>Esportes/Uniformes</t>
  </si>
  <si>
    <t>Saúde/Medicamentos</t>
  </si>
  <si>
    <t>RESUMO PARA O GRÁFICO</t>
  </si>
  <si>
    <t>NÃO APAGUE ESTA ÁREA</t>
  </si>
  <si>
    <t>TOTAIS</t>
  </si>
  <si>
    <t>Luz</t>
  </si>
  <si>
    <t>Médico / Psicologa</t>
  </si>
  <si>
    <t>Van</t>
  </si>
  <si>
    <t>Consórcio</t>
  </si>
  <si>
    <t>Aluguel</t>
  </si>
  <si>
    <t xml:space="preserve">Outros </t>
  </si>
  <si>
    <t>Academia</t>
  </si>
  <si>
    <t xml:space="preserve">Salario </t>
  </si>
  <si>
    <t>Biblioteca</t>
  </si>
  <si>
    <t>Outros (Sobra Mês Passado)</t>
  </si>
  <si>
    <t>Internet</t>
  </si>
  <si>
    <t>Alimentação</t>
  </si>
  <si>
    <t>INVESTIMENTOS</t>
  </si>
  <si>
    <t>Mecânica</t>
  </si>
  <si>
    <t>Outros/INSS</t>
  </si>
  <si>
    <t>IR</t>
  </si>
  <si>
    <t>TOTAL:</t>
  </si>
  <si>
    <t>Telefones/Celular</t>
  </si>
  <si>
    <t>Claro</t>
  </si>
  <si>
    <t>Retirada de Poup. Aplicações</t>
  </si>
  <si>
    <t>Líquido</t>
  </si>
  <si>
    <t>Fundos/Poupança</t>
  </si>
  <si>
    <t>Jogos/XCAP</t>
  </si>
  <si>
    <t>BRA</t>
  </si>
  <si>
    <t>DNH</t>
  </si>
  <si>
    <t>SALDO DETALHADO</t>
  </si>
  <si>
    <t>Oi</t>
  </si>
  <si>
    <t>Tim</t>
  </si>
  <si>
    <t>Outros/Pousada</t>
  </si>
  <si>
    <t>Vivo</t>
  </si>
  <si>
    <t>SAQUES</t>
  </si>
  <si>
    <t>DESCRIÇÃO</t>
  </si>
  <si>
    <t>Vale Cultura</t>
  </si>
  <si>
    <t>&lt;--TOTAL</t>
  </si>
  <si>
    <t>TOTAL RL</t>
  </si>
  <si>
    <t>Saldo do Mês Sem Sobra Ant.</t>
  </si>
  <si>
    <t>Saldo Acumulado C+D</t>
  </si>
  <si>
    <t>Total Economia</t>
  </si>
  <si>
    <t>ÁGUA</t>
  </si>
  <si>
    <t>ALMOÇO</t>
  </si>
  <si>
    <t>Lavanderia</t>
  </si>
  <si>
    <t>ALUG</t>
  </si>
  <si>
    <t>Livraria/Jornal/Inglês</t>
  </si>
  <si>
    <t>Hora Extra/Função</t>
  </si>
  <si>
    <t xml:space="preserve">    ALIMENTAÇÃO: 12|2017</t>
  </si>
  <si>
    <t xml:space="preserve"> CELULAR: 12|2017</t>
  </si>
  <si>
    <t>CONTAS</t>
  </si>
  <si>
    <t>SUCO</t>
  </si>
  <si>
    <t>Sindicato/Adia. PL</t>
  </si>
  <si>
    <t>Por Fora/Ticket/Inglês</t>
  </si>
  <si>
    <t>Empréstimos/Cursos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</si>
  <si>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</si>
  <si>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</si>
  <si>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</si>
  <si>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</si>
  <si>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</si>
  <si>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</si>
  <si>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</si>
  <si>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</si>
  <si>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</si>
  <si>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</si>
  <si>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</si>
  <si>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OUTUBRO</t>
  </si>
  <si>
    <t>Adiantamento/PLR</t>
  </si>
  <si>
    <t>13º. Salário/Férias/CDB</t>
  </si>
  <si>
    <t>Outros/Presentes</t>
  </si>
  <si>
    <t>VIVO</t>
  </si>
  <si>
    <t>SAQUES</t>
  </si>
  <si>
    <t>BARRAS</t>
  </si>
  <si>
    <t>CEF + DNH</t>
  </si>
  <si>
    <t>SUPLEMENTOS</t>
  </si>
  <si>
    <t>CEF</t>
  </si>
  <si>
    <t>-</t>
  </si>
  <si>
    <t>-</t>
  </si>
  <si>
    <t>PRESENTE C</t>
  </si>
  <si>
    <t>CEF+DNH</t>
  </si>
  <si>
    <t>TAPIOCA</t>
  </si>
  <si>
    <t>GASOLINA</t>
  </si>
  <si>
    <t>ITAU</t>
  </si>
  <si>
    <t>PASSAGENS</t>
  </si>
  <si>
    <t>ÁGUA</t>
  </si>
  <si>
    <t>ESPECIARIAS</t>
  </si>
  <si>
    <t>SORVETE</t>
  </si>
  <si>
    <t>ALMOÇO</t>
  </si>
  <si>
    <t>P QUEIJO</t>
  </si>
  <si>
    <t>PIPOCA</t>
  </si>
  <si>
    <t>FRUTAS</t>
  </si>
  <si>
    <t>ALMOÇO FER</t>
  </si>
  <si>
    <t>ESPECIARIAS</t>
  </si>
  <si>
    <t>POUPANÇA</t>
  </si>
  <si>
    <t>MEGA</t>
  </si>
  <si>
    <t>--------------------------》</t>
  </si>
  <si>
    <t>CHOCOLATE</t>
  </si>
  <si>
    <t>BISCOITO</t>
  </si>
  <si>
    <t>LARANJA</t>
  </si>
  <si>
    <t>ESPECIARIAS</t>
  </si>
  <si>
    <t>ESPECIARIAS</t>
  </si>
  <si>
    <t>FEIRA</t>
  </si>
  <si>
    <t>INGLÊS</t>
  </si>
  <si>
    <t>PÃO</t>
  </si>
  <si>
    <t>ALMOÇO</t>
  </si>
  <si>
    <t>SOBRA MÊS</t>
  </si>
  <si>
    <t>TOTAL C/ BRA</t>
  </si>
  <si>
    <t>ÁGUA</t>
  </si>
  <si>
    <t>PIZZA</t>
  </si>
  <si>
    <t>SALGADO</t>
  </si>
  <si>
    <t>ALMOÇO</t>
  </si>
  <si>
    <t>SALGADOS</t>
  </si>
  <si>
    <t>EGALI</t>
  </si>
  <si>
    <t>SHOPPING</t>
  </si>
  <si>
    <t>CARTÃO CAIXA</t>
  </si>
  <si>
    <t>CHICLETE</t>
  </si>
  <si>
    <t>CAFÉ</t>
  </si>
  <si>
    <t>IMPRESSÃO</t>
  </si>
  <si>
    <t>ÁGUA</t>
  </si>
  <si>
    <t>MASSAGEM</t>
  </si>
  <si>
    <t>CARTÃO</t>
  </si>
  <si>
    <t>F CAIXA</t>
  </si>
  <si>
    <t>IPVA</t>
  </si>
  <si>
    <t>PIZZA</t>
  </si>
  <si>
    <t>AÇAÍ</t>
  </si>
  <si>
    <t>ÁGUA DE COCO</t>
  </si>
  <si>
    <t>KINDER OVO</t>
  </si>
  <si>
    <t>LANCHE</t>
  </si>
  <si>
    <t>MOTO</t>
  </si>
  <si>
    <t>LANCHES</t>
  </si>
  <si>
    <t>Cartão Itaú/Caixa</t>
  </si>
  <si>
    <t>EGALITARIAN</t>
  </si>
  <si>
    <t>Almoço</t>
  </si>
  <si>
    <t xml:space="preserve">    ALIMENTAÇÃO: 11|2019</t>
  </si>
  <si>
    <t xml:space="preserve"> CELULAR: 11|2019</t>
  </si>
  <si>
    <t>--------------&gt; 27/11/2019</t>
  </si>
  <si>
    <t xml:space="preserve">    ALIMENTAÇÃO: 10|2019</t>
  </si>
  <si>
    <t xml:space="preserve"> CELULAR: 10|2019</t>
  </si>
  <si>
    <t>--------------&gt; 27/11/2019</t>
  </si>
  <si>
    <t xml:space="preserve">    ALIMENTAÇÃO: 09|2019</t>
  </si>
  <si>
    <t xml:space="preserve"> CELULAR: 09|2019</t>
  </si>
  <si>
    <t>--------------&gt; 27/09/2019</t>
  </si>
  <si>
    <t xml:space="preserve">    ALIMENTAÇÃO: 08|2019</t>
  </si>
  <si>
    <t xml:space="preserve"> CELULAR: 08|2019</t>
  </si>
  <si>
    <t xml:space="preserve">    ALIMENTAÇÃO: 07|2019</t>
  </si>
  <si>
    <t xml:space="preserve"> CELULAR: 07|2019</t>
  </si>
  <si>
    <t xml:space="preserve">    ALIMENTAÇÃO: 06|2019</t>
  </si>
  <si>
    <t xml:space="preserve"> CELULAR: 06|2019</t>
  </si>
  <si>
    <t xml:space="preserve">    ALIMENTAÇÃO: 05|2019</t>
  </si>
  <si>
    <t xml:space="preserve"> CELULAR: 05|2019</t>
  </si>
  <si>
    <t xml:space="preserve">    ALIMENTAÇÃO: 04|2019</t>
  </si>
  <si>
    <t xml:space="preserve"> CELULAR: 04|2019</t>
  </si>
  <si>
    <t xml:space="preserve">    ALIMENTAÇÃO: 03|2019</t>
  </si>
  <si>
    <t xml:space="preserve"> CELULAR: 03|2019</t>
  </si>
  <si>
    <t xml:space="preserve">    ALIMENTAÇÃO: 02|2019</t>
  </si>
  <si>
    <t xml:space="preserve"> CELULAR: 02|2019</t>
  </si>
  <si>
    <t xml:space="preserve">    ALIMENTAÇÃO: 01|2019</t>
  </si>
  <si>
    <t xml:space="preserve"> CELULAR: 01|2019</t>
  </si>
  <si>
    <t xml:space="preserve">    ALIMENTAÇÃO: 12|2019</t>
  </si>
  <si>
    <t xml:space="preserve"> CELULAR: 12|2019</t>
  </si>
  <si>
    <t>--------------&gt; 27/11/2019</t>
  </si>
  <si>
    <t>Planilha para Orçamento - 2019</t>
  </si>
  <si>
    <t>CEF</t>
  </si>
  <si>
    <t>Aposentadoria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</si>
</sst>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.00_);[Red]_(* \(#,##0.00\);_(* &quot;-&quot;??_);_(@_)"/>
    <numFmt numFmtId="166" formatCode="_-&quot;R$&quot;\ * #,##0.00_-;\-&quot;R$&quot;\ * #,##0.00_-;_-&quot;R$&quot;\ * &quot;-&quot;??_-;_-@_-"/>
  </numFmts>
  <fonts count="42" x14ac:knownFonts="1">
    <font>
      <sz val="10"/>
      <name val="Arial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i/>
      <sz val="2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rgb="FF4E6127"/>
      <name val="Arial"/>
      <family val="2"/>
    </font>
    <font>
      <b/>
      <sz val="10"/>
      <color rgb="FF4E6127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00B05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FFFF"/>
      <name val="Calibri"/>
      <family val="2"/>
    </font>
    <font>
      <b/>
      <sz val="10"/>
      <color rgb="FFFFC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568FD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1"/>
      <color rgb="FF3399FF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rgb="FF3399FF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98CC0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none">
        <bgColor indexed="64"/>
      </patternFill>
    </fill>
    <fill>
      <patternFill patternType="solid">
        <fgColor rgb="FFC00000"/>
      </patternFill>
    </fill>
    <fill>
      <patternFill patternType="solid">
        <fgColor rgb="FFFFFFF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E3EA"/>
      </patternFill>
    </fill>
    <fill>
      <patternFill patternType="solid">
        <fgColor rgb="FFE9F1F5"/>
      </patternFill>
    </fill>
    <fill>
      <patternFill patternType="solid">
        <f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D0E3EA"/>
        <bgColor rgb="FF4F81BD"/>
      </patternFill>
    </fill>
    <fill>
      <patternFill patternType="solid">
        <fgColor rgb="FFE9F1F5"/>
        <bgColor rgb="FF4F81BD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41" fillId="0" borderId="0" applyFont="0" applyFill="0" applyBorder="0" applyAlignment="0" applyProtection="0"/>
    <xf numFmtId="166" fontId="3" fillId="0" borderId="0">
      <protection locked="0"/>
    </xf>
  </cellStyleXfs>
  <cellXfs count="159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3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Continuous" vertical="center"/>
      <protection locked="0"/>
    </xf>
    <xf numFmtId="0" fontId="4" fillId="0" borderId="0" xfId="0" applyFont="1" applyAlignment="1" applyProtection="1">
      <alignment horizontal="centerContinuous" vertical="center"/>
      <protection locked="0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" xfId="1" applyNumberFormat="1" applyFont="1" applyFill="1" applyBorder="1" applyProtection="1"/>
    <xf numFmtId="0" fontId="10" fillId="2" borderId="2" xfId="1" applyNumberFormat="1" applyFont="1" applyFill="1" applyBorder="1" applyProtection="1">
      <protection locked="0"/>
    </xf>
    <xf numFmtId="164" fontId="1" fillId="2" borderId="2" xfId="1" applyNumberFormat="1" applyFont="1" applyFill="1" applyBorder="1" applyProtection="1"/>
    <xf numFmtId="164" fontId="1" fillId="2" borderId="3" xfId="1" applyNumberFormat="1" applyFont="1" applyFill="1" applyBorder="1" applyProtection="1"/>
    <xf numFmtId="43" fontId="3" fillId="0" borderId="0" xfId="0" applyNumberFormat="1" applyFont="1" applyAlignment="1"/>
    <xf numFmtId="0" fontId="1" fillId="2" borderId="4" xfId="0" applyFont="1" applyFill="1" applyBorder="1" applyAlignment="1"/>
    <xf numFmtId="0" fontId="10" fillId="0" borderId="5" xfId="0" applyFont="1" applyBorder="1" applyAlignment="1" applyProtection="1">
      <protection locked="0"/>
    </xf>
    <xf numFmtId="164" fontId="11" fillId="3" borderId="5" xfId="0" applyNumberFormat="1" applyFont="1" applyFill="1" applyBorder="1" applyAlignment="1" applyProtection="1">
      <alignment horizontal="center"/>
      <protection locked="0"/>
    </xf>
    <xf numFmtId="164" fontId="1" fillId="2" borderId="6" xfId="0" applyNumberFormat="1" applyFont="1" applyFill="1" applyBorder="1" applyAlignment="1"/>
    <xf numFmtId="164" fontId="12" fillId="3" borderId="5" xfId="0" applyNumberFormat="1" applyFont="1" applyFill="1" applyBorder="1" applyAlignment="1" applyProtection="1">
      <alignment horizontal="center"/>
      <protection locked="0"/>
    </xf>
    <xf numFmtId="164" fontId="13" fillId="3" borderId="5" xfId="0" applyNumberFormat="1" applyFont="1" applyFill="1" applyBorder="1" applyAlignment="1" applyProtection="1">
      <alignment horizontal="center"/>
      <protection locked="0"/>
    </xf>
    <xf numFmtId="164" fontId="11" fillId="0" borderId="5" xfId="0" applyNumberFormat="1" applyFont="1" applyBorder="1" applyAlignment="1" applyProtection="1">
      <alignment horizontal="center"/>
      <protection locked="0"/>
    </xf>
    <xf numFmtId="164" fontId="11" fillId="4" borderId="5" xfId="0" applyNumberFormat="1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/>
    <xf numFmtId="0" fontId="10" fillId="0" borderId="8" xfId="0" applyFont="1" applyBorder="1" applyAlignment="1" applyProtection="1">
      <protection locked="0"/>
    </xf>
    <xf numFmtId="164" fontId="11" fillId="0" borderId="8" xfId="0" applyNumberFormat="1" applyFont="1" applyBorder="1" applyAlignment="1" applyProtection="1">
      <alignment horizontal="center"/>
      <protection locked="0"/>
    </xf>
    <xf numFmtId="164" fontId="11" fillId="0" borderId="8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1" fillId="3" borderId="8" xfId="0" applyNumberFormat="1" applyFont="1" applyFill="1" applyBorder="1" applyAlignment="1">
      <alignment horizontal="center"/>
    </xf>
    <xf numFmtId="164" fontId="11" fillId="3" borderId="8" xfId="0" applyNumberFormat="1" applyFont="1" applyFill="1" applyBorder="1" applyAlignment="1" applyProtection="1">
      <alignment horizontal="center"/>
      <protection locked="0"/>
    </xf>
    <xf numFmtId="164" fontId="1" fillId="2" borderId="10" xfId="0" applyNumberFormat="1" applyFont="1" applyFill="1" applyBorder="1" applyAlignment="1"/>
    <xf numFmtId="164" fontId="3" fillId="0" borderId="0" xfId="0" applyNumberFormat="1" applyFont="1" applyAlignment="1"/>
    <xf numFmtId="0" fontId="10" fillId="0" borderId="0" xfId="0" applyFont="1" applyAlignment="1" applyProtection="1">
      <protection locked="0"/>
    </xf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Alignment="1"/>
    <xf numFmtId="164" fontId="6" fillId="0" borderId="0" xfId="0" applyNumberFormat="1" applyFont="1" applyAlignment="1"/>
    <xf numFmtId="164" fontId="1" fillId="0" borderId="0" xfId="0" applyNumberFormat="1" applyFont="1" applyAlignment="1"/>
    <xf numFmtId="164" fontId="14" fillId="2" borderId="2" xfId="1" applyNumberFormat="1" applyFont="1" applyFill="1" applyBorder="1" applyAlignment="1" applyProtection="1">
      <alignment horizontal="center"/>
    </xf>
    <xf numFmtId="164" fontId="14" fillId="2" borderId="2" xfId="1" applyNumberFormat="1" applyFont="1" applyFill="1" applyBorder="1" applyProtection="1"/>
    <xf numFmtId="164" fontId="14" fillId="0" borderId="0" xfId="1" applyNumberFormat="1" applyFont="1" applyProtection="1"/>
    <xf numFmtId="164" fontId="15" fillId="0" borderId="5" xfId="0" applyNumberFormat="1" applyFont="1" applyBorder="1" applyAlignment="1" applyProtection="1">
      <alignment horizontal="center"/>
      <protection locked="0"/>
    </xf>
    <xf numFmtId="164" fontId="16" fillId="0" borderId="5" xfId="0" applyNumberFormat="1" applyFont="1" applyBorder="1" applyAlignment="1" applyProtection="1">
      <alignment horizontal="center"/>
      <protection locked="0"/>
    </xf>
    <xf numFmtId="0" fontId="17" fillId="0" borderId="0" xfId="0" applyFont="1" applyAlignment="1"/>
    <xf numFmtId="0" fontId="10" fillId="0" borderId="11" xfId="0" applyFont="1" applyBorder="1" applyAlignment="1" applyProtection="1">
      <protection locked="0"/>
    </xf>
    <xf numFmtId="164" fontId="15" fillId="0" borderId="11" xfId="0" applyNumberFormat="1" applyFont="1" applyBorder="1" applyAlignment="1" applyProtection="1">
      <alignment horizontal="center"/>
      <protection locked="0"/>
    </xf>
    <xf numFmtId="164" fontId="15" fillId="0" borderId="8" xfId="0" applyNumberFormat="1" applyFont="1" applyBorder="1" applyAlignment="1" applyProtection="1">
      <alignment horizontal="center"/>
      <protection locked="0"/>
    </xf>
    <xf numFmtId="0" fontId="18" fillId="0" borderId="0" xfId="0" applyFont="1" applyAlignment="1"/>
    <xf numFmtId="43" fontId="18" fillId="0" borderId="0" xfId="0" applyNumberFormat="1" applyFont="1" applyAlignment="1"/>
    <xf numFmtId="0" fontId="1" fillId="0" borderId="0" xfId="0" applyFont="1">
      <alignment vertical="center"/>
    </xf>
    <xf numFmtId="164" fontId="3" fillId="0" borderId="0" xfId="0" applyNumberFormat="1" applyFont="1" applyAlignment="1">
      <alignment horizontal="center"/>
    </xf>
    <xf numFmtId="0" fontId="1" fillId="2" borderId="2" xfId="1" applyNumberFormat="1" applyFont="1" applyFill="1" applyBorder="1" applyProtection="1">
      <protection locked="0"/>
    </xf>
    <xf numFmtId="164" fontId="1" fillId="2" borderId="2" xfId="1" applyNumberFormat="1" applyFont="1" applyFill="1" applyBorder="1" applyAlignment="1" applyProtection="1">
      <alignment horizontal="center"/>
    </xf>
    <xf numFmtId="0" fontId="1" fillId="0" borderId="5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" fillId="0" borderId="0" xfId="0" applyFont="1" applyAlignment="1" applyProtection="1">
      <protection locked="0"/>
    </xf>
    <xf numFmtId="164" fontId="1" fillId="0" borderId="0" xfId="0" applyNumberFormat="1" applyFont="1" applyAlignment="1">
      <alignment horizontal="center"/>
    </xf>
    <xf numFmtId="164" fontId="18" fillId="0" borderId="0" xfId="0" applyNumberFormat="1" applyFont="1" applyAlignment="1"/>
    <xf numFmtId="43" fontId="17" fillId="0" borderId="0" xfId="0" applyNumberFormat="1" applyFont="1" applyAlignment="1"/>
    <xf numFmtId="164" fontId="17" fillId="0" borderId="0" xfId="0" applyNumberFormat="1" applyFont="1" applyAlignment="1"/>
    <xf numFmtId="0" fontId="19" fillId="0" borderId="0" xfId="0" applyFont="1">
      <alignment vertical="center"/>
    </xf>
    <xf numFmtId="164" fontId="15" fillId="0" borderId="5" xfId="0" applyNumberFormat="1" applyFont="1" applyBorder="1" applyAlignment="1" applyProtection="1">
      <protection locked="0"/>
    </xf>
    <xf numFmtId="0" fontId="1" fillId="0" borderId="9" xfId="0" applyFont="1" applyBorder="1" applyAlignment="1" applyProtection="1">
      <protection locked="0"/>
    </xf>
    <xf numFmtId="164" fontId="15" fillId="0" borderId="9" xfId="0" applyNumberFormat="1" applyFont="1" applyBorder="1" applyAlignment="1" applyProtection="1">
      <protection locked="0"/>
    </xf>
    <xf numFmtId="164" fontId="20" fillId="5" borderId="9" xfId="0" applyNumberFormat="1" applyFont="1" applyFill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164" fontId="15" fillId="0" borderId="8" xfId="0" applyNumberFormat="1" applyFont="1" applyBorder="1" applyAlignment="1" applyProtection="1">
      <protection locked="0"/>
    </xf>
    <xf numFmtId="0" fontId="21" fillId="0" borderId="0" xfId="0" applyFont="1" applyAlignment="1"/>
    <xf numFmtId="0" fontId="21" fillId="2" borderId="2" xfId="1" applyNumberFormat="1" applyFont="1" applyFill="1" applyBorder="1" applyProtection="1">
      <protection locked="0"/>
    </xf>
    <xf numFmtId="164" fontId="21" fillId="2" borderId="2" xfId="1" applyNumberFormat="1" applyFont="1" applyFill="1" applyBorder="1" applyProtection="1"/>
    <xf numFmtId="164" fontId="22" fillId="2" borderId="2" xfId="1" applyNumberFormat="1" applyFont="1" applyFill="1" applyBorder="1" applyProtection="1"/>
    <xf numFmtId="164" fontId="22" fillId="2" borderId="3" xfId="1" applyNumberFormat="1" applyFont="1" applyFill="1" applyBorder="1" applyProtection="1"/>
    <xf numFmtId="164" fontId="21" fillId="0" borderId="5" xfId="0" applyNumberFormat="1" applyFont="1" applyBorder="1" applyAlignment="1" applyProtection="1">
      <protection locked="0"/>
    </xf>
    <xf numFmtId="164" fontId="22" fillId="2" borderId="6" xfId="0" applyNumberFormat="1" applyFont="1" applyFill="1" applyBorder="1" applyAlignment="1"/>
    <xf numFmtId="164" fontId="21" fillId="0" borderId="8" xfId="0" applyNumberFormat="1" applyFont="1" applyBorder="1" applyAlignment="1" applyProtection="1">
      <protection locked="0"/>
    </xf>
    <xf numFmtId="164" fontId="22" fillId="2" borderId="10" xfId="0" applyNumberFormat="1" applyFont="1" applyFill="1" applyBorder="1" applyAlignment="1"/>
    <xf numFmtId="0" fontId="1" fillId="0" borderId="0" xfId="0" applyFont="1" applyAlignment="1">
      <alignment horizontal="center"/>
    </xf>
    <xf numFmtId="0" fontId="21" fillId="0" borderId="0" xfId="0" applyFont="1" applyAlignment="1" applyProtection="1">
      <alignment horizontal="center"/>
      <protection locked="0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12" xfId="0" applyFont="1" applyFill="1" applyBorder="1" applyAlignment="1"/>
    <xf numFmtId="0" fontId="7" fillId="2" borderId="13" xfId="0" applyFont="1" applyFill="1" applyBorder="1" applyAlignment="1" applyProtection="1">
      <protection locked="0"/>
    </xf>
    <xf numFmtId="165" fontId="15" fillId="0" borderId="13" xfId="0" applyNumberFormat="1" applyFont="1" applyBorder="1" applyAlignment="1"/>
    <xf numFmtId="165" fontId="15" fillId="3" borderId="13" xfId="0" applyNumberFormat="1" applyFont="1" applyFill="1" applyBorder="1" applyAlignment="1"/>
    <xf numFmtId="165" fontId="15" fillId="2" borderId="14" xfId="0" applyNumberFormat="1" applyFont="1" applyFill="1" applyBorder="1" applyAlignment="1">
      <alignment horizontal="center"/>
    </xf>
    <xf numFmtId="0" fontId="7" fillId="8" borderId="15" xfId="0" applyFont="1" applyFill="1" applyBorder="1" applyAlignment="1"/>
    <xf numFmtId="0" fontId="7" fillId="2" borderId="16" xfId="0" applyFont="1" applyFill="1" applyBorder="1" applyAlignment="1" applyProtection="1">
      <protection locked="0"/>
    </xf>
    <xf numFmtId="165" fontId="23" fillId="0" borderId="16" xfId="0" applyNumberFormat="1" applyFont="1" applyBorder="1" applyAlignment="1"/>
    <xf numFmtId="165" fontId="23" fillId="3" borderId="16" xfId="0" applyNumberFormat="1" applyFont="1" applyFill="1" applyBorder="1" applyAlignment="1"/>
    <xf numFmtId="165" fontId="23" fillId="2" borderId="17" xfId="0" applyNumberFormat="1" applyFont="1" applyFill="1" applyBorder="1" applyAlignment="1"/>
    <xf numFmtId="0" fontId="7" fillId="9" borderId="15" xfId="0" applyFont="1" applyFill="1" applyBorder="1" applyAlignment="1"/>
    <xf numFmtId="0" fontId="9" fillId="2" borderId="16" xfId="0" applyFont="1" applyFill="1" applyBorder="1" applyAlignment="1" applyProtection="1">
      <protection locked="0"/>
    </xf>
    <xf numFmtId="165" fontId="24" fillId="0" borderId="16" xfId="0" applyNumberFormat="1" applyFont="1" applyBorder="1" applyAlignment="1"/>
    <xf numFmtId="166" fontId="24" fillId="2" borderId="17" xfId="2" applyFont="1" applyFill="1" applyBorder="1" applyAlignment="1" applyProtection="1">
      <alignment horizontal="center"/>
    </xf>
    <xf numFmtId="165" fontId="3" fillId="0" borderId="0" xfId="0" applyNumberFormat="1" applyFont="1" applyAlignment="1"/>
    <xf numFmtId="0" fontId="7" fillId="2" borderId="18" xfId="0" applyFont="1" applyFill="1" applyBorder="1" applyAlignment="1"/>
    <xf numFmtId="0" fontId="9" fillId="2" borderId="19" xfId="0" applyFont="1" applyFill="1" applyBorder="1" applyAlignment="1" applyProtection="1">
      <protection locked="0"/>
    </xf>
    <xf numFmtId="165" fontId="25" fillId="0" borderId="19" xfId="0" applyNumberFormat="1" applyFont="1" applyBorder="1" applyAlignment="1"/>
    <xf numFmtId="165" fontId="1" fillId="2" borderId="20" xfId="0" applyNumberFormat="1" applyFont="1" applyFill="1" applyBorder="1" applyAlignment="1"/>
    <xf numFmtId="0" fontId="26" fillId="0" borderId="0" xfId="0" applyFont="1" applyAlignment="1"/>
    <xf numFmtId="0" fontId="14" fillId="10" borderId="0" xfId="0" applyFont="1" applyFill="1" applyAlignment="1"/>
    <xf numFmtId="0" fontId="1" fillId="0" borderId="21" xfId="0" applyFont="1" applyBorder="1" applyAlignment="1" applyProtection="1">
      <protection locked="0"/>
    </xf>
    <xf numFmtId="164" fontId="1" fillId="0" borderId="21" xfId="0" applyNumberFormat="1" applyFont="1" applyBorder="1" applyAlignment="1"/>
    <xf numFmtId="0" fontId="1" fillId="10" borderId="0" xfId="0" applyFont="1" applyFill="1" applyAlignment="1" applyProtection="1">
      <protection locked="0"/>
    </xf>
    <xf numFmtId="0" fontId="1" fillId="10" borderId="0" xfId="0" applyFont="1" applyFill="1" applyAlignment="1"/>
    <xf numFmtId="0" fontId="2" fillId="11" borderId="0" xfId="0" applyFont="1" applyFill="1" applyAlignment="1"/>
    <xf numFmtId="166" fontId="27" fillId="11" borderId="0" xfId="0" applyNumberFormat="1" applyFont="1" applyFill="1" applyAlignment="1"/>
    <xf numFmtId="0" fontId="27" fillId="12" borderId="22" xfId="0" applyFont="1" applyFill="1" applyBorder="1" applyAlignment="1">
      <alignment horizontal="center" vertical="center"/>
    </xf>
    <xf numFmtId="0" fontId="27" fillId="12" borderId="23" xfId="0" applyFont="1" applyFill="1" applyBorder="1" applyAlignment="1">
      <alignment horizontal="center"/>
    </xf>
    <xf numFmtId="0" fontId="10" fillId="0" borderId="0" xfId="0" applyFont="1">
      <alignment vertical="center"/>
    </xf>
    <xf numFmtId="166" fontId="2" fillId="12" borderId="21" xfId="0" applyNumberFormat="1" applyFont="1" applyFill="1" applyBorder="1" applyAlignment="1">
      <alignment horizontal="center"/>
    </xf>
    <xf numFmtId="0" fontId="2" fillId="12" borderId="24" xfId="0" applyFont="1" applyFill="1" applyBorder="1" applyAlignment="1">
      <alignment horizontal="center" vertical="center"/>
    </xf>
    <xf numFmtId="0" fontId="28" fillId="13" borderId="25" xfId="0" applyFont="1" applyFill="1" applyBorder="1" applyAlignment="1"/>
    <xf numFmtId="166" fontId="29" fillId="13" borderId="25" xfId="0" applyNumberFormat="1" applyFont="1" applyFill="1" applyBorder="1" applyAlignment="1"/>
    <xf numFmtId="0" fontId="28" fillId="13" borderId="25" xfId="0" applyFont="1" applyFill="1" applyBorder="1" applyAlignment="1">
      <alignment horizontal="center"/>
    </xf>
    <xf numFmtId="0" fontId="28" fillId="13" borderId="25" xfId="0" applyFont="1" applyFill="1" applyBorder="1" applyAlignment="1">
      <alignment horizontal="center" vertical="center"/>
    </xf>
    <xf numFmtId="166" fontId="29" fillId="13" borderId="25" xfId="0" applyNumberFormat="1" applyFont="1" applyFill="1" applyBorder="1" applyAlignment="1">
      <alignment horizontal="center"/>
    </xf>
    <xf numFmtId="166" fontId="10" fillId="0" borderId="0" xfId="0" applyNumberFormat="1" applyFont="1">
      <alignment vertical="center"/>
    </xf>
    <xf numFmtId="166" fontId="29" fillId="13" borderId="26" xfId="0" applyNumberFormat="1" applyFont="1" applyFill="1" applyBorder="1" applyAlignment="1"/>
    <xf numFmtId="0" fontId="28" fillId="13" borderId="27" xfId="0" applyFont="1" applyFill="1" applyBorder="1" applyAlignment="1"/>
    <xf numFmtId="0" fontId="28" fillId="14" borderId="25" xfId="0" applyFont="1" applyFill="1" applyBorder="1" applyAlignment="1"/>
    <xf numFmtId="166" fontId="29" fillId="14" borderId="25" xfId="0" applyNumberFormat="1" applyFont="1" applyFill="1" applyBorder="1" applyAlignment="1"/>
    <xf numFmtId="0" fontId="28" fillId="14" borderId="25" xfId="0" applyFont="1" applyFill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166" fontId="29" fillId="14" borderId="25" xfId="0" applyNumberFormat="1" applyFont="1" applyFill="1" applyBorder="1" applyAlignment="1">
      <alignment horizontal="center"/>
    </xf>
    <xf numFmtId="166" fontId="29" fillId="14" borderId="26" xfId="0" applyNumberFormat="1" applyFont="1" applyFill="1" applyBorder="1" applyAlignment="1"/>
    <xf numFmtId="0" fontId="28" fillId="14" borderId="27" xfId="0" applyFont="1" applyFill="1" applyBorder="1" applyAlignment="1"/>
    <xf numFmtId="4" fontId="1" fillId="0" borderId="0" xfId="0" applyNumberFormat="1" applyFont="1">
      <alignment vertical="center"/>
    </xf>
    <xf numFmtId="4" fontId="30" fillId="0" borderId="0" xfId="0" applyNumberFormat="1" applyFont="1">
      <alignment vertical="center"/>
    </xf>
    <xf numFmtId="0" fontId="31" fillId="15" borderId="25" xfId="0" applyFont="1" applyFill="1" applyBorder="1" applyAlignment="1">
      <alignment horizontal="center" vertical="center"/>
    </xf>
    <xf numFmtId="166" fontId="31" fillId="15" borderId="25" xfId="0" applyNumberFormat="1" applyFont="1" applyFill="1" applyBorder="1" applyAlignment="1">
      <alignment horizontal="center"/>
    </xf>
    <xf numFmtId="0" fontId="2" fillId="16" borderId="7" xfId="0" applyFont="1" applyFill="1" applyBorder="1" applyAlignment="1"/>
    <xf numFmtId="166" fontId="2" fillId="16" borderId="10" xfId="0" applyNumberFormat="1" applyFont="1" applyFill="1" applyBorder="1" applyAlignment="1"/>
    <xf numFmtId="166" fontId="10" fillId="0" borderId="0" xfId="0" applyNumberFormat="1" applyFont="1" applyAlignment="1"/>
    <xf numFmtId="2" fontId="32" fillId="0" borderId="0" xfId="0" applyNumberFormat="1" applyFont="1">
      <alignment vertical="center"/>
    </xf>
    <xf numFmtId="0" fontId="33" fillId="0" borderId="0" xfId="0" applyFont="1">
      <alignment vertical="center"/>
    </xf>
    <xf numFmtId="166" fontId="30" fillId="0" borderId="0" xfId="0" applyNumberFormat="1" applyFont="1">
      <alignment vertical="center"/>
    </xf>
    <xf numFmtId="0" fontId="34" fillId="0" borderId="0" xfId="0" applyFont="1" applyAlignment="1">
      <alignment horizontal="right" vertical="center"/>
    </xf>
    <xf numFmtId="0" fontId="34" fillId="0" borderId="0" xfId="0" applyFont="1">
      <alignment vertical="center"/>
    </xf>
    <xf numFmtId="2" fontId="35" fillId="0" borderId="0" xfId="0" applyNumberFormat="1" applyFont="1">
      <alignment vertical="center"/>
    </xf>
    <xf numFmtId="166" fontId="26" fillId="0" borderId="0" xfId="0" applyNumberFormat="1" applyFont="1">
      <alignment vertical="center"/>
    </xf>
    <xf numFmtId="166" fontId="3" fillId="0" borderId="0" xfId="0" applyNumberFormat="1" applyFont="1" applyAlignment="1"/>
    <xf numFmtId="2" fontId="36" fillId="0" borderId="0" xfId="0" applyNumberFormat="1" applyFont="1">
      <alignment vertical="center"/>
    </xf>
    <xf numFmtId="0" fontId="37" fillId="17" borderId="25" xfId="0" applyFont="1" applyFill="1" applyBorder="1" applyAlignment="1"/>
    <xf numFmtId="0" fontId="37" fillId="17" borderId="27" xfId="0" applyFont="1" applyFill="1" applyBorder="1" applyAlignment="1"/>
    <xf numFmtId="0" fontId="37" fillId="18" borderId="25" xfId="0" applyFont="1" applyFill="1" applyBorder="1" applyAlignment="1"/>
    <xf numFmtId="0" fontId="37" fillId="18" borderId="27" xfId="0" applyFont="1" applyFill="1" applyBorder="1" applyAlignment="1"/>
    <xf numFmtId="166" fontId="2" fillId="19" borderId="0" xfId="0" applyNumberFormat="1" applyFont="1" applyFill="1">
      <alignment vertical="center"/>
    </xf>
    <xf numFmtId="0" fontId="31" fillId="19" borderId="27" xfId="0" applyFont="1" applyFill="1" applyBorder="1" applyAlignment="1"/>
    <xf numFmtId="0" fontId="2" fillId="16" borderId="22" xfId="0" applyFont="1" applyFill="1" applyBorder="1" applyAlignment="1"/>
    <xf numFmtId="166" fontId="2" fillId="16" borderId="28" xfId="0" applyNumberFormat="1" applyFont="1" applyFill="1" applyBorder="1" applyAlignment="1"/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8" fillId="0" borderId="0" xfId="0" applyNumberFormat="1" applyFont="1">
      <alignment vertical="center"/>
    </xf>
    <xf numFmtId="2" fontId="39" fillId="20" borderId="0" xfId="0" applyNumberFormat="1" applyFont="1" applyFill="1">
      <alignment vertical="center"/>
    </xf>
    <xf numFmtId="166" fontId="39" fillId="20" borderId="0" xfId="0" applyNumberFormat="1" applyFont="1" applyFill="1">
      <alignment vertical="center"/>
    </xf>
    <xf numFmtId="166" fontId="35" fillId="0" borderId="0" xfId="0" applyNumberFormat="1" applyFont="1">
      <alignment vertical="center"/>
    </xf>
    <xf numFmtId="0" fontId="40" fillId="0" borderId="0" xfId="0" applyFont="1">
      <alignment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Visão Gráfica	</a:t>
            </a:r>
          </a:p>
        </c:rich>
      </c:tx>
      <c:layout>
        <c:manualLayout>
          <c:xMode val="edge"/>
          <c:yMode val="edge"/>
          <c:x val="0.419444444444444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Orçamento!$B$102:$B$110</c:f>
              <c:strCache>
                <c:ptCount val="9"/>
                <c:pt idx="0">
                  <c:v>RENDA FAMILIAR</c:v>
                </c:pt>
                <c:pt idx="1">
                  <c:v>HABITAÇÃO</c:v>
                </c:pt>
                <c:pt idx="2">
                  <c:v>SAÚDE</c:v>
                </c:pt>
                <c:pt idx="3">
                  <c:v>TRANSPORTE</c:v>
                </c:pt>
                <c:pt idx="4">
                  <c:v>AUTOMÓVEL</c:v>
                </c:pt>
                <c:pt idx="5">
                  <c:v>DESPESAS PESSOAIS</c:v>
                </c:pt>
                <c:pt idx="6">
                  <c:v>LAZER</c:v>
                </c:pt>
                <c:pt idx="7">
                  <c:v>INVESTIMENTOS</c:v>
                </c:pt>
                <c:pt idx="8">
                  <c:v>DEPENDENTES</c:v>
                </c:pt>
              </c:strCache>
            </c:strRef>
          </c:cat>
          <c:val>
            <c:numRef>
              <c:f>Orçamento!$C$102:$C$110</c:f>
              <c:numCache>
                <c:formatCode>_(* #,##0.00_);_(* \(#,##0.00\);_(* "-"??_);_(@_)</c:formatCode>
                <c:ptCount val="9"/>
                <c:pt idx="0">
                  <c:v>67781.399999999994</c:v>
                </c:pt>
                <c:pt idx="1">
                  <c:v>2776</c:v>
                </c:pt>
                <c:pt idx="2">
                  <c:v>958.7600000000001</c:v>
                </c:pt>
                <c:pt idx="3">
                  <c:v>1680</c:v>
                </c:pt>
                <c:pt idx="4">
                  <c:v>6100</c:v>
                </c:pt>
                <c:pt idx="5">
                  <c:v>2200</c:v>
                </c:pt>
                <c:pt idx="6">
                  <c:v>1520</c:v>
                </c:pt>
                <c:pt idx="7">
                  <c:v>43959.76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C8B-8798-1B7EFB76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2280912"/>
        <c:axId val="2032283312"/>
      </c:barChart>
      <c:catAx>
        <c:axId val="2032280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283312"/>
        <c:crosses val="autoZero"/>
        <c:auto val="1"/>
        <c:lblAlgn val="ctr"/>
        <c:lblOffset val="100"/>
        <c:noMultiLvlLbl val="0"/>
      </c:catAx>
      <c:valAx>
        <c:axId val="2032283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2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98</xdr:row>
      <xdr:rowOff>28574</xdr:rowOff>
    </xdr:from>
    <xdr:to>
      <xdr:col>12</xdr:col>
      <xdr:colOff>771525</xdr:colOff>
      <xdr:row>118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33EA6B-0BE0-70E1-9614-00BF56492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2.75" x14ac:dyDescent="0.2"/>
  <sheetData>
    <row r="1" spans="1:4" x14ac:dyDescent="0.2">
      <c r="A1" s="2" t="s">
        <v>102</v>
      </c>
      <c r="D1" s="2" t="s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198</v>
      </c>
      <c r="B1" s="107"/>
      <c r="D1" s="106" t="s">
        <v>199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152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SUM(Orçamento!I97)</f>
        <v>4224.1500000000033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154</v>
      </c>
      <c r="B3" s="122">
        <v>0</v>
      </c>
      <c r="D3" s="123" t="s">
        <v>84</v>
      </c>
      <c r="E3" s="122">
        <v>0</v>
      </c>
      <c r="G3" s="124" t="s">
        <v>81</v>
      </c>
      <c r="H3" s="125">
        <v>554.13</v>
      </c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161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151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SUM(0,J5,-J29,-J6,-J2,-J3,-J4,-J7)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 t="s">
        <v>155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157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158</v>
      </c>
      <c r="B8" s="114">
        <v>0</v>
      </c>
      <c r="H8" s="135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 t="s">
        <v>162</v>
      </c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40"/>
      <c r="I12" s="157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0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-4224.1500000000033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G19" t="s">
        <v>159</v>
      </c>
      <c r="H19">
        <f>SUM(Orçamento!I16,Orçamento!I66-3022,-325.45,648.32,196.24,60,250,273.75,7,29.75, ,32.9,24,120,45,35,47.9,3,36)</f>
        <v>-1538.5899999999992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G20" t="s">
        <v>160</v>
      </c>
      <c r="H20">
        <f>SUM(H2,H3)</f>
        <v>4778.2800000000034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196</v>
      </c>
      <c r="B1" s="107"/>
      <c r="D1" s="106" t="s">
        <v>197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152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SUM(Orçamento!J97)</f>
        <v>5666.600000000004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154</v>
      </c>
      <c r="B3" s="122">
        <v>0</v>
      </c>
      <c r="D3" s="123" t="s">
        <v>84</v>
      </c>
      <c r="E3" s="122">
        <v>0</v>
      </c>
      <c r="G3" s="124" t="s">
        <v>81</v>
      </c>
      <c r="H3" s="125">
        <v>554.13</v>
      </c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161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164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 ,-J5,-J29,-J6,-J2,-J3,-J4,-J7)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 t="s">
        <v>155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157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158</v>
      </c>
      <c r="B8" s="114">
        <v>0</v>
      </c>
      <c r="H8" s="135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 t="s">
        <v>163</v>
      </c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40"/>
      <c r="I12" s="157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0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-5666.600000000004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H22" s="158"/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193</v>
      </c>
      <c r="B1" s="107"/>
      <c r="D1" s="106" t="s">
        <v>194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152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SUM(Orçamento!K97)</f>
        <v>7224.8500000000022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154</v>
      </c>
      <c r="B3" s="122">
        <v>0</v>
      </c>
      <c r="D3" s="123" t="s">
        <v>84</v>
      </c>
      <c r="E3" s="122">
        <v>0</v>
      </c>
      <c r="G3" s="124" t="s">
        <v>81</v>
      </c>
      <c r="H3" s="125">
        <v>554.13</v>
      </c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161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164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SUM(0-J5,-J29,-J6,-J2,-J3,-J4,-J7)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 t="s">
        <v>155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157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158</v>
      </c>
      <c r="B8" s="114">
        <v>0</v>
      </c>
      <c r="H8" s="135" t="s">
        <v>195</v>
      </c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 t="s">
        <v>165</v>
      </c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>
        <v>0</v>
      </c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40"/>
      <c r="I12" s="157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SUM(H5,H4,-342.35,4309.11)</f>
        <v>3966.7599999999998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-3258.0900000000024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H22" s="158"/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190</v>
      </c>
      <c r="B1" s="107"/>
      <c r="D1" s="106" t="s">
        <v>191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152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SUM(Orçamento!L97)</f>
        <v>9033.3000000000029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154</v>
      </c>
      <c r="B3" s="122">
        <v>0</v>
      </c>
      <c r="D3" s="123" t="s">
        <v>84</v>
      </c>
      <c r="E3" s="122">
        <v>0</v>
      </c>
      <c r="G3" s="124" t="s">
        <v>81</v>
      </c>
      <c r="H3" s="125">
        <v>554.13</v>
      </c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161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164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SUM(0,-J5,-J29,-J6,-J2,-J3,-J4,-J7)</f>
        <v>0</v>
      </c>
      <c r="I5" s="110"/>
      <c r="J5" s="126">
        <f>SUM(0)</f>
        <v>0</v>
      </c>
      <c r="K5" s="127" t="s">
        <v>137</v>
      </c>
      <c r="L5" s="50">
        <v>1158</v>
      </c>
      <c r="M5">
        <v>4639</v>
      </c>
    </row>
    <row r="6" spans="1:14" ht="15" x14ac:dyDescent="0.25">
      <c r="A6" s="113" t="s">
        <v>155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157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158</v>
      </c>
      <c r="B8" s="114">
        <v>0</v>
      </c>
      <c r="H8" s="135" t="s">
        <v>192</v>
      </c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 t="s">
        <v>165</v>
      </c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>
        <v>0</v>
      </c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40"/>
      <c r="I12" s="157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0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-9033.3000000000029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H22" s="158"/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187</v>
      </c>
      <c r="B1" s="107"/>
      <c r="D1" s="106" t="s">
        <v>188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152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SUM(Orçamento!M97)</f>
        <v>8111.7500000000036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154</v>
      </c>
      <c r="B3" s="122">
        <v>0</v>
      </c>
      <c r="D3" s="123" t="s">
        <v>84</v>
      </c>
      <c r="E3" s="122">
        <v>0</v>
      </c>
      <c r="G3" s="124" t="s">
        <v>81</v>
      </c>
      <c r="H3" s="125">
        <v>554.13</v>
      </c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161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170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SUM(0-J5,-J29,-J6,-J2,-J3,-J4,-J7)</f>
        <v>0</v>
      </c>
      <c r="I5" s="110"/>
      <c r="J5" s="126">
        <f>SUM(0)</f>
        <v>0</v>
      </c>
      <c r="K5" s="127" t="s">
        <v>137</v>
      </c>
      <c r="L5" s="50">
        <v>1158</v>
      </c>
      <c r="M5">
        <v>4639</v>
      </c>
    </row>
    <row r="6" spans="1:14" ht="15" x14ac:dyDescent="0.25">
      <c r="A6" s="113" t="s">
        <v>155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157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158</v>
      </c>
      <c r="B8" s="114">
        <v>0</v>
      </c>
      <c r="H8" s="135" t="s">
        <v>189</v>
      </c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 t="s">
        <v>165</v>
      </c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 t="s">
        <v>169</v>
      </c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 t="s">
        <v>172</v>
      </c>
      <c r="B11" s="122">
        <v>0</v>
      </c>
      <c r="H11" s="138">
        <v>0</v>
      </c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40"/>
      <c r="I12" s="157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0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-8111.7500000000036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H22" s="158"/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7"/>
  <sheetViews>
    <sheetView topLeftCell="A2" workbookViewId="0"/>
  </sheetViews>
  <sheetFormatPr defaultRowHeight="12.75" x14ac:dyDescent="0.2"/>
  <sheetData>
    <row r="1" spans="1:14" x14ac:dyDescent="0.2">
      <c r="A1" s="106" t="s">
        <v>212</v>
      </c>
      <c r="B1" s="107"/>
      <c r="D1" s="106" t="s">
        <v>213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179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SUM(Orçamento!N97)</f>
        <v>8560.0000000000036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154</v>
      </c>
      <c r="B3" s="122">
        <v>0</v>
      </c>
      <c r="D3" s="123" t="s">
        <v>84</v>
      </c>
      <c r="E3" s="122">
        <v>0</v>
      </c>
      <c r="G3" s="124" t="s">
        <v>81</v>
      </c>
      <c r="H3" s="125">
        <v>125</v>
      </c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161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170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SUM(-J5,-J29,-J6,-J2,-J3,-J4,-J7)</f>
        <v>0</v>
      </c>
      <c r="I5" s="110"/>
      <c r="J5" s="126">
        <f>SUM(0)</f>
        <v>0</v>
      </c>
      <c r="K5" s="127" t="s">
        <v>137</v>
      </c>
      <c r="L5" s="50">
        <v>1158</v>
      </c>
      <c r="M5">
        <v>4639</v>
      </c>
    </row>
    <row r="6" spans="1:14" ht="15" x14ac:dyDescent="0.25">
      <c r="A6" s="113" t="s">
        <v>183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157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158</v>
      </c>
      <c r="B8" s="114">
        <v>0</v>
      </c>
      <c r="H8" s="135" t="s">
        <v>214</v>
      </c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 t="s">
        <v>165</v>
      </c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 t="s">
        <v>169</v>
      </c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 t="s">
        <v>177</v>
      </c>
      <c r="B11" s="122">
        <v>0</v>
      </c>
      <c r="H11" s="138">
        <v>0</v>
      </c>
      <c r="I11" s="139"/>
      <c r="J11" s="126">
        <v>0</v>
      </c>
      <c r="K11" s="127" t="s">
        <v>147</v>
      </c>
      <c r="L11" s="50"/>
    </row>
    <row r="12" spans="1:14" ht="15" x14ac:dyDescent="0.25">
      <c r="A12" s="113" t="s">
        <v>178</v>
      </c>
      <c r="B12" s="114">
        <v>0</v>
      </c>
      <c r="H12" s="140"/>
      <c r="I12" s="157"/>
      <c r="J12" s="119">
        <v>0</v>
      </c>
      <c r="K12" s="120" t="s">
        <v>153</v>
      </c>
      <c r="L12" s="50"/>
    </row>
    <row r="13" spans="1:14" ht="15" x14ac:dyDescent="0.25">
      <c r="A13" s="121" t="s">
        <v>186</v>
      </c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0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-8560.0000000000036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H22" s="158"/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/>
  </sheetViews>
  <sheetFormatPr defaultRowHeight="12.75" x14ac:dyDescent="0.2"/>
  <sheetData>
    <row r="1" spans="1:10" x14ac:dyDescent="0.2">
      <c r="A1" s="2" t="s">
        <v>102</v>
      </c>
      <c r="D1" s="2" t="s">
        <v>103</v>
      </c>
    </row>
    <row r="2" spans="1:10" x14ac:dyDescent="0.2">
      <c r="B2">
        <v>0</v>
      </c>
      <c r="J2">
        <v>0</v>
      </c>
    </row>
    <row r="3" spans="1:10" x14ac:dyDescent="0.2">
      <c r="B3">
        <v>0</v>
      </c>
      <c r="J3">
        <v>0</v>
      </c>
    </row>
    <row r="4" spans="1:10" x14ac:dyDescent="0.2">
      <c r="B4">
        <v>0</v>
      </c>
      <c r="J4">
        <v>0</v>
      </c>
    </row>
    <row r="5" spans="1:10" x14ac:dyDescent="0.2">
      <c r="B5">
        <v>0</v>
      </c>
    </row>
    <row r="6" spans="1:10" x14ac:dyDescent="0.2">
      <c r="B6">
        <v>0</v>
      </c>
      <c r="J6">
        <v>0</v>
      </c>
    </row>
    <row r="7" spans="1:10" x14ac:dyDescent="0.2">
      <c r="B7">
        <v>0</v>
      </c>
      <c r="J7">
        <v>0</v>
      </c>
    </row>
    <row r="8" spans="1:10" x14ac:dyDescent="0.2">
      <c r="B8">
        <v>0</v>
      </c>
      <c r="J8">
        <v>0</v>
      </c>
    </row>
    <row r="9" spans="1:10" x14ac:dyDescent="0.2">
      <c r="B9">
        <v>0</v>
      </c>
      <c r="J9">
        <v>0</v>
      </c>
    </row>
    <row r="10" spans="1:10" x14ac:dyDescent="0.2">
      <c r="J10">
        <v>0</v>
      </c>
    </row>
    <row r="11" spans="1:10" x14ac:dyDescent="0.2">
      <c r="J11">
        <v>0</v>
      </c>
    </row>
    <row r="12" spans="1:10" x14ac:dyDescent="0.2">
      <c r="J12">
        <v>0</v>
      </c>
    </row>
    <row r="13" spans="1:10" x14ac:dyDescent="0.2">
      <c r="J13">
        <v>0</v>
      </c>
    </row>
    <row r="14" spans="1:10" x14ac:dyDescent="0.2">
      <c r="J14">
        <v>0</v>
      </c>
    </row>
    <row r="15" spans="1:10" x14ac:dyDescent="0.2">
      <c r="J15">
        <v>0</v>
      </c>
    </row>
    <row r="16" spans="1:10" x14ac:dyDescent="0.2">
      <c r="J16">
        <v>0</v>
      </c>
    </row>
    <row r="17" spans="10:10" x14ac:dyDescent="0.2">
      <c r="J17">
        <v>0</v>
      </c>
    </row>
    <row r="18" spans="10:10" x14ac:dyDescent="0.2">
      <c r="J18">
        <v>0</v>
      </c>
    </row>
    <row r="19" spans="10:10" x14ac:dyDescent="0.2">
      <c r="J1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3"/>
  <sheetViews>
    <sheetView tabSelected="1" topLeftCell="A82" workbookViewId="0">
      <selection activeCell="Q88" sqref="Q88"/>
    </sheetView>
  </sheetViews>
  <sheetFormatPr defaultRowHeight="12.75" x14ac:dyDescent="0.2"/>
  <cols>
    <col min="2" max="2" width="28.7109375" bestFit="1" customWidth="1"/>
    <col min="3" max="3" width="10.28515625" bestFit="1" customWidth="1"/>
    <col min="4" max="4" width="14.85546875" customWidth="1"/>
    <col min="5" max="10" width="10.28515625" bestFit="1" customWidth="1"/>
    <col min="11" max="11" width="11.28515625" bestFit="1" customWidth="1"/>
    <col min="12" max="12" width="10.28515625" bestFit="1" customWidth="1"/>
    <col min="13" max="13" width="11.7109375" bestFit="1" customWidth="1"/>
    <col min="14" max="14" width="11.140625" bestFit="1" customWidth="1"/>
    <col min="15" max="15" width="16.42578125" bestFit="1" customWidth="1"/>
  </cols>
  <sheetData>
    <row r="1" spans="1:18" ht="25.5" x14ac:dyDescent="0.25">
      <c r="A1" s="4" t="s">
        <v>102</v>
      </c>
      <c r="B1" s="5"/>
      <c r="C1" s="5"/>
      <c r="D1" s="6" t="s">
        <v>215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8" x14ac:dyDescent="0.2">
      <c r="B2" s="3"/>
    </row>
    <row r="3" spans="1:18" x14ac:dyDescent="0.2">
      <c r="A3" s="7"/>
      <c r="B3" s="8"/>
      <c r="C3" s="9" t="s">
        <v>109</v>
      </c>
      <c r="D3" s="9" t="s">
        <v>110</v>
      </c>
      <c r="E3" s="9" t="s">
        <v>111</v>
      </c>
      <c r="F3" s="9" t="s">
        <v>112</v>
      </c>
      <c r="G3" s="9" t="s">
        <v>113</v>
      </c>
      <c r="H3" s="9" t="s">
        <v>114</v>
      </c>
      <c r="I3" s="9" t="s">
        <v>115</v>
      </c>
      <c r="J3" s="10" t="s">
        <v>116</v>
      </c>
      <c r="K3" s="9" t="s">
        <v>117</v>
      </c>
      <c r="L3" s="9" t="s">
        <v>120</v>
      </c>
      <c r="M3" s="9" t="s">
        <v>118</v>
      </c>
      <c r="N3" s="9" t="s">
        <v>119</v>
      </c>
      <c r="O3" s="11" t="s">
        <v>92</v>
      </c>
    </row>
    <row r="4" spans="1:18" x14ac:dyDescent="0.2">
      <c r="A4" s="12" t="s">
        <v>50</v>
      </c>
      <c r="B4" s="13"/>
      <c r="C4" s="14">
        <f t="shared" ref="C4:N4" si="0">SUM(C6,C13)</f>
        <v>5648.4500000000007</v>
      </c>
      <c r="D4" s="14">
        <f t="shared" si="0"/>
        <v>6541.9000000000015</v>
      </c>
      <c r="E4" s="14">
        <f t="shared" si="0"/>
        <v>9735.3500000000022</v>
      </c>
      <c r="F4" s="14">
        <f t="shared" si="0"/>
        <v>11625.800000000001</v>
      </c>
      <c r="G4" s="14">
        <f t="shared" si="0"/>
        <v>749.25000000000273</v>
      </c>
      <c r="H4" s="14">
        <f t="shared" si="0"/>
        <v>4415.7000000000035</v>
      </c>
      <c r="I4" s="14">
        <f t="shared" si="0"/>
        <v>6229.1500000000033</v>
      </c>
      <c r="J4" s="14">
        <f t="shared" si="0"/>
        <v>9872.600000000004</v>
      </c>
      <c r="K4" s="14">
        <f t="shared" si="0"/>
        <v>11315.050000000003</v>
      </c>
      <c r="L4" s="14">
        <f t="shared" si="0"/>
        <v>12873.300000000003</v>
      </c>
      <c r="M4" s="14">
        <f t="shared" si="0"/>
        <v>14681.750000000004</v>
      </c>
      <c r="N4" s="14">
        <f t="shared" si="0"/>
        <v>13760.200000000004</v>
      </c>
      <c r="O4" s="15">
        <f>O6</f>
        <v>67781.399999999994</v>
      </c>
      <c r="R4" s="16"/>
    </row>
    <row r="5" spans="1:18" x14ac:dyDescent="0.2">
      <c r="A5" s="17"/>
      <c r="B5" s="18" t="s">
        <v>65</v>
      </c>
      <c r="C5" s="19">
        <v>3243</v>
      </c>
      <c r="D5" s="19">
        <v>3243</v>
      </c>
      <c r="E5" s="19">
        <v>3243</v>
      </c>
      <c r="F5" s="19">
        <v>3243</v>
      </c>
      <c r="G5" s="19">
        <v>3243</v>
      </c>
      <c r="H5" s="19">
        <v>3243</v>
      </c>
      <c r="I5" s="19">
        <v>3243</v>
      </c>
      <c r="J5" s="19">
        <v>3243</v>
      </c>
      <c r="K5" s="19">
        <v>3243</v>
      </c>
      <c r="L5" s="19">
        <v>3243</v>
      </c>
      <c r="M5" s="19">
        <v>3243</v>
      </c>
      <c r="N5" s="19">
        <v>3243</v>
      </c>
      <c r="O5" s="20">
        <f t="shared" ref="O5:O10" si="1">SUM(C5:N5)</f>
        <v>38916</v>
      </c>
    </row>
    <row r="6" spans="1:18" x14ac:dyDescent="0.2">
      <c r="A6" s="17"/>
      <c r="B6" s="18" t="s">
        <v>78</v>
      </c>
      <c r="C6" s="21">
        <f>SUM(C5,C10,C11-C28-C73,C74,C8,C7,C9)</f>
        <v>5648.4500000000007</v>
      </c>
      <c r="D6" s="21">
        <f>SUM(D5,D10,D11-D28-D73,D74,D8,D7,D9)</f>
        <v>5648.45</v>
      </c>
      <c r="E6" s="21">
        <f>SUM(E5,E10,E11-E28-E73,E74,E8,E7)</f>
        <v>5648.4500000000007</v>
      </c>
      <c r="F6" s="21">
        <f>SUM(F5,F10,F11-F28-F73,F74,F8,F7,F9)</f>
        <v>5648.4499999999989</v>
      </c>
      <c r="G6" s="21">
        <f t="shared" ref="G6:N6" si="2">SUM(G5,G10,G11-G28-G73,G74,G8,G7)</f>
        <v>5648.45</v>
      </c>
      <c r="H6" s="21">
        <f t="shared" si="2"/>
        <v>5648.4500000000007</v>
      </c>
      <c r="I6" s="21">
        <f t="shared" si="2"/>
        <v>5648.45</v>
      </c>
      <c r="J6" s="22">
        <f t="shared" si="2"/>
        <v>5648.4500000000007</v>
      </c>
      <c r="K6" s="21">
        <f t="shared" si="2"/>
        <v>5648.45</v>
      </c>
      <c r="L6" s="21">
        <f t="shared" si="2"/>
        <v>5648.4500000000007</v>
      </c>
      <c r="M6" s="21">
        <f t="shared" si="2"/>
        <v>5648.4500000000007</v>
      </c>
      <c r="N6" s="21">
        <f t="shared" si="2"/>
        <v>5648.45</v>
      </c>
      <c r="O6" s="20">
        <f t="shared" si="1"/>
        <v>67781.399999999994</v>
      </c>
    </row>
    <row r="7" spans="1:18" x14ac:dyDescent="0.2">
      <c r="A7" s="17"/>
      <c r="B7" s="18" t="s">
        <v>121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v>0</v>
      </c>
      <c r="J7" s="24">
        <v>0</v>
      </c>
      <c r="K7" s="24">
        <f>SUM(0)</f>
        <v>0</v>
      </c>
      <c r="L7" s="24">
        <v>0</v>
      </c>
      <c r="M7" s="24">
        <v>0</v>
      </c>
      <c r="N7" s="24">
        <v>0</v>
      </c>
      <c r="O7" s="20">
        <f t="shared" si="1"/>
        <v>0</v>
      </c>
    </row>
    <row r="8" spans="1:18" x14ac:dyDescent="0.2">
      <c r="A8" s="17"/>
      <c r="B8" s="18" t="s">
        <v>122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0">
        <f t="shared" si="1"/>
        <v>0</v>
      </c>
    </row>
    <row r="9" spans="1:18" x14ac:dyDescent="0.2">
      <c r="A9" s="17"/>
      <c r="B9" s="18" t="s">
        <v>77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0">
        <f t="shared" si="1"/>
        <v>0</v>
      </c>
    </row>
    <row r="10" spans="1:18" x14ac:dyDescent="0.2">
      <c r="A10" s="17"/>
      <c r="B10" s="18" t="s">
        <v>101</v>
      </c>
      <c r="C10" s="23">
        <f>SUM(146.19,80.6,40.47,19.15,1150.07,544.75,411.67,341.46,164.8)</f>
        <v>2899.1600000000003</v>
      </c>
      <c r="D10" s="23">
        <f t="shared" ref="D10:N10" si="3">SUM(146.19,80.6,40.47,19.15,1150.07,544.75,411.67,341.46,164.8)</f>
        <v>2899.1600000000003</v>
      </c>
      <c r="E10" s="23">
        <f t="shared" si="3"/>
        <v>2899.1600000000003</v>
      </c>
      <c r="F10" s="23">
        <f t="shared" si="3"/>
        <v>2899.1600000000003</v>
      </c>
      <c r="G10" s="23">
        <f t="shared" si="3"/>
        <v>2899.1600000000003</v>
      </c>
      <c r="H10" s="23">
        <f t="shared" si="3"/>
        <v>2899.1600000000003</v>
      </c>
      <c r="I10" s="23">
        <f t="shared" si="3"/>
        <v>2899.1600000000003</v>
      </c>
      <c r="J10" s="23">
        <f t="shared" si="3"/>
        <v>2899.1600000000003</v>
      </c>
      <c r="K10" s="23">
        <f t="shared" si="3"/>
        <v>2899.1600000000003</v>
      </c>
      <c r="L10" s="23">
        <f t="shared" si="3"/>
        <v>2899.1600000000003</v>
      </c>
      <c r="M10" s="23">
        <f t="shared" si="3"/>
        <v>2899.1600000000003</v>
      </c>
      <c r="N10" s="23">
        <f t="shared" si="3"/>
        <v>2899.1600000000003</v>
      </c>
      <c r="O10" s="20">
        <f t="shared" si="1"/>
        <v>34789.920000000006</v>
      </c>
    </row>
    <row r="11" spans="1:18" x14ac:dyDescent="0.2">
      <c r="A11" s="17"/>
      <c r="B11" s="18" t="s">
        <v>107</v>
      </c>
      <c r="C11" s="23">
        <f>SUM(175*6)</f>
        <v>1050</v>
      </c>
      <c r="D11" s="23">
        <f t="shared" ref="D11:N11" si="4">SUM(175*6)</f>
        <v>1050</v>
      </c>
      <c r="E11" s="23">
        <f t="shared" si="4"/>
        <v>1050</v>
      </c>
      <c r="F11" s="23">
        <f t="shared" si="4"/>
        <v>1050</v>
      </c>
      <c r="G11" s="23">
        <f t="shared" si="4"/>
        <v>1050</v>
      </c>
      <c r="H11" s="23">
        <f t="shared" si="4"/>
        <v>1050</v>
      </c>
      <c r="I11" s="23">
        <f t="shared" si="4"/>
        <v>1050</v>
      </c>
      <c r="J11" s="23">
        <f t="shared" si="4"/>
        <v>1050</v>
      </c>
      <c r="K11" s="23">
        <f t="shared" si="4"/>
        <v>1050</v>
      </c>
      <c r="L11" s="23">
        <f t="shared" si="4"/>
        <v>1050</v>
      </c>
      <c r="M11" s="23">
        <f t="shared" si="4"/>
        <v>1050</v>
      </c>
      <c r="N11" s="23">
        <f t="shared" si="4"/>
        <v>1050</v>
      </c>
      <c r="O11" s="20">
        <v>0</v>
      </c>
    </row>
    <row r="12" spans="1:18" x14ac:dyDescent="0.2">
      <c r="A12" s="17"/>
      <c r="B12" s="18" t="s">
        <v>12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0">
        <f>SUM(C12:N12)</f>
        <v>0</v>
      </c>
      <c r="R12" s="16"/>
    </row>
    <row r="13" spans="1:18" x14ac:dyDescent="0.2">
      <c r="A13" s="25"/>
      <c r="B13" s="26" t="s">
        <v>67</v>
      </c>
      <c r="C13" s="27">
        <v>0</v>
      </c>
      <c r="D13" s="28">
        <f>C97</f>
        <v>893.45000000000118</v>
      </c>
      <c r="E13" s="29">
        <f>D97</f>
        <v>4086.9000000000015</v>
      </c>
      <c r="F13" s="28">
        <f t="shared" ref="F13:H13" si="5">E97</f>
        <v>5977.3500000000022</v>
      </c>
      <c r="G13" s="28">
        <f t="shared" si="5"/>
        <v>-4899.1999999999971</v>
      </c>
      <c r="H13" s="28">
        <f t="shared" si="5"/>
        <v>-1232.7499999999973</v>
      </c>
      <c r="I13" s="30">
        <f>H97</f>
        <v>580.70000000000391</v>
      </c>
      <c r="J13" s="30">
        <f t="shared" ref="J13" si="6">I97</f>
        <v>4224.1500000000033</v>
      </c>
      <c r="K13" s="30">
        <f t="shared" ref="K13:N13" si="7">J97</f>
        <v>5666.600000000004</v>
      </c>
      <c r="L13" s="31">
        <f t="shared" si="7"/>
        <v>7224.8500000000022</v>
      </c>
      <c r="M13" s="31">
        <f t="shared" si="7"/>
        <v>9033.3000000000029</v>
      </c>
      <c r="N13" s="27">
        <f t="shared" si="7"/>
        <v>8111.7500000000036</v>
      </c>
      <c r="O13" s="32">
        <f>SUM(C13:N13)</f>
        <v>39667.100000000035</v>
      </c>
      <c r="R13" s="33"/>
    </row>
    <row r="14" spans="1:18" x14ac:dyDescent="0.2">
      <c r="A14" s="1"/>
      <c r="B14" s="34"/>
      <c r="C14" s="35"/>
      <c r="D14" s="35"/>
      <c r="E14" s="36"/>
      <c r="F14" s="36"/>
      <c r="G14" s="36"/>
      <c r="H14" s="36"/>
      <c r="I14" s="36"/>
      <c r="J14" s="36">
        <v>0</v>
      </c>
      <c r="K14" s="36"/>
      <c r="L14" s="36"/>
      <c r="M14" s="36"/>
      <c r="N14" s="37"/>
      <c r="O14" s="38"/>
      <c r="R14" s="36"/>
    </row>
    <row r="15" spans="1:18" x14ac:dyDescent="0.2">
      <c r="A15" s="12" t="s">
        <v>14</v>
      </c>
      <c r="B15" s="13"/>
      <c r="C15" s="39">
        <f t="shared" ref="C15:N15" si="8">SUM(C16:C25)</f>
        <v>355</v>
      </c>
      <c r="D15" s="39">
        <f t="shared" si="8"/>
        <v>125</v>
      </c>
      <c r="E15" s="40">
        <f t="shared" si="8"/>
        <v>378</v>
      </c>
      <c r="F15" s="40">
        <f t="shared" si="8"/>
        <v>125</v>
      </c>
      <c r="G15" s="40">
        <f t="shared" si="8"/>
        <v>378</v>
      </c>
      <c r="H15" s="40">
        <f t="shared" si="8"/>
        <v>125</v>
      </c>
      <c r="I15" s="40">
        <f t="shared" si="8"/>
        <v>325</v>
      </c>
      <c r="J15" s="40">
        <f t="shared" si="8"/>
        <v>125</v>
      </c>
      <c r="K15" s="40">
        <f t="shared" si="8"/>
        <v>260</v>
      </c>
      <c r="L15" s="40">
        <f t="shared" si="8"/>
        <v>110</v>
      </c>
      <c r="M15" s="40">
        <f t="shared" si="8"/>
        <v>360</v>
      </c>
      <c r="N15" s="14">
        <f t="shared" si="8"/>
        <v>110</v>
      </c>
      <c r="O15" s="15">
        <f>SUM(O16:O26)</f>
        <v>2776</v>
      </c>
      <c r="R15" s="41"/>
    </row>
    <row r="16" spans="1:18" x14ac:dyDescent="0.2">
      <c r="A16" s="17"/>
      <c r="B16" s="18" t="s">
        <v>62</v>
      </c>
      <c r="C16" s="42">
        <v>0</v>
      </c>
      <c r="D16" s="43">
        <v>0</v>
      </c>
      <c r="E16" s="42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20">
        <f t="shared" ref="O16:O25" si="9">SUM(C16:N16)</f>
        <v>0</v>
      </c>
    </row>
    <row r="17" spans="1:20" x14ac:dyDescent="0.2">
      <c r="A17" s="17"/>
      <c r="B17" s="18" t="s">
        <v>15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20">
        <f t="shared" si="9"/>
        <v>0</v>
      </c>
      <c r="R17" s="33"/>
    </row>
    <row r="18" spans="1:20" x14ac:dyDescent="0.2">
      <c r="A18" s="17"/>
      <c r="B18" s="18" t="s">
        <v>16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20">
        <f t="shared" si="9"/>
        <v>0</v>
      </c>
      <c r="R18" s="33"/>
    </row>
    <row r="19" spans="1:20" x14ac:dyDescent="0.2">
      <c r="A19" s="17"/>
      <c r="B19" s="18" t="s">
        <v>58</v>
      </c>
      <c r="C19" s="42">
        <v>230</v>
      </c>
      <c r="D19" s="42">
        <v>0</v>
      </c>
      <c r="E19" s="42">
        <v>253</v>
      </c>
      <c r="F19" s="42">
        <v>0</v>
      </c>
      <c r="G19" s="42">
        <v>253</v>
      </c>
      <c r="H19" s="42"/>
      <c r="I19" s="42">
        <v>200</v>
      </c>
      <c r="J19" s="42">
        <v>0</v>
      </c>
      <c r="K19" s="42">
        <v>150</v>
      </c>
      <c r="L19" s="42">
        <v>0</v>
      </c>
      <c r="M19" s="42">
        <v>250</v>
      </c>
      <c r="N19" s="42">
        <v>0</v>
      </c>
      <c r="O19" s="20">
        <f t="shared" si="9"/>
        <v>1336</v>
      </c>
      <c r="R19" s="44"/>
    </row>
    <row r="20" spans="1:20" x14ac:dyDescent="0.2">
      <c r="A20" s="17"/>
      <c r="B20" s="18" t="s">
        <v>75</v>
      </c>
      <c r="C20" s="42">
        <v>125</v>
      </c>
      <c r="D20" s="42">
        <v>125</v>
      </c>
      <c r="E20" s="42">
        <v>125</v>
      </c>
      <c r="F20" s="42">
        <v>125</v>
      </c>
      <c r="G20" s="42">
        <v>125</v>
      </c>
      <c r="H20" s="42">
        <v>125</v>
      </c>
      <c r="I20" s="42">
        <v>125</v>
      </c>
      <c r="J20" s="42">
        <v>125</v>
      </c>
      <c r="K20" s="42">
        <v>110</v>
      </c>
      <c r="L20" s="42">
        <v>110</v>
      </c>
      <c r="M20" s="42">
        <v>110</v>
      </c>
      <c r="N20" s="42">
        <v>110</v>
      </c>
      <c r="O20" s="20">
        <f t="shared" si="9"/>
        <v>1440</v>
      </c>
      <c r="R20" s="33"/>
      <c r="T20" s="33"/>
    </row>
    <row r="21" spans="1:20" x14ac:dyDescent="0.2">
      <c r="A21" s="17"/>
      <c r="B21" s="18" t="s">
        <v>17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20">
        <f t="shared" si="9"/>
        <v>0</v>
      </c>
    </row>
    <row r="22" spans="1:20" x14ac:dyDescent="0.2">
      <c r="A22" s="17"/>
      <c r="B22" s="18" t="s">
        <v>18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20">
        <f t="shared" si="9"/>
        <v>0</v>
      </c>
      <c r="T22" s="33"/>
    </row>
    <row r="23" spans="1:20" x14ac:dyDescent="0.2">
      <c r="A23" s="17"/>
      <c r="B23" s="18" t="s">
        <v>19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20">
        <f t="shared" si="9"/>
        <v>0</v>
      </c>
    </row>
    <row r="24" spans="1:20" x14ac:dyDescent="0.2">
      <c r="A24" s="17"/>
      <c r="B24" s="45" t="s">
        <v>20</v>
      </c>
      <c r="C24" s="46">
        <v>0</v>
      </c>
      <c r="D24" s="46">
        <v>0</v>
      </c>
      <c r="E24" s="46">
        <v>0</v>
      </c>
      <c r="F24" s="46">
        <v>0</v>
      </c>
      <c r="G24" s="46">
        <f>SUM(0)</f>
        <v>0</v>
      </c>
      <c r="H24" s="46">
        <f>SUM(0)</f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20">
        <f t="shared" si="9"/>
        <v>0</v>
      </c>
      <c r="R24" s="44"/>
      <c r="S24" s="44"/>
      <c r="T24" s="33"/>
    </row>
    <row r="25" spans="1:20" x14ac:dyDescent="0.2">
      <c r="A25" s="25"/>
      <c r="B25" s="26" t="s">
        <v>63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47">
        <v>0</v>
      </c>
      <c r="M25" s="47">
        <v>0</v>
      </c>
      <c r="N25" s="47">
        <v>0</v>
      </c>
      <c r="O25" s="32">
        <f t="shared" si="9"/>
        <v>0</v>
      </c>
      <c r="R25" s="33"/>
      <c r="S25" s="48"/>
      <c r="T25" s="49"/>
    </row>
    <row r="26" spans="1:20" x14ac:dyDescent="0.2">
      <c r="A26" s="50"/>
      <c r="B26" s="34"/>
      <c r="C26" s="51"/>
      <c r="D26" s="5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8"/>
      <c r="R26" s="44"/>
    </row>
    <row r="27" spans="1:20" x14ac:dyDescent="0.2">
      <c r="A27" s="12" t="s">
        <v>21</v>
      </c>
      <c r="B27" s="52"/>
      <c r="C27" s="53">
        <f t="shared" ref="C27:N27" si="10">SUM(C28:C32)</f>
        <v>63.48</v>
      </c>
      <c r="D27" s="53">
        <f t="shared" si="10"/>
        <v>163.47999999999999</v>
      </c>
      <c r="E27" s="14">
        <f t="shared" si="10"/>
        <v>63.48</v>
      </c>
      <c r="F27" s="14">
        <f t="shared" si="10"/>
        <v>63.48</v>
      </c>
      <c r="G27" s="14">
        <f t="shared" si="10"/>
        <v>115.47999999999999</v>
      </c>
      <c r="H27" s="14">
        <f t="shared" si="10"/>
        <v>63.48</v>
      </c>
      <c r="I27" s="14">
        <f t="shared" si="10"/>
        <v>108.47999999999999</v>
      </c>
      <c r="J27" s="14">
        <f t="shared" si="10"/>
        <v>63.48</v>
      </c>
      <c r="K27" s="14">
        <f t="shared" si="10"/>
        <v>63.48</v>
      </c>
      <c r="L27" s="14">
        <f t="shared" si="10"/>
        <v>63.48</v>
      </c>
      <c r="M27" s="14">
        <f t="shared" si="10"/>
        <v>63.48</v>
      </c>
      <c r="N27" s="14">
        <f t="shared" si="10"/>
        <v>63.48</v>
      </c>
      <c r="O27" s="15">
        <f>SUM(O28:O33)</f>
        <v>958.7600000000001</v>
      </c>
      <c r="R27" s="49"/>
      <c r="T27" s="33"/>
    </row>
    <row r="28" spans="1:20" x14ac:dyDescent="0.2">
      <c r="A28" s="17"/>
      <c r="B28" s="54" t="s">
        <v>22</v>
      </c>
      <c r="C28" s="42">
        <v>63.48</v>
      </c>
      <c r="D28" s="42">
        <v>63.48</v>
      </c>
      <c r="E28" s="42">
        <v>63.48</v>
      </c>
      <c r="F28" s="42">
        <v>63.48</v>
      </c>
      <c r="G28" s="42">
        <v>63.48</v>
      </c>
      <c r="H28" s="42">
        <v>63.48</v>
      </c>
      <c r="I28" s="42">
        <v>63.48</v>
      </c>
      <c r="J28" s="42">
        <v>63.48</v>
      </c>
      <c r="K28" s="42">
        <v>63.48</v>
      </c>
      <c r="L28" s="42">
        <v>63.48</v>
      </c>
      <c r="M28" s="42">
        <v>63.48</v>
      </c>
      <c r="N28" s="42">
        <v>63.48</v>
      </c>
      <c r="O28" s="20">
        <f>SUM(C28:N28)</f>
        <v>761.7600000000001</v>
      </c>
      <c r="R28" s="48"/>
    </row>
    <row r="29" spans="1:20" x14ac:dyDescent="0.2">
      <c r="A29" s="17"/>
      <c r="B29" s="54" t="s">
        <v>59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20">
        <f>SUM(C29:N29)</f>
        <v>0</v>
      </c>
      <c r="R29" s="48"/>
    </row>
    <row r="30" spans="1:20" x14ac:dyDescent="0.2">
      <c r="A30" s="17"/>
      <c r="B30" s="54" t="s">
        <v>23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20">
        <f>SUM(C30:N30)</f>
        <v>0</v>
      </c>
      <c r="R30" s="48"/>
    </row>
    <row r="31" spans="1:20" x14ac:dyDescent="0.2">
      <c r="A31" s="17"/>
      <c r="B31" s="54" t="s">
        <v>24</v>
      </c>
      <c r="C31" s="42">
        <v>0</v>
      </c>
      <c r="D31" s="42">
        <v>100</v>
      </c>
      <c r="E31" s="42">
        <v>0</v>
      </c>
      <c r="F31" s="42">
        <v>0</v>
      </c>
      <c r="G31" s="42">
        <v>52</v>
      </c>
      <c r="H31" s="42">
        <v>0</v>
      </c>
      <c r="I31" s="42">
        <v>45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20">
        <f>SUM(C31:N31)</f>
        <v>197</v>
      </c>
      <c r="R31" s="48"/>
    </row>
    <row r="32" spans="1:20" x14ac:dyDescent="0.2">
      <c r="A32" s="25"/>
      <c r="B32" s="55" t="s">
        <v>13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32">
        <f>SUM(C32:N32)</f>
        <v>0</v>
      </c>
      <c r="R32" s="48"/>
    </row>
    <row r="33" spans="1:21" x14ac:dyDescent="0.2">
      <c r="A33" s="50"/>
      <c r="B33" s="56"/>
      <c r="C33" s="57"/>
      <c r="D33" s="5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R33" s="49"/>
      <c r="U33" s="33"/>
    </row>
    <row r="34" spans="1:21" x14ac:dyDescent="0.2">
      <c r="A34" s="12" t="s">
        <v>25</v>
      </c>
      <c r="B34" s="52"/>
      <c r="C34" s="53">
        <f t="shared" ref="C34:N34" si="11">SUM(C35:C39)</f>
        <v>140</v>
      </c>
      <c r="D34" s="53">
        <f t="shared" si="11"/>
        <v>140</v>
      </c>
      <c r="E34" s="14">
        <f t="shared" si="11"/>
        <v>140</v>
      </c>
      <c r="F34" s="14">
        <f t="shared" si="11"/>
        <v>140</v>
      </c>
      <c r="G34" s="14">
        <f t="shared" si="11"/>
        <v>140</v>
      </c>
      <c r="H34" s="14">
        <f t="shared" si="11"/>
        <v>140</v>
      </c>
      <c r="I34" s="14">
        <f t="shared" si="11"/>
        <v>140</v>
      </c>
      <c r="J34" s="14">
        <f t="shared" si="11"/>
        <v>140</v>
      </c>
      <c r="K34" s="14">
        <f t="shared" si="11"/>
        <v>140</v>
      </c>
      <c r="L34" s="14">
        <f t="shared" si="11"/>
        <v>140</v>
      </c>
      <c r="M34" s="14">
        <f t="shared" si="11"/>
        <v>140</v>
      </c>
      <c r="N34" s="14">
        <f t="shared" si="11"/>
        <v>140</v>
      </c>
      <c r="O34" s="15">
        <f t="shared" ref="O34:O39" si="12">SUM(C34:N34)</f>
        <v>1680</v>
      </c>
      <c r="R34" s="58"/>
    </row>
    <row r="35" spans="1:21" x14ac:dyDescent="0.2">
      <c r="A35" s="17"/>
      <c r="B35" s="54" t="s">
        <v>26</v>
      </c>
      <c r="C35" s="42">
        <v>140</v>
      </c>
      <c r="D35" s="42">
        <v>140</v>
      </c>
      <c r="E35" s="42">
        <v>140</v>
      </c>
      <c r="F35" s="42">
        <v>140</v>
      </c>
      <c r="G35" s="42">
        <v>140</v>
      </c>
      <c r="H35" s="42">
        <v>140</v>
      </c>
      <c r="I35" s="42">
        <v>140</v>
      </c>
      <c r="J35" s="42">
        <v>140</v>
      </c>
      <c r="K35" s="42">
        <v>140</v>
      </c>
      <c r="L35" s="42">
        <v>140</v>
      </c>
      <c r="M35" s="42">
        <v>140</v>
      </c>
      <c r="N35" s="42">
        <v>140</v>
      </c>
      <c r="O35" s="20">
        <f t="shared" si="12"/>
        <v>1680</v>
      </c>
      <c r="R35" s="44"/>
      <c r="S35" s="33"/>
      <c r="T35" s="33"/>
    </row>
    <row r="36" spans="1:21" x14ac:dyDescent="0.2">
      <c r="A36" s="17"/>
      <c r="B36" s="54" t="s">
        <v>60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20">
        <f t="shared" si="12"/>
        <v>0</v>
      </c>
      <c r="R36" s="59"/>
      <c r="S36" s="33"/>
      <c r="T36" s="33"/>
    </row>
    <row r="37" spans="1:21" x14ac:dyDescent="0.2">
      <c r="A37" s="17"/>
      <c r="B37" s="54" t="s">
        <v>27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20">
        <f t="shared" si="12"/>
        <v>0</v>
      </c>
      <c r="R37" s="59"/>
      <c r="S37" s="60"/>
      <c r="T37" s="33"/>
    </row>
    <row r="38" spans="1:21" x14ac:dyDescent="0.2">
      <c r="A38" s="17"/>
      <c r="B38" s="54" t="s">
        <v>28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f t="shared" si="12"/>
        <v>0</v>
      </c>
      <c r="R38" s="16"/>
      <c r="S38" s="16"/>
    </row>
    <row r="39" spans="1:21" x14ac:dyDescent="0.2">
      <c r="A39" s="25"/>
      <c r="B39" s="55" t="s">
        <v>86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47">
        <v>0</v>
      </c>
      <c r="M39" s="47">
        <v>0</v>
      </c>
      <c r="N39" s="47">
        <v>0</v>
      </c>
      <c r="O39" s="32">
        <f t="shared" si="12"/>
        <v>0</v>
      </c>
      <c r="R39" s="16"/>
      <c r="S39" s="16"/>
      <c r="T39" s="16"/>
    </row>
    <row r="40" spans="1:21" x14ac:dyDescent="0.2">
      <c r="A40" s="50"/>
      <c r="B40" s="56"/>
      <c r="C40" s="57"/>
      <c r="D40" s="57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S40" s="16"/>
      <c r="T40" s="16"/>
    </row>
    <row r="41" spans="1:21" x14ac:dyDescent="0.2">
      <c r="A41" s="12" t="s">
        <v>29</v>
      </c>
      <c r="B41" s="52"/>
      <c r="C41" s="53">
        <f t="shared" ref="C41:N41" si="13">SUM(C42:C48)</f>
        <v>240</v>
      </c>
      <c r="D41" s="14">
        <f t="shared" si="13"/>
        <v>240</v>
      </c>
      <c r="E41" s="14">
        <f t="shared" si="13"/>
        <v>240</v>
      </c>
      <c r="F41" s="14">
        <f t="shared" si="13"/>
        <v>1740</v>
      </c>
      <c r="G41" s="14">
        <f t="shared" si="13"/>
        <v>240</v>
      </c>
      <c r="H41" s="14">
        <f t="shared" si="13"/>
        <v>240</v>
      </c>
      <c r="I41" s="14">
        <f t="shared" si="13"/>
        <v>240</v>
      </c>
      <c r="J41" s="14">
        <f t="shared" si="13"/>
        <v>240</v>
      </c>
      <c r="K41" s="14">
        <f t="shared" si="13"/>
        <v>600</v>
      </c>
      <c r="L41" s="14">
        <f t="shared" si="13"/>
        <v>240</v>
      </c>
      <c r="M41" s="14">
        <f t="shared" si="13"/>
        <v>1340</v>
      </c>
      <c r="N41" s="14">
        <f t="shared" si="13"/>
        <v>500</v>
      </c>
      <c r="O41" s="15">
        <f t="shared" ref="O41:O48" si="14">SUM(C41:N41)</f>
        <v>6100</v>
      </c>
      <c r="R41" s="16"/>
      <c r="S41" s="16"/>
    </row>
    <row r="42" spans="1:21" x14ac:dyDescent="0.2">
      <c r="A42" s="17"/>
      <c r="B42" s="54" t="s">
        <v>31</v>
      </c>
      <c r="C42" s="42">
        <v>240</v>
      </c>
      <c r="D42" s="42">
        <v>240</v>
      </c>
      <c r="E42" s="42">
        <v>240</v>
      </c>
      <c r="F42" s="42">
        <v>240</v>
      </c>
      <c r="G42" s="42">
        <v>240</v>
      </c>
      <c r="H42" s="42">
        <v>240</v>
      </c>
      <c r="I42" s="42">
        <v>240</v>
      </c>
      <c r="J42" s="42">
        <v>240</v>
      </c>
      <c r="K42" s="42">
        <v>600</v>
      </c>
      <c r="L42" s="42">
        <v>240</v>
      </c>
      <c r="M42" s="42">
        <v>240</v>
      </c>
      <c r="N42" s="42">
        <v>500</v>
      </c>
      <c r="O42" s="20">
        <f t="shared" si="14"/>
        <v>3500</v>
      </c>
    </row>
    <row r="43" spans="1:21" x14ac:dyDescent="0.2">
      <c r="A43" s="17"/>
      <c r="B43" s="54" t="s">
        <v>30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20">
        <f t="shared" si="14"/>
        <v>0</v>
      </c>
    </row>
    <row r="44" spans="1:21" x14ac:dyDescent="0.2">
      <c r="A44" s="17"/>
      <c r="B44" s="54" t="s">
        <v>32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20">
        <f t="shared" si="14"/>
        <v>0</v>
      </c>
    </row>
    <row r="45" spans="1:21" x14ac:dyDescent="0.2">
      <c r="A45" s="17"/>
      <c r="B45" s="54" t="s">
        <v>33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20">
        <f t="shared" si="14"/>
        <v>0</v>
      </c>
    </row>
    <row r="46" spans="1:21" x14ac:dyDescent="0.2">
      <c r="A46" s="17"/>
      <c r="B46" s="54" t="s">
        <v>71</v>
      </c>
      <c r="C46" s="42">
        <v>0</v>
      </c>
      <c r="D46" s="42">
        <v>0</v>
      </c>
      <c r="E46" s="42">
        <v>0</v>
      </c>
      <c r="F46" s="42">
        <v>1500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1100</v>
      </c>
      <c r="N46" s="42">
        <v>0</v>
      </c>
      <c r="O46" s="20">
        <f t="shared" si="14"/>
        <v>2600</v>
      </c>
      <c r="R46" s="44"/>
    </row>
    <row r="47" spans="1:21" x14ac:dyDescent="0.2">
      <c r="A47" s="17"/>
      <c r="B47" s="54" t="s">
        <v>36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20">
        <f t="shared" si="14"/>
        <v>0</v>
      </c>
      <c r="R47" s="33"/>
    </row>
    <row r="48" spans="1:21" ht="15" x14ac:dyDescent="0.2">
      <c r="A48" s="25"/>
      <c r="B48" s="55" t="s">
        <v>13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47">
        <v>0</v>
      </c>
      <c r="M48" s="47">
        <v>0</v>
      </c>
      <c r="N48" s="47">
        <v>0</v>
      </c>
      <c r="O48" s="32">
        <f t="shared" si="14"/>
        <v>0</v>
      </c>
      <c r="T48" s="61"/>
    </row>
    <row r="49" spans="1:19" x14ac:dyDescent="0.2">
      <c r="A49" s="50"/>
      <c r="B49" s="56"/>
      <c r="C49" s="57"/>
      <c r="D49" s="57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S49" s="16"/>
    </row>
    <row r="50" spans="1:19" x14ac:dyDescent="0.2">
      <c r="A50" s="12" t="s">
        <v>37</v>
      </c>
      <c r="B50" s="52"/>
      <c r="C50" s="53">
        <f t="shared" ref="C50:N50" si="15">SUM(C51:C60)</f>
        <v>2200</v>
      </c>
      <c r="D50" s="53">
        <f t="shared" si="15"/>
        <v>1750</v>
      </c>
      <c r="E50" s="14">
        <f t="shared" si="15"/>
        <v>800</v>
      </c>
      <c r="F50" s="14">
        <f t="shared" si="15"/>
        <v>900</v>
      </c>
      <c r="G50" s="14">
        <f t="shared" si="15"/>
        <v>650</v>
      </c>
      <c r="H50" s="14">
        <f t="shared" si="15"/>
        <v>330</v>
      </c>
      <c r="I50" s="14">
        <f t="shared" si="15"/>
        <v>300</v>
      </c>
      <c r="J50" s="14">
        <f t="shared" si="15"/>
        <v>1201</v>
      </c>
      <c r="K50" s="14">
        <f t="shared" si="15"/>
        <v>385.2</v>
      </c>
      <c r="L50" s="14">
        <f t="shared" si="15"/>
        <v>1700</v>
      </c>
      <c r="M50" s="14">
        <f t="shared" si="15"/>
        <v>2230</v>
      </c>
      <c r="N50" s="14">
        <f t="shared" si="15"/>
        <v>950.2</v>
      </c>
      <c r="O50" s="15">
        <f t="shared" ref="O50:O60" si="16">SUM(C50:N50)</f>
        <v>13396.400000000001</v>
      </c>
      <c r="S50" s="33"/>
    </row>
    <row r="51" spans="1:19" x14ac:dyDescent="0.2">
      <c r="A51" s="17"/>
      <c r="B51" s="54" t="s">
        <v>108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20">
        <f t="shared" si="16"/>
        <v>0</v>
      </c>
      <c r="S51" s="16"/>
    </row>
    <row r="52" spans="1:19" x14ac:dyDescent="0.2">
      <c r="A52" s="17"/>
      <c r="B52" s="54" t="s">
        <v>38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f>SUM(0)</f>
        <v>0</v>
      </c>
      <c r="K52" s="42">
        <v>0</v>
      </c>
      <c r="L52" s="42">
        <v>0</v>
      </c>
      <c r="M52" s="42">
        <v>0</v>
      </c>
      <c r="N52" s="42"/>
      <c r="O52" s="20">
        <f t="shared" si="16"/>
        <v>0</v>
      </c>
      <c r="S52" s="16"/>
    </row>
    <row r="53" spans="1:19" x14ac:dyDescent="0.2">
      <c r="A53" s="17"/>
      <c r="B53" s="54" t="s">
        <v>39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/>
      <c r="O53" s="20">
        <f t="shared" si="16"/>
        <v>0</v>
      </c>
    </row>
    <row r="54" spans="1:19" x14ac:dyDescent="0.2">
      <c r="A54" s="17"/>
      <c r="B54" s="54" t="s">
        <v>40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/>
      <c r="O54" s="20">
        <f t="shared" si="16"/>
        <v>0</v>
      </c>
      <c r="S54" s="33"/>
    </row>
    <row r="55" spans="1:19" x14ac:dyDescent="0.2">
      <c r="A55" s="17"/>
      <c r="B55" s="54" t="s">
        <v>64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/>
      <c r="O55" s="20">
        <f t="shared" si="16"/>
        <v>0</v>
      </c>
    </row>
    <row r="56" spans="1:19" x14ac:dyDescent="0.2">
      <c r="A56" s="17"/>
      <c r="B56" s="54" t="s">
        <v>69</v>
      </c>
      <c r="C56" s="42">
        <v>200</v>
      </c>
      <c r="D56" s="42">
        <v>250</v>
      </c>
      <c r="E56" s="42">
        <v>300</v>
      </c>
      <c r="F56" s="42">
        <v>200</v>
      </c>
      <c r="G56" s="42">
        <v>150</v>
      </c>
      <c r="H56" s="42">
        <v>100</v>
      </c>
      <c r="I56" s="42">
        <v>300</v>
      </c>
      <c r="J56" s="42">
        <v>1000</v>
      </c>
      <c r="K56" s="42">
        <v>150</v>
      </c>
      <c r="L56" s="42">
        <v>200</v>
      </c>
      <c r="M56" s="42">
        <v>230</v>
      </c>
      <c r="N56" s="42">
        <v>800</v>
      </c>
      <c r="O56" s="20">
        <f t="shared" si="16"/>
        <v>3880</v>
      </c>
      <c r="S56" s="16"/>
    </row>
    <row r="57" spans="1:19" x14ac:dyDescent="0.2">
      <c r="A57" s="17"/>
      <c r="B57" s="54" t="s">
        <v>80</v>
      </c>
      <c r="C57" s="42">
        <v>0</v>
      </c>
      <c r="D57" s="42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20">
        <f t="shared" si="16"/>
        <v>0</v>
      </c>
    </row>
    <row r="58" spans="1:19" x14ac:dyDescent="0.2">
      <c r="A58" s="17"/>
      <c r="B58" s="54" t="s">
        <v>184</v>
      </c>
      <c r="C58" s="42">
        <v>2000</v>
      </c>
      <c r="D58" s="42">
        <v>1500</v>
      </c>
      <c r="E58" s="42">
        <v>500</v>
      </c>
      <c r="F58" s="42">
        <v>700</v>
      </c>
      <c r="G58" s="42">
        <v>500</v>
      </c>
      <c r="H58" s="42">
        <v>230</v>
      </c>
      <c r="I58" s="42">
        <v>0</v>
      </c>
      <c r="J58" s="42">
        <v>201</v>
      </c>
      <c r="K58" s="42">
        <v>235.2</v>
      </c>
      <c r="L58" s="42">
        <v>1500</v>
      </c>
      <c r="M58" s="42">
        <v>2000</v>
      </c>
      <c r="N58" s="42">
        <v>150.19999999999999</v>
      </c>
      <c r="O58" s="20">
        <f t="shared" si="16"/>
        <v>9516.4000000000015</v>
      </c>
    </row>
    <row r="59" spans="1:19" x14ac:dyDescent="0.2">
      <c r="A59" s="17"/>
      <c r="B59" s="54" t="s">
        <v>98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20">
        <f t="shared" si="16"/>
        <v>0</v>
      </c>
    </row>
    <row r="60" spans="1:19" x14ac:dyDescent="0.2">
      <c r="A60" s="25"/>
      <c r="B60" s="55" t="s">
        <v>13</v>
      </c>
      <c r="C60" s="47">
        <v>0</v>
      </c>
      <c r="D60" s="47">
        <v>0</v>
      </c>
      <c r="E60" s="47">
        <v>0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47">
        <v>0</v>
      </c>
      <c r="M60" s="47">
        <v>0</v>
      </c>
      <c r="N60" s="47">
        <v>0</v>
      </c>
      <c r="O60" s="32">
        <f t="shared" si="16"/>
        <v>0</v>
      </c>
      <c r="S60" s="16"/>
    </row>
    <row r="61" spans="1:19" x14ac:dyDescent="0.2">
      <c r="A61" s="50"/>
      <c r="B61" s="56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9" x14ac:dyDescent="0.2">
      <c r="A62" s="12" t="s">
        <v>41</v>
      </c>
      <c r="B62" s="52"/>
      <c r="C62" s="14">
        <f t="shared" ref="C62:N62" si="17">SUM(C63:C71)</f>
        <v>300</v>
      </c>
      <c r="D62" s="14">
        <f t="shared" si="17"/>
        <v>0</v>
      </c>
      <c r="E62" s="14">
        <f t="shared" si="17"/>
        <v>200</v>
      </c>
      <c r="F62" s="14">
        <f t="shared" si="17"/>
        <v>120</v>
      </c>
      <c r="G62" s="14">
        <f t="shared" si="17"/>
        <v>0</v>
      </c>
      <c r="H62" s="14">
        <f t="shared" si="17"/>
        <v>0</v>
      </c>
      <c r="I62" s="14">
        <f t="shared" si="17"/>
        <v>500</v>
      </c>
      <c r="J62" s="14">
        <f t="shared" si="17"/>
        <v>0</v>
      </c>
      <c r="K62" s="14">
        <f t="shared" si="17"/>
        <v>50</v>
      </c>
      <c r="L62" s="14">
        <f t="shared" si="17"/>
        <v>150</v>
      </c>
      <c r="M62" s="14">
        <f t="shared" si="17"/>
        <v>0</v>
      </c>
      <c r="N62" s="14">
        <f t="shared" si="17"/>
        <v>200</v>
      </c>
      <c r="O62" s="15">
        <f t="shared" ref="O62:O71" si="18">SUM(C62:N62)</f>
        <v>1520</v>
      </c>
    </row>
    <row r="63" spans="1:19" x14ac:dyDescent="0.2">
      <c r="A63" s="17"/>
      <c r="B63" s="54" t="s">
        <v>42</v>
      </c>
      <c r="C63" s="62">
        <v>300</v>
      </c>
      <c r="D63" s="62">
        <v>0</v>
      </c>
      <c r="E63" s="62">
        <v>0</v>
      </c>
      <c r="F63" s="62">
        <v>120</v>
      </c>
      <c r="G63" s="62">
        <v>0</v>
      </c>
      <c r="H63" s="62">
        <v>0</v>
      </c>
      <c r="I63" s="62">
        <v>0</v>
      </c>
      <c r="J63" s="62">
        <v>0</v>
      </c>
      <c r="K63" s="62">
        <v>50</v>
      </c>
      <c r="L63" s="62">
        <v>0</v>
      </c>
      <c r="M63" s="62">
        <v>0</v>
      </c>
      <c r="N63" s="62">
        <v>200</v>
      </c>
      <c r="O63" s="20">
        <f t="shared" si="18"/>
        <v>670</v>
      </c>
    </row>
    <row r="64" spans="1:19" x14ac:dyDescent="0.2">
      <c r="A64" s="17"/>
      <c r="B64" s="54" t="s">
        <v>43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20">
        <f t="shared" si="18"/>
        <v>0</v>
      </c>
    </row>
    <row r="65" spans="1:15" x14ac:dyDescent="0.2">
      <c r="A65" s="17"/>
      <c r="B65" s="54" t="s">
        <v>100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0</v>
      </c>
      <c r="L65" s="62">
        <v>0</v>
      </c>
      <c r="M65" s="62">
        <v>0</v>
      </c>
      <c r="N65" s="62">
        <v>0</v>
      </c>
      <c r="O65" s="20">
        <f t="shared" si="18"/>
        <v>0</v>
      </c>
    </row>
    <row r="66" spans="1:15" x14ac:dyDescent="0.2">
      <c r="A66" s="17"/>
      <c r="B66" s="54" t="s">
        <v>68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20">
        <f t="shared" si="18"/>
        <v>0</v>
      </c>
    </row>
    <row r="67" spans="1:15" x14ac:dyDescent="0.2">
      <c r="A67" s="17"/>
      <c r="B67" s="54" t="s">
        <v>44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20">
        <f t="shared" si="18"/>
        <v>0</v>
      </c>
    </row>
    <row r="68" spans="1:15" x14ac:dyDescent="0.2">
      <c r="A68" s="17"/>
      <c r="B68" s="54" t="s">
        <v>45</v>
      </c>
      <c r="C68" s="62">
        <f>Detalhamento_01!J4</f>
        <v>0</v>
      </c>
      <c r="D68" s="62">
        <f>Detalhamento_02!J4</f>
        <v>0</v>
      </c>
      <c r="E68" s="62">
        <f>SUM(Detalhamento_03!J5)</f>
        <v>0</v>
      </c>
      <c r="F68" s="62">
        <f>SUM(Detalhamento_04!J5)</f>
        <v>0</v>
      </c>
      <c r="G68" s="62">
        <f>SUM(Detalhamento_05!J5)</f>
        <v>0</v>
      </c>
      <c r="H68" s="62">
        <f>Detalhamento_06!J5</f>
        <v>0</v>
      </c>
      <c r="I68" s="62">
        <f>SUM(Detalhamento_07!J5)</f>
        <v>0</v>
      </c>
      <c r="J68" s="62">
        <f>SUM(Detalhamento_08!J5,0)</f>
        <v>0</v>
      </c>
      <c r="K68" s="62">
        <f>SUM(Detalhamento_09!J5)</f>
        <v>0</v>
      </c>
      <c r="L68" s="62">
        <f>SUM(Detalhamento_10!J5,0)</f>
        <v>0</v>
      </c>
      <c r="M68" s="62">
        <f>SUM(0,Detalhamento_11!J5)</f>
        <v>0</v>
      </c>
      <c r="N68" s="62">
        <f>SUM(Detalhamento_12!J5,0)</f>
        <v>0</v>
      </c>
      <c r="O68" s="20">
        <f t="shared" si="18"/>
        <v>0</v>
      </c>
    </row>
    <row r="69" spans="1:15" x14ac:dyDescent="0.2">
      <c r="A69" s="17"/>
      <c r="B69" s="54" t="s">
        <v>46</v>
      </c>
      <c r="C69" s="62">
        <v>0</v>
      </c>
      <c r="D69" s="62">
        <v>0</v>
      </c>
      <c r="E69" s="62">
        <v>0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0</v>
      </c>
      <c r="L69" s="62">
        <v>0</v>
      </c>
      <c r="M69" s="62"/>
      <c r="N69" s="62">
        <v>0</v>
      </c>
      <c r="O69" s="20">
        <f t="shared" si="18"/>
        <v>0</v>
      </c>
    </row>
    <row r="70" spans="1:15" x14ac:dyDescent="0.2">
      <c r="A70" s="17"/>
      <c r="B70" s="54" t="s">
        <v>47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20">
        <f t="shared" si="18"/>
        <v>0</v>
      </c>
    </row>
    <row r="71" spans="1:15" x14ac:dyDescent="0.2">
      <c r="A71" s="25"/>
      <c r="B71" s="63" t="s">
        <v>123</v>
      </c>
      <c r="C71" s="64">
        <v>0</v>
      </c>
      <c r="D71" s="64">
        <v>0</v>
      </c>
      <c r="E71" s="64">
        <v>200</v>
      </c>
      <c r="F71" s="64">
        <v>0</v>
      </c>
      <c r="G71" s="65">
        <v>0</v>
      </c>
      <c r="H71" s="64">
        <v>0</v>
      </c>
      <c r="I71" s="64">
        <v>500</v>
      </c>
      <c r="J71" s="64">
        <v>0</v>
      </c>
      <c r="K71" s="64">
        <v>0</v>
      </c>
      <c r="L71" s="64">
        <v>150</v>
      </c>
      <c r="M71" s="64">
        <v>0</v>
      </c>
      <c r="N71" s="64">
        <v>0</v>
      </c>
      <c r="O71" s="32">
        <f t="shared" si="18"/>
        <v>850</v>
      </c>
    </row>
    <row r="72" spans="1:15" x14ac:dyDescent="0.2">
      <c r="A72" s="1"/>
      <c r="B72" s="56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 x14ac:dyDescent="0.2">
      <c r="A73" s="12" t="s">
        <v>70</v>
      </c>
      <c r="B73" s="52"/>
      <c r="C73" s="14">
        <f t="shared" ref="C73:N73" si="19">SUM(C74:C79)</f>
        <v>3000.2299999999996</v>
      </c>
      <c r="D73" s="14">
        <f t="shared" si="19"/>
        <v>1680.23</v>
      </c>
      <c r="E73" s="14">
        <f t="shared" si="19"/>
        <v>3480.2299999999996</v>
      </c>
      <c r="F73" s="14">
        <f t="shared" si="19"/>
        <v>12980.230000000001</v>
      </c>
      <c r="G73" s="14">
        <f t="shared" si="19"/>
        <v>2002.23</v>
      </c>
      <c r="H73" s="14">
        <f t="shared" si="19"/>
        <v>4480.2299999999996</v>
      </c>
      <c r="I73" s="14">
        <f t="shared" si="19"/>
        <v>1980.23</v>
      </c>
      <c r="J73" s="14">
        <f t="shared" si="19"/>
        <v>3980.2299999999996</v>
      </c>
      <c r="K73" s="14">
        <f t="shared" si="19"/>
        <v>1635.23</v>
      </c>
      <c r="L73" s="14">
        <f t="shared" si="19"/>
        <v>2980.2299999999996</v>
      </c>
      <c r="M73" s="14">
        <f t="shared" si="19"/>
        <v>3980.2299999999996</v>
      </c>
      <c r="N73" s="14">
        <f t="shared" si="19"/>
        <v>1780.23</v>
      </c>
      <c r="O73" s="15">
        <f>SUM(C73:N73)</f>
        <v>43959.76</v>
      </c>
    </row>
    <row r="74" spans="1:15" x14ac:dyDescent="0.2">
      <c r="A74" s="17"/>
      <c r="B74" s="54" t="s">
        <v>79</v>
      </c>
      <c r="C74" s="62">
        <v>1520</v>
      </c>
      <c r="D74" s="62">
        <v>200</v>
      </c>
      <c r="E74" s="62">
        <v>2000</v>
      </c>
      <c r="F74" s="62">
        <v>11500</v>
      </c>
      <c r="G74" s="62">
        <v>522</v>
      </c>
      <c r="H74" s="62">
        <v>3000</v>
      </c>
      <c r="I74" s="62">
        <v>500</v>
      </c>
      <c r="J74" s="62">
        <v>2500</v>
      </c>
      <c r="K74" s="62">
        <v>155</v>
      </c>
      <c r="L74" s="62">
        <v>1500</v>
      </c>
      <c r="M74" s="62">
        <v>2500</v>
      </c>
      <c r="N74" s="62">
        <v>300</v>
      </c>
      <c r="O74" s="20">
        <f>SUM(C74:N74)</f>
        <v>26197</v>
      </c>
    </row>
    <row r="75" spans="1:15" x14ac:dyDescent="0.2">
      <c r="A75" s="17"/>
      <c r="B75" s="66" t="s">
        <v>90</v>
      </c>
      <c r="C75" s="62">
        <v>0</v>
      </c>
      <c r="D75" s="62">
        <v>0</v>
      </c>
      <c r="E75" s="62">
        <v>0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0</v>
      </c>
      <c r="L75" s="62">
        <v>0</v>
      </c>
      <c r="M75" s="62">
        <v>0</v>
      </c>
      <c r="N75" s="62">
        <v>0</v>
      </c>
      <c r="O75" s="20"/>
    </row>
    <row r="76" spans="1:15" x14ac:dyDescent="0.2">
      <c r="A76" s="17"/>
      <c r="B76" s="54" t="s">
        <v>106</v>
      </c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f>SUM(0)</f>
        <v>0</v>
      </c>
      <c r="L76" s="62">
        <v>0</v>
      </c>
      <c r="M76" s="62">
        <v>0</v>
      </c>
      <c r="N76" s="62">
        <v>0</v>
      </c>
      <c r="O76" s="20"/>
    </row>
    <row r="77" spans="1:15" x14ac:dyDescent="0.2">
      <c r="A77" s="17"/>
      <c r="B77" s="54" t="s">
        <v>73</v>
      </c>
      <c r="C77" s="62">
        <f>512.01+43.77</f>
        <v>555.78</v>
      </c>
      <c r="D77" s="62">
        <f t="shared" ref="D77:N77" si="20">512.01+43.77</f>
        <v>555.78</v>
      </c>
      <c r="E77" s="62">
        <f t="shared" si="20"/>
        <v>555.78</v>
      </c>
      <c r="F77" s="62">
        <f t="shared" si="20"/>
        <v>555.78</v>
      </c>
      <c r="G77" s="62">
        <f t="shared" si="20"/>
        <v>555.78</v>
      </c>
      <c r="H77" s="62">
        <f t="shared" si="20"/>
        <v>555.78</v>
      </c>
      <c r="I77" s="62">
        <f t="shared" si="20"/>
        <v>555.78</v>
      </c>
      <c r="J77" s="62">
        <f t="shared" si="20"/>
        <v>555.78</v>
      </c>
      <c r="K77" s="62">
        <f t="shared" si="20"/>
        <v>555.78</v>
      </c>
      <c r="L77" s="62">
        <f t="shared" si="20"/>
        <v>555.78</v>
      </c>
      <c r="M77" s="62">
        <f t="shared" si="20"/>
        <v>555.78</v>
      </c>
      <c r="N77" s="62">
        <f t="shared" si="20"/>
        <v>555.78</v>
      </c>
      <c r="O77" s="20"/>
    </row>
    <row r="78" spans="1:15" x14ac:dyDescent="0.2">
      <c r="A78" s="17"/>
      <c r="B78" s="54" t="s">
        <v>217</v>
      </c>
      <c r="C78" s="62">
        <f>249.87+7.31</f>
        <v>257.18</v>
      </c>
      <c r="D78" s="62">
        <f t="shared" ref="D78:N78" si="21">249.87+7.31</f>
        <v>257.18</v>
      </c>
      <c r="E78" s="62">
        <f t="shared" si="21"/>
        <v>257.18</v>
      </c>
      <c r="F78" s="62">
        <f t="shared" si="21"/>
        <v>257.18</v>
      </c>
      <c r="G78" s="62">
        <f t="shared" si="21"/>
        <v>257.18</v>
      </c>
      <c r="H78" s="62">
        <f t="shared" si="21"/>
        <v>257.18</v>
      </c>
      <c r="I78" s="62">
        <f t="shared" si="21"/>
        <v>257.18</v>
      </c>
      <c r="J78" s="62">
        <f t="shared" si="21"/>
        <v>257.18</v>
      </c>
      <c r="K78" s="62">
        <f t="shared" si="21"/>
        <v>257.18</v>
      </c>
      <c r="L78" s="62">
        <f t="shared" si="21"/>
        <v>257.18</v>
      </c>
      <c r="M78" s="62">
        <f t="shared" si="21"/>
        <v>257.18</v>
      </c>
      <c r="N78" s="62">
        <f t="shared" si="21"/>
        <v>257.18</v>
      </c>
      <c r="O78" s="20">
        <f>SUM(C78:N78)</f>
        <v>3086.1599999999994</v>
      </c>
    </row>
    <row r="79" spans="1:15" x14ac:dyDescent="0.2">
      <c r="A79" s="25"/>
      <c r="B79" s="55" t="s">
        <v>72</v>
      </c>
      <c r="C79" s="67">
        <f>642.33+24.94</f>
        <v>667.2700000000001</v>
      </c>
      <c r="D79" s="67">
        <f t="shared" ref="D79:N79" si="22">642.33+24.94</f>
        <v>667.2700000000001</v>
      </c>
      <c r="E79" s="67">
        <f t="shared" si="22"/>
        <v>667.2700000000001</v>
      </c>
      <c r="F79" s="67">
        <f t="shared" si="22"/>
        <v>667.2700000000001</v>
      </c>
      <c r="G79" s="67">
        <f t="shared" si="22"/>
        <v>667.2700000000001</v>
      </c>
      <c r="H79" s="67">
        <f t="shared" si="22"/>
        <v>667.2700000000001</v>
      </c>
      <c r="I79" s="67">
        <f t="shared" si="22"/>
        <v>667.2700000000001</v>
      </c>
      <c r="J79" s="67">
        <f t="shared" si="22"/>
        <v>667.2700000000001</v>
      </c>
      <c r="K79" s="67">
        <f t="shared" si="22"/>
        <v>667.2700000000001</v>
      </c>
      <c r="L79" s="67">
        <f t="shared" si="22"/>
        <v>667.2700000000001</v>
      </c>
      <c r="M79" s="67">
        <f t="shared" si="22"/>
        <v>667.2700000000001</v>
      </c>
      <c r="N79" s="67">
        <f t="shared" si="22"/>
        <v>667.2700000000001</v>
      </c>
      <c r="O79" s="32">
        <f>SUM(C79:N79)</f>
        <v>8007.2400000000025</v>
      </c>
    </row>
    <row r="80" spans="1:15" x14ac:dyDescent="0.2">
      <c r="A80" s="50"/>
      <c r="B80" s="56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68"/>
      <c r="O80" s="50"/>
    </row>
    <row r="81" spans="1:19" x14ac:dyDescent="0.2">
      <c r="A81" s="12" t="s">
        <v>48</v>
      </c>
      <c r="B81" s="69"/>
      <c r="C81" s="14">
        <f t="shared" ref="C81:N81" si="23">SUM(C82:C90)</f>
        <v>0</v>
      </c>
      <c r="D81" s="70">
        <f t="shared" si="23"/>
        <v>0</v>
      </c>
      <c r="E81" s="70">
        <f t="shared" si="23"/>
        <v>0</v>
      </c>
      <c r="F81" s="14">
        <f t="shared" si="23"/>
        <v>2000</v>
      </c>
      <c r="G81" s="70">
        <f t="shared" si="23"/>
        <v>0</v>
      </c>
      <c r="H81" s="14">
        <f t="shared" si="23"/>
        <v>0</v>
      </c>
      <c r="I81" s="14">
        <f t="shared" si="23"/>
        <v>0</v>
      </c>
      <c r="J81" s="71">
        <f t="shared" si="23"/>
        <v>0</v>
      </c>
      <c r="K81" s="71">
        <f t="shared" si="23"/>
        <v>0</v>
      </c>
      <c r="L81" s="71">
        <f t="shared" si="23"/>
        <v>0</v>
      </c>
      <c r="M81" s="71">
        <f t="shared" si="23"/>
        <v>0</v>
      </c>
      <c r="N81" s="71">
        <f t="shared" si="23"/>
        <v>3000</v>
      </c>
      <c r="O81" s="72">
        <f t="shared" ref="O81:O90" si="24">SUM(C81:N81)</f>
        <v>5000</v>
      </c>
    </row>
    <row r="82" spans="1:19" x14ac:dyDescent="0.2">
      <c r="A82" s="17"/>
      <c r="B82" s="54" t="s">
        <v>49</v>
      </c>
      <c r="C82" s="73">
        <v>0</v>
      </c>
      <c r="D82" s="73">
        <v>0</v>
      </c>
      <c r="E82" s="73">
        <v>0</v>
      </c>
      <c r="F82" s="73">
        <v>0</v>
      </c>
      <c r="G82" s="73">
        <v>0</v>
      </c>
      <c r="H82" s="73">
        <v>0</v>
      </c>
      <c r="I82" s="67">
        <v>0</v>
      </c>
      <c r="J82" s="73">
        <v>0</v>
      </c>
      <c r="K82" s="73">
        <v>0</v>
      </c>
      <c r="L82" s="62">
        <v>0</v>
      </c>
      <c r="M82" s="62">
        <v>0</v>
      </c>
      <c r="N82" s="62">
        <v>0</v>
      </c>
      <c r="O82" s="74">
        <f t="shared" si="24"/>
        <v>0</v>
      </c>
    </row>
    <row r="83" spans="1:19" x14ac:dyDescent="0.2">
      <c r="A83" s="17"/>
      <c r="B83" s="54" t="s">
        <v>66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62">
        <v>0</v>
      </c>
      <c r="M83" s="62">
        <v>0</v>
      </c>
      <c r="N83" s="62">
        <v>0</v>
      </c>
      <c r="O83" s="74">
        <f t="shared" si="24"/>
        <v>0</v>
      </c>
    </row>
    <row r="84" spans="1:19" x14ac:dyDescent="0.2">
      <c r="A84" s="17"/>
      <c r="B84" s="54" t="s">
        <v>51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62">
        <v>0</v>
      </c>
      <c r="M84" s="62">
        <v>0</v>
      </c>
      <c r="N84" s="62">
        <v>0</v>
      </c>
      <c r="O84" s="74">
        <f t="shared" si="24"/>
        <v>0</v>
      </c>
    </row>
    <row r="85" spans="1:19" x14ac:dyDescent="0.2">
      <c r="A85" s="17"/>
      <c r="B85" s="54" t="s">
        <v>53</v>
      </c>
      <c r="C85" s="73">
        <v>0</v>
      </c>
      <c r="D85" s="73">
        <v>0</v>
      </c>
      <c r="E85" s="73">
        <v>0</v>
      </c>
      <c r="F85" s="73">
        <v>0</v>
      </c>
      <c r="G85" s="73">
        <v>0</v>
      </c>
      <c r="H85" s="73">
        <v>0</v>
      </c>
      <c r="I85" s="73">
        <v>0</v>
      </c>
      <c r="J85" s="73">
        <v>0</v>
      </c>
      <c r="K85" s="73">
        <v>0</v>
      </c>
      <c r="L85" s="62">
        <v>0</v>
      </c>
      <c r="M85" s="62">
        <v>0</v>
      </c>
      <c r="N85" s="62">
        <v>0</v>
      </c>
      <c r="O85" s="74">
        <f t="shared" si="24"/>
        <v>0</v>
      </c>
    </row>
    <row r="86" spans="1:19" x14ac:dyDescent="0.2">
      <c r="A86" s="17"/>
      <c r="B86" s="54" t="s">
        <v>61</v>
      </c>
      <c r="C86" s="73">
        <v>0</v>
      </c>
      <c r="D86" s="73">
        <v>0</v>
      </c>
      <c r="E86" s="73">
        <v>0</v>
      </c>
      <c r="F86" s="73">
        <v>0</v>
      </c>
      <c r="G86" s="73">
        <v>0</v>
      </c>
      <c r="H86" s="73">
        <v>0</v>
      </c>
      <c r="I86" s="73">
        <v>0</v>
      </c>
      <c r="J86" s="73">
        <v>0</v>
      </c>
      <c r="K86" s="73">
        <v>0</v>
      </c>
      <c r="L86" s="62">
        <v>0</v>
      </c>
      <c r="M86" s="62">
        <v>0</v>
      </c>
      <c r="N86" s="62">
        <v>0</v>
      </c>
      <c r="O86" s="74">
        <f t="shared" si="24"/>
        <v>0</v>
      </c>
    </row>
    <row r="87" spans="1:19" x14ac:dyDescent="0.2">
      <c r="A87" s="17"/>
      <c r="B87" s="54" t="s">
        <v>52</v>
      </c>
      <c r="C87" s="73">
        <v>0</v>
      </c>
      <c r="D87" s="73">
        <v>0</v>
      </c>
      <c r="E87" s="73">
        <v>0</v>
      </c>
      <c r="F87" s="73">
        <v>2000</v>
      </c>
      <c r="G87" s="73">
        <v>0</v>
      </c>
      <c r="H87" s="73">
        <v>0</v>
      </c>
      <c r="I87" s="73">
        <v>0</v>
      </c>
      <c r="J87" s="73">
        <v>0</v>
      </c>
      <c r="K87" s="62">
        <v>0</v>
      </c>
      <c r="L87" s="62">
        <v>0</v>
      </c>
      <c r="M87" s="62">
        <v>0</v>
      </c>
      <c r="N87" s="62">
        <v>3000</v>
      </c>
      <c r="O87" s="74">
        <f t="shared" si="24"/>
        <v>5000</v>
      </c>
    </row>
    <row r="88" spans="1:19" x14ac:dyDescent="0.2">
      <c r="A88" s="17"/>
      <c r="B88" s="54" t="s">
        <v>40</v>
      </c>
      <c r="C88" s="73">
        <v>0</v>
      </c>
      <c r="D88" s="73">
        <v>0</v>
      </c>
      <c r="E88" s="73">
        <v>0</v>
      </c>
      <c r="F88" s="73"/>
      <c r="G88" s="73">
        <v>0</v>
      </c>
      <c r="H88" s="73"/>
      <c r="I88" s="73"/>
      <c r="J88" s="73">
        <v>0</v>
      </c>
      <c r="K88" s="73"/>
      <c r="L88" s="62"/>
      <c r="M88" s="62"/>
      <c r="N88" s="62"/>
      <c r="O88" s="74">
        <f t="shared" si="24"/>
        <v>0</v>
      </c>
    </row>
    <row r="89" spans="1:19" x14ac:dyDescent="0.2">
      <c r="A89" s="17"/>
      <c r="B89" s="54" t="s">
        <v>54</v>
      </c>
      <c r="C89" s="73">
        <v>0</v>
      </c>
      <c r="D89" s="73">
        <v>0</v>
      </c>
      <c r="E89" s="73">
        <v>0</v>
      </c>
      <c r="F89" s="73">
        <v>0</v>
      </c>
      <c r="G89" s="73">
        <v>0</v>
      </c>
      <c r="H89" s="73">
        <v>0</v>
      </c>
      <c r="I89" s="73">
        <v>0</v>
      </c>
      <c r="J89" s="73">
        <v>0</v>
      </c>
      <c r="K89" s="62">
        <v>0</v>
      </c>
      <c r="L89" s="62">
        <v>0</v>
      </c>
      <c r="M89" s="62">
        <v>0</v>
      </c>
      <c r="N89" s="62">
        <v>0</v>
      </c>
      <c r="O89" s="74">
        <f t="shared" si="24"/>
        <v>0</v>
      </c>
    </row>
    <row r="90" spans="1:19" x14ac:dyDescent="0.2">
      <c r="A90" s="25"/>
      <c r="B90" s="55" t="s">
        <v>13</v>
      </c>
      <c r="C90" s="67">
        <v>0</v>
      </c>
      <c r="D90" s="75">
        <v>0</v>
      </c>
      <c r="E90" s="75">
        <v>0</v>
      </c>
      <c r="F90" s="67">
        <v>0</v>
      </c>
      <c r="G90" s="75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76">
        <f t="shared" si="24"/>
        <v>0</v>
      </c>
    </row>
    <row r="91" spans="1:19" x14ac:dyDescent="0.2">
      <c r="A91" s="50"/>
      <c r="B91" s="56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68"/>
      <c r="O91" s="50"/>
    </row>
    <row r="92" spans="1:19" x14ac:dyDescent="0.2">
      <c r="A92" s="50"/>
      <c r="B92" s="56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68"/>
      <c r="O92" s="50"/>
    </row>
    <row r="93" spans="1:19" x14ac:dyDescent="0.2">
      <c r="A93" s="77"/>
      <c r="B93" s="78" t="s">
        <v>57</v>
      </c>
      <c r="C93" s="79" t="s">
        <v>0</v>
      </c>
      <c r="D93" s="79" t="s">
        <v>1</v>
      </c>
      <c r="E93" s="79" t="s">
        <v>2</v>
      </c>
      <c r="F93" s="79" t="s">
        <v>3</v>
      </c>
      <c r="G93" s="79" t="s">
        <v>4</v>
      </c>
      <c r="H93" s="80" t="s">
        <v>5</v>
      </c>
      <c r="I93" s="80" t="s">
        <v>6</v>
      </c>
      <c r="J93" s="80" t="s">
        <v>7</v>
      </c>
      <c r="K93" s="80" t="s">
        <v>8</v>
      </c>
      <c r="L93" s="80" t="s">
        <v>9</v>
      </c>
      <c r="M93" s="80" t="s">
        <v>10</v>
      </c>
      <c r="N93" s="79" t="s">
        <v>11</v>
      </c>
      <c r="O93" s="79"/>
    </row>
    <row r="94" spans="1:19" x14ac:dyDescent="0.2">
      <c r="A94" s="81"/>
      <c r="B94" s="82" t="s">
        <v>34</v>
      </c>
      <c r="C94" s="83">
        <f t="shared" ref="C94:N94" si="25">C4</f>
        <v>5648.4500000000007</v>
      </c>
      <c r="D94" s="83">
        <f t="shared" si="25"/>
        <v>6541.9000000000015</v>
      </c>
      <c r="E94" s="83">
        <f t="shared" si="25"/>
        <v>9735.3500000000022</v>
      </c>
      <c r="F94" s="83">
        <f t="shared" si="25"/>
        <v>11625.800000000001</v>
      </c>
      <c r="G94" s="83">
        <f t="shared" si="25"/>
        <v>749.25000000000273</v>
      </c>
      <c r="H94" s="84">
        <f>H4</f>
        <v>4415.7000000000035</v>
      </c>
      <c r="I94" s="84">
        <f t="shared" si="25"/>
        <v>6229.1500000000033</v>
      </c>
      <c r="J94" s="84">
        <f t="shared" si="25"/>
        <v>9872.600000000004</v>
      </c>
      <c r="K94" s="84">
        <f t="shared" si="25"/>
        <v>11315.050000000003</v>
      </c>
      <c r="L94" s="84">
        <f t="shared" si="25"/>
        <v>12873.300000000003</v>
      </c>
      <c r="M94" s="84">
        <f>M4</f>
        <v>14681.750000000004</v>
      </c>
      <c r="N94" s="83">
        <f t="shared" si="25"/>
        <v>13760.200000000004</v>
      </c>
      <c r="O94" s="85" t="s">
        <v>95</v>
      </c>
      <c r="R94" s="16"/>
    </row>
    <row r="95" spans="1:19" x14ac:dyDescent="0.2">
      <c r="A95" s="86"/>
      <c r="B95" s="87" t="s">
        <v>35</v>
      </c>
      <c r="C95" s="88">
        <f>C15+C27+C34+C41+C50+C62+C73+C81</f>
        <v>6298.7099999999991</v>
      </c>
      <c r="D95" s="88">
        <f>D15+D27+D34+D41+D50+D62+D73+D81</f>
        <v>4098.71</v>
      </c>
      <c r="E95" s="88">
        <f>E15+E27+E34+E41+E50+E62+E73+E81</f>
        <v>5301.7099999999991</v>
      </c>
      <c r="F95" s="88">
        <f>F15+F27+F34+F41+F50+F62+F73+F81</f>
        <v>18068.71</v>
      </c>
      <c r="G95" s="88">
        <f>G15+G27+G34+G41+G50+G62+G73+G81+G30+G29+G31+G32</f>
        <v>3577.71</v>
      </c>
      <c r="H95" s="89">
        <f t="shared" ref="H95:N95" si="26">H15+H27+H34+H41+H50+H62+H73+H81</f>
        <v>5378.7099999999991</v>
      </c>
      <c r="I95" s="89">
        <f t="shared" si="26"/>
        <v>3593.71</v>
      </c>
      <c r="J95" s="89">
        <f t="shared" si="26"/>
        <v>5749.7099999999991</v>
      </c>
      <c r="K95" s="89">
        <f t="shared" si="26"/>
        <v>3133.91</v>
      </c>
      <c r="L95" s="89">
        <f t="shared" si="26"/>
        <v>5383.7099999999991</v>
      </c>
      <c r="M95" s="89">
        <f t="shared" si="26"/>
        <v>8113.7099999999991</v>
      </c>
      <c r="N95" s="89">
        <f t="shared" si="26"/>
        <v>6743.91</v>
      </c>
      <c r="O95" s="90"/>
    </row>
    <row r="96" spans="1:19" x14ac:dyDescent="0.2">
      <c r="A96" s="91"/>
      <c r="B96" s="92" t="s">
        <v>93</v>
      </c>
      <c r="C96" s="93">
        <f t="shared" ref="C96:N96" si="27">SUM(C6-C95,C73,C27)</f>
        <v>2413.4500000000012</v>
      </c>
      <c r="D96" s="93">
        <f t="shared" si="27"/>
        <v>3393.45</v>
      </c>
      <c r="E96" s="93">
        <f t="shared" si="27"/>
        <v>3890.4500000000012</v>
      </c>
      <c r="F96" s="93">
        <f t="shared" si="27"/>
        <v>623.45000000000118</v>
      </c>
      <c r="G96" s="93">
        <f t="shared" si="27"/>
        <v>4188.45</v>
      </c>
      <c r="H96" s="93">
        <f t="shared" si="27"/>
        <v>4813.4500000000007</v>
      </c>
      <c r="I96" s="93">
        <f t="shared" si="27"/>
        <v>4143.45</v>
      </c>
      <c r="J96" s="93">
        <f t="shared" si="27"/>
        <v>3942.4500000000012</v>
      </c>
      <c r="K96" s="93">
        <f t="shared" si="27"/>
        <v>4213.25</v>
      </c>
      <c r="L96" s="93">
        <f t="shared" si="27"/>
        <v>3308.4500000000012</v>
      </c>
      <c r="M96" s="93">
        <f t="shared" si="27"/>
        <v>1578.4500000000012</v>
      </c>
      <c r="N96" s="93">
        <f t="shared" si="27"/>
        <v>748.25</v>
      </c>
      <c r="O96" s="94">
        <f>SUM(C96:N96)</f>
        <v>37257.000000000015</v>
      </c>
      <c r="S96" s="95"/>
    </row>
    <row r="97" spans="1:15" x14ac:dyDescent="0.2">
      <c r="A97" s="96"/>
      <c r="B97" s="97" t="s">
        <v>94</v>
      </c>
      <c r="C97" s="98">
        <f>SUM(C94,-C95,C73,C27,-C74)</f>
        <v>893.45000000000118</v>
      </c>
      <c r="D97" s="98">
        <f>SUM(D94,-D95,D73,D27,-D74)</f>
        <v>4086.9000000000015</v>
      </c>
      <c r="E97" s="98">
        <f>SUM(E94,-E95,E73,E27,-E74,-E31)</f>
        <v>5977.3500000000022</v>
      </c>
      <c r="F97" s="98">
        <f>SUM(F94,-F95,F73,F27,-F74,-F32)</f>
        <v>-4899.1999999999971</v>
      </c>
      <c r="G97" s="98">
        <f>SUM(G94,-G95,G73,G27,-G74)</f>
        <v>-1232.7499999999973</v>
      </c>
      <c r="H97" s="98">
        <f>SUM(H94,-H95,H73,H27-H74)</f>
        <v>580.70000000000391</v>
      </c>
      <c r="I97" s="98">
        <f>SUM(I94,-I95,I73,I27,-I74)</f>
        <v>4224.1500000000033</v>
      </c>
      <c r="J97" s="98">
        <f>SUM(J94,-J95,J73,J27-J74)</f>
        <v>5666.600000000004</v>
      </c>
      <c r="K97" s="98">
        <f>SUM(K94,-K95,K73,K27-J74-K74)</f>
        <v>7224.8500000000022</v>
      </c>
      <c r="L97" s="98">
        <f>SUM(L94,-L95,L73,L27,-L74)</f>
        <v>9033.3000000000029</v>
      </c>
      <c r="M97" s="98">
        <f>SUM(M94,-M95,M73,M27,-M74)</f>
        <v>8111.7500000000036</v>
      </c>
      <c r="N97" s="98">
        <f>SUM(N94,-N95,N73,N27,-N74)</f>
        <v>8560.0000000000036</v>
      </c>
      <c r="O97" s="99"/>
    </row>
    <row r="98" spans="1:15" x14ac:dyDescent="0.2">
      <c r="A98" s="1"/>
      <c r="L98" s="100"/>
      <c r="O98" s="1"/>
    </row>
    <row r="99" spans="1:15" x14ac:dyDescent="0.2">
      <c r="A99" s="1"/>
      <c r="F99" s="95"/>
      <c r="G99" s="95"/>
      <c r="H99" s="95"/>
      <c r="K99" s="44"/>
      <c r="M99" s="44"/>
      <c r="O99" s="1"/>
    </row>
    <row r="100" spans="1:15" x14ac:dyDescent="0.2">
      <c r="A100" s="1"/>
      <c r="B100" s="101" t="s">
        <v>55</v>
      </c>
      <c r="C100" s="101"/>
      <c r="I100" s="16"/>
      <c r="K100" s="44"/>
      <c r="M100" s="44"/>
      <c r="N100" s="44"/>
      <c r="O100" s="1"/>
    </row>
    <row r="101" spans="1:15" x14ac:dyDescent="0.2">
      <c r="A101" s="1"/>
      <c r="K101" s="44"/>
      <c r="M101" s="44"/>
      <c r="O101" s="38"/>
    </row>
    <row r="102" spans="1:15" x14ac:dyDescent="0.2">
      <c r="A102" s="50"/>
      <c r="B102" s="102" t="str">
        <f>A4</f>
        <v>RENDA FAMILIAR</v>
      </c>
      <c r="C102" s="103">
        <f>O6</f>
        <v>67781.399999999994</v>
      </c>
      <c r="O102" s="50"/>
    </row>
    <row r="103" spans="1:15" x14ac:dyDescent="0.2">
      <c r="A103" s="50"/>
      <c r="B103" s="102" t="str">
        <f>A15</f>
        <v>HABITAÇÃO</v>
      </c>
      <c r="C103" s="103">
        <f>O15</f>
        <v>2776</v>
      </c>
      <c r="O103" s="50"/>
    </row>
    <row r="104" spans="1:15" x14ac:dyDescent="0.2">
      <c r="A104" s="50"/>
      <c r="B104" s="102" t="str">
        <f>A27</f>
        <v>SAÚDE</v>
      </c>
      <c r="C104" s="103">
        <f>O27</f>
        <v>958.7600000000001</v>
      </c>
    </row>
    <row r="105" spans="1:15" x14ac:dyDescent="0.2">
      <c r="A105" s="50"/>
      <c r="B105" s="102" t="str">
        <f>A34</f>
        <v>TRANSPORTE</v>
      </c>
      <c r="C105" s="103">
        <f>O34</f>
        <v>1680</v>
      </c>
    </row>
    <row r="106" spans="1:15" x14ac:dyDescent="0.2">
      <c r="A106" s="50"/>
      <c r="B106" s="102" t="str">
        <f>A41</f>
        <v>AUTOMÓVEL</v>
      </c>
      <c r="C106" s="103">
        <f>O41</f>
        <v>6100</v>
      </c>
      <c r="J106" s="44"/>
    </row>
    <row r="107" spans="1:15" x14ac:dyDescent="0.2">
      <c r="A107" s="50"/>
      <c r="B107" s="102" t="str">
        <f>A50</f>
        <v>DESPESAS PESSOAIS</v>
      </c>
      <c r="C107" s="103">
        <f>C50</f>
        <v>2200</v>
      </c>
    </row>
    <row r="108" spans="1:15" x14ac:dyDescent="0.2">
      <c r="A108" s="50"/>
      <c r="B108" s="102" t="str">
        <f>A62</f>
        <v>LAZER</v>
      </c>
      <c r="C108" s="103">
        <f>O62</f>
        <v>1520</v>
      </c>
    </row>
    <row r="109" spans="1:15" x14ac:dyDescent="0.2">
      <c r="A109" s="50"/>
      <c r="B109" s="102" t="str">
        <f>A73</f>
        <v>INVESTIMENTOS</v>
      </c>
      <c r="C109" s="103">
        <f>O73</f>
        <v>43959.76</v>
      </c>
    </row>
    <row r="110" spans="1:15" x14ac:dyDescent="0.2">
      <c r="A110" s="50"/>
      <c r="B110" s="102" t="str">
        <f>A81</f>
        <v>DEPENDENTES</v>
      </c>
      <c r="C110" s="103">
        <f>O81</f>
        <v>5000</v>
      </c>
    </row>
    <row r="111" spans="1:15" x14ac:dyDescent="0.2">
      <c r="A111" s="50"/>
      <c r="B111" s="56"/>
      <c r="C111" s="50"/>
    </row>
    <row r="112" spans="1:15" x14ac:dyDescent="0.2">
      <c r="A112" s="50"/>
      <c r="B112" s="104" t="s">
        <v>56</v>
      </c>
      <c r="C112" s="105"/>
    </row>
    <row r="113" spans="1:10" x14ac:dyDescent="0.2">
      <c r="A113" s="50"/>
      <c r="B113" s="56"/>
      <c r="C113" s="50"/>
      <c r="J113" s="16"/>
    </row>
    <row r="114" spans="1:10" x14ac:dyDescent="0.2">
      <c r="A114" s="50"/>
      <c r="B114" s="56"/>
      <c r="C114" s="50"/>
    </row>
    <row r="115" spans="1:10" x14ac:dyDescent="0.2">
      <c r="A115" s="50"/>
      <c r="B115" s="56"/>
      <c r="C115" s="50"/>
      <c r="H115" s="33"/>
    </row>
    <row r="116" spans="1:10" x14ac:dyDescent="0.2">
      <c r="A116" s="50"/>
      <c r="B116" s="56"/>
      <c r="C116" s="50"/>
    </row>
    <row r="117" spans="1:10" x14ac:dyDescent="0.2">
      <c r="A117" s="50"/>
      <c r="B117" s="56"/>
      <c r="C117" s="50"/>
    </row>
    <row r="118" spans="1:10" x14ac:dyDescent="0.2">
      <c r="A118" s="50"/>
      <c r="B118" s="56"/>
      <c r="C118" s="50"/>
    </row>
    <row r="119" spans="1:10" x14ac:dyDescent="0.2">
      <c r="A119" s="50"/>
      <c r="B119" s="56"/>
      <c r="C119" s="50"/>
    </row>
    <row r="120" spans="1:10" x14ac:dyDescent="0.2">
      <c r="A120" s="50"/>
      <c r="B120" s="56"/>
      <c r="C120" s="50"/>
    </row>
    <row r="121" spans="1:10" x14ac:dyDescent="0.2">
      <c r="A121" s="50"/>
    </row>
    <row r="122" spans="1:10" x14ac:dyDescent="0.2">
      <c r="A122" s="50"/>
    </row>
    <row r="123" spans="1:10" x14ac:dyDescent="0.2">
      <c r="A123" s="50"/>
    </row>
  </sheetData>
  <sheetProtection algorithmName="SHA-512" hashValue="jWD+IUv5+a+CX7h2E+2FvEdNPGlxbI6OJKFjoH2icXfJfx0gaqVgnqG1Jzos5dSzjsHB1O5bPF/KP5OFYXebyg==" saltValue="RhPTt8c4jkDH+CUtx982a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210</v>
      </c>
      <c r="B1" s="107"/>
      <c r="D1" s="106" t="s">
        <v>211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97</v>
      </c>
      <c r="B2" s="114">
        <v>0</v>
      </c>
      <c r="D2" s="115" t="s">
        <v>76</v>
      </c>
      <c r="E2" s="114">
        <v>0</v>
      </c>
      <c r="G2" s="116" t="s">
        <v>127</v>
      </c>
      <c r="H2" s="117">
        <f>Orçamento!C97</f>
        <v>893.45000000000118</v>
      </c>
      <c r="I2" s="118"/>
      <c r="J2" s="119">
        <v>0</v>
      </c>
      <c r="K2" s="120" t="s">
        <v>99</v>
      </c>
      <c r="L2" s="50"/>
    </row>
    <row r="3" spans="1:14" ht="15" x14ac:dyDescent="0.25">
      <c r="A3" s="121" t="s">
        <v>96</v>
      </c>
      <c r="B3" s="122">
        <v>0</v>
      </c>
      <c r="D3" s="123" t="s">
        <v>84</v>
      </c>
      <c r="E3" s="122">
        <v>0</v>
      </c>
      <c r="G3" s="124" t="s">
        <v>81</v>
      </c>
      <c r="H3" s="125"/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126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10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105</v>
      </c>
      <c r="B5" s="122">
        <v>0</v>
      </c>
      <c r="D5" s="123" t="s">
        <v>87</v>
      </c>
      <c r="E5" s="122">
        <v>0</v>
      </c>
      <c r="G5" s="130" t="s">
        <v>216</v>
      </c>
      <c r="H5" s="131">
        <f>SUM(5648.45-J5,-J29,-J6,-J2,-J3,-J4,-J7)</f>
        <v>5648.45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/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/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/>
      <c r="B8" s="114">
        <v>0</v>
      </c>
      <c r="H8" s="135" t="s">
        <v>214</v>
      </c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/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>
        <v>0</v>
      </c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40"/>
      <c r="I12" s="141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5648.45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4754.9999999999982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208</v>
      </c>
      <c r="B1" s="107"/>
      <c r="D1" s="106" t="s">
        <v>209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97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SUM(Orçamento!D97)</f>
        <v>4086.9000000000015</v>
      </c>
      <c r="I2" s="152" t="s">
        <v>130</v>
      </c>
      <c r="J2" s="119">
        <v>0</v>
      </c>
      <c r="K2" s="120" t="s">
        <v>99</v>
      </c>
      <c r="L2" s="50"/>
    </row>
    <row r="3" spans="1:14" ht="15" x14ac:dyDescent="0.25">
      <c r="A3" s="121" t="s">
        <v>134</v>
      </c>
      <c r="B3" s="122">
        <v>0</v>
      </c>
      <c r="D3" s="123" t="s">
        <v>84</v>
      </c>
      <c r="E3" s="122">
        <v>0</v>
      </c>
      <c r="G3" s="124" t="s">
        <v>81</v>
      </c>
      <c r="H3" s="125"/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128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SUM(20,-20)</f>
        <v>0</v>
      </c>
      <c r="I4" s="153" t="s">
        <v>131</v>
      </c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132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SUM(J5,-J6,-J7,-J29,-J2,-J3,-J4)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/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/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/>
      <c r="B8" s="114">
        <v>0</v>
      </c>
      <c r="H8" s="154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/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I12" s="141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/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206</v>
      </c>
      <c r="B1" s="107"/>
      <c r="D1" s="106" t="s">
        <v>207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97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SUM(Orçamento!E97)</f>
        <v>5977.3500000000022</v>
      </c>
      <c r="I2" s="152" t="s">
        <v>130</v>
      </c>
      <c r="J2" s="119">
        <v>0</v>
      </c>
      <c r="K2" s="120" t="s">
        <v>99</v>
      </c>
      <c r="L2" s="50"/>
    </row>
    <row r="3" spans="1:14" ht="15" x14ac:dyDescent="0.25">
      <c r="A3" s="121" t="s">
        <v>138</v>
      </c>
      <c r="B3" s="122">
        <v>0</v>
      </c>
      <c r="D3" s="123" t="s">
        <v>84</v>
      </c>
      <c r="E3" s="122">
        <v>0</v>
      </c>
      <c r="G3" s="124" t="s">
        <v>81</v>
      </c>
      <c r="H3" s="125"/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139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 t="s">
        <v>131</v>
      </c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140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SUM(J5,-J6,-J7,-J29,-J2,-J3,-J4)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 t="s">
        <v>141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/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/>
      <c r="B8" s="114">
        <v>0</v>
      </c>
      <c r="H8" s="154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/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I12" s="141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/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204</v>
      </c>
      <c r="B1" s="107"/>
      <c r="D1" s="106" t="s">
        <v>205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97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SUM(Orçamento!F97)</f>
        <v>-4899.1999999999971</v>
      </c>
      <c r="I2" s="152" t="s">
        <v>130</v>
      </c>
      <c r="J2" s="119">
        <v>0</v>
      </c>
      <c r="K2" s="120" t="s">
        <v>99</v>
      </c>
      <c r="L2" s="50"/>
    </row>
    <row r="3" spans="1:14" ht="15" x14ac:dyDescent="0.25">
      <c r="A3" s="121" t="s">
        <v>138</v>
      </c>
      <c r="B3" s="122">
        <v>0</v>
      </c>
      <c r="D3" s="123" t="s">
        <v>84</v>
      </c>
      <c r="E3" s="122">
        <v>0</v>
      </c>
      <c r="G3" s="124" t="s">
        <v>81</v>
      </c>
      <c r="H3" s="125"/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143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 t="s">
        <v>131</v>
      </c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140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SUM(0,-J5,-J6,-J7,-J29,-J3,-J2,-J4)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 t="s">
        <v>141</v>
      </c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 t="s">
        <v>142</v>
      </c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 t="s">
        <v>144</v>
      </c>
      <c r="B8" s="114">
        <v>0</v>
      </c>
      <c r="H8" s="154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/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I12" s="141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/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202</v>
      </c>
      <c r="B1" s="107"/>
      <c r="D1" s="106" t="s">
        <v>203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97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SUM(Orçamento!G97)</f>
        <v>-1232.7499999999973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138</v>
      </c>
      <c r="B3" s="122">
        <v>0</v>
      </c>
      <c r="D3" s="123" t="s">
        <v>84</v>
      </c>
      <c r="E3" s="122">
        <v>0</v>
      </c>
      <c r="G3" s="124" t="s">
        <v>81</v>
      </c>
      <c r="H3" s="125"/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145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 t="s">
        <v>146</v>
      </c>
      <c r="B5" s="122">
        <v>0</v>
      </c>
      <c r="D5" s="123" t="s">
        <v>87</v>
      </c>
      <c r="E5" s="122">
        <v>0</v>
      </c>
      <c r="G5" s="130" t="s">
        <v>129</v>
      </c>
      <c r="H5" s="131">
        <f>SUM(0,-J5,-J29,-J6,-J7,-J2,-J3,-J4)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/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/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/>
      <c r="B8" s="114">
        <v>0</v>
      </c>
      <c r="H8" s="135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/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I12" s="141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/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/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7"/>
  <sheetViews>
    <sheetView workbookViewId="0"/>
  </sheetViews>
  <sheetFormatPr defaultRowHeight="12.75" x14ac:dyDescent="0.2"/>
  <sheetData>
    <row r="1" spans="1:14" x14ac:dyDescent="0.2">
      <c r="A1" s="106" t="s">
        <v>200</v>
      </c>
      <c r="B1" s="107"/>
      <c r="D1" s="106" t="s">
        <v>201</v>
      </c>
      <c r="E1" s="107"/>
      <c r="G1" s="108" t="s">
        <v>104</v>
      </c>
      <c r="H1" s="109" t="s">
        <v>83</v>
      </c>
      <c r="I1" s="110"/>
      <c r="J1" s="111" t="s">
        <v>88</v>
      </c>
      <c r="K1" s="112" t="s">
        <v>89</v>
      </c>
    </row>
    <row r="2" spans="1:14" ht="15" x14ac:dyDescent="0.25">
      <c r="A2" s="113" t="s">
        <v>97</v>
      </c>
      <c r="B2" s="114">
        <v>0</v>
      </c>
      <c r="D2" s="115" t="s">
        <v>76</v>
      </c>
      <c r="E2" s="114">
        <v>0</v>
      </c>
      <c r="G2" s="116" t="s">
        <v>133</v>
      </c>
      <c r="H2" s="117">
        <f>SUM(Orçamento!H97)</f>
        <v>580.70000000000391</v>
      </c>
      <c r="I2" s="152"/>
      <c r="J2" s="119">
        <v>0</v>
      </c>
      <c r="K2" s="120" t="s">
        <v>99</v>
      </c>
      <c r="L2" s="50"/>
    </row>
    <row r="3" spans="1:14" ht="15" x14ac:dyDescent="0.25">
      <c r="A3" s="121" t="s">
        <v>138</v>
      </c>
      <c r="B3" s="122">
        <v>0</v>
      </c>
      <c r="D3" s="123" t="s">
        <v>84</v>
      </c>
      <c r="E3" s="122">
        <v>0</v>
      </c>
      <c r="G3" s="124" t="s">
        <v>81</v>
      </c>
      <c r="H3" s="125"/>
      <c r="I3" s="110"/>
      <c r="J3" s="126">
        <v>0</v>
      </c>
      <c r="K3" s="127" t="s">
        <v>124</v>
      </c>
      <c r="L3" s="50"/>
    </row>
    <row r="4" spans="1:14" ht="15" x14ac:dyDescent="0.25">
      <c r="A4" s="113" t="s">
        <v>150</v>
      </c>
      <c r="B4" s="114">
        <v>0</v>
      </c>
      <c r="D4" s="115" t="s">
        <v>85</v>
      </c>
      <c r="E4" s="114">
        <v>0</v>
      </c>
      <c r="G4" s="116" t="s">
        <v>82</v>
      </c>
      <c r="H4" s="117">
        <f>SUM(0)</f>
        <v>0</v>
      </c>
      <c r="I4" s="153"/>
      <c r="J4" s="119">
        <v>0</v>
      </c>
      <c r="K4" s="120" t="s">
        <v>136</v>
      </c>
      <c r="L4" s="128"/>
      <c r="N4" s="129"/>
    </row>
    <row r="5" spans="1:14" ht="15" x14ac:dyDescent="0.25">
      <c r="A5" s="121"/>
      <c r="B5" s="122">
        <v>0</v>
      </c>
      <c r="D5" s="123" t="s">
        <v>87</v>
      </c>
      <c r="E5" s="122">
        <v>0</v>
      </c>
      <c r="G5" s="130" t="s">
        <v>129</v>
      </c>
      <c r="H5" s="131">
        <f>SUM(0,-J5,-J29,-J6,-J2,-J3,-J4)</f>
        <v>0</v>
      </c>
      <c r="I5" s="110"/>
      <c r="J5" s="126">
        <f>SUM(0)</f>
        <v>0</v>
      </c>
      <c r="K5" s="127" t="s">
        <v>137</v>
      </c>
      <c r="L5" s="50"/>
    </row>
    <row r="6" spans="1:14" ht="15" x14ac:dyDescent="0.25">
      <c r="A6" s="113"/>
      <c r="B6" s="114">
        <v>0</v>
      </c>
      <c r="D6" s="132" t="s">
        <v>74</v>
      </c>
      <c r="E6" s="133">
        <f>SUM(E2:E5)</f>
        <v>0</v>
      </c>
      <c r="G6" s="134"/>
      <c r="H6" s="110"/>
      <c r="I6" s="110"/>
      <c r="J6" s="119">
        <f>SUM(0)</f>
        <v>0</v>
      </c>
      <c r="K6" s="120" t="s">
        <v>125</v>
      </c>
      <c r="L6" s="128"/>
      <c r="N6" s="129"/>
    </row>
    <row r="7" spans="1:14" ht="15" x14ac:dyDescent="0.25">
      <c r="A7" s="121"/>
      <c r="B7" s="122">
        <v>0</v>
      </c>
      <c r="J7" s="126">
        <f>SUM(0)</f>
        <v>0</v>
      </c>
      <c r="K7" s="127" t="s">
        <v>135</v>
      </c>
      <c r="L7" s="50"/>
    </row>
    <row r="8" spans="1:14" ht="15" x14ac:dyDescent="0.25">
      <c r="A8" s="113"/>
      <c r="B8" s="114">
        <v>0</v>
      </c>
      <c r="H8" s="135"/>
      <c r="I8" s="136"/>
      <c r="J8" s="119">
        <v>0</v>
      </c>
      <c r="K8" s="120" t="s">
        <v>156</v>
      </c>
      <c r="L8" s="128"/>
      <c r="N8" s="129"/>
    </row>
    <row r="9" spans="1:14" ht="15" x14ac:dyDescent="0.25">
      <c r="A9" s="121"/>
      <c r="B9" s="122">
        <v>0</v>
      </c>
      <c r="I9" s="136"/>
      <c r="J9" s="126">
        <v>0</v>
      </c>
      <c r="K9" s="127" t="s">
        <v>167</v>
      </c>
      <c r="L9" s="50"/>
    </row>
    <row r="10" spans="1:14" ht="15" x14ac:dyDescent="0.25">
      <c r="A10" s="113"/>
      <c r="B10" s="114">
        <v>0</v>
      </c>
      <c r="H10" s="137"/>
      <c r="I10" s="136"/>
      <c r="J10" s="119">
        <v>0</v>
      </c>
      <c r="K10" s="120" t="s">
        <v>148</v>
      </c>
      <c r="L10" s="128"/>
      <c r="N10" s="129"/>
    </row>
    <row r="11" spans="1:14" ht="15" x14ac:dyDescent="0.25">
      <c r="A11" s="121"/>
      <c r="B11" s="122">
        <v>0</v>
      </c>
      <c r="H11" s="138"/>
      <c r="I11" s="139"/>
      <c r="J11" s="126">
        <v>0</v>
      </c>
      <c r="K11" s="127" t="s">
        <v>147</v>
      </c>
      <c r="L11" s="50"/>
    </row>
    <row r="12" spans="1:14" ht="15" x14ac:dyDescent="0.25">
      <c r="A12" s="113"/>
      <c r="B12" s="114">
        <v>0</v>
      </c>
      <c r="H12" s="155" t="s">
        <v>149</v>
      </c>
      <c r="I12" s="156"/>
      <c r="J12" s="119">
        <v>0</v>
      </c>
      <c r="K12" s="120" t="s">
        <v>153</v>
      </c>
      <c r="L12" s="50"/>
    </row>
    <row r="13" spans="1:14" ht="15" x14ac:dyDescent="0.25">
      <c r="A13" s="121"/>
      <c r="B13" s="122">
        <v>0</v>
      </c>
      <c r="C13" s="16"/>
      <c r="H13" s="129"/>
      <c r="J13" s="126">
        <v>0</v>
      </c>
      <c r="K13" s="127" t="s">
        <v>171</v>
      </c>
      <c r="L13" s="50"/>
    </row>
    <row r="14" spans="1:14" ht="15" x14ac:dyDescent="0.25">
      <c r="A14" s="113"/>
      <c r="B14" s="114">
        <v>0</v>
      </c>
      <c r="H14" s="137">
        <f>SUM(H5,H4)</f>
        <v>0</v>
      </c>
      <c r="J14" s="119">
        <v>0</v>
      </c>
      <c r="K14" s="120" t="s">
        <v>173</v>
      </c>
      <c r="L14" s="50"/>
    </row>
    <row r="15" spans="1:14" ht="15" x14ac:dyDescent="0.25">
      <c r="A15" s="121"/>
      <c r="B15" s="122">
        <v>0</v>
      </c>
      <c r="H15" s="142"/>
      <c r="J15" s="126">
        <v>0</v>
      </c>
      <c r="K15" s="127" t="s">
        <v>168</v>
      </c>
      <c r="L15" s="50"/>
      <c r="M15" s="129"/>
    </row>
    <row r="16" spans="1:14" ht="15" x14ac:dyDescent="0.25">
      <c r="A16" s="113"/>
      <c r="B16" s="114">
        <v>0</v>
      </c>
      <c r="H16" s="143">
        <f>SUM(H14,-H2)</f>
        <v>-580.70000000000391</v>
      </c>
      <c r="J16" s="119">
        <v>0</v>
      </c>
      <c r="K16" s="120" t="s">
        <v>174</v>
      </c>
      <c r="L16" s="50"/>
    </row>
    <row r="17" spans="1:14" ht="15" x14ac:dyDescent="0.25">
      <c r="A17" s="121"/>
      <c r="B17" s="122">
        <v>0</v>
      </c>
      <c r="C17" s="142"/>
      <c r="J17" s="126">
        <v>0</v>
      </c>
      <c r="K17" s="127" t="s">
        <v>180</v>
      </c>
      <c r="L17" s="50"/>
    </row>
    <row r="18" spans="1:14" ht="15" x14ac:dyDescent="0.25">
      <c r="A18" s="113"/>
      <c r="B18" s="114">
        <v>0</v>
      </c>
      <c r="J18" s="119">
        <v>0</v>
      </c>
      <c r="K18" s="120" t="s">
        <v>166</v>
      </c>
      <c r="L18" s="50"/>
    </row>
    <row r="19" spans="1:14" ht="15" x14ac:dyDescent="0.25">
      <c r="A19" s="121"/>
      <c r="B19" s="122">
        <v>0</v>
      </c>
      <c r="J19" s="126">
        <v>0</v>
      </c>
      <c r="K19" s="127" t="s">
        <v>175</v>
      </c>
      <c r="L19" s="50"/>
    </row>
    <row r="20" spans="1:14" ht="15" x14ac:dyDescent="0.25">
      <c r="A20" s="113"/>
      <c r="B20" s="114">
        <v>0</v>
      </c>
      <c r="J20" s="119">
        <v>0</v>
      </c>
      <c r="K20" s="120" t="s">
        <v>176</v>
      </c>
      <c r="L20" s="50"/>
    </row>
    <row r="21" spans="1:14" ht="15" x14ac:dyDescent="0.25">
      <c r="A21" s="121"/>
      <c r="B21" s="122">
        <v>0</v>
      </c>
      <c r="J21" s="126">
        <v>0</v>
      </c>
      <c r="K21" s="127" t="s">
        <v>181</v>
      </c>
      <c r="L21" s="128"/>
      <c r="N21" s="129"/>
    </row>
    <row r="22" spans="1:14" ht="15" x14ac:dyDescent="0.25">
      <c r="A22" s="144"/>
      <c r="B22" s="114">
        <v>0</v>
      </c>
      <c r="J22" s="119">
        <v>0</v>
      </c>
      <c r="K22" s="145" t="s">
        <v>182</v>
      </c>
      <c r="L22" s="50"/>
    </row>
    <row r="23" spans="1:14" ht="15" x14ac:dyDescent="0.25">
      <c r="A23" s="146"/>
      <c r="B23" s="122">
        <v>0</v>
      </c>
      <c r="J23" s="126">
        <v>0</v>
      </c>
      <c r="K23" s="147" t="s">
        <v>185</v>
      </c>
      <c r="L23" s="50"/>
    </row>
    <row r="24" spans="1:14" ht="15" x14ac:dyDescent="0.25">
      <c r="A24" s="144"/>
      <c r="B24" s="114">
        <v>0</v>
      </c>
      <c r="J24" s="119">
        <v>0</v>
      </c>
      <c r="K24" s="145"/>
      <c r="L24" s="50"/>
    </row>
    <row r="25" spans="1:14" ht="15" x14ac:dyDescent="0.25">
      <c r="A25" s="121"/>
      <c r="B25" s="122">
        <v>0</v>
      </c>
      <c r="J25" s="126">
        <v>0</v>
      </c>
      <c r="K25" s="127"/>
      <c r="L25" s="50"/>
    </row>
    <row r="26" spans="1:14" ht="15" x14ac:dyDescent="0.25">
      <c r="A26" s="113"/>
      <c r="B26" s="114">
        <v>0</v>
      </c>
      <c r="J26" s="119">
        <v>0</v>
      </c>
      <c r="K26" s="120"/>
      <c r="L26" s="50"/>
    </row>
    <row r="27" spans="1:14" ht="15" x14ac:dyDescent="0.25">
      <c r="A27" s="121"/>
      <c r="B27" s="122">
        <v>0</v>
      </c>
      <c r="J27" s="126">
        <v>0</v>
      </c>
      <c r="K27" s="127"/>
      <c r="L27" s="50"/>
    </row>
    <row r="28" spans="1:14" ht="15" x14ac:dyDescent="0.25">
      <c r="A28" s="113"/>
      <c r="B28" s="114">
        <v>0</v>
      </c>
      <c r="J28" s="119">
        <v>0</v>
      </c>
      <c r="K28" s="120"/>
      <c r="L28" s="50"/>
    </row>
    <row r="29" spans="1:14" ht="15" x14ac:dyDescent="0.25">
      <c r="A29" s="121"/>
      <c r="B29" s="122">
        <v>0</v>
      </c>
      <c r="J29" s="148">
        <f>SUM(J8:J28)</f>
        <v>0</v>
      </c>
      <c r="K29" s="149" t="s">
        <v>91</v>
      </c>
      <c r="L29" s="50"/>
    </row>
    <row r="30" spans="1:14" ht="15" x14ac:dyDescent="0.25">
      <c r="A30" s="113"/>
      <c r="B30" s="114">
        <v>0</v>
      </c>
      <c r="J30" s="50"/>
    </row>
    <row r="31" spans="1:14" ht="15" x14ac:dyDescent="0.25">
      <c r="A31" s="121"/>
      <c r="B31" s="122">
        <v>0</v>
      </c>
    </row>
    <row r="32" spans="1:14" ht="15" x14ac:dyDescent="0.25">
      <c r="A32" s="113"/>
      <c r="B32" s="114">
        <v>0</v>
      </c>
    </row>
    <row r="33" spans="1:2" ht="15" x14ac:dyDescent="0.25">
      <c r="A33" s="121"/>
      <c r="B33" s="122">
        <v>0</v>
      </c>
    </row>
    <row r="34" spans="1:2" ht="15" x14ac:dyDescent="0.25">
      <c r="A34" s="113"/>
      <c r="B34" s="114">
        <v>0</v>
      </c>
    </row>
    <row r="35" spans="1:2" ht="15" x14ac:dyDescent="0.25">
      <c r="A35" s="121"/>
      <c r="B35" s="122">
        <v>0</v>
      </c>
    </row>
    <row r="36" spans="1:2" ht="15" x14ac:dyDescent="0.25">
      <c r="A36" s="113"/>
      <c r="B36" s="114">
        <v>0</v>
      </c>
    </row>
    <row r="37" spans="1:2" ht="15" x14ac:dyDescent="0.25">
      <c r="A37" s="121"/>
      <c r="B37" s="122">
        <v>0</v>
      </c>
    </row>
    <row r="38" spans="1:2" ht="15" x14ac:dyDescent="0.25">
      <c r="A38" s="113"/>
      <c r="B38" s="114">
        <v>0</v>
      </c>
    </row>
    <row r="39" spans="1:2" ht="15" x14ac:dyDescent="0.25">
      <c r="A39" s="121"/>
      <c r="B39" s="122">
        <v>0</v>
      </c>
    </row>
    <row r="40" spans="1:2" ht="15" x14ac:dyDescent="0.25">
      <c r="A40" s="113"/>
      <c r="B40" s="114">
        <v>0</v>
      </c>
    </row>
    <row r="41" spans="1:2" ht="15" x14ac:dyDescent="0.25">
      <c r="A41" s="121"/>
      <c r="B41" s="122">
        <v>0</v>
      </c>
    </row>
    <row r="42" spans="1:2" ht="15" x14ac:dyDescent="0.25">
      <c r="A42" s="113"/>
      <c r="B42" s="114">
        <v>0</v>
      </c>
    </row>
    <row r="43" spans="1:2" ht="15" x14ac:dyDescent="0.25">
      <c r="A43" s="121"/>
      <c r="B43" s="122">
        <v>0</v>
      </c>
    </row>
    <row r="44" spans="1:2" ht="15" x14ac:dyDescent="0.25">
      <c r="A44" s="113"/>
      <c r="B44" s="114">
        <v>0</v>
      </c>
    </row>
    <row r="45" spans="1:2" ht="15" x14ac:dyDescent="0.25">
      <c r="A45" s="121"/>
      <c r="B45" s="122">
        <v>0</v>
      </c>
    </row>
    <row r="46" spans="1:2" ht="15" x14ac:dyDescent="0.25">
      <c r="A46" s="113"/>
      <c r="B46" s="114">
        <v>0</v>
      </c>
    </row>
    <row r="47" spans="1:2" x14ac:dyDescent="0.2">
      <c r="A47" s="150" t="s">
        <v>74</v>
      </c>
      <c r="B47" s="151">
        <f>SUM(B2:B46)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Anual</vt:lpstr>
      <vt:lpstr>Gráficos</vt:lpstr>
      <vt:lpstr>Orçamento</vt:lpstr>
      <vt:lpstr>Detalhamento_01</vt:lpstr>
      <vt:lpstr>Detalhamento_02</vt:lpstr>
      <vt:lpstr>Detalhamento_03</vt:lpstr>
      <vt:lpstr>Detalhamento_04</vt:lpstr>
      <vt:lpstr>Detalhamento_05</vt:lpstr>
      <vt:lpstr>Detalhamento_06</vt:lpstr>
      <vt:lpstr>Detalhamento_07</vt:lpstr>
      <vt:lpstr>Detalhamento_08</vt:lpstr>
      <vt:lpstr>Detalhamento_09</vt:lpstr>
      <vt:lpstr>Detalhamento_10</vt:lpstr>
      <vt:lpstr>Detalhamento_11</vt:lpstr>
      <vt:lpstr>Detalhamento_12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Celso</dc:creator>
  <cp:lastModifiedBy>Joadson Nunes</cp:lastModifiedBy>
  <dcterms:created xsi:type="dcterms:W3CDTF">1997-04-05T21:06:19Z</dcterms:created>
  <dcterms:modified xsi:type="dcterms:W3CDTF">2024-12-01T00:58:42Z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</Properties>
</file>