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ternet.sharepoint.com/sites/0182/Intern/Stand van zake waterkwaliteit/R/pbelasting/output/"/>
    </mc:Choice>
  </mc:AlternateContent>
  <xr:revisionPtr revIDLastSave="17" documentId="13_ncr:1_{99CC1B4E-5230-4AA1-913B-1D8DCE339954}" xr6:coauthVersionLast="43" xr6:coauthVersionMax="43" xr10:uidLastSave="{745BF8EF-947B-49DA-9D04-0C26B5E7D63C}"/>
  <bookViews>
    <workbookView xWindow="-120" yWindow="-120" windowWidth="29040" windowHeight="15840" activeTab="1" xr2:uid="{00000000-000D-0000-FFFF-FFFF00000000}"/>
  </bookViews>
  <sheets>
    <sheet name="PvskPditchlake201904262359" sheetId="1" r:id="rId1"/>
    <sheet name="Blad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PvskPditchlake201904262359!$A$2:$CN$74</definedName>
    <definedName name="ESF_1">OFFSET([1]ESF_iconen!$F$3,0,[1]ESF_iconen!$B$3-1,1,1)</definedName>
    <definedName name="ESF_2">OFFSET([1]ESF_iconen!$F$4,0,[1]ESF_iconen!$B$4-1,1,1)</definedName>
    <definedName name="ESF_3">OFFSET([1]ESF_iconen!$F$5,0,[1]ESF_iconen!$B$5-1,1,1)</definedName>
    <definedName name="ESF_4">OFFSET([1]ESF_iconen!$F$6,0,[1]ESF_iconen!$B$6-1,1,1)</definedName>
    <definedName name="ESF_4a">OFFSET([1]ESF_iconen!$F$6,0,[1]ESF_iconen!$B$15-1,1,1)</definedName>
    <definedName name="ESF_5">OFFSET([1]ESF_iconen!$F$7,0,[1]ESF_iconen!$B$7-1,1,1)</definedName>
    <definedName name="ESF_6">OFFSET([1]ESF_iconen!$F$8,0,[1]ESF_iconen!$B$8-1,1,1)</definedName>
    <definedName name="ESF_7">OFFSET([1]ESF_iconen!$F$9,0,[1]ESF_iconen!$B$9-1,1,1)</definedName>
    <definedName name="ESF_8">OFFSET([1]ESF_iconen!$F$10,0,[1]ESF_iconen!$B$10-1,1,1)</definedName>
    <definedName name="ESF1_T">OFFSET([1]ESF_iconen!$F$3,0,[1]ESF_iconen!#REF!-1,1,1)</definedName>
    <definedName name="ESF2_T">OFFSET([1]ESF_iconen!$F$4,0,[1]ESF_iconen!#REF!-1,1,1)</definedName>
    <definedName name="ESF3_T">OFFSET([1]ESF_iconen!$F$5,0,[1]ESF_iconen!#REF!-1,1,1)</definedName>
    <definedName name="ESF4_T">OFFSET([1]ESF_iconen!$F$6,0,[1]ESF_iconen!#REF!-1,1,1)</definedName>
    <definedName name="ESF5_T">OFFSET([1]ESF_iconen!$F$7,0,[1]ESF_iconen!#REF!-1,1,1)</definedName>
    <definedName name="ESF6_T">OFFSET([1]ESF_iconen!$F$8,0,[1]ESF_iconen!#REF!-1,1,1)</definedName>
    <definedName name="ESF7_T">OFFSET([1]ESF_iconen!$F$9,0,[1]ESF_iconen!#REF!-1,1,1)</definedName>
    <definedName name="ESF8_T">OFFSET([1]ESF_iconen!$F$10,0,[1]ESF_iconen!#REF!-1,1,1)</definedName>
    <definedName name="EST_1">OFFSET([2]ESF_iconen!$F$11,0,[2]ESF_iconen!$B$11-1,1,1)</definedName>
    <definedName name="EST_2">OFFSET([2]ESF_iconen!$F$12,0,[2]ESF_iconen!$B$12-1,1,1)</definedName>
    <definedName name="EST_3">OFFSET([2]ESF_iconen!$F$13,0,[2]ESF_iconen!$B$13-1,1,1)</definedName>
    <definedName name="EST_4">OFFSET([2]ESF_iconen!$F$14,0,[2]ESF_iconen!$B$14-1,1,1)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2" l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AH36" i="2" s="1"/>
  <c r="Q7" i="2"/>
  <c r="AH7" i="2" s="1"/>
  <c r="AI36" i="2"/>
  <c r="AG36" i="2"/>
  <c r="AF36" i="2"/>
  <c r="AI35" i="2"/>
  <c r="AH35" i="2"/>
  <c r="AG35" i="2"/>
  <c r="AF35" i="2"/>
  <c r="AI34" i="2"/>
  <c r="AH34" i="2"/>
  <c r="AG34" i="2"/>
  <c r="AF34" i="2"/>
  <c r="AI33" i="2"/>
  <c r="AH33" i="2"/>
  <c r="AG33" i="2"/>
  <c r="AF33" i="2"/>
  <c r="AI32" i="2"/>
  <c r="AH32" i="2"/>
  <c r="AG32" i="2"/>
  <c r="AF32" i="2"/>
  <c r="AI31" i="2"/>
  <c r="AH31" i="2"/>
  <c r="AG31" i="2"/>
  <c r="AF31" i="2"/>
  <c r="AI30" i="2"/>
  <c r="AH30" i="2"/>
  <c r="AG30" i="2"/>
  <c r="AF30" i="2"/>
  <c r="AI29" i="2"/>
  <c r="AH29" i="2"/>
  <c r="AG29" i="2"/>
  <c r="AF29" i="2"/>
  <c r="AI28" i="2"/>
  <c r="AH28" i="2"/>
  <c r="AG28" i="2"/>
  <c r="AF28" i="2"/>
  <c r="AI27" i="2"/>
  <c r="AH27" i="2"/>
  <c r="AG27" i="2"/>
  <c r="AF27" i="2"/>
  <c r="AI26" i="2"/>
  <c r="AH26" i="2"/>
  <c r="AG26" i="2"/>
  <c r="AF26" i="2"/>
  <c r="AI25" i="2"/>
  <c r="AH25" i="2"/>
  <c r="AG25" i="2"/>
  <c r="AF25" i="2"/>
  <c r="AI24" i="2"/>
  <c r="AH24" i="2"/>
  <c r="AG24" i="2"/>
  <c r="AF24" i="2"/>
  <c r="AI23" i="2"/>
  <c r="AH23" i="2"/>
  <c r="AG23" i="2"/>
  <c r="AF23" i="2"/>
  <c r="AI22" i="2"/>
  <c r="AH22" i="2"/>
  <c r="AG22" i="2"/>
  <c r="AF22" i="2"/>
  <c r="AI21" i="2"/>
  <c r="AH21" i="2"/>
  <c r="AG21" i="2"/>
  <c r="AF21" i="2"/>
  <c r="AI20" i="2"/>
  <c r="AH20" i="2"/>
  <c r="AG20" i="2"/>
  <c r="AF20" i="2"/>
  <c r="AI19" i="2"/>
  <c r="AH19" i="2"/>
  <c r="AG19" i="2"/>
  <c r="AF19" i="2"/>
  <c r="AI18" i="2"/>
  <c r="AH18" i="2"/>
  <c r="AG18" i="2"/>
  <c r="AF18" i="2"/>
  <c r="AI17" i="2"/>
  <c r="AH17" i="2"/>
  <c r="AG17" i="2"/>
  <c r="AF17" i="2"/>
  <c r="AI16" i="2"/>
  <c r="AH16" i="2"/>
  <c r="AG16" i="2"/>
  <c r="AF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I11" i="2"/>
  <c r="AH11" i="2"/>
  <c r="AG11" i="2"/>
  <c r="AF11" i="2"/>
  <c r="AI10" i="2"/>
  <c r="AH10" i="2"/>
  <c r="AG10" i="2"/>
  <c r="AF10" i="2"/>
  <c r="AI9" i="2"/>
  <c r="AH9" i="2"/>
  <c r="AG9" i="2"/>
  <c r="AF9" i="2"/>
  <c r="AI8" i="2"/>
  <c r="AH8" i="2"/>
  <c r="AG8" i="2"/>
  <c r="AF8" i="2"/>
  <c r="AI7" i="2"/>
  <c r="AG7" i="2"/>
  <c r="AF7" i="2"/>
  <c r="AD2" i="2"/>
  <c r="AC2" i="2"/>
  <c r="AB2" i="2"/>
  <c r="AA2" i="2"/>
  <c r="Z2" i="2"/>
  <c r="Y2" i="2"/>
  <c r="X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E2" i="2" s="1"/>
  <c r="A2" i="2"/>
  <c r="CK69" i="1" l="1"/>
  <c r="CK44" i="1"/>
  <c r="CK40" i="1"/>
  <c r="CK38" i="1"/>
  <c r="CL36" i="1"/>
  <c r="CK28" i="1"/>
  <c r="CK24" i="1"/>
  <c r="CK22" i="1"/>
  <c r="CK20" i="1"/>
  <c r="CK16" i="1"/>
  <c r="CK14" i="1"/>
  <c r="CK8" i="1"/>
  <c r="CK6" i="1"/>
  <c r="CK4" i="1"/>
  <c r="CK52" i="1"/>
  <c r="CK51" i="1"/>
  <c r="CK50" i="1"/>
  <c r="CK49" i="1"/>
  <c r="CK65" i="1"/>
  <c r="CK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Heerdt, Gerard ter</author>
  </authors>
  <commentList>
    <comment ref="X6" authorId="0" shapeId="0" xr:uid="{7F3E7558-6CC1-4D2A-97A9-316DD8AB6898}">
      <text>
        <r>
          <rPr>
            <b/>
            <sz val="8"/>
            <color indexed="81"/>
            <rFont val="Tahoma"/>
            <family val="2"/>
          </rPr>
          <t>Heerdt, Gerard ter:</t>
        </r>
        <r>
          <rPr>
            <sz val="8"/>
            <color indexed="81"/>
            <rFont val="Tahoma"/>
            <family val="2"/>
          </rPr>
          <t xml:space="preserve">
Hiervan is een deel dus WEL beïnvloedbaar. 10 of 20%. Ik dacht 10%
Nu zit deze post nog iin zowel niet als wel beïnvloedbaar opgeteld
</t>
        </r>
      </text>
    </comment>
    <comment ref="AI6" authorId="0" shapeId="0" xr:uid="{719CD9B5-6867-487D-93AE-66DF5D5C5137}">
      <text>
        <r>
          <rPr>
            <b/>
            <sz val="8"/>
            <color indexed="81"/>
            <rFont val="Tahoma"/>
            <family val="2"/>
          </rPr>
          <t>Heerdt, Gerard ter:</t>
        </r>
        <r>
          <rPr>
            <sz val="8"/>
            <color indexed="81"/>
            <rFont val="Tahoma"/>
            <family val="2"/>
          </rPr>
          <t xml:space="preserve">
eerder totaal….
</t>
        </r>
      </text>
    </comment>
    <comment ref="AI14" authorId="0" shapeId="0" xr:uid="{ED896A72-A8B5-43CA-83F0-E5BEE75D7D08}">
      <text>
        <r>
          <rPr>
            <b/>
            <sz val="8"/>
            <color indexed="81"/>
            <rFont val="Tahoma"/>
            <family val="2"/>
          </rPr>
          <t>Heerdt, Gerard ter:</t>
        </r>
        <r>
          <rPr>
            <sz val="8"/>
            <color indexed="81"/>
            <rFont val="Tahoma"/>
            <family val="2"/>
          </rPr>
          <t xml:space="preserve">
De balans van WiBo in WGP en Bethune-onderzoek komt hoger uit. Verschil vooral in uit/afspoeling?</t>
        </r>
      </text>
    </comment>
  </commentList>
</comments>
</file>

<file path=xl/sharedStrings.xml><?xml version="1.0" encoding="utf-8"?>
<sst xmlns="http://schemas.openxmlformats.org/spreadsheetml/2006/main" count="1245" uniqueCount="361">
  <si>
    <t>pol</t>
  </si>
  <si>
    <t>EAG</t>
  </si>
  <si>
    <t>GAF</t>
  </si>
  <si>
    <t>KRW</t>
  </si>
  <si>
    <t>watertype</t>
  </si>
  <si>
    <t>bodem</t>
  </si>
  <si>
    <t>a_tot</t>
  </si>
  <si>
    <t>a_drain</t>
  </si>
  <si>
    <t>a_verhard</t>
  </si>
  <si>
    <t>a_gemengd</t>
  </si>
  <si>
    <t>a_water</t>
  </si>
  <si>
    <t>a_bodemhoogte</t>
  </si>
  <si>
    <t>a_slootdiepte</t>
  </si>
  <si>
    <t>wp_meting_gm3</t>
  </si>
  <si>
    <t>wp_meting_mgm2d</t>
  </si>
  <si>
    <t>jaar</t>
  </si>
  <si>
    <t>maand</t>
  </si>
  <si>
    <t>seiz</t>
  </si>
  <si>
    <t>w_peil</t>
  </si>
  <si>
    <t>w_volume</t>
  </si>
  <si>
    <t>w_debiet</t>
  </si>
  <si>
    <t>w_berging</t>
  </si>
  <si>
    <t>w_sluitfout</t>
  </si>
  <si>
    <t>w_maalstaat</t>
  </si>
  <si>
    <t>w_i_neerslag</t>
  </si>
  <si>
    <t>w_i_kwel</t>
  </si>
  <si>
    <t>w_i_verhard</t>
  </si>
  <si>
    <t>w_i_riol</t>
  </si>
  <si>
    <t>w_i_drain</t>
  </si>
  <si>
    <t>w_i_uitspoel</t>
  </si>
  <si>
    <t>w_i_afstroom</t>
  </si>
  <si>
    <t>w_i_inlaat1</t>
  </si>
  <si>
    <t>w_i_inlaat2</t>
  </si>
  <si>
    <t>w_i_inlaat3</t>
  </si>
  <si>
    <t>w_i_inlaat4</t>
  </si>
  <si>
    <t>w_i_inlaat5</t>
  </si>
  <si>
    <t>w_o_verdamping</t>
  </si>
  <si>
    <t>w_o_wegzijg</t>
  </si>
  <si>
    <t>w_o_intrek</t>
  </si>
  <si>
    <t>w_o_uitlaat1</t>
  </si>
  <si>
    <t>w_o_uitlaat2</t>
  </si>
  <si>
    <t>w_o_uitlaat3</t>
  </si>
  <si>
    <t>w_o_uitlaat4</t>
  </si>
  <si>
    <t>w_o_uitlaat5</t>
  </si>
  <si>
    <t>wp_min_neerslag</t>
  </si>
  <si>
    <t>wp_min_kwel</t>
  </si>
  <si>
    <t>wp_min_verhard</t>
  </si>
  <si>
    <t>wp_min_riol</t>
  </si>
  <si>
    <t>wp_min_drain</t>
  </si>
  <si>
    <t>wp_min_uitspoel</t>
  </si>
  <si>
    <t>wp_min_afstroom</t>
  </si>
  <si>
    <t>wp_min_inlaat1</t>
  </si>
  <si>
    <t>wp_min_inlaat2</t>
  </si>
  <si>
    <t>wp_min_inlaat3</t>
  </si>
  <si>
    <t>wp_min_inlaat4</t>
  </si>
  <si>
    <t>wp_min_inlaat5</t>
  </si>
  <si>
    <t>wp_inc_neerslag</t>
  </si>
  <si>
    <t>wp_inc_kwel</t>
  </si>
  <si>
    <t>wp_inc_verhard</t>
  </si>
  <si>
    <t>wp_inc_riol</t>
  </si>
  <si>
    <t>wp_inc_drain</t>
  </si>
  <si>
    <t>wp_inc_uitspoel</t>
  </si>
  <si>
    <t>wp_inc_afstroom</t>
  </si>
  <si>
    <t>wp_inc_inlaat1</t>
  </si>
  <si>
    <t>wp_inc_inlaat2</t>
  </si>
  <si>
    <t>wp_inc_inlaat3</t>
  </si>
  <si>
    <t>wp_inc_inlaat4</t>
  </si>
  <si>
    <t>wp_inc_inlaat5</t>
  </si>
  <si>
    <t>namen</t>
  </si>
  <si>
    <t>versie</t>
  </si>
  <si>
    <t>naam</t>
  </si>
  <si>
    <t>KRWnaam</t>
  </si>
  <si>
    <t>agrarisch</t>
  </si>
  <si>
    <t>p_i_redDAW</t>
  </si>
  <si>
    <t>wp_min_sum</t>
  </si>
  <si>
    <t>wp_inc_sum</t>
  </si>
  <si>
    <t>watdteF</t>
  </si>
  <si>
    <t>watdte</t>
  </si>
  <si>
    <t>kPDitch</t>
  </si>
  <si>
    <t>wp_tot_sum</t>
  </si>
  <si>
    <t>PvskPDitch</t>
  </si>
  <si>
    <t>P.load_year..mgP.m2.d.</t>
  </si>
  <si>
    <t>Troebel.naar.helder..mg.P.m2.d.</t>
  </si>
  <si>
    <t>Helder.naar.troebel..mg.P.m2.d.</t>
  </si>
  <si>
    <t>lake.ditch.vollenweider</t>
  </si>
  <si>
    <t>PvskPLake</t>
  </si>
  <si>
    <t>2110-GAF_F002.xlsx</t>
  </si>
  <si>
    <t>NL11_2_6</t>
  </si>
  <si>
    <t>M10</t>
  </si>
  <si>
    <t>VEEN</t>
  </si>
  <si>
    <t>part. inlaat + ca 900 m3/d dijkse kwel</t>
  </si>
  <si>
    <t>waterschapsinlaat opgedrukt</t>
  </si>
  <si>
    <t>park de Braak</t>
  </si>
  <si>
    <t>inlaat1</t>
  </si>
  <si>
    <t>inlaat peilbeheer</t>
  </si>
  <si>
    <t>uitlaat1</t>
  </si>
  <si>
    <t>uitlaat2</t>
  </si>
  <si>
    <t>uitlaat3</t>
  </si>
  <si>
    <t>uitlaat4</t>
  </si>
  <si>
    <t>(0,0.3]</t>
  </si>
  <si>
    <t>2120-GAF_F004.xlsx</t>
  </si>
  <si>
    <t>Poel en dijkslek</t>
  </si>
  <si>
    <t>Amstel</t>
  </si>
  <si>
    <t>Westwijk</t>
  </si>
  <si>
    <t>Inlaat (sluitfout)</t>
  </si>
  <si>
    <t>(0.3,0.5]</t>
  </si>
  <si>
    <t>2130-GAF-NLP_2015_V2.xlsx</t>
  </si>
  <si>
    <t>KLEI</t>
  </si>
  <si>
    <t>Legmeerdijksloot</t>
  </si>
  <si>
    <t>inlaten UHP</t>
  </si>
  <si>
    <t>Onbekend</t>
  </si>
  <si>
    <t>2220-EAG-1_F001.xlsx</t>
  </si>
  <si>
    <t>NL11_3_2</t>
  </si>
  <si>
    <t>M20</t>
  </si>
  <si>
    <t>(0.5,0.7]</t>
  </si>
  <si>
    <t>2250-EAG-1_F001.xlsx</t>
  </si>
  <si>
    <t>2250-EAG-1</t>
  </si>
  <si>
    <t>NL11_3_3</t>
  </si>
  <si>
    <t>inlaat2</t>
  </si>
  <si>
    <t>inlaat3</t>
  </si>
  <si>
    <t>inlaat4</t>
  </si>
  <si>
    <t>vollenweider</t>
  </si>
  <si>
    <t>2400-EAG-1_PRH_tm2017.xlsx</t>
  </si>
  <si>
    <t>2400-EAG-1</t>
  </si>
  <si>
    <t>NL11_2_5</t>
  </si>
  <si>
    <t>M8</t>
  </si>
  <si>
    <t>Benningh</t>
  </si>
  <si>
    <t>Gebruiksinlaten</t>
  </si>
  <si>
    <t>variabel</t>
  </si>
  <si>
    <t>2500-EAG-2_F001_reservaatDemmerik.xlsx</t>
  </si>
  <si>
    <t>2500-EAG-2</t>
  </si>
  <si>
    <t>NL11_8_1</t>
  </si>
  <si>
    <t>2500-EAG-3-4-5_F001.xlsx</t>
  </si>
  <si>
    <t>NL11_3_4</t>
  </si>
  <si>
    <t>Inlaat kr. Mijdrecht</t>
  </si>
  <si>
    <t>Inlaat wilnis veldzijde, oudhuizersluis, veldhuiswetering, gagel</t>
  </si>
  <si>
    <t>inlaat 3</t>
  </si>
  <si>
    <t>inlaat 4</t>
  </si>
  <si>
    <t>inlaat peilbeheer:ringvaart</t>
  </si>
  <si>
    <t>Uitlaat 1</t>
  </si>
  <si>
    <t>Uitlaat 2</t>
  </si>
  <si>
    <t>Uitlaat 3</t>
  </si>
  <si>
    <t>Uitlaat 4</t>
  </si>
  <si>
    <t>2500-EAG-6_F003.xlsx</t>
  </si>
  <si>
    <t>2500-EAG-6</t>
  </si>
  <si>
    <t>NL11_8_2</t>
  </si>
  <si>
    <t>Inlaten vanuit kromme mijdrecht</t>
  </si>
  <si>
    <t>Tweede bedijking</t>
  </si>
  <si>
    <t>Veldhuisweg, Pomp bedrijf</t>
  </si>
  <si>
    <t>Inlaten vanuit tussenboezem/ wilnis veldzijde</t>
  </si>
  <si>
    <t>inlaat peilbeheer: Oudhuizersluis</t>
  </si>
  <si>
    <t>2501_EAG-1_20160507.xlsx</t>
  </si>
  <si>
    <t>2501-EAG-1</t>
  </si>
  <si>
    <t>NL11_2_3</t>
  </si>
  <si>
    <t>erven Amstelkade</t>
  </si>
  <si>
    <t>variabel GWVzuid</t>
  </si>
  <si>
    <t>variabel Demmerik</t>
  </si>
  <si>
    <t>constante inlaat</t>
  </si>
  <si>
    <t>vispomp Gagelweg</t>
  </si>
  <si>
    <t>uitlaatstuw korenmolenweg</t>
  </si>
  <si>
    <t>2540-GAF_F002.xlsx</t>
  </si>
  <si>
    <t>NL11_2_7</t>
  </si>
  <si>
    <t>brandweer</t>
  </si>
  <si>
    <t>hevel het Poeltje (tijdserie)</t>
  </si>
  <si>
    <t>Veldwegsloot - reeks aangevuld met gem.</t>
  </si>
  <si>
    <t>2550-GAF_F003.xlsx</t>
  </si>
  <si>
    <t>NL11_7_1</t>
  </si>
  <si>
    <t>M27</t>
  </si>
  <si>
    <t>part. inlaat</t>
  </si>
  <si>
    <t>dijklek</t>
  </si>
  <si>
    <t>Inlaat3</t>
  </si>
  <si>
    <t>Inlaat4</t>
  </si>
  <si>
    <t>2600-GAF_F002.xlsx</t>
  </si>
  <si>
    <t>NL11_2_4</t>
  </si>
  <si>
    <t>dijkslek</t>
  </si>
  <si>
    <t>gebruiksinlaten</t>
  </si>
  <si>
    <t>bemeten blokbemalingen</t>
  </si>
  <si>
    <t>3100-GAF-NAP7a_test_malen_2017 Bob_20181127.xlsx</t>
  </si>
  <si>
    <t>NL11_4_1</t>
  </si>
  <si>
    <t>M14</t>
  </si>
  <si>
    <t>ZAND</t>
  </si>
  <si>
    <t>evt opgedrukte inlaat (defo)</t>
  </si>
  <si>
    <t>in2</t>
  </si>
  <si>
    <t>in3</t>
  </si>
  <si>
    <t>in4</t>
  </si>
  <si>
    <t>evt opgedrukte molen</t>
  </si>
  <si>
    <t>lek aalscholverkolonie?????</t>
  </si>
  <si>
    <t>uit3</t>
  </si>
  <si>
    <t>uit4</t>
  </si>
  <si>
    <t>lake</t>
  </si>
  <si>
    <t>3100-GAF_F001.xlsx</t>
  </si>
  <si>
    <t>3200-GAF_SBP4a_tm2017.xlsx</t>
  </si>
  <si>
    <t>NL11_3_6</t>
  </si>
  <si>
    <t>Blijkpolder</t>
  </si>
  <si>
    <t>Googstuw/afvoer SAP</t>
  </si>
  <si>
    <t>overschot HAP</t>
  </si>
  <si>
    <t>overschot PKH</t>
  </si>
  <si>
    <t>opmaling naar/inlaat van SAP</t>
  </si>
  <si>
    <t>inlaat Blijkpolder</t>
  </si>
  <si>
    <t>3201-EAG-1+2_SAP_Zuid_van_Bergse_Pad_2015_uitwisseling.xlsx</t>
  </si>
  <si>
    <t>NL11_6_3</t>
  </si>
  <si>
    <t>Inlaat vanuit EAG3</t>
  </si>
  <si>
    <t>Inlaat vanuit EAG1</t>
  </si>
  <si>
    <t>inlaat Spplas</t>
  </si>
  <si>
    <t>Aflaat Spplas</t>
  </si>
  <si>
    <t>Uitlaat naar EAG1</t>
  </si>
  <si>
    <t>Uitlaat naar EAG3</t>
  </si>
  <si>
    <t>3230-EAG-1_F002_HOL-PKH.xlsx</t>
  </si>
  <si>
    <t>3230-EAG-1</t>
  </si>
  <si>
    <t>NL11_6_4</t>
  </si>
  <si>
    <t>H. Kanaal</t>
  </si>
  <si>
    <t>Moleneind</t>
  </si>
  <si>
    <t>Inlaat Peilbeheer</t>
  </si>
  <si>
    <t>Uitlaat3</t>
  </si>
  <si>
    <t>Uitlaat4</t>
  </si>
  <si>
    <t>3230-EAG-2_F002_Wijde_blik.xlsx</t>
  </si>
  <si>
    <t>3230-EAG-2</t>
  </si>
  <si>
    <t>NL11_3_7</t>
  </si>
  <si>
    <t>Inlaat N201 (Hilversumsch Kanaal)</t>
  </si>
  <si>
    <t>Inlaat Moleneind</t>
  </si>
  <si>
    <t>Uitlaat N201 (Hilversumsch Kanaal)</t>
  </si>
  <si>
    <t>Uitlaat Moleneind</t>
  </si>
  <si>
    <t>3230-EAG-3_F002-PKH.xlsx</t>
  </si>
  <si>
    <t>3230-EAG-3</t>
  </si>
  <si>
    <t>Inlaat gemaal Sniep (Anko Zuid)</t>
  </si>
  <si>
    <t>Inlaat H. Kanaal</t>
  </si>
  <si>
    <t>Inlaat Kortenhoefse dijk 2</t>
  </si>
  <si>
    <t>Uitlaat Kortenhoefse dijk 2</t>
  </si>
  <si>
    <t>Uitlaat H.Kanaal</t>
  </si>
  <si>
    <t>Uitlaat duiker Korremof</t>
  </si>
  <si>
    <t>3230_EAG5-F001.xlsx</t>
  </si>
  <si>
    <t>3230-EAG-5</t>
  </si>
  <si>
    <t>Inlaat EAG4</t>
  </si>
  <si>
    <t>Uitlaat EAG 4</t>
  </si>
  <si>
    <t>3300-EAG-9-10-11-12.xlsx</t>
  </si>
  <si>
    <t>3300-EAG-10</t>
  </si>
  <si>
    <t>NL11_6_1</t>
  </si>
  <si>
    <t>3300-EAG-11</t>
  </si>
  <si>
    <t>3300-EAG-12</t>
  </si>
  <si>
    <t>3300-EAG-9</t>
  </si>
  <si>
    <t>3360-EAG-10_F002.xlsx</t>
  </si>
  <si>
    <t>3360-EAG-10</t>
  </si>
  <si>
    <t>NL11_6_5</t>
  </si>
  <si>
    <t>overschot GMP</t>
  </si>
  <si>
    <t>vraag GMP</t>
  </si>
  <si>
    <t>3360-EAG-11_F002_MCED.xlsx</t>
  </si>
  <si>
    <t>3360-EAG-11</t>
  </si>
  <si>
    <t>NL11_3_8</t>
  </si>
  <si>
    <t>3360-EAG-12_F001.xlsx</t>
  </si>
  <si>
    <t>3360-EAG-12</t>
  </si>
  <si>
    <t>Molenpolder</t>
  </si>
  <si>
    <t>molenpolder klein</t>
  </si>
  <si>
    <t>3360-EAG-13_F001.xlsx</t>
  </si>
  <si>
    <t>3360-EAG-13</t>
  </si>
  <si>
    <t>3360-EAG-14_F002.xlsx</t>
  </si>
  <si>
    <t>3360-EAG-14</t>
  </si>
  <si>
    <t>uit Taartpunt</t>
  </si>
  <si>
    <t>naar Taartpunt</t>
  </si>
  <si>
    <t>3360-EAG-16_MolenpolderNatuur_tm2017.xlsx</t>
  </si>
  <si>
    <t>3360-EAG-16</t>
  </si>
  <si>
    <t>Westbroek - offline REEKS</t>
  </si>
  <si>
    <t>Inlaat2</t>
  </si>
  <si>
    <t>naar Westbroek - offline REEKS</t>
  </si>
  <si>
    <t>naar Gagelweg (volkstuinen)</t>
  </si>
  <si>
    <t>3360-EAG-17_Westbroek_tm2017.xlsx</t>
  </si>
  <si>
    <t>3360-EAG-17</t>
  </si>
  <si>
    <t>4000-EAG-1-3-4-6-7-8_F004.xlsx</t>
  </si>
  <si>
    <t>NL11_2_2</t>
  </si>
  <si>
    <t>M6a</t>
  </si>
  <si>
    <t>4210-EAG-1-2-3-5_HAP_west2015.xlsx</t>
  </si>
  <si>
    <t>NL11_6_2</t>
  </si>
  <si>
    <t>8070-GAF_F003.xlsx</t>
  </si>
  <si>
    <t>NL11_3_1</t>
  </si>
  <si>
    <t>GAF-3300-F002.xlsx</t>
  </si>
  <si>
    <t>NL11_5_1</t>
  </si>
  <si>
    <t>Reductie KRW maatregelen</t>
  </si>
  <si>
    <t>fractie inlaat nodig voor peilbeheer</t>
  </si>
  <si>
    <t>opmerking</t>
  </si>
  <si>
    <t>te weinig? Verhard via riool en westwijk eraf is mogelijk net genoeg…</t>
  </si>
  <si>
    <t>geen gebruiksinlaat zou helpen. Zelfs met minimale reductie uitspoeling afstroming</t>
  </si>
  <si>
    <t>Achtergrondbelating</t>
  </si>
  <si>
    <t>Afkoppelen achterland?</t>
  </si>
  <si>
    <t>klopt dit wel?</t>
  </si>
  <si>
    <t>afkoppelen polder</t>
  </si>
  <si>
    <t>helft inlaat kan eraf zonder N broekhuis + saneren ongezuiverde lozingen</t>
  </si>
  <si>
    <t>reductie agrarisch van instroom polders</t>
  </si>
  <si>
    <t>geen onderdeel waterlichaam</t>
  </si>
  <si>
    <t>agrarisch opp (van onverhard)</t>
  </si>
  <si>
    <t>groot verschil balans Jasper en Maarten</t>
  </si>
  <si>
    <t>verblijftijd verlagen door minder inlaat = risico op blauwalg</t>
  </si>
  <si>
    <t>Zijn er ook maatregelen mogelijk voor minder inlaat? Opvoeren KRW?</t>
  </si>
  <si>
    <t>Alleen maatregel agrarisch of fractie van belasting uit kanaal?</t>
  </si>
  <si>
    <t>waar zit water uit EAG4</t>
  </si>
  <si>
    <t>Geselecteerd waterlichaam</t>
  </si>
  <si>
    <t>kwel</t>
  </si>
  <si>
    <t>Atmosferische depositie</t>
  </si>
  <si>
    <t>Infiltratiewater</t>
  </si>
  <si>
    <t>natuurgebieden</t>
  </si>
  <si>
    <t>nalevering landbouw bodems</t>
  </si>
  <si>
    <t>historische bemesting</t>
  </si>
  <si>
    <t>overige landbouwemissies</t>
  </si>
  <si>
    <t>actuele bemesting</t>
  </si>
  <si>
    <t>inlaat</t>
  </si>
  <si>
    <t>overige bronnen</t>
  </si>
  <si>
    <t>Industriële lozingen</t>
  </si>
  <si>
    <t>rwzi</t>
  </si>
  <si>
    <t>Kritische belasting</t>
  </si>
  <si>
    <t>uitspoeling en afstroming</t>
  </si>
  <si>
    <t>vogels en vis</t>
  </si>
  <si>
    <t>riolering</t>
  </si>
  <si>
    <t>Kritische grens (empirisch)</t>
  </si>
  <si>
    <t>stikstofbelasting: bijdrage bronnen (mg/m2/d)</t>
  </si>
  <si>
    <t>fosfaatbelasting: bijdrage bronnen (mg/m2/d)</t>
  </si>
  <si>
    <t>Nr</t>
  </si>
  <si>
    <t>Code</t>
  </si>
  <si>
    <t>Naam waterlichaam</t>
  </si>
  <si>
    <t>uitspoeling niet beinvloedbaar</t>
  </si>
  <si>
    <t>Kritische belasting Pclake</t>
  </si>
  <si>
    <t>N niet beinvloedbaar</t>
  </si>
  <si>
    <t>N beinvloedbaar</t>
  </si>
  <si>
    <t>P niet beinvloedbaar</t>
  </si>
  <si>
    <t>P beinvloedbaar</t>
  </si>
  <si>
    <t>bron balansgetallen</t>
  </si>
  <si>
    <t>NL11_1_1</t>
  </si>
  <si>
    <t>Amstellandboezem</t>
  </si>
  <si>
    <t>generieke uitleesactie 201904</t>
  </si>
  <si>
    <t>Botshol</t>
  </si>
  <si>
    <t>Gaasperplas</t>
  </si>
  <si>
    <t>GroteMaarsseveensep</t>
  </si>
  <si>
    <t>HollandsAnkeveen</t>
  </si>
  <si>
    <t>Kortenhoefseplassen</t>
  </si>
  <si>
    <t>NL11_5_3</t>
  </si>
  <si>
    <t>Loenderveenoost</t>
  </si>
  <si>
    <t>Loosdrechtseplassen</t>
  </si>
  <si>
    <t>MolenpolderTienhove</t>
  </si>
  <si>
    <t>Naardermeer</t>
  </si>
  <si>
    <t>NL11_7_2</t>
  </si>
  <si>
    <t>NoorderIJplas</t>
  </si>
  <si>
    <t>Ouderkerkerplas</t>
  </si>
  <si>
    <t>Sloterplas</t>
  </si>
  <si>
    <t>Spiegelplas</t>
  </si>
  <si>
    <t>Sterenzodden</t>
  </si>
  <si>
    <t>StichtsAnkeveen</t>
  </si>
  <si>
    <t>NL11_5_4</t>
  </si>
  <si>
    <t>TerraNova</t>
  </si>
  <si>
    <t>Tussenboezema</t>
  </si>
  <si>
    <t>Tussenboezemb</t>
  </si>
  <si>
    <t>NL11_2_1</t>
  </si>
  <si>
    <t>VaartenAmsterdam</t>
  </si>
  <si>
    <t>VaartenGrootMijdrec</t>
  </si>
  <si>
    <t>VaartenRondeHoep</t>
  </si>
  <si>
    <t>VaartenRondeVenen</t>
  </si>
  <si>
    <t>VaartenVechtstreek</t>
  </si>
  <si>
    <t>VaartenWesteramstel</t>
  </si>
  <si>
    <t>VaartenZevenhoven</t>
  </si>
  <si>
    <t>NL11_1_2</t>
  </si>
  <si>
    <t>Vecht</t>
  </si>
  <si>
    <t>Vinkeveenseplassen</t>
  </si>
  <si>
    <t>NL11_3_9</t>
  </si>
  <si>
    <t>Waterleidingplas</t>
  </si>
  <si>
    <t>WijdeBlik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</si>
</sst>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8">
    <xf numFmtId="0" fontId="0" fillId="0" borderId="0" xfId="0"/>
    <xf numFmtId="11" fontId="0" fillId="0" borderId="0" xfId="0" applyNumberFormat="1"/>
    <xf numFmtId="0" fontId="16" fillId="0" borderId="0" xfId="0" applyFont="1"/>
    <xf numFmtId="0" fontId="14" fillId="33" borderId="0" xfId="0" applyFont="1" applyFill="1"/>
    <xf numFmtId="0" fontId="0" fillId="0" borderId="0" xfId="0" applyAlignment="1">
      <alignment horizontal="right"/>
    </xf>
    <xf numFmtId="0" fontId="16" fillId="34" borderId="0" xfId="0" applyFont="1" applyFill="1" applyAlignment="1">
      <alignment horizontal="right"/>
    </xf>
    <xf numFmtId="0" fontId="0" fillId="34" borderId="0" xfId="0" applyFill="1"/>
    <xf numFmtId="2" fontId="16" fillId="34" borderId="0" xfId="0" applyNumberFormat="1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10" xfId="0" applyFont="1" applyFill="1" applyBorder="1" applyAlignment="1">
      <alignment textRotation="90"/>
    </xf>
    <xf numFmtId="0" fontId="16" fillId="36" borderId="11" xfId="0" applyFont="1" applyFill="1" applyBorder="1" applyAlignment="1">
      <alignment textRotation="90"/>
    </xf>
    <xf numFmtId="0" fontId="16" fillId="36" borderId="12" xfId="0" applyFont="1" applyFill="1" applyBorder="1" applyAlignment="1">
      <alignment textRotation="90"/>
    </xf>
    <xf numFmtId="0" fontId="16" fillId="35" borderId="10" xfId="0" applyFont="1" applyFill="1" applyBorder="1" applyAlignment="1">
      <alignment textRotation="90"/>
    </xf>
    <xf numFmtId="0" fontId="16" fillId="35" borderId="11" xfId="0" applyFont="1" applyFill="1" applyBorder="1" applyAlignment="1">
      <alignment textRotation="90"/>
    </xf>
    <xf numFmtId="0" fontId="16" fillId="37" borderId="11" xfId="0" quotePrefix="1" applyFont="1" applyFill="1" applyBorder="1" applyAlignment="1">
      <alignment horizontal="right" textRotation="90"/>
    </xf>
    <xf numFmtId="0" fontId="16" fillId="37" borderId="11" xfId="0" applyFont="1" applyFill="1" applyBorder="1" applyAlignment="1">
      <alignment textRotation="90"/>
    </xf>
    <xf numFmtId="0" fontId="16" fillId="35" borderId="12" xfId="0" applyFont="1" applyFill="1" applyBorder="1" applyAlignment="1">
      <alignment textRotation="90"/>
    </xf>
    <xf numFmtId="0" fontId="16" fillId="35" borderId="13" xfId="0" applyFont="1" applyFill="1" applyBorder="1" applyAlignment="1">
      <alignment textRotation="90"/>
    </xf>
    <xf numFmtId="0" fontId="16" fillId="35" borderId="13" xfId="0" quotePrefix="1" applyFont="1" applyFill="1" applyBorder="1" applyAlignment="1">
      <alignment horizontal="right" textRotation="9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0" fillId="35" borderId="14" xfId="0" applyFill="1" applyBorder="1"/>
    <xf numFmtId="0" fontId="16" fillId="35" borderId="15" xfId="0" applyFont="1" applyFill="1" applyBorder="1"/>
    <xf numFmtId="0" fontId="16" fillId="35" borderId="16" xfId="0" applyFont="1" applyFill="1" applyBorder="1"/>
    <xf numFmtId="0" fontId="16" fillId="36" borderId="11" xfId="0" applyFont="1" applyFill="1" applyBorder="1" applyAlignment="1">
      <alignment horizontal="left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left"/>
    </xf>
    <xf numFmtId="0" fontId="16" fillId="35" borderId="11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9" fillId="38" borderId="17" xfId="42" applyFont="1" applyFill="1" applyBorder="1" applyAlignment="1">
      <alignment horizontal="left"/>
    </xf>
    <xf numFmtId="0" fontId="16" fillId="36" borderId="18" xfId="0" applyFont="1" applyFill="1" applyBorder="1" applyAlignment="1">
      <alignment textRotation="90"/>
    </xf>
    <xf numFmtId="0" fontId="16" fillId="39" borderId="10" xfId="0" applyFont="1" applyFill="1" applyBorder="1" applyAlignment="1">
      <alignment textRotation="90"/>
    </xf>
    <xf numFmtId="0" fontId="16" fillId="39" borderId="11" xfId="0" applyFont="1" applyFill="1" applyBorder="1" applyAlignment="1">
      <alignment textRotation="90"/>
    </xf>
    <xf numFmtId="0" fontId="16" fillId="39" borderId="0" xfId="0" applyFont="1" applyFill="1"/>
    <xf numFmtId="0" fontId="16" fillId="37" borderId="12" xfId="0" applyFont="1" applyFill="1" applyBorder="1" applyAlignment="1">
      <alignment textRotation="90"/>
    </xf>
    <xf numFmtId="0" fontId="16" fillId="36" borderId="19" xfId="0" applyFont="1" applyFill="1" applyBorder="1" applyAlignment="1">
      <alignment textRotation="90"/>
    </xf>
    <xf numFmtId="0" fontId="16" fillId="35" borderId="19" xfId="0" applyFont="1" applyFill="1" applyBorder="1" applyAlignment="1">
      <alignment textRotation="90"/>
    </xf>
    <xf numFmtId="0" fontId="20" fillId="0" borderId="14" xfId="42" applyFont="1" applyBorder="1" applyAlignment="1">
      <alignment wrapText="1"/>
    </xf>
    <xf numFmtId="164" fontId="14" fillId="0" borderId="20" xfId="0" applyNumberFormat="1" applyFont="1" applyBorder="1"/>
    <xf numFmtId="164" fontId="14" fillId="0" borderId="0" xfId="0" applyNumberFormat="1" applyFont="1"/>
    <xf numFmtId="164" fontId="14" fillId="0" borderId="21" xfId="0" applyNumberFormat="1" applyFont="1" applyBorder="1"/>
    <xf numFmtId="2" fontId="14" fillId="0" borderId="20" xfId="0" applyNumberFormat="1" applyFont="1" applyBorder="1"/>
    <xf numFmtId="2" fontId="14" fillId="0" borderId="0" xfId="0" applyNumberFormat="1" applyFont="1"/>
    <xf numFmtId="2" fontId="14" fillId="0" borderId="21" xfId="0" applyNumberFormat="1" applyFont="1" applyBorder="1"/>
    <xf numFmtId="2" fontId="14" fillId="0" borderId="22" xfId="0" applyNumberFormat="1" applyFont="1" applyBorder="1"/>
    <xf numFmtId="164" fontId="0" fillId="0" borderId="19" xfId="0" applyNumberFormat="1" applyBorder="1"/>
    <xf numFmtId="2" fontId="0" fillId="0" borderId="19" xfId="0" applyNumberFormat="1" applyBorder="1"/>
    <xf numFmtId="0" fontId="20" fillId="0" borderId="17" xfId="42" applyFont="1" applyBorder="1" applyAlignment="1">
      <alignment wrapText="1"/>
    </xf>
    <xf numFmtId="2" fontId="14" fillId="0" borderId="23" xfId="0" applyNumberFormat="1" applyFont="1" applyBorder="1"/>
    <xf numFmtId="164" fontId="0" fillId="0" borderId="20" xfId="0" applyNumberFormat="1" applyBorder="1"/>
    <xf numFmtId="164" fontId="0" fillId="0" borderId="0" xfId="0" applyNumberFormat="1"/>
    <xf numFmtId="164" fontId="0" fillId="0" borderId="21" xfId="0" applyNumberFormat="1" applyBorder="1"/>
    <xf numFmtId="2" fontId="0" fillId="0" borderId="0" xfId="0" applyNumberFormat="1"/>
    <xf numFmtId="2" fontId="0" fillId="0" borderId="21" xfId="0" applyNumberFormat="1" applyBorder="1"/>
    <xf numFmtId="2" fontId="0" fillId="0" borderId="23" xfId="0" applyNumberFormat="1" applyBorder="1"/>
    <xf numFmtId="2" fontId="0" fillId="0" borderId="17" xfId="0" applyNumberFormat="1" applyBorder="1"/>
    <xf numFmtId="0" fontId="0" fillId="0" borderId="21" xfId="0" applyBorder="1"/>
    <xf numFmtId="0" fontId="20" fillId="0" borderId="24" xfId="42" applyFont="1" applyBorder="1" applyAlignment="1">
      <alignment wrapText="1"/>
    </xf>
    <xf numFmtId="0" fontId="0" fillId="0" borderId="25" xfId="0" applyBorder="1"/>
    <xf numFmtId="0" fontId="0" fillId="0" borderId="26" xfId="0" applyBorder="1"/>
    <xf numFmtId="164" fontId="0" fillId="0" borderId="25" xfId="0" applyNumberFormat="1" applyBorder="1"/>
    <xf numFmtId="164" fontId="0" fillId="0" borderId="26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27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AB1C480-ED9C-463C-B956-E2443CFD1B5E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ria02\Waternet%20Amsterdam\Schoon%20water%20-%20Intern\Beheerregister\factsheets\Factsheets%20voor%20gebiedsprocessen_201904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0182/Intern/Stand%20van%20zake%20waterkwaliteit/syncMartin/factsheet/Factsheets%20voor%20gebiedsprocessen_WN_MCED_20190322_I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0182/Intern/Beheerregister/factsheets/Factsheets%20voor%20gebiedsprocessen_201904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sheet"/>
      <sheetName val="Waterlichamen"/>
      <sheetName val="EST's"/>
      <sheetName val="EKR's"/>
      <sheetName val="Verontr stoff"/>
      <sheetName val="ESF_iconen"/>
      <sheetName val="ESF-oordelen"/>
      <sheetName val=" N en P"/>
      <sheetName val="Maatr"/>
      <sheetName val="MaatregelTypen"/>
      <sheetName val="DIPSR"/>
    </sheetNames>
    <sheetDataSet>
      <sheetData sheetId="0">
        <row r="1">
          <cell r="BK1">
            <v>18</v>
          </cell>
        </row>
      </sheetData>
      <sheetData sheetId="1"/>
      <sheetData sheetId="2"/>
      <sheetData sheetId="3"/>
      <sheetData sheetId="4"/>
      <sheetData sheetId="5">
        <row r="3">
          <cell r="B3">
            <v>1</v>
          </cell>
        </row>
        <row r="4">
          <cell r="B4">
            <v>1</v>
          </cell>
        </row>
        <row r="5">
          <cell r="B5">
            <v>0</v>
          </cell>
        </row>
        <row r="6">
          <cell r="B6">
            <v>1</v>
          </cell>
        </row>
        <row r="7">
          <cell r="B7">
            <v>3</v>
          </cell>
        </row>
        <row r="8">
          <cell r="B8">
            <v>1</v>
          </cell>
        </row>
        <row r="9">
          <cell r="B9">
            <v>3</v>
          </cell>
        </row>
        <row r="10">
          <cell r="B10">
            <v>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sheet"/>
      <sheetName val="Waterlichamen"/>
      <sheetName val="EST's"/>
      <sheetName val="EKR's"/>
      <sheetName val="Verontr stoff"/>
      <sheetName val="ESF_iconen"/>
      <sheetName val="ESF-oordelen"/>
      <sheetName val=" N en P"/>
      <sheetName val="Maatr"/>
      <sheetName val="MaatregelTypen"/>
      <sheetName val="DIPSR"/>
    </sheetNames>
    <sheetDataSet>
      <sheetData sheetId="0"/>
      <sheetData sheetId="1"/>
      <sheetData sheetId="2">
        <row r="3">
          <cell r="C3" t="str">
            <v>3100-EAG-1</v>
          </cell>
        </row>
      </sheetData>
      <sheetData sheetId="3"/>
      <sheetData sheetId="4"/>
      <sheetData sheetId="5">
        <row r="11">
          <cell r="B11">
            <v>0</v>
          </cell>
        </row>
        <row r="12">
          <cell r="B12">
            <v>2</v>
          </cell>
        </row>
        <row r="13">
          <cell r="B13">
            <v>3</v>
          </cell>
        </row>
        <row r="14">
          <cell r="B14">
            <v>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sheet"/>
      <sheetName val="Waterlichamen"/>
      <sheetName val="EST's"/>
      <sheetName val="EKR's"/>
      <sheetName val="Verontr stoff"/>
      <sheetName val="ESF_iconen"/>
      <sheetName val="ESF-oordelen"/>
      <sheetName val=" N en P"/>
      <sheetName val="Maatr"/>
      <sheetName val="MaatregelTypen"/>
      <sheetName val="DIPSR"/>
    </sheetNames>
    <sheetDataSet>
      <sheetData sheetId="0">
        <row r="1">
          <cell r="BK1">
            <v>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74"/>
  <sheetViews>
    <sheetView workbookViewId="0">
      <pane xSplit="7" ySplit="2" topLeftCell="H13" activePane="bottomRight" state="frozen"/>
      <selection pane="topRight" activeCell="G1" sqref="G1"/>
      <selection pane="bottomLeft" activeCell="A2" sqref="A2"/>
      <selection pane="bottomRight" activeCell="H1" sqref="H1:U1048576"/>
    </sheetView>
  </sheetViews>
  <sheetFormatPr defaultRowHeight="15" x14ac:dyDescent="0.25"/>
  <cols>
    <col min="1" max="1" width="22.5703125" customWidth="1"/>
    <col min="8" max="21" width="9.140625" hidden="1" customWidth="1"/>
    <col min="22" max="22" width="9.140625" customWidth="1"/>
    <col min="23" max="45" width="9.140625" hidden="1" customWidth="1"/>
    <col min="46" max="70" width="9.140625" customWidth="1"/>
    <col min="71" max="74" width="2.5703125" customWidth="1"/>
    <col min="89" max="89" width="10.5703125" style="8" bestFit="1" customWidth="1"/>
  </cols>
  <sheetData>
    <row r="1" spans="1:92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</row>
    <row r="2" spans="1:92" s="4" customForma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69</v>
      </c>
      <c r="BT2" s="4" t="s">
        <v>70</v>
      </c>
      <c r="BU2" s="4" t="s">
        <v>71</v>
      </c>
      <c r="BV2" s="4" t="s">
        <v>72</v>
      </c>
      <c r="BW2" s="4" t="s">
        <v>73</v>
      </c>
      <c r="BX2" s="4" t="s">
        <v>74</v>
      </c>
      <c r="BY2" s="4" t="s">
        <v>75</v>
      </c>
      <c r="BZ2" s="4" t="s">
        <v>76</v>
      </c>
      <c r="CA2" s="4" t="s">
        <v>77</v>
      </c>
      <c r="CB2" s="4" t="s">
        <v>78</v>
      </c>
      <c r="CC2" s="4" t="s">
        <v>79</v>
      </c>
      <c r="CD2" s="4" t="s">
        <v>80</v>
      </c>
      <c r="CE2" s="4" t="s">
        <v>81</v>
      </c>
      <c r="CF2" s="4" t="s">
        <v>82</v>
      </c>
      <c r="CG2" s="4" t="s">
        <v>83</v>
      </c>
      <c r="CH2" s="4" t="s">
        <v>84</v>
      </c>
      <c r="CI2" s="4" t="s">
        <v>85</v>
      </c>
      <c r="CK2" s="5" t="s">
        <v>275</v>
      </c>
      <c r="CL2" s="4" t="s">
        <v>287</v>
      </c>
      <c r="CM2" s="4" t="s">
        <v>276</v>
      </c>
      <c r="CN2" s="4" t="s">
        <v>277</v>
      </c>
    </row>
    <row r="3" spans="1:92" x14ac:dyDescent="0.25">
      <c r="A3" t="s">
        <v>86</v>
      </c>
      <c r="C3">
        <v>2110</v>
      </c>
      <c r="D3" t="s">
        <v>87</v>
      </c>
      <c r="F3" t="s">
        <v>88</v>
      </c>
      <c r="G3" t="s">
        <v>89</v>
      </c>
      <c r="AG3" t="s">
        <v>90</v>
      </c>
      <c r="AH3" t="s">
        <v>91</v>
      </c>
      <c r="AI3" t="s">
        <v>92</v>
      </c>
      <c r="AJ3" t="s">
        <v>93</v>
      </c>
      <c r="AK3" t="s">
        <v>94</v>
      </c>
      <c r="AO3" t="s">
        <v>95</v>
      </c>
      <c r="AP3" t="s">
        <v>96</v>
      </c>
      <c r="AQ3" t="s">
        <v>97</v>
      </c>
      <c r="AR3" t="s">
        <v>98</v>
      </c>
      <c r="BA3" s="2" t="s">
        <v>90</v>
      </c>
      <c r="BB3" s="2" t="s">
        <v>91</v>
      </c>
      <c r="BC3" s="2" t="s">
        <v>92</v>
      </c>
      <c r="BD3" s="2" t="s">
        <v>93</v>
      </c>
      <c r="BE3" s="2" t="s">
        <v>94</v>
      </c>
      <c r="BF3" s="2"/>
      <c r="BG3" s="2"/>
      <c r="BH3" s="2"/>
      <c r="BI3" s="2"/>
      <c r="BJ3" s="2"/>
      <c r="BK3" s="2"/>
      <c r="BL3" s="2"/>
      <c r="BM3" s="2" t="s">
        <v>90</v>
      </c>
      <c r="BN3" s="2" t="s">
        <v>91</v>
      </c>
      <c r="BO3" s="2" t="s">
        <v>92</v>
      </c>
      <c r="BP3" s="2" t="s">
        <v>93</v>
      </c>
      <c r="BQ3" s="2" t="s">
        <v>94</v>
      </c>
      <c r="BR3" s="2"/>
      <c r="BS3" s="2"/>
      <c r="BT3" s="2"/>
      <c r="BU3" s="2"/>
      <c r="BV3" s="2"/>
      <c r="CK3" s="6"/>
    </row>
    <row r="4" spans="1:92" x14ac:dyDescent="0.25">
      <c r="A4" t="s">
        <v>86</v>
      </c>
      <c r="C4">
        <v>2110</v>
      </c>
      <c r="D4" t="s">
        <v>87</v>
      </c>
      <c r="E4" t="s">
        <v>87</v>
      </c>
      <c r="F4" t="s">
        <v>88</v>
      </c>
      <c r="G4" t="s">
        <v>89</v>
      </c>
      <c r="H4" s="3">
        <v>999.16240000000005</v>
      </c>
      <c r="I4">
        <v>0</v>
      </c>
      <c r="J4">
        <v>213.46109999999999</v>
      </c>
      <c r="K4">
        <v>150.0001</v>
      </c>
      <c r="L4">
        <v>61.86</v>
      </c>
      <c r="M4">
        <v>-6</v>
      </c>
      <c r="N4">
        <v>0.6</v>
      </c>
      <c r="O4">
        <v>0.415703265091725</v>
      </c>
      <c r="P4">
        <v>9.6471913260941697</v>
      </c>
      <c r="Q4">
        <v>2012</v>
      </c>
      <c r="R4">
        <v>6.5</v>
      </c>
      <c r="T4">
        <v>-5.4197195895538002</v>
      </c>
      <c r="U4">
        <v>358961.46190201998</v>
      </c>
      <c r="V4">
        <v>27.6806106509598</v>
      </c>
      <c r="W4">
        <v>0.33808959550052597</v>
      </c>
      <c r="X4">
        <v>-1411.9146773822199</v>
      </c>
      <c r="Y4">
        <v>-13802.3592187302</v>
      </c>
      <c r="Z4">
        <v>1400.9718815853601</v>
      </c>
      <c r="AA4">
        <v>123.065</v>
      </c>
      <c r="AB4">
        <v>3573.93597328345</v>
      </c>
      <c r="AC4">
        <v>121.428942420705</v>
      </c>
      <c r="AD4">
        <v>0</v>
      </c>
      <c r="AE4">
        <v>9169.2291929274998</v>
      </c>
      <c r="AF4" s="1">
        <v>1.40138270620674E-6</v>
      </c>
      <c r="AG4">
        <v>1250</v>
      </c>
      <c r="AH4">
        <v>243.45888888888899</v>
      </c>
      <c r="AI4">
        <v>957.04277766335304</v>
      </c>
      <c r="AJ4">
        <v>0</v>
      </c>
      <c r="AK4">
        <v>284.09309051309702</v>
      </c>
      <c r="AL4">
        <v>1078.7542467753101</v>
      </c>
      <c r="AM4">
        <v>0</v>
      </c>
      <c r="AN4">
        <v>830.53569539145894</v>
      </c>
      <c r="AO4">
        <v>0</v>
      </c>
      <c r="AP4">
        <v>0</v>
      </c>
      <c r="AQ4">
        <v>0</v>
      </c>
      <c r="AR4">
        <v>0</v>
      </c>
      <c r="AS4">
        <v>15214.2738961125</v>
      </c>
      <c r="AT4">
        <v>4.5294920193513097E-2</v>
      </c>
      <c r="AU4">
        <v>7.9576462980924703E-2</v>
      </c>
      <c r="AV4">
        <v>1.15549174693936</v>
      </c>
      <c r="AW4">
        <v>9.8148191416670805E-2</v>
      </c>
      <c r="AX4">
        <v>0</v>
      </c>
      <c r="AY4">
        <v>5.9290198467038504</v>
      </c>
      <c r="AZ4" s="1">
        <v>2.26541012965848E-10</v>
      </c>
      <c r="BA4">
        <v>1.41448431943097</v>
      </c>
      <c r="BB4">
        <v>0.19678216043395499</v>
      </c>
      <c r="BC4">
        <v>0.46413325783867798</v>
      </c>
      <c r="BD4">
        <v>0</v>
      </c>
      <c r="BE4">
        <v>0.137775504613529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0.32147617743156798</v>
      </c>
      <c r="BV4">
        <v>1</v>
      </c>
      <c r="BW4">
        <v>0.59290198467038502</v>
      </c>
      <c r="BX4">
        <v>9.52070641077799</v>
      </c>
      <c r="BY4">
        <v>0.32147617743156798</v>
      </c>
      <c r="BZ4" t="s">
        <v>99</v>
      </c>
      <c r="CA4">
        <v>0.3</v>
      </c>
      <c r="CB4">
        <v>14.904999999999999</v>
      </c>
      <c r="CC4">
        <v>9.8421825882095604</v>
      </c>
      <c r="CD4">
        <v>0.66032758055750196</v>
      </c>
      <c r="CK4" s="7">
        <f>0.1*CL4*SUM(AY4:AZ4)</f>
        <v>0.59290198469303923</v>
      </c>
      <c r="CL4">
        <v>1</v>
      </c>
    </row>
    <row r="5" spans="1:92" x14ac:dyDescent="0.25">
      <c r="A5" t="s">
        <v>100</v>
      </c>
      <c r="C5">
        <v>2120</v>
      </c>
      <c r="D5" t="s">
        <v>87</v>
      </c>
      <c r="F5" t="s">
        <v>88</v>
      </c>
      <c r="G5" t="s">
        <v>89</v>
      </c>
      <c r="AG5" t="s">
        <v>101</v>
      </c>
      <c r="AH5" t="s">
        <v>102</v>
      </c>
      <c r="AI5" t="s">
        <v>103</v>
      </c>
      <c r="AJ5" t="s">
        <v>104</v>
      </c>
      <c r="AK5" t="s">
        <v>94</v>
      </c>
      <c r="AO5" t="s">
        <v>95</v>
      </c>
      <c r="AP5" t="s">
        <v>96</v>
      </c>
      <c r="AQ5" t="s">
        <v>97</v>
      </c>
      <c r="AR5" t="s">
        <v>98</v>
      </c>
      <c r="BA5" s="2" t="s">
        <v>101</v>
      </c>
      <c r="BB5" s="2" t="s">
        <v>102</v>
      </c>
      <c r="BC5" s="2" t="s">
        <v>103</v>
      </c>
      <c r="BD5" s="2" t="s">
        <v>104</v>
      </c>
      <c r="BE5" s="2" t="s">
        <v>94</v>
      </c>
      <c r="BF5" s="2"/>
      <c r="BG5" s="2"/>
      <c r="BH5" s="2"/>
      <c r="BI5" s="2"/>
      <c r="BJ5" s="2"/>
      <c r="BK5" s="2"/>
      <c r="BL5" s="2"/>
      <c r="BM5" s="2" t="s">
        <v>101</v>
      </c>
      <c r="BN5" s="2" t="s">
        <v>102</v>
      </c>
      <c r="BO5" s="2" t="s">
        <v>103</v>
      </c>
      <c r="BP5" s="2" t="s">
        <v>104</v>
      </c>
      <c r="BQ5" s="2" t="s">
        <v>94</v>
      </c>
      <c r="BR5" s="2"/>
      <c r="BS5" s="2"/>
      <c r="BT5" s="2"/>
      <c r="BU5" s="2"/>
      <c r="BV5" s="2"/>
      <c r="CK5" s="6"/>
    </row>
    <row r="6" spans="1:92" x14ac:dyDescent="0.25">
      <c r="A6" t="s">
        <v>100</v>
      </c>
      <c r="C6">
        <v>2120</v>
      </c>
      <c r="D6" t="s">
        <v>87</v>
      </c>
      <c r="E6" t="s">
        <v>87</v>
      </c>
      <c r="F6" t="s">
        <v>88</v>
      </c>
      <c r="G6" t="s">
        <v>89</v>
      </c>
      <c r="H6">
        <v>1501.7119842678101</v>
      </c>
      <c r="I6">
        <v>73.550737572860697</v>
      </c>
      <c r="J6">
        <v>230.396947081375</v>
      </c>
      <c r="K6">
        <v>147.063715975571</v>
      </c>
      <c r="L6">
        <v>99.723906579589794</v>
      </c>
      <c r="M6">
        <v>-6.3</v>
      </c>
      <c r="N6">
        <v>0.39</v>
      </c>
      <c r="O6">
        <v>0.35755165988860799</v>
      </c>
      <c r="P6">
        <v>7.4175285661777703</v>
      </c>
      <c r="Q6">
        <v>2014</v>
      </c>
      <c r="R6">
        <v>6.5</v>
      </c>
      <c r="T6">
        <v>-5.8910944198981499</v>
      </c>
      <c r="U6">
        <v>407776.61869950301</v>
      </c>
      <c r="V6">
        <v>27.1380772483488</v>
      </c>
      <c r="W6">
        <v>0.19724407853807099</v>
      </c>
      <c r="X6">
        <v>-3784.38968950553</v>
      </c>
      <c r="Y6">
        <v>-21370.915325516198</v>
      </c>
      <c r="Z6">
        <v>2360.3501829106699</v>
      </c>
      <c r="AA6">
        <v>263.05157996063298</v>
      </c>
      <c r="AB6">
        <v>4131.8358405725003</v>
      </c>
      <c r="AC6">
        <v>66.139924422911506</v>
      </c>
      <c r="AD6">
        <v>1250.18973556475</v>
      </c>
      <c r="AE6">
        <v>6683.0939752533704</v>
      </c>
      <c r="AF6">
        <v>8631.3825844058993</v>
      </c>
      <c r="AG6">
        <v>851.87728624054205</v>
      </c>
      <c r="AH6">
        <v>625</v>
      </c>
      <c r="AI6">
        <v>2197.95845552639</v>
      </c>
      <c r="AJ6">
        <v>0</v>
      </c>
      <c r="AK6">
        <v>2.27123778258763</v>
      </c>
      <c r="AL6">
        <v>1760.8484762381599</v>
      </c>
      <c r="AM6">
        <v>0</v>
      </c>
      <c r="AN6">
        <v>147.19455545885299</v>
      </c>
      <c r="AO6">
        <v>0</v>
      </c>
      <c r="AP6">
        <v>0</v>
      </c>
      <c r="AQ6">
        <v>0</v>
      </c>
      <c r="AR6">
        <v>0</v>
      </c>
      <c r="AS6">
        <v>25155.305015021801</v>
      </c>
      <c r="AT6">
        <v>0</v>
      </c>
      <c r="AU6">
        <v>5.2755971759026701E-2</v>
      </c>
      <c r="AV6">
        <v>0.82865503013058806</v>
      </c>
      <c r="AW6">
        <v>0.198969113900863</v>
      </c>
      <c r="AX6">
        <v>0.50146039337798198</v>
      </c>
      <c r="AY6">
        <v>4.0209579855876898</v>
      </c>
      <c r="AZ6">
        <v>5.1931675445448997</v>
      </c>
      <c r="BA6">
        <v>0.12813536625152</v>
      </c>
      <c r="BB6">
        <v>0.15668259032281001</v>
      </c>
      <c r="BC6">
        <v>0.55101091877407404</v>
      </c>
      <c r="BD6">
        <v>0</v>
      </c>
      <c r="BE6">
        <v>4.5550517633902599E-4</v>
      </c>
      <c r="BF6">
        <v>0</v>
      </c>
      <c r="BG6">
        <v>5.2755971759026701E-2</v>
      </c>
      <c r="BH6">
        <v>0.82865503013058806</v>
      </c>
      <c r="BI6">
        <v>0.13264607593390901</v>
      </c>
      <c r="BJ6">
        <v>0.25073019668899099</v>
      </c>
      <c r="BK6">
        <v>2.01047899279384</v>
      </c>
      <c r="BL6">
        <v>2.5965837722724499</v>
      </c>
      <c r="BM6">
        <v>0.14180313865168201</v>
      </c>
      <c r="BN6">
        <v>0.28202866258105702</v>
      </c>
      <c r="BO6">
        <v>0.110202183754815</v>
      </c>
      <c r="BP6">
        <v>0</v>
      </c>
      <c r="BQ6">
        <v>3.78069296361392E-4</v>
      </c>
      <c r="BV6">
        <v>1</v>
      </c>
      <c r="BW6">
        <v>0.40209579855876898</v>
      </c>
      <c r="BX6">
        <v>11.6322504198258</v>
      </c>
      <c r="BY6">
        <v>6.4062620938627299</v>
      </c>
      <c r="BZ6" t="s">
        <v>105</v>
      </c>
      <c r="CA6">
        <v>0.32</v>
      </c>
      <c r="CB6">
        <v>14.38</v>
      </c>
      <c r="CC6">
        <v>18.038512513688499</v>
      </c>
      <c r="CD6">
        <v>1.2544167255694401</v>
      </c>
      <c r="CK6" s="7">
        <f>0.1*CL6*SUM(AY6:AZ6)</f>
        <v>0.92141255301325897</v>
      </c>
      <c r="CL6">
        <v>1</v>
      </c>
    </row>
    <row r="7" spans="1:92" x14ac:dyDescent="0.25">
      <c r="A7" t="s">
        <v>106</v>
      </c>
      <c r="C7">
        <v>2130</v>
      </c>
      <c r="D7" t="s">
        <v>87</v>
      </c>
      <c r="F7" t="s">
        <v>88</v>
      </c>
      <c r="G7" t="s">
        <v>107</v>
      </c>
      <c r="AG7" t="s">
        <v>108</v>
      </c>
      <c r="AH7" t="s">
        <v>103</v>
      </c>
      <c r="AI7" t="s">
        <v>109</v>
      </c>
      <c r="AJ7" t="s">
        <v>110</v>
      </c>
      <c r="AK7" t="s">
        <v>94</v>
      </c>
      <c r="AO7" t="s">
        <v>95</v>
      </c>
      <c r="AP7" t="s">
        <v>96</v>
      </c>
      <c r="AQ7" t="s">
        <v>97</v>
      </c>
      <c r="AR7" t="s">
        <v>98</v>
      </c>
      <c r="BA7" s="2" t="s">
        <v>108</v>
      </c>
      <c r="BB7" s="2" t="s">
        <v>103</v>
      </c>
      <c r="BC7" s="2" t="s">
        <v>109</v>
      </c>
      <c r="BD7" s="2" t="s">
        <v>110</v>
      </c>
      <c r="BE7" s="2" t="s">
        <v>94</v>
      </c>
      <c r="BF7" s="2"/>
      <c r="BG7" s="2"/>
      <c r="BH7" s="2"/>
      <c r="BI7" s="2"/>
      <c r="BJ7" s="2"/>
      <c r="BK7" s="2"/>
      <c r="BL7" s="2"/>
      <c r="BM7" s="2" t="s">
        <v>108</v>
      </c>
      <c r="BN7" s="2" t="s">
        <v>103</v>
      </c>
      <c r="BO7" s="2" t="s">
        <v>109</v>
      </c>
      <c r="BP7" s="2" t="s">
        <v>110</v>
      </c>
      <c r="BQ7" s="2" t="s">
        <v>94</v>
      </c>
      <c r="BR7" s="2"/>
      <c r="BS7" s="2"/>
      <c r="BT7" s="2"/>
      <c r="BU7" s="2"/>
      <c r="BV7" s="2"/>
      <c r="CK7" s="6"/>
    </row>
    <row r="8" spans="1:92" x14ac:dyDescent="0.25">
      <c r="A8" t="s">
        <v>106</v>
      </c>
      <c r="C8">
        <v>2130</v>
      </c>
      <c r="D8" t="s">
        <v>87</v>
      </c>
      <c r="E8" t="s">
        <v>87</v>
      </c>
      <c r="F8" t="s">
        <v>88</v>
      </c>
      <c r="G8" t="s">
        <v>107</v>
      </c>
      <c r="H8">
        <v>1119.5370267944299</v>
      </c>
      <c r="I8">
        <v>0</v>
      </c>
      <c r="J8">
        <v>296.56398031120301</v>
      </c>
      <c r="K8">
        <v>100.838649894714</v>
      </c>
      <c r="L8">
        <v>49.023071949386598</v>
      </c>
      <c r="M8">
        <v>-6.3</v>
      </c>
      <c r="N8">
        <v>0.45</v>
      </c>
      <c r="O8">
        <v>0.45868110363661002</v>
      </c>
      <c r="P8">
        <v>22.692647930050299</v>
      </c>
      <c r="Q8">
        <v>2012.5</v>
      </c>
      <c r="R8">
        <v>6.5</v>
      </c>
      <c r="T8">
        <v>-5.8294840608221898</v>
      </c>
      <c r="U8">
        <v>230661.367396469</v>
      </c>
      <c r="V8">
        <v>50.451515470009397</v>
      </c>
      <c r="W8" s="1">
        <v>6.6609349126261104E-14</v>
      </c>
      <c r="X8">
        <v>-3432.5688427274899</v>
      </c>
      <c r="Y8">
        <v>-20204.333835953799</v>
      </c>
      <c r="Z8">
        <v>1235.1602789972201</v>
      </c>
      <c r="AA8">
        <v>140.476057683563</v>
      </c>
      <c r="AB8">
        <v>5594.1110376216802</v>
      </c>
      <c r="AC8">
        <v>148.25201977829801</v>
      </c>
      <c r="AD8">
        <v>0</v>
      </c>
      <c r="AE8">
        <v>5611.1420547382704</v>
      </c>
      <c r="AF8">
        <v>5439.8612241912897</v>
      </c>
      <c r="AG8">
        <v>424.97855436375499</v>
      </c>
      <c r="AH8">
        <v>3796.4647926795201</v>
      </c>
      <c r="AI8">
        <v>914.936708364997</v>
      </c>
      <c r="AJ8">
        <v>1427.5</v>
      </c>
      <c r="AK8">
        <v>0</v>
      </c>
      <c r="AL8">
        <v>969.85998559530799</v>
      </c>
      <c r="AM8">
        <v>0</v>
      </c>
      <c r="AN8">
        <v>126.120064141982</v>
      </c>
      <c r="AO8">
        <v>0</v>
      </c>
      <c r="AP8">
        <v>0</v>
      </c>
      <c r="AQ8">
        <v>0</v>
      </c>
      <c r="AR8">
        <v>0</v>
      </c>
      <c r="AS8">
        <v>23636.902678681301</v>
      </c>
      <c r="AT8">
        <v>0</v>
      </c>
      <c r="AU8">
        <v>5.7310181552309297E-2</v>
      </c>
      <c r="AV8">
        <v>2.2822360228250398</v>
      </c>
      <c r="AW8">
        <v>0.90723824854157897</v>
      </c>
      <c r="AX8">
        <v>0</v>
      </c>
      <c r="AY8">
        <v>6.8675525603921104</v>
      </c>
      <c r="AZ8">
        <v>6.65791963809321</v>
      </c>
      <c r="BA8">
        <v>0.26006849681055499</v>
      </c>
      <c r="BB8" s="3">
        <v>1.93606022721258</v>
      </c>
      <c r="BC8">
        <v>1.02648644727994</v>
      </c>
      <c r="BD8">
        <v>0.145594711146805</v>
      </c>
      <c r="BE8">
        <v>0</v>
      </c>
      <c r="BF8">
        <v>0</v>
      </c>
      <c r="BG8">
        <v>5.7310181552309297E-2</v>
      </c>
      <c r="BH8">
        <v>2.2822360228250398</v>
      </c>
      <c r="BI8">
        <v>0.60482549902771898</v>
      </c>
      <c r="BJ8">
        <v>0</v>
      </c>
      <c r="BK8">
        <v>3.4337762801960499</v>
      </c>
      <c r="BL8">
        <v>3.3289598190466001</v>
      </c>
      <c r="BM8">
        <v>0</v>
      </c>
      <c r="BN8">
        <v>0</v>
      </c>
      <c r="BO8">
        <v>0</v>
      </c>
      <c r="BP8">
        <v>0</v>
      </c>
      <c r="BQ8">
        <v>0</v>
      </c>
      <c r="BV8">
        <v>1</v>
      </c>
      <c r="BW8">
        <v>0.68675525603921095</v>
      </c>
      <c r="BX8">
        <v>20.140466533854099</v>
      </c>
      <c r="BY8">
        <v>9.7071078026477196</v>
      </c>
      <c r="BZ8" t="s">
        <v>105</v>
      </c>
      <c r="CA8">
        <v>0.4</v>
      </c>
      <c r="CB8">
        <v>16.305</v>
      </c>
      <c r="CC8">
        <v>29.8475743365018</v>
      </c>
      <c r="CD8">
        <v>1.830578002852</v>
      </c>
      <c r="CK8" s="8">
        <f>0.1*(AY8+AZ8)*CL8</f>
        <v>1.3525472198485322</v>
      </c>
      <c r="CL8">
        <v>1</v>
      </c>
      <c r="CN8" t="s">
        <v>278</v>
      </c>
    </row>
    <row r="9" spans="1:92" x14ac:dyDescent="0.25">
      <c r="A9" t="s">
        <v>111</v>
      </c>
      <c r="C9">
        <v>2220</v>
      </c>
      <c r="D9" t="s">
        <v>112</v>
      </c>
      <c r="F9" t="s">
        <v>113</v>
      </c>
      <c r="G9" t="s">
        <v>107</v>
      </c>
      <c r="AG9" t="s">
        <v>93</v>
      </c>
      <c r="AH9" t="s">
        <v>93</v>
      </c>
      <c r="AI9" t="s">
        <v>93</v>
      </c>
      <c r="AJ9" t="s">
        <v>93</v>
      </c>
      <c r="AK9" t="s">
        <v>94</v>
      </c>
      <c r="AO9" t="s">
        <v>95</v>
      </c>
      <c r="AP9" t="s">
        <v>96</v>
      </c>
      <c r="AQ9" t="s">
        <v>97</v>
      </c>
      <c r="AR9" t="s">
        <v>98</v>
      </c>
      <c r="BA9" s="2" t="s">
        <v>93</v>
      </c>
      <c r="BB9" s="2" t="s">
        <v>93</v>
      </c>
      <c r="BC9" s="2" t="s">
        <v>93</v>
      </c>
      <c r="BD9" s="2" t="s">
        <v>93</v>
      </c>
      <c r="BE9" s="2" t="s">
        <v>94</v>
      </c>
      <c r="BF9" s="2"/>
      <c r="BG9" s="2"/>
      <c r="BH9" s="2"/>
      <c r="BI9" s="2"/>
      <c r="BJ9" s="2"/>
      <c r="BK9" s="2"/>
      <c r="BL9" s="2"/>
      <c r="BM9" s="2" t="s">
        <v>93</v>
      </c>
      <c r="BN9" s="2" t="s">
        <v>93</v>
      </c>
      <c r="BO9" s="2" t="s">
        <v>93</v>
      </c>
      <c r="BP9" s="2" t="s">
        <v>93</v>
      </c>
      <c r="BQ9" s="2" t="s">
        <v>94</v>
      </c>
      <c r="BR9" s="2"/>
      <c r="BS9" s="2"/>
      <c r="BT9" s="2"/>
      <c r="BU9" s="2"/>
      <c r="BV9" s="2"/>
      <c r="CK9" s="6"/>
    </row>
    <row r="10" spans="1:92" x14ac:dyDescent="0.25">
      <c r="A10" t="s">
        <v>111</v>
      </c>
      <c r="C10">
        <v>2220</v>
      </c>
      <c r="D10" t="s">
        <v>112</v>
      </c>
      <c r="E10" t="s">
        <v>112</v>
      </c>
      <c r="F10" t="s">
        <v>113</v>
      </c>
      <c r="G10" t="s">
        <v>107</v>
      </c>
      <c r="H10">
        <v>272.40742964200001</v>
      </c>
      <c r="I10">
        <v>18.207749487779999</v>
      </c>
      <c r="J10">
        <v>20.230832764199999</v>
      </c>
      <c r="K10">
        <v>0</v>
      </c>
      <c r="L10">
        <v>70.099102000000002</v>
      </c>
      <c r="M10">
        <v>-19</v>
      </c>
      <c r="N10">
        <v>0.6</v>
      </c>
      <c r="O10">
        <v>3.77989099195069E-2</v>
      </c>
      <c r="P10">
        <v>0.15608776424780299</v>
      </c>
      <c r="Q10">
        <v>2014</v>
      </c>
      <c r="R10">
        <v>6.5</v>
      </c>
      <c r="T10">
        <v>-2.6800933486796898</v>
      </c>
      <c r="U10">
        <v>11440108.0098138</v>
      </c>
      <c r="V10">
        <v>7.2138895269711503</v>
      </c>
      <c r="W10">
        <v>1.63704693810871</v>
      </c>
      <c r="X10">
        <v>-2828.4826712167301</v>
      </c>
      <c r="Y10">
        <v>0</v>
      </c>
      <c r="Z10">
        <v>1775.4166337581501</v>
      </c>
      <c r="AA10">
        <v>260.13458068556099</v>
      </c>
      <c r="AB10">
        <v>377.818504033122</v>
      </c>
      <c r="AC10">
        <v>0</v>
      </c>
      <c r="AD10">
        <v>221.33191048931101</v>
      </c>
      <c r="AE10">
        <v>1777.3412932814999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644.82885543118402</v>
      </c>
      <c r="AL10">
        <v>1410.96919727307</v>
      </c>
      <c r="AM10">
        <v>490.693714</v>
      </c>
      <c r="AN10">
        <v>328.36324212712901</v>
      </c>
      <c r="AO10">
        <v>0</v>
      </c>
      <c r="AP10">
        <v>0</v>
      </c>
      <c r="AQ10">
        <v>0</v>
      </c>
      <c r="AR10">
        <v>0</v>
      </c>
      <c r="AS10">
        <v>2828.4826712167301</v>
      </c>
      <c r="AT10">
        <v>0</v>
      </c>
      <c r="AU10">
        <v>0.371095453812748</v>
      </c>
      <c r="AV10">
        <v>0.26948883313307098</v>
      </c>
      <c r="AW10">
        <v>0</v>
      </c>
      <c r="AX10">
        <v>9.4722430462509E-2</v>
      </c>
      <c r="AY10">
        <v>0.76064082530536403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0.18397635263036199</v>
      </c>
      <c r="BF10">
        <v>5.0654475823617498E-2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V10">
        <v>0</v>
      </c>
      <c r="BW10">
        <v>7.6064082530536398E-2</v>
      </c>
      <c r="BX10">
        <v>1.6799238953440501</v>
      </c>
      <c r="BY10">
        <v>5.0654475823617498E-2</v>
      </c>
      <c r="BZ10" t="s">
        <v>114</v>
      </c>
      <c r="CA10">
        <v>1</v>
      </c>
      <c r="CB10">
        <v>6.58</v>
      </c>
      <c r="CC10">
        <v>1.7305783711676701</v>
      </c>
      <c r="CD10">
        <v>0.263005831484448</v>
      </c>
      <c r="CK10" s="6"/>
    </row>
    <row r="11" spans="1:92" x14ac:dyDescent="0.25">
      <c r="A11" t="s">
        <v>115</v>
      </c>
      <c r="B11" t="s">
        <v>116</v>
      </c>
      <c r="D11" t="s">
        <v>117</v>
      </c>
      <c r="F11" t="s">
        <v>113</v>
      </c>
      <c r="G11" t="s">
        <v>107</v>
      </c>
      <c r="AG11" t="s">
        <v>93</v>
      </c>
      <c r="AH11" t="s">
        <v>118</v>
      </c>
      <c r="AI11" t="s">
        <v>119</v>
      </c>
      <c r="AJ11" t="s">
        <v>120</v>
      </c>
      <c r="AK11" t="s">
        <v>94</v>
      </c>
      <c r="AO11" t="s">
        <v>95</v>
      </c>
      <c r="AP11" t="s">
        <v>96</v>
      </c>
      <c r="AQ11" t="s">
        <v>97</v>
      </c>
      <c r="AR11" t="s">
        <v>98</v>
      </c>
      <c r="BA11" s="2" t="s">
        <v>93</v>
      </c>
      <c r="BB11" s="2" t="s">
        <v>118</v>
      </c>
      <c r="BC11" s="2" t="s">
        <v>119</v>
      </c>
      <c r="BD11" s="2" t="s">
        <v>120</v>
      </c>
      <c r="BE11" s="2" t="s">
        <v>94</v>
      </c>
      <c r="BF11" s="2"/>
      <c r="BG11" s="2"/>
      <c r="BH11" s="2"/>
      <c r="BI11" s="2"/>
      <c r="BJ11" s="2"/>
      <c r="BK11" s="2"/>
      <c r="BL11" s="2"/>
      <c r="BM11" s="2" t="s">
        <v>93</v>
      </c>
      <c r="BN11" s="2" t="s">
        <v>118</v>
      </c>
      <c r="BO11" s="2" t="s">
        <v>119</v>
      </c>
      <c r="BP11" s="2" t="s">
        <v>120</v>
      </c>
      <c r="BQ11" s="2" t="s">
        <v>94</v>
      </c>
      <c r="BR11" s="2"/>
      <c r="BS11" s="2"/>
      <c r="BT11" s="2"/>
      <c r="BU11" s="2"/>
      <c r="BV11" s="2"/>
      <c r="CK11" s="6"/>
    </row>
    <row r="12" spans="1:92" x14ac:dyDescent="0.25">
      <c r="A12" t="s">
        <v>115</v>
      </c>
      <c r="B12" t="s">
        <v>116</v>
      </c>
      <c r="D12" t="s">
        <v>117</v>
      </c>
      <c r="E12" t="s">
        <v>117</v>
      </c>
      <c r="F12" t="s">
        <v>113</v>
      </c>
      <c r="G12" t="s">
        <v>107</v>
      </c>
      <c r="H12">
        <v>98</v>
      </c>
      <c r="I12">
        <v>2.5</v>
      </c>
      <c r="J12">
        <v>0</v>
      </c>
      <c r="K12">
        <v>0</v>
      </c>
      <c r="L12">
        <v>73</v>
      </c>
      <c r="M12">
        <v>-20.3</v>
      </c>
      <c r="N12">
        <v>16.3</v>
      </c>
      <c r="O12">
        <v>7.2097500799438094E-2</v>
      </c>
      <c r="P12">
        <v>0.101694649646629</v>
      </c>
      <c r="Q12">
        <v>2014</v>
      </c>
      <c r="R12">
        <v>6.5</v>
      </c>
      <c r="T12">
        <v>-3.8989749738149801</v>
      </c>
      <c r="U12">
        <v>11972748.2691151</v>
      </c>
      <c r="V12">
        <v>3.3413345913455799</v>
      </c>
      <c r="W12">
        <v>35.350748823275403</v>
      </c>
      <c r="X12">
        <v>-961.92228312368798</v>
      </c>
      <c r="Y12">
        <v>0</v>
      </c>
      <c r="Z12">
        <v>1848.88836756204</v>
      </c>
      <c r="AA12">
        <v>57.2655427231293</v>
      </c>
      <c r="AB12">
        <v>0</v>
      </c>
      <c r="AC12">
        <v>0</v>
      </c>
      <c r="AD12">
        <v>30.3311014954641</v>
      </c>
      <c r="AE12">
        <v>120.451984042589</v>
      </c>
      <c r="AF12">
        <v>158.38541702879701</v>
      </c>
      <c r="AG12">
        <v>0</v>
      </c>
      <c r="AH12">
        <v>0</v>
      </c>
      <c r="AI12">
        <v>0</v>
      </c>
      <c r="AJ12">
        <v>0</v>
      </c>
      <c r="AK12">
        <v>223.85183883025601</v>
      </c>
      <c r="AL12">
        <v>1469.35907111811</v>
      </c>
      <c r="AM12">
        <v>34.359325633877603</v>
      </c>
      <c r="AN12">
        <v>8.8843206298681192</v>
      </c>
      <c r="AO12">
        <v>0</v>
      </c>
      <c r="AP12">
        <v>0</v>
      </c>
      <c r="AQ12">
        <v>0</v>
      </c>
      <c r="AR12">
        <v>0</v>
      </c>
      <c r="AS12">
        <v>961.92228312368798</v>
      </c>
      <c r="AT12">
        <v>0</v>
      </c>
      <c r="AU12">
        <v>7.84459489357935E-2</v>
      </c>
      <c r="AV12">
        <v>0</v>
      </c>
      <c r="AW12">
        <v>0</v>
      </c>
      <c r="AX12">
        <v>1.6619781641350199E-2</v>
      </c>
      <c r="AY12">
        <v>6.6001087146624296E-2</v>
      </c>
      <c r="AZ12">
        <v>8.6786529878792901E-2</v>
      </c>
      <c r="BA12">
        <v>0</v>
      </c>
      <c r="BB12">
        <v>0</v>
      </c>
      <c r="BC12">
        <v>0</v>
      </c>
      <c r="BD12">
        <v>0</v>
      </c>
      <c r="BE12">
        <v>4.5996953184299298E-2</v>
      </c>
      <c r="BF12">
        <v>5.0654475823617498E-2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V12">
        <v>1</v>
      </c>
      <c r="BW12">
        <v>6.6001087146624303E-3</v>
      </c>
      <c r="BX12">
        <v>0.29385030078685997</v>
      </c>
      <c r="BY12">
        <v>5.0654475823617498E-2</v>
      </c>
      <c r="BZ12" t="s">
        <v>114</v>
      </c>
      <c r="CA12">
        <v>1.2</v>
      </c>
      <c r="CB12">
        <v>6.45</v>
      </c>
      <c r="CC12" s="3">
        <v>0.34450477661047801</v>
      </c>
      <c r="CD12">
        <v>5.3411593272942301E-2</v>
      </c>
      <c r="CE12" s="3">
        <v>1.0131716630000001</v>
      </c>
      <c r="CF12">
        <v>0.311</v>
      </c>
      <c r="CG12">
        <v>0.62090909599999999</v>
      </c>
      <c r="CH12" t="s">
        <v>121</v>
      </c>
      <c r="CI12">
        <v>1.6317552271774101</v>
      </c>
      <c r="CN12" t="s">
        <v>288</v>
      </c>
    </row>
    <row r="13" spans="1:92" x14ac:dyDescent="0.25">
      <c r="A13" t="s">
        <v>122</v>
      </c>
      <c r="B13" t="s">
        <v>123</v>
      </c>
      <c r="D13" t="s">
        <v>124</v>
      </c>
      <c r="F13" t="s">
        <v>125</v>
      </c>
      <c r="G13" t="s">
        <v>89</v>
      </c>
      <c r="AG13" t="s">
        <v>126</v>
      </c>
      <c r="AI13" t="s">
        <v>127</v>
      </c>
      <c r="AJ13" t="s">
        <v>128</v>
      </c>
      <c r="AK13" t="s">
        <v>94</v>
      </c>
      <c r="AO13" t="s">
        <v>95</v>
      </c>
      <c r="AP13" t="s">
        <v>96</v>
      </c>
      <c r="AQ13" t="s">
        <v>97</v>
      </c>
      <c r="AR13" t="s">
        <v>98</v>
      </c>
      <c r="BA13" s="2" t="s">
        <v>126</v>
      </c>
      <c r="BB13" s="2"/>
      <c r="BC13" s="2" t="s">
        <v>127</v>
      </c>
      <c r="BD13" s="2" t="s">
        <v>128</v>
      </c>
      <c r="BE13" s="2" t="s">
        <v>94</v>
      </c>
      <c r="BF13" s="2"/>
      <c r="BG13" s="2"/>
      <c r="BH13" s="2"/>
      <c r="BI13" s="2"/>
      <c r="BJ13" s="2"/>
      <c r="BK13" s="2"/>
      <c r="BL13" s="2"/>
      <c r="BM13" s="2" t="s">
        <v>126</v>
      </c>
      <c r="BN13" s="2"/>
      <c r="BO13" s="2" t="s">
        <v>127</v>
      </c>
      <c r="BP13" s="2" t="s">
        <v>128</v>
      </c>
      <c r="BQ13" s="2" t="s">
        <v>94</v>
      </c>
      <c r="BR13" s="2"/>
      <c r="BS13" s="2"/>
      <c r="BT13" s="2"/>
      <c r="BU13" s="2"/>
      <c r="BV13" s="2"/>
      <c r="CK13" s="6"/>
      <c r="CN13" t="s">
        <v>279</v>
      </c>
    </row>
    <row r="14" spans="1:92" x14ac:dyDescent="0.25">
      <c r="A14" t="s">
        <v>122</v>
      </c>
      <c r="B14" t="s">
        <v>123</v>
      </c>
      <c r="D14" t="s">
        <v>124</v>
      </c>
      <c r="E14" t="s">
        <v>124</v>
      </c>
      <c r="F14" t="s">
        <v>125</v>
      </c>
      <c r="G14" t="s">
        <v>89</v>
      </c>
      <c r="H14">
        <v>1175.8835272292599</v>
      </c>
      <c r="I14">
        <v>0</v>
      </c>
      <c r="J14">
        <v>48.8828701123971</v>
      </c>
      <c r="K14">
        <v>0</v>
      </c>
      <c r="L14">
        <v>60.838275372889299</v>
      </c>
      <c r="M14">
        <v>-3.3</v>
      </c>
      <c r="N14">
        <v>0.3</v>
      </c>
      <c r="O14">
        <v>0.564844361901231</v>
      </c>
      <c r="P14">
        <v>12.089247928334</v>
      </c>
      <c r="Q14">
        <v>2013.5</v>
      </c>
      <c r="R14">
        <v>6.5</v>
      </c>
      <c r="T14">
        <v>-3.05375169961899</v>
      </c>
      <c r="U14">
        <v>149813.21908685801</v>
      </c>
      <c r="V14">
        <v>32.221107474944503</v>
      </c>
      <c r="W14">
        <v>-3.2518136850736399</v>
      </c>
      <c r="X14">
        <v>-933.463649788466</v>
      </c>
      <c r="Y14">
        <v>-13753.387903394399</v>
      </c>
      <c r="Z14">
        <v>1114.9816606163899</v>
      </c>
      <c r="AA14">
        <v>0</v>
      </c>
      <c r="AB14">
        <v>657.15862009834302</v>
      </c>
      <c r="AC14">
        <v>0</v>
      </c>
      <c r="AD14">
        <v>0</v>
      </c>
      <c r="AE14">
        <v>1589.9540127051</v>
      </c>
      <c r="AF14">
        <v>3851.5058015653999</v>
      </c>
      <c r="AG14">
        <v>1309.79947515442</v>
      </c>
      <c r="AH14">
        <v>0</v>
      </c>
      <c r="AI14">
        <v>8000</v>
      </c>
      <c r="AJ14">
        <v>131.66395441579499</v>
      </c>
      <c r="AK14">
        <v>81.879933895815896</v>
      </c>
      <c r="AL14">
        <v>891.351596122297</v>
      </c>
      <c r="AM14">
        <v>255.477228084568</v>
      </c>
      <c r="AN14">
        <v>900.01126737649395</v>
      </c>
      <c r="AO14">
        <v>0</v>
      </c>
      <c r="AP14">
        <v>0</v>
      </c>
      <c r="AQ14">
        <v>0</v>
      </c>
      <c r="AR14">
        <v>0</v>
      </c>
      <c r="AS14">
        <v>14686.8515531828</v>
      </c>
      <c r="AT14">
        <v>1.8326976788583401E-3</v>
      </c>
      <c r="AU14">
        <v>0</v>
      </c>
      <c r="AV14">
        <v>0.43206919727457299</v>
      </c>
      <c r="AW14">
        <v>0</v>
      </c>
      <c r="AX14">
        <v>0</v>
      </c>
      <c r="AY14">
        <v>1.5680464342159399</v>
      </c>
      <c r="AZ14" s="3">
        <v>3.7984368668823598</v>
      </c>
      <c r="BA14">
        <v>0.86116805062366197</v>
      </c>
      <c r="BB14">
        <v>0</v>
      </c>
      <c r="BC14" s="3">
        <v>5.2598466678856202</v>
      </c>
      <c r="BD14">
        <v>1.0820815811165001E-2</v>
      </c>
      <c r="BE14">
        <v>4.0375865387681502E-2</v>
      </c>
      <c r="BF14">
        <v>3.6653953577166901E-2</v>
      </c>
      <c r="BG14">
        <v>0</v>
      </c>
      <c r="BH14">
        <v>0.32405189795592998</v>
      </c>
      <c r="BI14">
        <v>0</v>
      </c>
      <c r="BJ14">
        <v>0</v>
      </c>
      <c r="BK14">
        <v>1.5680464342159399</v>
      </c>
      <c r="BL14">
        <v>3.7984368668823598</v>
      </c>
      <c r="BM14">
        <v>0</v>
      </c>
      <c r="BN14">
        <v>0</v>
      </c>
      <c r="BO14">
        <v>0.65748083348570296</v>
      </c>
      <c r="BP14">
        <v>1.0820815811165001E-2</v>
      </c>
      <c r="BQ14">
        <v>6.0563798081522201E-2</v>
      </c>
      <c r="BV14">
        <v>1</v>
      </c>
      <c r="BW14">
        <v>0.156804643421594</v>
      </c>
      <c r="BX14">
        <v>11.972596595759899</v>
      </c>
      <c r="BY14">
        <v>6.4560546000097903</v>
      </c>
      <c r="BZ14" t="s">
        <v>105</v>
      </c>
      <c r="CA14">
        <v>0.4</v>
      </c>
      <c r="CB14">
        <v>14.715</v>
      </c>
      <c r="CC14">
        <v>18.4286511957696</v>
      </c>
      <c r="CD14">
        <v>1.25237181078965</v>
      </c>
      <c r="CK14" s="7">
        <f>0.1*CL14*SUM(AY14:AZ14)</f>
        <v>0.53664833010983004</v>
      </c>
      <c r="CL14">
        <v>1</v>
      </c>
    </row>
    <row r="15" spans="1:92" x14ac:dyDescent="0.25">
      <c r="A15" t="s">
        <v>129</v>
      </c>
      <c r="B15" t="s">
        <v>130</v>
      </c>
      <c r="D15" t="s">
        <v>131</v>
      </c>
      <c r="F15" t="s">
        <v>88</v>
      </c>
      <c r="G15" t="s">
        <v>89</v>
      </c>
      <c r="AG15" t="s">
        <v>93</v>
      </c>
      <c r="AH15" t="s">
        <v>118</v>
      </c>
      <c r="AI15" t="s">
        <v>119</v>
      </c>
      <c r="AJ15" t="s">
        <v>120</v>
      </c>
      <c r="AK15" t="s">
        <v>94</v>
      </c>
      <c r="AO15" t="s">
        <v>95</v>
      </c>
      <c r="AP15" t="s">
        <v>96</v>
      </c>
      <c r="AQ15" t="s">
        <v>97</v>
      </c>
      <c r="AR15" t="s">
        <v>98</v>
      </c>
      <c r="BA15" s="2" t="s">
        <v>93</v>
      </c>
      <c r="BB15" s="2" t="s">
        <v>118</v>
      </c>
      <c r="BC15" s="2" t="s">
        <v>119</v>
      </c>
      <c r="BD15" s="2" t="s">
        <v>120</v>
      </c>
      <c r="BE15" s="2" t="s">
        <v>94</v>
      </c>
      <c r="BF15" s="2"/>
      <c r="BG15" s="2"/>
      <c r="BH15" s="2"/>
      <c r="BI15" s="2"/>
      <c r="BJ15" s="2"/>
      <c r="BK15" s="2"/>
      <c r="BL15" s="2"/>
      <c r="BM15" s="2" t="s">
        <v>93</v>
      </c>
      <c r="BN15" s="2" t="s">
        <v>118</v>
      </c>
      <c r="BO15" s="2" t="s">
        <v>119</v>
      </c>
      <c r="BP15" s="2" t="s">
        <v>120</v>
      </c>
      <c r="BQ15" s="2" t="s">
        <v>94</v>
      </c>
      <c r="BR15" s="2"/>
      <c r="BS15" s="2"/>
      <c r="BT15" s="2"/>
      <c r="BU15" s="2"/>
      <c r="BV15" s="2"/>
      <c r="CK15" s="6"/>
    </row>
    <row r="16" spans="1:92" x14ac:dyDescent="0.25">
      <c r="A16" t="s">
        <v>129</v>
      </c>
      <c r="B16" t="s">
        <v>130</v>
      </c>
      <c r="D16" t="s">
        <v>131</v>
      </c>
      <c r="E16" t="s">
        <v>131</v>
      </c>
      <c r="F16" t="s">
        <v>88</v>
      </c>
      <c r="G16" t="s">
        <v>89</v>
      </c>
      <c r="H16">
        <v>170</v>
      </c>
      <c r="I16">
        <v>13.6</v>
      </c>
      <c r="J16">
        <v>0</v>
      </c>
      <c r="K16">
        <v>0</v>
      </c>
      <c r="L16">
        <v>34</v>
      </c>
      <c r="M16">
        <v>-2.65</v>
      </c>
      <c r="N16">
        <v>0.5</v>
      </c>
      <c r="Q16">
        <v>2014</v>
      </c>
      <c r="R16">
        <v>6.5</v>
      </c>
      <c r="T16">
        <v>-2.18375882753966</v>
      </c>
      <c r="U16">
        <v>158521.998636517</v>
      </c>
      <c r="V16">
        <v>8.0554716757326901</v>
      </c>
      <c r="W16">
        <v>0.907731767564529</v>
      </c>
      <c r="X16">
        <v>-1240.9687442033701</v>
      </c>
      <c r="Y16">
        <v>0</v>
      </c>
      <c r="Z16">
        <v>861.12608900149701</v>
      </c>
      <c r="AA16">
        <v>0</v>
      </c>
      <c r="AB16">
        <v>0</v>
      </c>
      <c r="AC16">
        <v>0</v>
      </c>
      <c r="AD16">
        <v>40.774963305717399</v>
      </c>
      <c r="AE16">
        <v>844.68161616715895</v>
      </c>
      <c r="AF16">
        <v>180.90777216375901</v>
      </c>
      <c r="AG16">
        <v>0</v>
      </c>
      <c r="AH16">
        <v>0</v>
      </c>
      <c r="AI16">
        <v>0</v>
      </c>
      <c r="AJ16">
        <v>0</v>
      </c>
      <c r="AK16">
        <v>811.36992911098196</v>
      </c>
      <c r="AL16">
        <v>684.35901942487499</v>
      </c>
      <c r="AM16">
        <v>340</v>
      </c>
      <c r="AN16">
        <v>474.44033788843399</v>
      </c>
      <c r="AO16">
        <v>0</v>
      </c>
      <c r="AP16">
        <v>0</v>
      </c>
      <c r="AQ16">
        <v>0</v>
      </c>
      <c r="AR16">
        <v>0</v>
      </c>
      <c r="AS16">
        <v>1240.9687442033701</v>
      </c>
      <c r="AT16">
        <v>0</v>
      </c>
      <c r="AU16">
        <v>0</v>
      </c>
      <c r="AV16">
        <v>0</v>
      </c>
      <c r="AW16">
        <v>0</v>
      </c>
      <c r="AX16">
        <v>4.7970545065549902E-2</v>
      </c>
      <c r="AY16">
        <v>0.99374307784371596</v>
      </c>
      <c r="AZ16">
        <v>0.212832673133834</v>
      </c>
      <c r="BA16">
        <v>0</v>
      </c>
      <c r="BB16">
        <v>0</v>
      </c>
      <c r="BC16">
        <v>0</v>
      </c>
      <c r="BD16">
        <v>0</v>
      </c>
      <c r="BE16">
        <v>0.19091057155552499</v>
      </c>
      <c r="BF16">
        <v>5.0654475823617498E-2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V16">
        <v>1</v>
      </c>
      <c r="BW16">
        <v>9.9374307784371604E-2</v>
      </c>
      <c r="BX16">
        <v>1.4454568675986299</v>
      </c>
      <c r="BY16">
        <v>5.0654475823617498E-2</v>
      </c>
      <c r="BZ16" t="s">
        <v>105</v>
      </c>
      <c r="CA16">
        <v>0.35</v>
      </c>
      <c r="CB16">
        <v>13.324999999999999</v>
      </c>
      <c r="CC16">
        <v>1.4961113434222399</v>
      </c>
      <c r="CD16">
        <v>0.11227852483469</v>
      </c>
      <c r="CK16" s="7">
        <f>0.1*CL16*SUM(AY16:AZ16)</f>
        <v>0</v>
      </c>
      <c r="CL16">
        <v>0</v>
      </c>
    </row>
    <row r="17" spans="1:92" x14ac:dyDescent="0.25">
      <c r="A17" t="s">
        <v>132</v>
      </c>
      <c r="D17" t="s">
        <v>133</v>
      </c>
      <c r="F17" t="s">
        <v>113</v>
      </c>
      <c r="AG17" t="s">
        <v>134</v>
      </c>
      <c r="AH17" t="s">
        <v>135</v>
      </c>
      <c r="AI17" t="s">
        <v>136</v>
      </c>
      <c r="AJ17" t="s">
        <v>137</v>
      </c>
      <c r="AK17" t="s">
        <v>138</v>
      </c>
      <c r="AO17" t="s">
        <v>139</v>
      </c>
      <c r="AP17" t="s">
        <v>140</v>
      </c>
      <c r="AQ17" t="s">
        <v>141</v>
      </c>
      <c r="AR17" t="s">
        <v>142</v>
      </c>
      <c r="BA17" s="2" t="s">
        <v>134</v>
      </c>
      <c r="BB17" s="2" t="s">
        <v>135</v>
      </c>
      <c r="BC17" s="2" t="s">
        <v>136</v>
      </c>
      <c r="BD17" s="2" t="s">
        <v>137</v>
      </c>
      <c r="BE17" s="2" t="s">
        <v>138</v>
      </c>
      <c r="BF17" s="2"/>
      <c r="BG17" s="2"/>
      <c r="BH17" s="2"/>
      <c r="BI17" s="2"/>
      <c r="BJ17" s="2"/>
      <c r="BK17" s="2"/>
      <c r="BL17" s="2"/>
      <c r="BM17" s="2" t="s">
        <v>134</v>
      </c>
      <c r="BN17" s="2" t="s">
        <v>135</v>
      </c>
      <c r="BO17" s="2" t="s">
        <v>136</v>
      </c>
      <c r="BP17" s="2" t="s">
        <v>137</v>
      </c>
      <c r="BQ17" s="2" t="s">
        <v>138</v>
      </c>
      <c r="BR17" s="2"/>
      <c r="BS17" s="2"/>
      <c r="BT17" s="2"/>
      <c r="BU17" s="2"/>
      <c r="BV17" s="2"/>
      <c r="CK17" s="6"/>
    </row>
    <row r="18" spans="1:92" x14ac:dyDescent="0.25">
      <c r="A18" t="s">
        <v>132</v>
      </c>
      <c r="D18" t="s">
        <v>133</v>
      </c>
      <c r="E18" t="s">
        <v>133</v>
      </c>
      <c r="F18" t="s">
        <v>113</v>
      </c>
      <c r="H18">
        <v>1316.2008530359201</v>
      </c>
      <c r="I18">
        <v>0</v>
      </c>
      <c r="J18">
        <v>74.708496430879705</v>
      </c>
      <c r="K18">
        <v>1</v>
      </c>
      <c r="L18">
        <v>1012.9570979784</v>
      </c>
      <c r="M18">
        <v>-10</v>
      </c>
      <c r="N18">
        <v>7.85</v>
      </c>
      <c r="O18">
        <v>5.9186045506912498E-2</v>
      </c>
      <c r="P18">
        <v>0.126288500504255</v>
      </c>
      <c r="Q18">
        <v>2013.5</v>
      </c>
      <c r="R18">
        <v>6.5</v>
      </c>
      <c r="T18">
        <v>-2.06601806476493</v>
      </c>
      <c r="U18">
        <v>80367833.165288001</v>
      </c>
      <c r="V18">
        <v>9.4189718585472306</v>
      </c>
      <c r="W18">
        <v>327.25755868842998</v>
      </c>
      <c r="X18">
        <v>3286.9258138313098</v>
      </c>
      <c r="Y18">
        <v>-31842.998165548299</v>
      </c>
      <c r="Z18">
        <v>20393.930382106599</v>
      </c>
      <c r="AA18">
        <v>0</v>
      </c>
      <c r="AB18">
        <v>1125.01305405485</v>
      </c>
      <c r="AC18">
        <v>12045.981479272599</v>
      </c>
      <c r="AD18">
        <v>4500</v>
      </c>
      <c r="AE18">
        <v>40.457084853799799</v>
      </c>
      <c r="AF18">
        <v>8.5628977859584801</v>
      </c>
      <c r="AG18">
        <v>3000</v>
      </c>
      <c r="AH18">
        <v>45000</v>
      </c>
      <c r="AI18">
        <v>0</v>
      </c>
      <c r="AJ18">
        <v>0</v>
      </c>
      <c r="AK18">
        <v>169.76380806785099</v>
      </c>
      <c r="AL18">
        <v>15031.402853342501</v>
      </c>
      <c r="AM18">
        <v>34440.541331265696</v>
      </c>
      <c r="AN18">
        <v>8582.9497285048492</v>
      </c>
      <c r="AO18">
        <v>0</v>
      </c>
      <c r="AP18">
        <v>0</v>
      </c>
      <c r="AQ18">
        <v>0</v>
      </c>
      <c r="AR18">
        <v>0</v>
      </c>
      <c r="AS18">
        <v>28556.072351716899</v>
      </c>
      <c r="AT18">
        <v>0</v>
      </c>
      <c r="AU18">
        <v>0</v>
      </c>
      <c r="AV18">
        <v>9.9956034729414903E-3</v>
      </c>
      <c r="AW18">
        <v>0.142702764055614</v>
      </c>
      <c r="AX18">
        <v>3.3318291630865797E-2</v>
      </c>
      <c r="AY18">
        <v>2.3963750252330401E-3</v>
      </c>
      <c r="AZ18">
        <v>5.0720200113397302E-4</v>
      </c>
      <c r="BA18">
        <v>2.07313814592054E-2</v>
      </c>
      <c r="BB18">
        <v>0.310970721888081</v>
      </c>
      <c r="BC18">
        <v>0</v>
      </c>
      <c r="BD18">
        <v>0</v>
      </c>
      <c r="BE18">
        <v>1.17314608767398E-3</v>
      </c>
      <c r="BF18">
        <v>4.0266128590850499E-2</v>
      </c>
      <c r="BG18">
        <v>0</v>
      </c>
      <c r="BH18">
        <v>0.222124521620922</v>
      </c>
      <c r="BI18">
        <v>0.45189208617610999</v>
      </c>
      <c r="BJ18">
        <v>4.4424388841154398E-2</v>
      </c>
      <c r="BK18">
        <v>2.3963750252330401E-3</v>
      </c>
      <c r="BL18">
        <v>5.0720200113397302E-4</v>
      </c>
      <c r="BM18">
        <v>8.8848777682308894E-2</v>
      </c>
      <c r="BN18" s="3">
        <v>1.3327316652346299</v>
      </c>
      <c r="BO18">
        <v>0</v>
      </c>
      <c r="BP18">
        <v>0</v>
      </c>
      <c r="BQ18">
        <v>5.0277689471742099E-3</v>
      </c>
      <c r="BV18">
        <v>0</v>
      </c>
      <c r="BW18">
        <v>2.3963750252330401E-4</v>
      </c>
      <c r="BX18">
        <v>0.52179548562074796</v>
      </c>
      <c r="BY18" s="3">
        <v>2.1882189141195201</v>
      </c>
      <c r="BZ18" t="s">
        <v>114</v>
      </c>
      <c r="CA18">
        <v>2</v>
      </c>
      <c r="CC18">
        <v>2.7100143997402699</v>
      </c>
      <c r="CE18">
        <v>0.53</v>
      </c>
      <c r="CF18">
        <v>0.36599999999999999</v>
      </c>
      <c r="CG18">
        <v>0.73093111499999996</v>
      </c>
      <c r="CH18" t="s">
        <v>121</v>
      </c>
      <c r="CI18">
        <v>0.72510252898455396</v>
      </c>
      <c r="CK18" s="6"/>
    </row>
    <row r="19" spans="1:92" x14ac:dyDescent="0.25">
      <c r="A19" t="s">
        <v>143</v>
      </c>
      <c r="B19" t="s">
        <v>144</v>
      </c>
      <c r="D19" t="s">
        <v>145</v>
      </c>
      <c r="F19" t="s">
        <v>88</v>
      </c>
      <c r="G19" t="s">
        <v>89</v>
      </c>
      <c r="AG19" t="s">
        <v>146</v>
      </c>
      <c r="AH19" t="s">
        <v>147</v>
      </c>
      <c r="AI19" t="s">
        <v>148</v>
      </c>
      <c r="AJ19" t="s">
        <v>149</v>
      </c>
      <c r="AK19" t="s">
        <v>150</v>
      </c>
      <c r="AO19" t="s">
        <v>139</v>
      </c>
      <c r="AP19" t="s">
        <v>140</v>
      </c>
      <c r="AQ19" t="s">
        <v>141</v>
      </c>
      <c r="AR19" t="s">
        <v>142</v>
      </c>
      <c r="BA19" s="2" t="s">
        <v>146</v>
      </c>
      <c r="BB19" s="2" t="s">
        <v>147</v>
      </c>
      <c r="BC19" s="2" t="s">
        <v>148</v>
      </c>
      <c r="BD19" s="2" t="s">
        <v>149</v>
      </c>
      <c r="BE19" s="2" t="s">
        <v>150</v>
      </c>
      <c r="BF19" s="2"/>
      <c r="BG19" s="2"/>
      <c r="BH19" s="2"/>
      <c r="BI19" s="2"/>
      <c r="BJ19" s="2"/>
      <c r="BK19" s="2"/>
      <c r="BL19" s="2"/>
      <c r="BM19" s="2" t="s">
        <v>146</v>
      </c>
      <c r="BN19" s="2" t="s">
        <v>147</v>
      </c>
      <c r="BO19" s="2" t="s">
        <v>148</v>
      </c>
      <c r="BP19" s="2" t="s">
        <v>149</v>
      </c>
      <c r="BQ19" s="2" t="s">
        <v>150</v>
      </c>
      <c r="BR19" s="2"/>
      <c r="BS19" s="2"/>
      <c r="BT19" s="2"/>
      <c r="BU19" s="2"/>
      <c r="BV19" s="2"/>
      <c r="CK19" s="6"/>
    </row>
    <row r="20" spans="1:92" x14ac:dyDescent="0.25">
      <c r="A20" t="s">
        <v>143</v>
      </c>
      <c r="B20" t="s">
        <v>144</v>
      </c>
      <c r="D20" t="s">
        <v>145</v>
      </c>
      <c r="E20" t="s">
        <v>145</v>
      </c>
      <c r="F20" t="s">
        <v>88</v>
      </c>
      <c r="G20" t="s">
        <v>89</v>
      </c>
      <c r="H20">
        <v>292.43724732105699</v>
      </c>
      <c r="I20">
        <v>0</v>
      </c>
      <c r="J20">
        <v>42.955069868311199</v>
      </c>
      <c r="K20">
        <v>1</v>
      </c>
      <c r="L20">
        <v>52.761279797519698</v>
      </c>
      <c r="M20">
        <v>-2.5499999999999998</v>
      </c>
      <c r="N20">
        <v>0.4</v>
      </c>
      <c r="O20">
        <v>0.63204894216678198</v>
      </c>
      <c r="P20">
        <v>13.068936679173</v>
      </c>
      <c r="Q20">
        <v>2013.5</v>
      </c>
      <c r="R20">
        <v>6.5</v>
      </c>
      <c r="T20">
        <v>-2.1316240416827101</v>
      </c>
      <c r="U20">
        <v>220740.50997334099</v>
      </c>
      <c r="V20">
        <v>38.3273476236077</v>
      </c>
      <c r="W20">
        <v>19.602735947181301</v>
      </c>
      <c r="X20">
        <v>-8739.8258988912094</v>
      </c>
      <c r="Y20">
        <v>-3265.8117020223099</v>
      </c>
      <c r="Z20">
        <v>1062.2462384723899</v>
      </c>
      <c r="AA20">
        <v>0</v>
      </c>
      <c r="AB20">
        <v>646.84763645857402</v>
      </c>
      <c r="AC20">
        <v>0</v>
      </c>
      <c r="AD20">
        <v>0</v>
      </c>
      <c r="AE20">
        <v>384.85827239915398</v>
      </c>
      <c r="AF20">
        <v>101.554773309284</v>
      </c>
      <c r="AG20">
        <v>3000</v>
      </c>
      <c r="AH20">
        <v>1800.5328619602701</v>
      </c>
      <c r="AI20">
        <v>0</v>
      </c>
      <c r="AJ20">
        <v>9610.4086058216708</v>
      </c>
      <c r="AK20">
        <v>700.70309577209298</v>
      </c>
      <c r="AL20">
        <v>782.931531135142</v>
      </c>
      <c r="AM20">
        <v>1593.3906498850899</v>
      </c>
      <c r="AN20">
        <v>2944.7944382068499</v>
      </c>
      <c r="AO20">
        <v>0</v>
      </c>
      <c r="AP20">
        <v>0</v>
      </c>
      <c r="AQ20">
        <v>0</v>
      </c>
      <c r="AR20">
        <v>0</v>
      </c>
      <c r="AS20">
        <v>12005.6376009135</v>
      </c>
      <c r="AT20">
        <v>0</v>
      </c>
      <c r="AU20">
        <v>0</v>
      </c>
      <c r="AV20">
        <v>0.110339035566776</v>
      </c>
      <c r="AW20">
        <v>0</v>
      </c>
      <c r="AX20">
        <v>0</v>
      </c>
      <c r="AY20">
        <v>0.43765989817848899</v>
      </c>
      <c r="AZ20">
        <v>0.11548784301558</v>
      </c>
      <c r="BA20">
        <v>0.56859879281037295</v>
      </c>
      <c r="BB20">
        <v>0.68252054115067595</v>
      </c>
      <c r="BC20">
        <v>0</v>
      </c>
      <c r="BD20">
        <v>3.6429778211230799</v>
      </c>
      <c r="BE20">
        <v>0.106245049166534</v>
      </c>
      <c r="BF20">
        <v>4.0266128590850499E-2</v>
      </c>
      <c r="BG20">
        <v>0</v>
      </c>
      <c r="BH20">
        <v>2.4519785681505901</v>
      </c>
      <c r="BI20">
        <v>0</v>
      </c>
      <c r="BJ20">
        <v>0</v>
      </c>
      <c r="BK20">
        <v>0.43765989817848899</v>
      </c>
      <c r="BL20">
        <v>0.11548784301558</v>
      </c>
      <c r="BM20">
        <v>2.27439517124149</v>
      </c>
      <c r="BN20">
        <v>0.34126027057533798</v>
      </c>
      <c r="BO20">
        <v>0</v>
      </c>
      <c r="BP20">
        <v>5.4644667316846203</v>
      </c>
      <c r="BQ20">
        <v>0.22577072947888499</v>
      </c>
      <c r="BV20">
        <v>1</v>
      </c>
      <c r="BW20">
        <v>4.3765989817848898E-2</v>
      </c>
      <c r="BX20">
        <v>5.6638289810115099</v>
      </c>
      <c r="BY20">
        <v>11.351285340915799</v>
      </c>
      <c r="BZ20" t="s">
        <v>99</v>
      </c>
      <c r="CA20">
        <v>0.2</v>
      </c>
      <c r="CB20">
        <v>15.695</v>
      </c>
      <c r="CC20">
        <v>17.0151143219273</v>
      </c>
      <c r="CD20">
        <v>1.0841105015563799</v>
      </c>
      <c r="CK20" s="7">
        <f>0.1*CL20*SUM(AY20:AZ20)</f>
        <v>5.5314774119406898E-2</v>
      </c>
      <c r="CL20">
        <v>1</v>
      </c>
      <c r="CN20" t="s">
        <v>289</v>
      </c>
    </row>
    <row r="21" spans="1:92" x14ac:dyDescent="0.25">
      <c r="A21" t="s">
        <v>151</v>
      </c>
      <c r="B21" t="s">
        <v>152</v>
      </c>
      <c r="D21" t="s">
        <v>153</v>
      </c>
      <c r="F21" t="s">
        <v>125</v>
      </c>
      <c r="G21" t="s">
        <v>89</v>
      </c>
      <c r="AG21" t="s">
        <v>154</v>
      </c>
      <c r="AH21" t="s">
        <v>155</v>
      </c>
      <c r="AI21" t="s">
        <v>156</v>
      </c>
      <c r="AJ21" t="s">
        <v>157</v>
      </c>
      <c r="AK21" t="s">
        <v>94</v>
      </c>
      <c r="AO21" t="s">
        <v>158</v>
      </c>
      <c r="AP21" t="s">
        <v>159</v>
      </c>
      <c r="AQ21" t="s">
        <v>97</v>
      </c>
      <c r="AR21" t="s">
        <v>98</v>
      </c>
      <c r="BA21" s="2" t="s">
        <v>154</v>
      </c>
      <c r="BB21" s="2" t="s">
        <v>155</v>
      </c>
      <c r="BC21" s="2" t="s">
        <v>156</v>
      </c>
      <c r="BD21" s="2" t="s">
        <v>157</v>
      </c>
      <c r="BE21" s="2" t="s">
        <v>94</v>
      </c>
      <c r="BF21" s="2"/>
      <c r="BG21" s="2"/>
      <c r="BH21" s="2"/>
      <c r="BI21" s="2"/>
      <c r="BJ21" s="2"/>
      <c r="BK21" s="2"/>
      <c r="BL21" s="2"/>
      <c r="BM21" s="2" t="s">
        <v>154</v>
      </c>
      <c r="BN21" s="2" t="s">
        <v>155</v>
      </c>
      <c r="BO21" s="2" t="s">
        <v>156</v>
      </c>
      <c r="BP21" s="2" t="s">
        <v>157</v>
      </c>
      <c r="BQ21" s="2" t="s">
        <v>94</v>
      </c>
      <c r="BR21" s="2"/>
      <c r="BS21" s="2"/>
      <c r="BT21" s="2"/>
      <c r="BU21" s="2"/>
      <c r="BV21" s="2"/>
      <c r="CK21" s="6"/>
    </row>
    <row r="22" spans="1:92" x14ac:dyDescent="0.25">
      <c r="A22" t="s">
        <v>151</v>
      </c>
      <c r="B22" t="s">
        <v>152</v>
      </c>
      <c r="D22" t="s">
        <v>153</v>
      </c>
      <c r="E22" t="s">
        <v>153</v>
      </c>
      <c r="F22" t="s">
        <v>125</v>
      </c>
      <c r="G22" t="s">
        <v>89</v>
      </c>
      <c r="H22">
        <v>373.40110896499999</v>
      </c>
      <c r="I22">
        <v>0</v>
      </c>
      <c r="J22">
        <v>10.2894175783003</v>
      </c>
      <c r="K22">
        <v>0</v>
      </c>
      <c r="L22">
        <v>50.289987229000701</v>
      </c>
      <c r="M22">
        <v>-2.8</v>
      </c>
      <c r="N22">
        <v>0.34</v>
      </c>
      <c r="O22">
        <v>0.23348530292379399</v>
      </c>
      <c r="P22">
        <v>1.68829022633439</v>
      </c>
      <c r="Q22">
        <v>2013.5</v>
      </c>
      <c r="R22">
        <v>6.5</v>
      </c>
      <c r="T22">
        <v>-2.4500697442869499</v>
      </c>
      <c r="U22">
        <v>175979.88090850299</v>
      </c>
      <c r="V22">
        <v>20.058563300211699</v>
      </c>
      <c r="W22">
        <v>3.3155414883683197E-2</v>
      </c>
      <c r="X22">
        <v>-4854.6709053085297</v>
      </c>
      <c r="Y22">
        <v>-3646.3557737204101</v>
      </c>
      <c r="Z22">
        <v>1318.11896939449</v>
      </c>
      <c r="AA22">
        <v>25.567146932259099</v>
      </c>
      <c r="AB22">
        <v>199.87077460243799</v>
      </c>
      <c r="AC22">
        <v>0</v>
      </c>
      <c r="AD22">
        <v>0</v>
      </c>
      <c r="AE22">
        <v>3037.2937650140102</v>
      </c>
      <c r="AF22">
        <v>1006.5982660543</v>
      </c>
      <c r="AG22">
        <v>0</v>
      </c>
      <c r="AH22">
        <v>0</v>
      </c>
      <c r="AI22">
        <v>0</v>
      </c>
      <c r="AJ22">
        <v>4500</v>
      </c>
      <c r="AK22">
        <v>0</v>
      </c>
      <c r="AL22">
        <v>990.52369692980801</v>
      </c>
      <c r="AM22">
        <v>59.867985438862398</v>
      </c>
      <c r="AN22">
        <v>536.06371601475803</v>
      </c>
      <c r="AO22">
        <v>0</v>
      </c>
      <c r="AP22">
        <v>0</v>
      </c>
      <c r="AQ22">
        <v>0</v>
      </c>
      <c r="AR22">
        <v>0</v>
      </c>
      <c r="AS22">
        <v>8501.0266790289497</v>
      </c>
      <c r="AT22">
        <v>0</v>
      </c>
      <c r="AU22">
        <v>2.0335775243558101E-2</v>
      </c>
      <c r="AV22">
        <v>0.158974607563375</v>
      </c>
      <c r="AW22">
        <v>0</v>
      </c>
      <c r="AX22">
        <v>0</v>
      </c>
      <c r="AY22">
        <v>3.01977981340836</v>
      </c>
      <c r="AZ22">
        <v>1.0007939169586999</v>
      </c>
      <c r="BA22">
        <v>0</v>
      </c>
      <c r="BB22">
        <v>0</v>
      </c>
      <c r="BC22">
        <v>0</v>
      </c>
      <c r="BD22">
        <v>1.3723649008120999</v>
      </c>
      <c r="BE22">
        <v>0</v>
      </c>
      <c r="BF22">
        <v>5.2420731919946298E-2</v>
      </c>
      <c r="BG22">
        <v>1.0167887621779E-2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V22">
        <v>1</v>
      </c>
      <c r="BW22">
        <v>0.30197798134083598</v>
      </c>
      <c r="BX22">
        <v>5.5903435475696899</v>
      </c>
      <c r="BY22">
        <v>6.2588619541725399E-2</v>
      </c>
      <c r="BZ22" t="s">
        <v>99</v>
      </c>
      <c r="CA22">
        <v>0.3</v>
      </c>
      <c r="CB22">
        <v>14.26</v>
      </c>
      <c r="CC22">
        <v>5.6529321671114197</v>
      </c>
      <c r="CD22">
        <v>0.39641880554778502</v>
      </c>
      <c r="CK22" s="7">
        <f>0.1*CL22*SUM(AY22:AZ22)</f>
        <v>0.40205737303670602</v>
      </c>
      <c r="CL22">
        <v>1</v>
      </c>
    </row>
    <row r="23" spans="1:92" x14ac:dyDescent="0.25">
      <c r="A23" t="s">
        <v>160</v>
      </c>
      <c r="C23">
        <v>2540</v>
      </c>
      <c r="D23" t="s">
        <v>161</v>
      </c>
      <c r="F23" t="s">
        <v>88</v>
      </c>
      <c r="G23" t="s">
        <v>89</v>
      </c>
      <c r="AG23" t="s">
        <v>162</v>
      </c>
      <c r="AH23" t="s">
        <v>163</v>
      </c>
      <c r="AI23" t="s">
        <v>164</v>
      </c>
      <c r="AJ23" t="s">
        <v>120</v>
      </c>
      <c r="AK23" t="s">
        <v>94</v>
      </c>
      <c r="AO23" t="s">
        <v>95</v>
      </c>
      <c r="AP23" t="s">
        <v>96</v>
      </c>
      <c r="AQ23" t="s">
        <v>97</v>
      </c>
      <c r="AR23" t="s">
        <v>98</v>
      </c>
      <c r="BA23" s="2" t="s">
        <v>162</v>
      </c>
      <c r="BB23" s="2" t="s">
        <v>163</v>
      </c>
      <c r="BC23" s="2" t="s">
        <v>164</v>
      </c>
      <c r="BD23" s="2" t="s">
        <v>120</v>
      </c>
      <c r="BE23" s="2" t="s">
        <v>94</v>
      </c>
      <c r="BF23" s="2"/>
      <c r="BG23" s="2"/>
      <c r="BH23" s="2"/>
      <c r="BI23" s="2"/>
      <c r="BJ23" s="2"/>
      <c r="BK23" s="2"/>
      <c r="BL23" s="2"/>
      <c r="BM23" s="2" t="s">
        <v>162</v>
      </c>
      <c r="BN23" s="2" t="s">
        <v>163</v>
      </c>
      <c r="BO23" s="2" t="s">
        <v>164</v>
      </c>
      <c r="BP23" s="2" t="s">
        <v>120</v>
      </c>
      <c r="BQ23" s="2" t="s">
        <v>94</v>
      </c>
      <c r="BR23" s="2"/>
      <c r="BS23" s="2"/>
      <c r="BT23" s="2"/>
      <c r="BU23" s="2"/>
      <c r="BV23" s="2"/>
      <c r="CK23" s="6"/>
    </row>
    <row r="24" spans="1:92" x14ac:dyDescent="0.25">
      <c r="A24" t="s">
        <v>160</v>
      </c>
      <c r="C24">
        <v>2540</v>
      </c>
      <c r="D24" t="s">
        <v>161</v>
      </c>
      <c r="E24" t="s">
        <v>161</v>
      </c>
      <c r="F24" t="s">
        <v>88</v>
      </c>
      <c r="G24" t="s">
        <v>89</v>
      </c>
      <c r="H24">
        <v>1985.3967372432901</v>
      </c>
      <c r="I24">
        <v>792.10668152074197</v>
      </c>
      <c r="J24">
        <v>242.22440474915001</v>
      </c>
      <c r="K24">
        <v>32</v>
      </c>
      <c r="L24">
        <v>126.95896945266</v>
      </c>
      <c r="M24">
        <v>-7</v>
      </c>
      <c r="N24">
        <v>0.3</v>
      </c>
      <c r="O24">
        <v>0.28213752935360298</v>
      </c>
      <c r="P24">
        <v>25.935529750970499</v>
      </c>
      <c r="Q24">
        <v>2012</v>
      </c>
      <c r="R24">
        <v>6.5</v>
      </c>
      <c r="T24">
        <v>-6.6922953946367203</v>
      </c>
      <c r="U24">
        <v>390658.59592759598</v>
      </c>
      <c r="V24">
        <v>107.74161986861699</v>
      </c>
      <c r="W24">
        <v>13.082481006863199</v>
      </c>
      <c r="X24">
        <v>-16810.2559957333</v>
      </c>
      <c r="Y24">
        <v>-116759.628877572</v>
      </c>
      <c r="Z24">
        <v>2884.8632742171799</v>
      </c>
      <c r="AA24">
        <v>88871.278616861906</v>
      </c>
      <c r="AB24">
        <v>4133.3311721358696</v>
      </c>
      <c r="AC24">
        <v>0</v>
      </c>
      <c r="AD24">
        <v>16996.633043431699</v>
      </c>
      <c r="AE24">
        <v>19254.696107729898</v>
      </c>
      <c r="AF24">
        <v>0</v>
      </c>
      <c r="AG24">
        <v>2592</v>
      </c>
      <c r="AH24">
        <v>504.84804242191501</v>
      </c>
      <c r="AI24">
        <v>1550</v>
      </c>
      <c r="AJ24">
        <v>0</v>
      </c>
      <c r="AK24">
        <v>0</v>
      </c>
      <c r="AL24">
        <v>2213.6396399769101</v>
      </c>
      <c r="AM24">
        <v>0</v>
      </c>
      <c r="AN24">
        <v>1017.20822452322</v>
      </c>
      <c r="AO24">
        <v>0</v>
      </c>
      <c r="AP24">
        <v>0</v>
      </c>
      <c r="AQ24">
        <v>0</v>
      </c>
      <c r="AR24">
        <v>0</v>
      </c>
      <c r="AS24">
        <v>133569.88487330501</v>
      </c>
      <c r="AT24">
        <v>0</v>
      </c>
      <c r="AU24" s="3">
        <v>28</v>
      </c>
      <c r="AV24">
        <v>1.3022573166607501</v>
      </c>
      <c r="AW24">
        <v>0</v>
      </c>
      <c r="AX24" s="3">
        <v>5.3550003175693304</v>
      </c>
      <c r="AY24" s="3">
        <v>9.0996466925054396</v>
      </c>
      <c r="AZ24">
        <v>0</v>
      </c>
      <c r="BA24">
        <v>0.30624067104213099</v>
      </c>
      <c r="BB24">
        <v>0.15905864535554901</v>
      </c>
      <c r="BC24">
        <v>0.48834674908981801</v>
      </c>
      <c r="BD24">
        <v>0</v>
      </c>
      <c r="BE24">
        <v>0</v>
      </c>
      <c r="BF24">
        <v>4.54456000494377E-2</v>
      </c>
      <c r="BG24">
        <v>14</v>
      </c>
      <c r="BH24">
        <v>6.5112865833037397</v>
      </c>
      <c r="BI24">
        <v>0</v>
      </c>
      <c r="BJ24">
        <v>8.0325004763540004</v>
      </c>
      <c r="BK24">
        <v>9.0996466925054396</v>
      </c>
      <c r="BL24">
        <v>0</v>
      </c>
      <c r="BM24">
        <v>0.91872201312639401</v>
      </c>
      <c r="BN24">
        <v>0.17894097602499301</v>
      </c>
      <c r="BO24">
        <v>6.10433436362273E-2</v>
      </c>
      <c r="BP24">
        <v>0</v>
      </c>
      <c r="BQ24">
        <v>0</v>
      </c>
      <c r="BV24">
        <v>1</v>
      </c>
      <c r="BW24">
        <v>0.90996466925054398</v>
      </c>
      <c r="BX24">
        <v>44.710550392222999</v>
      </c>
      <c r="BY24">
        <v>38.847585685000197</v>
      </c>
      <c r="BZ24" t="s">
        <v>99</v>
      </c>
      <c r="CA24">
        <v>0.3</v>
      </c>
      <c r="CB24">
        <v>20.51</v>
      </c>
      <c r="CC24" s="3">
        <v>83.558136077223296</v>
      </c>
      <c r="CD24">
        <v>4.0740193114199501</v>
      </c>
      <c r="CK24" s="7">
        <f>0.1*CL24*SUM(AY24:AZ24)</f>
        <v>0.90996466925054398</v>
      </c>
      <c r="CL24">
        <v>1</v>
      </c>
      <c r="CN24" t="s">
        <v>280</v>
      </c>
    </row>
    <row r="25" spans="1:92" x14ac:dyDescent="0.25">
      <c r="A25" t="s">
        <v>165</v>
      </c>
      <c r="C25">
        <v>2550</v>
      </c>
      <c r="D25" t="s">
        <v>166</v>
      </c>
      <c r="F25" t="s">
        <v>167</v>
      </c>
      <c r="G25" t="s">
        <v>89</v>
      </c>
      <c r="AG25" t="s">
        <v>168</v>
      </c>
      <c r="AH25" t="s">
        <v>169</v>
      </c>
      <c r="AI25" t="s">
        <v>170</v>
      </c>
      <c r="AJ25" t="s">
        <v>171</v>
      </c>
      <c r="AK25" t="s">
        <v>94</v>
      </c>
      <c r="AO25" t="s">
        <v>95</v>
      </c>
      <c r="AP25" t="s">
        <v>96</v>
      </c>
      <c r="AQ25" t="s">
        <v>97</v>
      </c>
      <c r="AR25" t="s">
        <v>98</v>
      </c>
      <c r="BA25" s="2" t="s">
        <v>168</v>
      </c>
      <c r="BB25" s="2" t="s">
        <v>169</v>
      </c>
      <c r="BC25" s="2" t="s">
        <v>170</v>
      </c>
      <c r="BD25" s="2" t="s">
        <v>171</v>
      </c>
      <c r="BE25" s="2" t="s">
        <v>94</v>
      </c>
      <c r="BF25" s="2"/>
      <c r="BG25" s="2"/>
      <c r="BH25" s="2"/>
      <c r="BI25" s="2"/>
      <c r="BJ25" s="2"/>
      <c r="BK25" s="2"/>
      <c r="BL25" s="2"/>
      <c r="BM25" s="2" t="s">
        <v>168</v>
      </c>
      <c r="BN25" s="2" t="s">
        <v>169</v>
      </c>
      <c r="BO25" s="2" t="s">
        <v>170</v>
      </c>
      <c r="BP25" s="2" t="s">
        <v>171</v>
      </c>
      <c r="BQ25" s="2" t="s">
        <v>94</v>
      </c>
      <c r="BR25" s="2"/>
      <c r="BS25" s="2"/>
      <c r="BT25" s="2"/>
      <c r="BU25" s="2"/>
      <c r="BV25" s="2"/>
      <c r="CK25" s="6"/>
    </row>
    <row r="26" spans="1:92" x14ac:dyDescent="0.25">
      <c r="A26" t="s">
        <v>165</v>
      </c>
      <c r="C26">
        <v>2550</v>
      </c>
      <c r="D26" t="s">
        <v>166</v>
      </c>
      <c r="E26" t="s">
        <v>166</v>
      </c>
      <c r="F26" t="s">
        <v>167</v>
      </c>
      <c r="G26" t="s">
        <v>89</v>
      </c>
      <c r="H26">
        <v>61.357369968328896</v>
      </c>
      <c r="I26">
        <v>0</v>
      </c>
      <c r="J26">
        <v>2.6185264968553001</v>
      </c>
      <c r="K26">
        <v>0</v>
      </c>
      <c r="L26">
        <v>5.7716721999446499</v>
      </c>
      <c r="M26">
        <v>-3.3</v>
      </c>
      <c r="N26">
        <v>0.5</v>
      </c>
      <c r="O26">
        <v>0.45055871922163199</v>
      </c>
      <c r="P26">
        <v>9.1255895899845907</v>
      </c>
      <c r="Q26">
        <v>2014</v>
      </c>
      <c r="R26">
        <v>6.5</v>
      </c>
      <c r="T26">
        <v>-2.82302663778388</v>
      </c>
      <c r="U26">
        <v>27529.338948169199</v>
      </c>
      <c r="V26">
        <v>22.0575661101782</v>
      </c>
      <c r="W26">
        <v>1.54009443917458E-2</v>
      </c>
      <c r="X26">
        <v>103.485323310342</v>
      </c>
      <c r="Y26">
        <v>-1274.55422946351</v>
      </c>
      <c r="Z26">
        <v>134.07777198998099</v>
      </c>
      <c r="AA26">
        <v>34.630033199667899</v>
      </c>
      <c r="AB26">
        <v>44.852747263699499</v>
      </c>
      <c r="AC26">
        <v>0</v>
      </c>
      <c r="AD26">
        <v>0</v>
      </c>
      <c r="AE26">
        <v>210.13038093860101</v>
      </c>
      <c r="AF26">
        <v>590.81730110675505</v>
      </c>
      <c r="AG26">
        <v>101.61813783275799</v>
      </c>
      <c r="AH26">
        <v>150</v>
      </c>
      <c r="AI26">
        <v>0</v>
      </c>
      <c r="AJ26">
        <v>0</v>
      </c>
      <c r="AK26">
        <v>6.9640388341008901</v>
      </c>
      <c r="AL26">
        <v>101.833661310707</v>
      </c>
      <c r="AM26">
        <v>0</v>
      </c>
      <c r="AN26">
        <v>0.20324464607789999</v>
      </c>
      <c r="AO26">
        <v>0</v>
      </c>
      <c r="AP26">
        <v>0</v>
      </c>
      <c r="AQ26">
        <v>0</v>
      </c>
      <c r="AR26">
        <v>0</v>
      </c>
      <c r="AS26">
        <v>1171.06890615317</v>
      </c>
      <c r="AT26">
        <v>0</v>
      </c>
      <c r="AU26">
        <v>0</v>
      </c>
      <c r="AV26">
        <v>6.9940688138381599E-2</v>
      </c>
      <c r="AW26">
        <v>0</v>
      </c>
      <c r="AX26">
        <v>0</v>
      </c>
      <c r="AY26">
        <v>2.1844315511260302</v>
      </c>
      <c r="AZ26" s="3">
        <v>6.1419007938020602</v>
      </c>
      <c r="BA26">
        <v>0.38733991725</v>
      </c>
      <c r="BB26">
        <v>1.03956007759026</v>
      </c>
      <c r="BC26">
        <v>0</v>
      </c>
      <c r="BD26">
        <v>0</v>
      </c>
      <c r="BE26">
        <v>2.6544968085971499E-2</v>
      </c>
      <c r="BF26">
        <v>4.6460633017677902E-2</v>
      </c>
      <c r="BG26">
        <v>0.12</v>
      </c>
      <c r="BH26">
        <v>1.5542375141862601</v>
      </c>
      <c r="BI26">
        <v>0</v>
      </c>
      <c r="BJ26">
        <v>0</v>
      </c>
      <c r="BK26">
        <v>2.1844315511260302</v>
      </c>
      <c r="BL26">
        <v>6.1419007938020602</v>
      </c>
      <c r="BM26">
        <v>0.22888267837500001</v>
      </c>
      <c r="BN26">
        <v>1.16950508728904</v>
      </c>
      <c r="BO26">
        <v>0</v>
      </c>
      <c r="BP26">
        <v>0</v>
      </c>
      <c r="BQ26">
        <v>1.56856629598922E-2</v>
      </c>
      <c r="BV26">
        <v>0</v>
      </c>
      <c r="BW26">
        <v>0.21844315511260301</v>
      </c>
      <c r="BX26">
        <v>9.8497179959926999</v>
      </c>
      <c r="BY26">
        <v>11.461103920756001</v>
      </c>
      <c r="BZ26" t="s">
        <v>114</v>
      </c>
      <c r="CA26">
        <v>1.25</v>
      </c>
      <c r="CB26">
        <v>9.1750000000000007</v>
      </c>
      <c r="CC26">
        <v>21.310821916748701</v>
      </c>
      <c r="CD26">
        <v>2.3227053860216502</v>
      </c>
      <c r="CK26" s="6"/>
      <c r="CN26" t="s">
        <v>281</v>
      </c>
    </row>
    <row r="27" spans="1:92" x14ac:dyDescent="0.25">
      <c r="A27" t="s">
        <v>172</v>
      </c>
      <c r="C27">
        <v>2600</v>
      </c>
      <c r="D27" t="s">
        <v>173</v>
      </c>
      <c r="F27" t="s">
        <v>88</v>
      </c>
      <c r="G27" t="s">
        <v>89</v>
      </c>
      <c r="AG27" t="s">
        <v>174</v>
      </c>
      <c r="AH27" t="s">
        <v>175</v>
      </c>
      <c r="AI27" t="s">
        <v>176</v>
      </c>
      <c r="AJ27" t="s">
        <v>120</v>
      </c>
      <c r="AK27" t="s">
        <v>94</v>
      </c>
      <c r="AO27" t="s">
        <v>95</v>
      </c>
      <c r="AP27" t="s">
        <v>96</v>
      </c>
      <c r="AQ27" t="s">
        <v>97</v>
      </c>
      <c r="AR27" t="s">
        <v>98</v>
      </c>
      <c r="BA27" s="2" t="s">
        <v>174</v>
      </c>
      <c r="BB27" s="2" t="s">
        <v>175</v>
      </c>
      <c r="BC27" s="2" t="s">
        <v>176</v>
      </c>
      <c r="BD27" s="2" t="s">
        <v>120</v>
      </c>
      <c r="BE27" s="2" t="s">
        <v>94</v>
      </c>
      <c r="BF27" s="2"/>
      <c r="BG27" s="2"/>
      <c r="BH27" s="2"/>
      <c r="BI27" s="2"/>
      <c r="BJ27" s="2"/>
      <c r="BK27" s="2"/>
      <c r="BL27" s="2"/>
      <c r="BM27" s="2" t="s">
        <v>174</v>
      </c>
      <c r="BN27" s="2" t="s">
        <v>175</v>
      </c>
      <c r="BO27" s="2" t="s">
        <v>176</v>
      </c>
      <c r="BP27" s="2" t="s">
        <v>120</v>
      </c>
      <c r="BQ27" s="2" t="s">
        <v>94</v>
      </c>
      <c r="BR27" s="2"/>
      <c r="BS27" s="2"/>
      <c r="BT27" s="2"/>
      <c r="BU27" s="2"/>
      <c r="BV27" s="2"/>
      <c r="CK27" s="6"/>
    </row>
    <row r="28" spans="1:92" x14ac:dyDescent="0.25">
      <c r="A28" t="s">
        <v>172</v>
      </c>
      <c r="C28">
        <v>2600</v>
      </c>
      <c r="D28" t="s">
        <v>173</v>
      </c>
      <c r="E28" t="s">
        <v>173</v>
      </c>
      <c r="F28" t="s">
        <v>88</v>
      </c>
      <c r="G28" t="s">
        <v>89</v>
      </c>
      <c r="H28">
        <v>857.39159079589297</v>
      </c>
      <c r="I28">
        <v>729.33040426738603</v>
      </c>
      <c r="J28">
        <v>60.086385275704401</v>
      </c>
      <c r="K28">
        <v>0</v>
      </c>
      <c r="L28">
        <v>67.974801252802607</v>
      </c>
      <c r="M28">
        <v>-6.51</v>
      </c>
      <c r="N28">
        <v>0.51</v>
      </c>
      <c r="O28">
        <v>0.37020873986969599</v>
      </c>
      <c r="P28">
        <v>13.9462483631195</v>
      </c>
      <c r="Q28">
        <v>2012</v>
      </c>
      <c r="R28">
        <v>6.5</v>
      </c>
      <c r="T28">
        <v>-5.9300139046251896</v>
      </c>
      <c r="U28">
        <v>394244.39562491601</v>
      </c>
      <c r="V28">
        <v>45.765868762451703</v>
      </c>
      <c r="W28" s="1">
        <v>2.0458745808582499E-13</v>
      </c>
      <c r="X28">
        <v>-2760.0442167218398</v>
      </c>
      <c r="Y28">
        <v>-27164.014557438</v>
      </c>
      <c r="Z28">
        <v>1541.82105975885</v>
      </c>
      <c r="AA28">
        <v>135.94960250560499</v>
      </c>
      <c r="AB28">
        <v>1024.48300057813</v>
      </c>
      <c r="AC28">
        <v>0</v>
      </c>
      <c r="AD28">
        <v>9789.9703141611608</v>
      </c>
      <c r="AE28">
        <v>60.086385275704302</v>
      </c>
      <c r="AF28">
        <v>0</v>
      </c>
      <c r="AG28">
        <v>1200</v>
      </c>
      <c r="AH28">
        <v>1750</v>
      </c>
      <c r="AI28">
        <v>15496.798857038901</v>
      </c>
      <c r="AJ28">
        <v>0</v>
      </c>
      <c r="AK28">
        <v>110.149113576625</v>
      </c>
      <c r="AL28">
        <v>1185.1995587351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29924.058774159901</v>
      </c>
      <c r="AT28">
        <v>0</v>
      </c>
      <c r="AU28">
        <v>0.08</v>
      </c>
      <c r="AV28">
        <v>0.60286046105115498</v>
      </c>
      <c r="AW28">
        <v>0</v>
      </c>
      <c r="AX28" s="3">
        <v>5.7609408979375401</v>
      </c>
      <c r="AY28">
        <v>5.3037052703315102E-2</v>
      </c>
      <c r="AZ28">
        <v>0</v>
      </c>
      <c r="BA28">
        <v>0.26480401072533999</v>
      </c>
      <c r="BB28" s="3">
        <v>1.02979337504299</v>
      </c>
      <c r="BC28" s="3">
        <v>9.1191433127728292</v>
      </c>
      <c r="BD28">
        <v>0</v>
      </c>
      <c r="BE28">
        <v>4.8613211754885401E-2</v>
      </c>
      <c r="BF28">
        <v>4.5364488938326501E-2</v>
      </c>
      <c r="BG28">
        <v>0.04</v>
      </c>
      <c r="BH28">
        <v>3.01430230525578</v>
      </c>
      <c r="BI28">
        <v>0</v>
      </c>
      <c r="BJ28">
        <v>8.6414113469063203</v>
      </c>
      <c r="BK28">
        <v>5.3037052703315102E-2</v>
      </c>
      <c r="BL28">
        <v>0</v>
      </c>
      <c r="BM28">
        <v>0.79441203217602097</v>
      </c>
      <c r="BN28">
        <v>1.15851754692336</v>
      </c>
      <c r="BO28">
        <v>1.1398929140966001</v>
      </c>
      <c r="BP28">
        <v>0</v>
      </c>
      <c r="BQ28">
        <v>7.2919817632328104E-2</v>
      </c>
      <c r="BV28">
        <v>1</v>
      </c>
      <c r="BW28">
        <v>5.3037052703315104E-3</v>
      </c>
      <c r="BX28">
        <v>16.959192321988098</v>
      </c>
      <c r="BY28">
        <v>14.959857504632</v>
      </c>
      <c r="BZ28" t="s">
        <v>99</v>
      </c>
      <c r="CA28">
        <v>0.3</v>
      </c>
      <c r="CB28">
        <v>16.225000000000001</v>
      </c>
      <c r="CC28">
        <v>31.9190498266201</v>
      </c>
      <c r="CD28">
        <v>1.96727579825085</v>
      </c>
      <c r="CK28" s="7">
        <f>0.1*CL28*SUM(AX28:AZ28)</f>
        <v>0.58139779506408551</v>
      </c>
      <c r="CL28">
        <v>1</v>
      </c>
      <c r="CN28" t="s">
        <v>290</v>
      </c>
    </row>
    <row r="29" spans="1:92" x14ac:dyDescent="0.25">
      <c r="A29" t="s">
        <v>190</v>
      </c>
      <c r="C29">
        <v>3100</v>
      </c>
      <c r="D29" t="s">
        <v>178</v>
      </c>
      <c r="F29" t="s">
        <v>179</v>
      </c>
      <c r="G29" t="s">
        <v>180</v>
      </c>
      <c r="AG29" t="s">
        <v>181</v>
      </c>
      <c r="AH29" t="s">
        <v>182</v>
      </c>
      <c r="AI29" t="s">
        <v>183</v>
      </c>
      <c r="AJ29" t="s">
        <v>184</v>
      </c>
      <c r="AK29" t="s">
        <v>94</v>
      </c>
      <c r="AO29" t="s">
        <v>185</v>
      </c>
      <c r="AP29" t="s">
        <v>186</v>
      </c>
      <c r="AQ29" t="s">
        <v>187</v>
      </c>
      <c r="AR29" t="s">
        <v>188</v>
      </c>
      <c r="BA29" s="2" t="s">
        <v>181</v>
      </c>
      <c r="BB29" s="2" t="s">
        <v>182</v>
      </c>
      <c r="BC29" s="2" t="s">
        <v>183</v>
      </c>
      <c r="BD29" s="2" t="s">
        <v>184</v>
      </c>
      <c r="BE29" s="2" t="s">
        <v>94</v>
      </c>
      <c r="BF29" s="2"/>
      <c r="BG29" s="2"/>
      <c r="BH29" s="2"/>
      <c r="BI29" s="2"/>
      <c r="BJ29" s="2"/>
      <c r="BK29" s="2"/>
      <c r="BL29" s="2"/>
      <c r="BM29" s="2" t="s">
        <v>181</v>
      </c>
      <c r="BN29" s="2" t="s">
        <v>182</v>
      </c>
      <c r="BO29" s="2" t="s">
        <v>183</v>
      </c>
      <c r="BP29" s="2" t="s">
        <v>184</v>
      </c>
      <c r="BQ29" s="2" t="s">
        <v>94</v>
      </c>
      <c r="BR29" s="2"/>
      <c r="BS29" s="2"/>
      <c r="BT29" s="2"/>
      <c r="BU29" s="2"/>
      <c r="BV29" s="2"/>
      <c r="CK29" s="6"/>
    </row>
    <row r="30" spans="1:92" x14ac:dyDescent="0.25">
      <c r="A30" t="s">
        <v>190</v>
      </c>
      <c r="C30">
        <v>3100</v>
      </c>
      <c r="D30" t="s">
        <v>178</v>
      </c>
      <c r="E30" t="s">
        <v>178</v>
      </c>
      <c r="F30" t="s">
        <v>179</v>
      </c>
      <c r="G30" t="s">
        <v>180</v>
      </c>
      <c r="H30">
        <v>631.37381611659998</v>
      </c>
      <c r="I30">
        <v>0</v>
      </c>
      <c r="J30">
        <v>0</v>
      </c>
      <c r="K30">
        <v>0</v>
      </c>
      <c r="L30">
        <v>207.85780269518301</v>
      </c>
      <c r="M30">
        <v>-2</v>
      </c>
      <c r="N30">
        <v>0.9</v>
      </c>
      <c r="O30">
        <v>3.5749626642771801E-2</v>
      </c>
      <c r="P30">
        <v>0.17618794825172901</v>
      </c>
      <c r="Q30">
        <v>2012.5</v>
      </c>
      <c r="R30">
        <v>6.5</v>
      </c>
      <c r="T30">
        <v>-0.97237548458633805</v>
      </c>
      <c r="U30">
        <v>2135997.7376958602</v>
      </c>
      <c r="V30">
        <v>6.79939520359226</v>
      </c>
      <c r="W30">
        <v>-16.010379585187799</v>
      </c>
      <c r="X30">
        <v>-857.87898225854099</v>
      </c>
      <c r="Y30">
        <v>0</v>
      </c>
      <c r="Z30">
        <v>5281.1919250347601</v>
      </c>
      <c r="AA30">
        <v>721.653769132707</v>
      </c>
      <c r="AB30">
        <v>0</v>
      </c>
      <c r="AC30">
        <v>0</v>
      </c>
      <c r="AD30">
        <v>0</v>
      </c>
      <c r="AE30">
        <v>3461.8863327230501</v>
      </c>
      <c r="AF30">
        <v>1781.7001634123801</v>
      </c>
      <c r="AG30">
        <v>0</v>
      </c>
      <c r="AH30">
        <v>0</v>
      </c>
      <c r="AI30">
        <v>0</v>
      </c>
      <c r="AJ30">
        <v>0</v>
      </c>
      <c r="AK30">
        <v>2886.6412764456099</v>
      </c>
      <c r="AL30">
        <v>4109.4183856105101</v>
      </c>
      <c r="AM30">
        <v>4781.5186803318902</v>
      </c>
      <c r="AN30">
        <v>1394.7067357374499</v>
      </c>
      <c r="AO30">
        <v>2973.5403032249201</v>
      </c>
      <c r="AP30">
        <v>0</v>
      </c>
      <c r="AQ30">
        <v>0</v>
      </c>
      <c r="AR30">
        <v>0</v>
      </c>
      <c r="AS30">
        <v>857.87898225854099</v>
      </c>
      <c r="AT30">
        <v>0</v>
      </c>
      <c r="AU30">
        <v>6.9437255640673906E-2</v>
      </c>
      <c r="AV30">
        <v>0</v>
      </c>
      <c r="AW30">
        <v>0</v>
      </c>
      <c r="AX30">
        <v>0</v>
      </c>
      <c r="AY30">
        <v>0.33310140758100898</v>
      </c>
      <c r="AZ30">
        <v>0.171434523054705</v>
      </c>
      <c r="BA30">
        <v>0</v>
      </c>
      <c r="BB30">
        <v>0</v>
      </c>
      <c r="BC30">
        <v>0</v>
      </c>
      <c r="BD30">
        <v>0</v>
      </c>
      <c r="BE30">
        <v>6.9437885877173103E-2</v>
      </c>
      <c r="BF30">
        <v>5.0815431093337103E-2</v>
      </c>
      <c r="BG30">
        <v>3.4718627820336898E-2</v>
      </c>
      <c r="BH30">
        <v>0</v>
      </c>
      <c r="BI30">
        <v>0</v>
      </c>
      <c r="BJ30">
        <v>0</v>
      </c>
      <c r="BK30">
        <v>0.16655070379050399</v>
      </c>
      <c r="BL30">
        <v>8.5717261527352706E-2</v>
      </c>
      <c r="BM30">
        <v>0</v>
      </c>
      <c r="BN30">
        <v>0</v>
      </c>
      <c r="BO30">
        <v>0</v>
      </c>
      <c r="BP30">
        <v>0</v>
      </c>
      <c r="BQ30">
        <v>0</v>
      </c>
      <c r="BV30">
        <v>0</v>
      </c>
      <c r="BW30">
        <v>3.3310140758100903E-2</v>
      </c>
      <c r="BX30">
        <v>0.64341107215356097</v>
      </c>
      <c r="BY30">
        <v>0.337802024231531</v>
      </c>
      <c r="BZ30" t="s">
        <v>114</v>
      </c>
      <c r="CA30">
        <v>0.9</v>
      </c>
      <c r="CB30">
        <v>2.6333333333333302</v>
      </c>
      <c r="CC30">
        <v>0.98121309638509202</v>
      </c>
      <c r="CD30">
        <v>0.372612568247503</v>
      </c>
      <c r="CE30">
        <v>0.98121309638509202</v>
      </c>
      <c r="CF30">
        <v>0.35</v>
      </c>
      <c r="CG30">
        <v>1.63</v>
      </c>
      <c r="CH30" t="s">
        <v>189</v>
      </c>
      <c r="CI30">
        <v>0.60197122477612997</v>
      </c>
      <c r="CK30" s="6"/>
    </row>
    <row r="31" spans="1:92" x14ac:dyDescent="0.25">
      <c r="A31" t="s">
        <v>177</v>
      </c>
      <c r="C31">
        <v>3100</v>
      </c>
      <c r="D31" t="s">
        <v>178</v>
      </c>
      <c r="F31" t="s">
        <v>179</v>
      </c>
      <c r="G31" t="s">
        <v>180</v>
      </c>
      <c r="AG31" t="s">
        <v>181</v>
      </c>
      <c r="AH31" t="s">
        <v>182</v>
      </c>
      <c r="AI31" t="s">
        <v>183</v>
      </c>
      <c r="AJ31" t="s">
        <v>184</v>
      </c>
      <c r="AK31" t="s">
        <v>94</v>
      </c>
      <c r="AO31" t="s">
        <v>185</v>
      </c>
      <c r="AP31" t="s">
        <v>186</v>
      </c>
      <c r="AQ31" t="s">
        <v>187</v>
      </c>
      <c r="AR31" t="s">
        <v>188</v>
      </c>
      <c r="BA31" s="2" t="s">
        <v>181</v>
      </c>
      <c r="BB31" s="2" t="s">
        <v>182</v>
      </c>
      <c r="BC31" s="2" t="s">
        <v>183</v>
      </c>
      <c r="BD31" s="2" t="s">
        <v>184</v>
      </c>
      <c r="BE31" s="2" t="s">
        <v>94</v>
      </c>
      <c r="BF31" s="2"/>
      <c r="BG31" s="2"/>
      <c r="BH31" s="2"/>
      <c r="BI31" s="2"/>
      <c r="BJ31" s="2"/>
      <c r="BK31" s="2"/>
      <c r="BL31" s="2"/>
      <c r="BM31" s="2" t="s">
        <v>181</v>
      </c>
      <c r="BN31" s="2" t="s">
        <v>182</v>
      </c>
      <c r="BO31" s="2" t="s">
        <v>183</v>
      </c>
      <c r="BP31" s="2" t="s">
        <v>184</v>
      </c>
      <c r="BQ31" s="2" t="s">
        <v>94</v>
      </c>
      <c r="BR31" s="2"/>
      <c r="BS31" s="2"/>
      <c r="BT31" s="2"/>
      <c r="BU31" s="2"/>
      <c r="BV31" s="2"/>
      <c r="CK31" s="6"/>
    </row>
    <row r="32" spans="1:92" x14ac:dyDescent="0.25">
      <c r="A32" t="s">
        <v>177</v>
      </c>
      <c r="C32">
        <v>3100</v>
      </c>
      <c r="D32" t="s">
        <v>178</v>
      </c>
      <c r="E32" t="s">
        <v>178</v>
      </c>
      <c r="F32" t="s">
        <v>179</v>
      </c>
      <c r="G32" t="s">
        <v>180</v>
      </c>
      <c r="H32">
        <v>672.86215466678402</v>
      </c>
      <c r="I32">
        <v>0</v>
      </c>
      <c r="J32">
        <v>0</v>
      </c>
      <c r="K32">
        <v>0</v>
      </c>
      <c r="L32">
        <v>221.68940000000001</v>
      </c>
      <c r="M32">
        <v>-1.97</v>
      </c>
      <c r="N32">
        <v>0.97</v>
      </c>
      <c r="O32">
        <v>3.5749626642771801E-2</v>
      </c>
      <c r="P32">
        <v>0.10642907226182299</v>
      </c>
      <c r="Q32">
        <v>2014</v>
      </c>
      <c r="R32">
        <v>6.5</v>
      </c>
      <c r="T32">
        <v>-0.97181205903452395</v>
      </c>
      <c r="U32">
        <v>2212876.8571987199</v>
      </c>
      <c r="V32">
        <v>6.8427195518008004</v>
      </c>
      <c r="W32">
        <v>-670.003853581415</v>
      </c>
      <c r="X32">
        <v>-1053.45827205669</v>
      </c>
      <c r="Y32">
        <v>0</v>
      </c>
      <c r="Z32">
        <v>5996.1434571931704</v>
      </c>
      <c r="AA32">
        <v>1152.7848799999999</v>
      </c>
      <c r="AB32">
        <v>0</v>
      </c>
      <c r="AC32">
        <v>0</v>
      </c>
      <c r="AD32">
        <v>0</v>
      </c>
      <c r="AE32">
        <v>4746.7708927370004</v>
      </c>
      <c r="AF32">
        <v>1286.1524261977499</v>
      </c>
      <c r="AG32">
        <v>0</v>
      </c>
      <c r="AH32">
        <v>0</v>
      </c>
      <c r="AI32">
        <v>0</v>
      </c>
      <c r="AJ32">
        <v>0</v>
      </c>
      <c r="AK32">
        <v>1987.7322619419599</v>
      </c>
      <c r="AL32">
        <v>2971.9482089254998</v>
      </c>
      <c r="AM32">
        <v>3458.35464</v>
      </c>
      <c r="AN32">
        <v>926.40170773285399</v>
      </c>
      <c r="AO32">
        <v>6089.4172357734396</v>
      </c>
      <c r="AP32">
        <v>0</v>
      </c>
      <c r="AQ32">
        <v>0</v>
      </c>
      <c r="AR32">
        <v>0</v>
      </c>
      <c r="AS32">
        <v>1053.45827205669</v>
      </c>
      <c r="AT32">
        <v>5.4094994683491202E-2</v>
      </c>
      <c r="AU32">
        <v>0.104</v>
      </c>
      <c r="AV32">
        <v>0</v>
      </c>
      <c r="AW32">
        <v>0</v>
      </c>
      <c r="AX32">
        <v>0</v>
      </c>
      <c r="AY32">
        <v>0.535295202740524</v>
      </c>
      <c r="AZ32">
        <v>0.14503991013978901</v>
      </c>
      <c r="BA32">
        <v>0</v>
      </c>
      <c r="BB32">
        <v>0</v>
      </c>
      <c r="BC32">
        <v>0</v>
      </c>
      <c r="BD32">
        <v>0</v>
      </c>
      <c r="BE32">
        <v>4.48314683052497E-2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0.428236162192419</v>
      </c>
      <c r="BL32">
        <v>0.11603192811183199</v>
      </c>
      <c r="BM32">
        <v>0</v>
      </c>
      <c r="BN32">
        <v>0</v>
      </c>
      <c r="BO32">
        <v>0</v>
      </c>
      <c r="BP32">
        <v>0</v>
      </c>
      <c r="BQ32">
        <v>3.58651746441997E-2</v>
      </c>
      <c r="BV32">
        <v>0</v>
      </c>
      <c r="BW32">
        <v>5.3529520274052403E-2</v>
      </c>
      <c r="BX32">
        <v>0.88326157586905396</v>
      </c>
      <c r="BY32">
        <v>0.58013326494844997</v>
      </c>
      <c r="BZ32" t="s">
        <v>114</v>
      </c>
      <c r="CA32">
        <v>0.9</v>
      </c>
      <c r="CB32">
        <v>2.7066666666666701</v>
      </c>
      <c r="CC32">
        <v>1.4633948408174999</v>
      </c>
      <c r="CD32">
        <v>0.54066311852863502</v>
      </c>
      <c r="CE32">
        <v>1.4633948408174999</v>
      </c>
      <c r="CF32">
        <v>0.35</v>
      </c>
      <c r="CG32">
        <v>1.63</v>
      </c>
      <c r="CH32" t="s">
        <v>189</v>
      </c>
      <c r="CI32">
        <v>0.89778824590031003</v>
      </c>
      <c r="CK32" s="6"/>
    </row>
    <row r="33" spans="1:92" x14ac:dyDescent="0.25">
      <c r="A33" t="s">
        <v>191</v>
      </c>
      <c r="C33">
        <v>3200</v>
      </c>
      <c r="D33" t="s">
        <v>192</v>
      </c>
      <c r="F33" t="s">
        <v>113</v>
      </c>
      <c r="G33" t="s">
        <v>89</v>
      </c>
      <c r="AG33" t="s">
        <v>193</v>
      </c>
      <c r="AH33" t="s">
        <v>194</v>
      </c>
      <c r="AI33" t="s">
        <v>195</v>
      </c>
      <c r="AJ33" t="s">
        <v>196</v>
      </c>
      <c r="AK33" t="s">
        <v>94</v>
      </c>
      <c r="AO33" t="s">
        <v>197</v>
      </c>
      <c r="AP33" t="s">
        <v>198</v>
      </c>
      <c r="BA33" s="2" t="s">
        <v>193</v>
      </c>
      <c r="BB33" s="2" t="s">
        <v>194</v>
      </c>
      <c r="BC33" s="2" t="s">
        <v>195</v>
      </c>
      <c r="BD33" s="2" t="s">
        <v>196</v>
      </c>
      <c r="BE33" s="2" t="s">
        <v>94</v>
      </c>
      <c r="BF33" s="2"/>
      <c r="BG33" s="2"/>
      <c r="BH33" s="2"/>
      <c r="BI33" s="2"/>
      <c r="BJ33" s="2"/>
      <c r="BK33" s="2"/>
      <c r="BL33" s="2"/>
      <c r="BM33" s="2" t="s">
        <v>193</v>
      </c>
      <c r="BN33" s="2" t="s">
        <v>194</v>
      </c>
      <c r="BO33" s="2" t="s">
        <v>195</v>
      </c>
      <c r="BP33" s="2" t="s">
        <v>196</v>
      </c>
      <c r="BQ33" s="2" t="s">
        <v>94</v>
      </c>
      <c r="BR33" s="2"/>
      <c r="BS33" s="2"/>
      <c r="BT33" s="2"/>
      <c r="BU33" s="2"/>
      <c r="BV33" s="2"/>
      <c r="CK33" s="6"/>
    </row>
    <row r="34" spans="1:92" x14ac:dyDescent="0.25">
      <c r="A34" t="s">
        <v>191</v>
      </c>
      <c r="C34">
        <v>3200</v>
      </c>
      <c r="D34" t="s">
        <v>192</v>
      </c>
      <c r="E34" t="s">
        <v>192</v>
      </c>
      <c r="F34" t="s">
        <v>113</v>
      </c>
      <c r="G34" t="s">
        <v>89</v>
      </c>
      <c r="H34">
        <v>369.30862486659601</v>
      </c>
      <c r="I34">
        <v>0</v>
      </c>
      <c r="J34">
        <v>20.895819313954402</v>
      </c>
      <c r="K34">
        <v>0</v>
      </c>
      <c r="L34">
        <v>254.81470199488601</v>
      </c>
      <c r="M34">
        <v>-16.5</v>
      </c>
      <c r="N34">
        <v>14.78</v>
      </c>
      <c r="O34">
        <v>1.7045784999205501E-2</v>
      </c>
      <c r="P34">
        <v>9.1485120980294599E-2</v>
      </c>
      <c r="Q34">
        <v>2013.5</v>
      </c>
      <c r="R34">
        <v>6.5</v>
      </c>
      <c r="T34">
        <v>-1.73585212035766</v>
      </c>
      <c r="U34">
        <v>37621219.421594903</v>
      </c>
      <c r="V34">
        <v>7.2570397882237501</v>
      </c>
      <c r="W34">
        <v>60.966308772426203</v>
      </c>
      <c r="X34">
        <v>865.60647727508695</v>
      </c>
      <c r="Y34">
        <v>-4399.8622981236304</v>
      </c>
      <c r="Z34">
        <v>5350.9849678342898</v>
      </c>
      <c r="AA34">
        <v>0</v>
      </c>
      <c r="AB34">
        <v>322.98916041518299</v>
      </c>
      <c r="AC34">
        <v>0</v>
      </c>
      <c r="AD34">
        <v>0</v>
      </c>
      <c r="AE34">
        <v>251.61462437597899</v>
      </c>
      <c r="AF34">
        <v>2.6530576892209301</v>
      </c>
      <c r="AG34">
        <v>899.40896365247204</v>
      </c>
      <c r="AH34">
        <v>2459.2859119394602</v>
      </c>
      <c r="AI34">
        <v>0</v>
      </c>
      <c r="AJ34">
        <v>0</v>
      </c>
      <c r="AK34">
        <v>7214.3804814155501</v>
      </c>
      <c r="AL34">
        <v>4229.2634876898301</v>
      </c>
      <c r="AM34">
        <v>4331.8499339130603</v>
      </c>
      <c r="AN34">
        <v>1213.27401448298</v>
      </c>
      <c r="AO34">
        <v>3046.92574979971</v>
      </c>
      <c r="AP34">
        <v>206.71446936044501</v>
      </c>
      <c r="AQ34">
        <v>0</v>
      </c>
      <c r="AR34">
        <v>0</v>
      </c>
      <c r="AS34">
        <v>3534.2558208485402</v>
      </c>
      <c r="AT34">
        <v>0</v>
      </c>
      <c r="AU34">
        <v>0</v>
      </c>
      <c r="AV34">
        <v>1.14079070829869E-2</v>
      </c>
      <c r="AW34">
        <v>0</v>
      </c>
      <c r="AX34">
        <v>0</v>
      </c>
      <c r="AY34">
        <v>5.9246493017744803E-2</v>
      </c>
      <c r="AZ34">
        <v>6.2470281387629804E-4</v>
      </c>
      <c r="BA34">
        <v>3.8826247162048598E-2</v>
      </c>
      <c r="BB34">
        <v>0.14476907490146401</v>
      </c>
      <c r="BC34">
        <v>0</v>
      </c>
      <c r="BD34">
        <v>0</v>
      </c>
      <c r="BE34">
        <v>0.42468392276441402</v>
      </c>
      <c r="BF34">
        <v>4.1999028517135398E-2</v>
      </c>
      <c r="BG34">
        <v>0</v>
      </c>
      <c r="BH34">
        <v>0.253509046288597</v>
      </c>
      <c r="BI34">
        <v>0</v>
      </c>
      <c r="BJ34">
        <v>0</v>
      </c>
      <c r="BK34">
        <v>5.9246493017744803E-2</v>
      </c>
      <c r="BL34">
        <v>6.2470281387629804E-4</v>
      </c>
      <c r="BM34">
        <v>4.6415013652812601E-2</v>
      </c>
      <c r="BN34">
        <v>0.19302543320195201</v>
      </c>
      <c r="BO34">
        <v>0</v>
      </c>
      <c r="BP34">
        <v>0</v>
      </c>
      <c r="BQ34">
        <v>0.14156130758813801</v>
      </c>
      <c r="BV34">
        <v>0</v>
      </c>
      <c r="BW34">
        <v>5.9246493017744801E-3</v>
      </c>
      <c r="BX34">
        <v>0.67955834774253399</v>
      </c>
      <c r="BY34">
        <v>0.73638102508025605</v>
      </c>
      <c r="BZ34" t="s">
        <v>114</v>
      </c>
      <c r="CA34">
        <v>1.6</v>
      </c>
      <c r="CB34">
        <v>6.1550000000000002</v>
      </c>
      <c r="CC34">
        <v>1.41593937282279</v>
      </c>
      <c r="CD34">
        <v>0.230047014268528</v>
      </c>
      <c r="CK34" s="6"/>
    </row>
    <row r="35" spans="1:92" x14ac:dyDescent="0.25">
      <c r="A35" t="s">
        <v>199</v>
      </c>
      <c r="D35" t="s">
        <v>200</v>
      </c>
      <c r="F35" t="s">
        <v>167</v>
      </c>
      <c r="G35" t="s">
        <v>89</v>
      </c>
      <c r="AG35" t="s">
        <v>201</v>
      </c>
      <c r="AH35" t="s">
        <v>202</v>
      </c>
      <c r="AI35" t="s">
        <v>203</v>
      </c>
      <c r="AK35" t="s">
        <v>94</v>
      </c>
      <c r="AO35" t="s">
        <v>204</v>
      </c>
      <c r="AP35" t="s">
        <v>205</v>
      </c>
      <c r="AQ35" t="s">
        <v>206</v>
      </c>
      <c r="AR35" t="s">
        <v>98</v>
      </c>
      <c r="BA35" s="2" t="s">
        <v>201</v>
      </c>
      <c r="BB35" s="2" t="s">
        <v>202</v>
      </c>
      <c r="BC35" s="2" t="s">
        <v>203</v>
      </c>
      <c r="BD35" s="2"/>
      <c r="BE35" s="2" t="s">
        <v>94</v>
      </c>
      <c r="BF35" s="2"/>
      <c r="BG35" s="2"/>
      <c r="BH35" s="2"/>
      <c r="BI35" s="2"/>
      <c r="BJ35" s="2"/>
      <c r="BK35" s="2"/>
      <c r="BL35" s="2"/>
      <c r="BM35" s="2" t="s">
        <v>201</v>
      </c>
      <c r="BN35" s="2" t="s">
        <v>202</v>
      </c>
      <c r="BO35" s="2" t="s">
        <v>203</v>
      </c>
      <c r="BP35" s="2"/>
      <c r="BQ35" s="2" t="s">
        <v>94</v>
      </c>
      <c r="BR35" s="2"/>
      <c r="BS35" s="2"/>
      <c r="BT35" s="2"/>
      <c r="BU35" s="2"/>
      <c r="BV35" s="2"/>
      <c r="CK35" s="6"/>
    </row>
    <row r="36" spans="1:92" x14ac:dyDescent="0.25">
      <c r="A36" t="s">
        <v>199</v>
      </c>
      <c r="D36" t="s">
        <v>200</v>
      </c>
      <c r="E36" t="s">
        <v>200</v>
      </c>
      <c r="F36" t="s">
        <v>167</v>
      </c>
      <c r="G36" t="s">
        <v>89</v>
      </c>
      <c r="H36">
        <v>256.14810999999997</v>
      </c>
      <c r="I36">
        <v>0</v>
      </c>
      <c r="J36">
        <v>0</v>
      </c>
      <c r="K36">
        <v>0</v>
      </c>
      <c r="L36">
        <v>126.18295500000001</v>
      </c>
      <c r="M36">
        <v>-2.5</v>
      </c>
      <c r="N36">
        <v>1.1299999999999999</v>
      </c>
      <c r="Q36">
        <v>2012.5</v>
      </c>
      <c r="R36">
        <v>6.5</v>
      </c>
      <c r="T36">
        <v>-1.37993429916125</v>
      </c>
      <c r="U36">
        <v>1413331.9992598</v>
      </c>
      <c r="V36">
        <v>13.8198158182547</v>
      </c>
      <c r="W36">
        <v>12.6096592503644</v>
      </c>
      <c r="X36" s="1">
        <v>1.0672225515534899E-14</v>
      </c>
      <c r="Y36">
        <v>0</v>
      </c>
      <c r="Z36">
        <v>3174.2120075718299</v>
      </c>
      <c r="AA36">
        <v>0</v>
      </c>
      <c r="AB36">
        <v>0</v>
      </c>
      <c r="AC36">
        <v>0</v>
      </c>
      <c r="AD36">
        <v>0</v>
      </c>
      <c r="AE36">
        <v>623.82894766322295</v>
      </c>
      <c r="AF36">
        <v>0</v>
      </c>
      <c r="AG36">
        <v>3110.5694706079598</v>
      </c>
      <c r="AH36">
        <v>132.23827207393501</v>
      </c>
      <c r="AI36">
        <v>10397.403277114199</v>
      </c>
      <c r="AJ36">
        <v>0</v>
      </c>
      <c r="AK36">
        <v>0</v>
      </c>
      <c r="AL36">
        <v>2495.3359255297901</v>
      </c>
      <c r="AM36">
        <v>8719.2421904999992</v>
      </c>
      <c r="AN36">
        <v>2105.4321437643498</v>
      </c>
      <c r="AO36">
        <v>1209.0533770474501</v>
      </c>
      <c r="AP36">
        <v>2514.82145694567</v>
      </c>
      <c r="AQ36">
        <v>406.97654049429701</v>
      </c>
      <c r="AR36">
        <v>0</v>
      </c>
      <c r="AS36">
        <v>0</v>
      </c>
      <c r="AT36">
        <v>0.150933793280011</v>
      </c>
      <c r="AU36">
        <v>0</v>
      </c>
      <c r="AV36">
        <v>0</v>
      </c>
      <c r="AW36">
        <v>0</v>
      </c>
      <c r="AX36">
        <v>0</v>
      </c>
      <c r="AY36">
        <v>9.8876896275447504E-2</v>
      </c>
      <c r="AZ36">
        <v>0</v>
      </c>
      <c r="BA36">
        <v>0.34511771093418597</v>
      </c>
      <c r="BB36">
        <v>3.1439651751839701E-3</v>
      </c>
      <c r="BC36">
        <v>0.16479885539396699</v>
      </c>
      <c r="BD36">
        <v>0</v>
      </c>
      <c r="BE36">
        <v>0</v>
      </c>
      <c r="BF36">
        <v>5.0311264426670402E-2</v>
      </c>
      <c r="BG36">
        <v>0</v>
      </c>
      <c r="BH36">
        <v>0</v>
      </c>
      <c r="BI36">
        <v>0</v>
      </c>
      <c r="BJ36">
        <v>0</v>
      </c>
      <c r="BK36">
        <v>9.8876896275447504E-2</v>
      </c>
      <c r="BL36">
        <v>0</v>
      </c>
      <c r="BM36">
        <v>0.24651265066727601</v>
      </c>
      <c r="BN36">
        <v>4.1919535669119601E-3</v>
      </c>
      <c r="BO36">
        <v>8.2399427696983704E-2</v>
      </c>
      <c r="BP36">
        <v>0</v>
      </c>
      <c r="BQ36">
        <v>0</v>
      </c>
      <c r="BV36">
        <v>0</v>
      </c>
      <c r="BW36">
        <v>9.8876896275447504E-3</v>
      </c>
      <c r="BX36">
        <v>0.76287122105879701</v>
      </c>
      <c r="BY36">
        <v>0.48229219263328998</v>
      </c>
      <c r="BZ36" t="s">
        <v>114</v>
      </c>
      <c r="CA36">
        <v>1</v>
      </c>
      <c r="CB36">
        <v>7.39</v>
      </c>
      <c r="CC36">
        <v>1.2451634136920899</v>
      </c>
      <c r="CD36">
        <v>0.16849301944412501</v>
      </c>
      <c r="CE36">
        <v>1.2451634136920899</v>
      </c>
      <c r="CF36">
        <v>4.3499999999999996</v>
      </c>
      <c r="CG36">
        <v>5.81</v>
      </c>
      <c r="CH36" t="s">
        <v>189</v>
      </c>
      <c r="CI36">
        <v>0.214313840566624</v>
      </c>
      <c r="CK36" s="6"/>
      <c r="CL36">
        <f>CM36*BA36</f>
        <v>0.17255885546709299</v>
      </c>
      <c r="CM36">
        <v>0.5</v>
      </c>
    </row>
    <row r="37" spans="1:92" x14ac:dyDescent="0.25">
      <c r="A37" t="s">
        <v>230</v>
      </c>
      <c r="B37" t="s">
        <v>231</v>
      </c>
      <c r="D37" t="s">
        <v>209</v>
      </c>
      <c r="F37" t="s">
        <v>167</v>
      </c>
      <c r="G37" t="s">
        <v>89</v>
      </c>
      <c r="AG37" t="s">
        <v>232</v>
      </c>
      <c r="AH37" t="s">
        <v>225</v>
      </c>
      <c r="AI37" t="s">
        <v>170</v>
      </c>
      <c r="AJ37" t="s">
        <v>171</v>
      </c>
      <c r="AK37" t="s">
        <v>212</v>
      </c>
      <c r="AO37" t="s">
        <v>228</v>
      </c>
      <c r="AP37" t="s">
        <v>233</v>
      </c>
      <c r="AQ37" t="s">
        <v>97</v>
      </c>
      <c r="AR37" t="s">
        <v>98</v>
      </c>
      <c r="BA37" s="2" t="s">
        <v>232</v>
      </c>
      <c r="BB37" s="2" t="s">
        <v>225</v>
      </c>
      <c r="BC37" s="2" t="s">
        <v>170</v>
      </c>
      <c r="BD37" s="2" t="s">
        <v>171</v>
      </c>
      <c r="BE37" s="2" t="s">
        <v>212</v>
      </c>
      <c r="BF37" s="2"/>
      <c r="BG37" s="2"/>
      <c r="BH37" s="2"/>
      <c r="BI37" s="2"/>
      <c r="BJ37" s="2"/>
      <c r="BK37" s="2"/>
      <c r="BL37" s="2"/>
      <c r="BM37" s="2" t="s">
        <v>232</v>
      </c>
      <c r="BN37" s="2" t="s">
        <v>225</v>
      </c>
      <c r="BO37" s="2" t="s">
        <v>170</v>
      </c>
      <c r="BP37" s="2" t="s">
        <v>171</v>
      </c>
      <c r="BQ37" s="2" t="s">
        <v>212</v>
      </c>
      <c r="BR37" s="2"/>
      <c r="BS37" s="2"/>
      <c r="BT37" s="2"/>
      <c r="BU37" s="2"/>
      <c r="BV37" s="2"/>
      <c r="CK37" s="6"/>
    </row>
    <row r="38" spans="1:92" x14ac:dyDescent="0.25">
      <c r="A38" t="s">
        <v>230</v>
      </c>
      <c r="B38" t="s">
        <v>231</v>
      </c>
      <c r="D38" t="s">
        <v>209</v>
      </c>
      <c r="E38" t="s">
        <v>209</v>
      </c>
      <c r="F38" t="s">
        <v>167</v>
      </c>
      <c r="G38" t="s">
        <v>89</v>
      </c>
      <c r="H38">
        <v>90.976900000000001</v>
      </c>
      <c r="I38">
        <v>0</v>
      </c>
      <c r="J38">
        <v>3.8711000000000002</v>
      </c>
      <c r="K38">
        <v>0</v>
      </c>
      <c r="L38">
        <v>22.6571</v>
      </c>
      <c r="M38">
        <v>-2.2000000000000002</v>
      </c>
      <c r="N38">
        <v>0.98</v>
      </c>
      <c r="O38">
        <v>0.1</v>
      </c>
      <c r="P38">
        <v>0.144927096138141</v>
      </c>
      <c r="Q38">
        <v>2013</v>
      </c>
      <c r="R38">
        <v>6.5</v>
      </c>
      <c r="T38">
        <v>-1.2140415940460101</v>
      </c>
      <c r="U38">
        <v>223389.58199540299</v>
      </c>
      <c r="V38">
        <v>28.378376752134798</v>
      </c>
      <c r="W38">
        <v>-1.8376502350705</v>
      </c>
      <c r="X38">
        <v>-375.30858761936798</v>
      </c>
      <c r="Y38">
        <v>0</v>
      </c>
      <c r="Z38">
        <v>571.65865460389</v>
      </c>
      <c r="AA38">
        <v>106.14830705835401</v>
      </c>
      <c r="AB38">
        <v>71.801549393474502</v>
      </c>
      <c r="AC38">
        <v>0</v>
      </c>
      <c r="AD38">
        <v>0</v>
      </c>
      <c r="AE38">
        <v>1124.6117735463999</v>
      </c>
      <c r="AF38">
        <v>13.555807917980699</v>
      </c>
      <c r="AG38">
        <v>4238.9548320935</v>
      </c>
      <c r="AH38">
        <v>257.404390471201</v>
      </c>
      <c r="AI38">
        <v>0</v>
      </c>
      <c r="AJ38">
        <v>0</v>
      </c>
      <c r="AK38">
        <v>45.5818840231236</v>
      </c>
      <c r="AL38">
        <v>449.35111107385097</v>
      </c>
      <c r="AM38">
        <v>174.38654793891001</v>
      </c>
      <c r="AN38">
        <v>59.255716783385303</v>
      </c>
      <c r="AO38">
        <v>4897.36242805451</v>
      </c>
      <c r="AP38">
        <v>472.21515740283002</v>
      </c>
      <c r="AQ38">
        <v>0</v>
      </c>
      <c r="AR38">
        <v>0</v>
      </c>
      <c r="AS38">
        <v>375.30858761936798</v>
      </c>
      <c r="AT38">
        <v>0.15138530207411099</v>
      </c>
      <c r="AU38">
        <v>4.6849908884347001E-2</v>
      </c>
      <c r="AV38">
        <v>2.8521476470566399E-2</v>
      </c>
      <c r="AW38">
        <v>0</v>
      </c>
      <c r="AX38">
        <v>0</v>
      </c>
      <c r="AY38">
        <v>1.9854469875604599</v>
      </c>
      <c r="AZ38">
        <v>3.5898172099643903E-2</v>
      </c>
      <c r="BA38">
        <v>2.8063751531044399</v>
      </c>
      <c r="BB38">
        <v>0.113608711753413</v>
      </c>
      <c r="BC38">
        <v>0</v>
      </c>
      <c r="BD38">
        <v>0</v>
      </c>
      <c r="BE38">
        <v>2.0118146056797501E-2</v>
      </c>
      <c r="BF38">
        <v>5.0461767358037E-2</v>
      </c>
      <c r="BG38">
        <v>9.3699817768694002E-2</v>
      </c>
      <c r="BH38">
        <v>0.63381058823480896</v>
      </c>
      <c r="BI38">
        <v>0</v>
      </c>
      <c r="BJ38">
        <v>0</v>
      </c>
      <c r="BK38" s="3">
        <v>2.9781704813406802</v>
      </c>
      <c r="BL38">
        <v>3.5898172099643903E-2</v>
      </c>
      <c r="BM38">
        <v>0.72030288236335405</v>
      </c>
      <c r="BN38">
        <v>4.43073936055116E-2</v>
      </c>
      <c r="BO38">
        <v>0</v>
      </c>
      <c r="BP38">
        <v>0</v>
      </c>
      <c r="BQ38">
        <v>7.8460762576591705E-3</v>
      </c>
      <c r="BV38">
        <v>0</v>
      </c>
      <c r="BW38">
        <v>0.198544698756046</v>
      </c>
      <c r="BX38">
        <v>5.1882038580037699</v>
      </c>
      <c r="BY38">
        <v>4.5644971790283897</v>
      </c>
      <c r="BZ38" t="s">
        <v>114</v>
      </c>
      <c r="CA38">
        <v>0.7</v>
      </c>
      <c r="CB38">
        <v>10.8</v>
      </c>
      <c r="CC38">
        <v>9.7527010370321605</v>
      </c>
      <c r="CD38">
        <v>0.90302787379927396</v>
      </c>
      <c r="CE38">
        <v>9.7527010370321605</v>
      </c>
      <c r="CF38">
        <v>7.03</v>
      </c>
      <c r="CG38">
        <v>8.4</v>
      </c>
      <c r="CH38" t="s">
        <v>189</v>
      </c>
      <c r="CI38">
        <v>1.1610358377419201</v>
      </c>
      <c r="CK38" s="6">
        <f>0.1*BA38+0.7*BB38</f>
        <v>0.3601636135378331</v>
      </c>
      <c r="CN38" t="s">
        <v>291</v>
      </c>
    </row>
    <row r="39" spans="1:92" x14ac:dyDescent="0.25">
      <c r="A39" t="s">
        <v>207</v>
      </c>
      <c r="B39" t="s">
        <v>208</v>
      </c>
      <c r="D39" t="s">
        <v>209</v>
      </c>
      <c r="F39" t="s">
        <v>167</v>
      </c>
      <c r="G39" t="s">
        <v>89</v>
      </c>
      <c r="AG39" t="s">
        <v>210</v>
      </c>
      <c r="AH39" t="s">
        <v>211</v>
      </c>
      <c r="AI39" t="s">
        <v>170</v>
      </c>
      <c r="AJ39" t="s">
        <v>171</v>
      </c>
      <c r="AK39" t="s">
        <v>212</v>
      </c>
      <c r="AO39" t="s">
        <v>210</v>
      </c>
      <c r="AP39" t="s">
        <v>211</v>
      </c>
      <c r="AQ39" t="s">
        <v>213</v>
      </c>
      <c r="AR39" t="s">
        <v>214</v>
      </c>
      <c r="BA39" s="2" t="s">
        <v>210</v>
      </c>
      <c r="BB39" s="2" t="s">
        <v>211</v>
      </c>
      <c r="BC39" s="2" t="s">
        <v>170</v>
      </c>
      <c r="BD39" s="2" t="s">
        <v>171</v>
      </c>
      <c r="BE39" s="2" t="s">
        <v>212</v>
      </c>
      <c r="BF39" s="2"/>
      <c r="BG39" s="2"/>
      <c r="BH39" s="2"/>
      <c r="BI39" s="2"/>
      <c r="BJ39" s="2"/>
      <c r="BK39" s="2"/>
      <c r="BL39" s="2"/>
      <c r="BM39" s="2" t="s">
        <v>210</v>
      </c>
      <c r="BN39" s="2" t="s">
        <v>211</v>
      </c>
      <c r="BO39" s="2" t="s">
        <v>170</v>
      </c>
      <c r="BP39" s="2" t="s">
        <v>171</v>
      </c>
      <c r="BQ39" s="2" t="s">
        <v>212</v>
      </c>
      <c r="BR39" s="2"/>
      <c r="BS39" s="2"/>
      <c r="BT39" s="2"/>
      <c r="BU39" s="2"/>
      <c r="BV39" s="2"/>
      <c r="CK39" s="6"/>
    </row>
    <row r="40" spans="1:92" x14ac:dyDescent="0.25">
      <c r="A40" t="s">
        <v>207</v>
      </c>
      <c r="B40" t="s">
        <v>208</v>
      </c>
      <c r="D40" t="s">
        <v>209</v>
      </c>
      <c r="E40" t="s">
        <v>209</v>
      </c>
      <c r="F40" t="s">
        <v>167</v>
      </c>
      <c r="G40" t="s">
        <v>89</v>
      </c>
      <c r="H40">
        <v>120.3128052891</v>
      </c>
      <c r="I40">
        <v>0</v>
      </c>
      <c r="J40">
        <v>0.1072</v>
      </c>
      <c r="K40">
        <v>0</v>
      </c>
      <c r="L40">
        <v>28.296987898635901</v>
      </c>
      <c r="M40">
        <v>-2.1</v>
      </c>
      <c r="N40">
        <v>0.88</v>
      </c>
      <c r="Q40">
        <v>2013</v>
      </c>
      <c r="R40">
        <v>6.5</v>
      </c>
      <c r="T40">
        <v>-1.2127688349674901</v>
      </c>
      <c r="U40">
        <v>251059.695402176</v>
      </c>
      <c r="V40">
        <v>8.8539004252534106</v>
      </c>
      <c r="W40">
        <v>1.4442107456036799</v>
      </c>
      <c r="X40">
        <v>-1602.97208068795</v>
      </c>
      <c r="Y40">
        <v>0</v>
      </c>
      <c r="Z40">
        <v>713.95801013707705</v>
      </c>
      <c r="AA40">
        <v>28.296987898635901</v>
      </c>
      <c r="AB40">
        <v>1.9883563056961799</v>
      </c>
      <c r="AC40">
        <v>0</v>
      </c>
      <c r="AD40">
        <v>0</v>
      </c>
      <c r="AE40">
        <v>1280.0196617264501</v>
      </c>
      <c r="AF40">
        <v>66.0731713340423</v>
      </c>
      <c r="AG40">
        <v>0</v>
      </c>
      <c r="AH40">
        <v>0</v>
      </c>
      <c r="AI40">
        <v>0</v>
      </c>
      <c r="AJ40">
        <v>0</v>
      </c>
      <c r="AK40">
        <v>415.05094448933102</v>
      </c>
      <c r="AL40">
        <v>561.20522716037704</v>
      </c>
      <c r="AM40">
        <v>28.296987898635901</v>
      </c>
      <c r="AN40">
        <v>314.35704688987499</v>
      </c>
      <c r="AO40">
        <v>0</v>
      </c>
      <c r="AP40">
        <v>0</v>
      </c>
      <c r="AQ40">
        <v>0</v>
      </c>
      <c r="AR40">
        <v>0</v>
      </c>
      <c r="AS40">
        <v>1602.97208068795</v>
      </c>
      <c r="AT40">
        <v>0.15138530207411099</v>
      </c>
      <c r="AU40">
        <v>0.02</v>
      </c>
      <c r="AV40">
        <v>1.40534838041333E-3</v>
      </c>
      <c r="AW40">
        <v>0</v>
      </c>
      <c r="AX40">
        <v>0</v>
      </c>
      <c r="AY40" s="3">
        <v>0.45235191332437003</v>
      </c>
      <c r="AZ40">
        <v>4.66997912079734E-2</v>
      </c>
      <c r="BA40">
        <v>0</v>
      </c>
      <c r="BB40">
        <v>0</v>
      </c>
      <c r="BC40">
        <v>0</v>
      </c>
      <c r="BD40">
        <v>0</v>
      </c>
      <c r="BE40">
        <v>0.120274912545606</v>
      </c>
      <c r="BF40">
        <v>5.0461767358037E-2</v>
      </c>
      <c r="BG40">
        <v>0.02</v>
      </c>
      <c r="BH40">
        <v>1.40534838041333E-2</v>
      </c>
      <c r="BI40">
        <v>0</v>
      </c>
      <c r="BJ40">
        <v>0</v>
      </c>
      <c r="BK40">
        <v>0.22617595666218501</v>
      </c>
      <c r="BL40">
        <v>1.16749478019933E-2</v>
      </c>
      <c r="BM40">
        <v>0</v>
      </c>
      <c r="BN40">
        <v>0</v>
      </c>
      <c r="BO40">
        <v>0</v>
      </c>
      <c r="BP40">
        <v>0</v>
      </c>
      <c r="BQ40">
        <v>0</v>
      </c>
      <c r="BV40">
        <v>0</v>
      </c>
      <c r="BW40">
        <v>4.5235191332437003E-2</v>
      </c>
      <c r="BX40">
        <v>0.79211726753247402</v>
      </c>
      <c r="BY40">
        <v>0.32236615562634902</v>
      </c>
      <c r="BZ40" t="s">
        <v>114</v>
      </c>
      <c r="CA40">
        <v>1.1000000000000001</v>
      </c>
      <c r="CB40">
        <v>6.43</v>
      </c>
      <c r="CC40">
        <v>1.1144834231588201</v>
      </c>
      <c r="CD40">
        <v>0.17332557125331599</v>
      </c>
      <c r="CE40">
        <v>1.1144834231588201</v>
      </c>
      <c r="CF40">
        <v>2.61</v>
      </c>
      <c r="CG40">
        <v>4.7300000000000004</v>
      </c>
      <c r="CH40" t="s">
        <v>189</v>
      </c>
      <c r="CI40">
        <v>0.23562017402934901</v>
      </c>
      <c r="CK40" s="6">
        <f>0.1*SUM(AY40:AZ40)*CL40</f>
        <v>9.98103409064687E-3</v>
      </c>
      <c r="CL40">
        <v>0.2</v>
      </c>
      <c r="CN40" t="s">
        <v>282</v>
      </c>
    </row>
    <row r="41" spans="1:92" x14ac:dyDescent="0.25">
      <c r="A41" t="s">
        <v>215</v>
      </c>
      <c r="B41" t="s">
        <v>216</v>
      </c>
      <c r="D41" t="s">
        <v>217</v>
      </c>
      <c r="F41" t="s">
        <v>113</v>
      </c>
      <c r="AG41" t="s">
        <v>218</v>
      </c>
      <c r="AH41" t="s">
        <v>219</v>
      </c>
      <c r="AI41" t="s">
        <v>170</v>
      </c>
      <c r="AJ41" t="s">
        <v>171</v>
      </c>
      <c r="AK41" t="s">
        <v>212</v>
      </c>
      <c r="AO41" t="s">
        <v>220</v>
      </c>
      <c r="AP41" t="s">
        <v>221</v>
      </c>
      <c r="AQ41" t="s">
        <v>97</v>
      </c>
      <c r="AR41" t="s">
        <v>98</v>
      </c>
      <c r="BA41" s="2" t="s">
        <v>218</v>
      </c>
      <c r="BB41" s="2" t="s">
        <v>219</v>
      </c>
      <c r="BC41" s="2" t="s">
        <v>170</v>
      </c>
      <c r="BD41" s="2" t="s">
        <v>171</v>
      </c>
      <c r="BE41" s="2" t="s">
        <v>212</v>
      </c>
      <c r="BF41" s="2"/>
      <c r="BG41" s="2"/>
      <c r="BH41" s="2"/>
      <c r="BI41" s="2"/>
      <c r="BJ41" s="2"/>
      <c r="BK41" s="2"/>
      <c r="BL41" s="2"/>
      <c r="BM41" s="2" t="s">
        <v>218</v>
      </c>
      <c r="BN41" s="2" t="s">
        <v>219</v>
      </c>
      <c r="BO41" s="2" t="s">
        <v>170</v>
      </c>
      <c r="BP41" s="2" t="s">
        <v>171</v>
      </c>
      <c r="BQ41" s="2" t="s">
        <v>212</v>
      </c>
      <c r="BR41" s="2"/>
      <c r="BS41" s="2"/>
      <c r="BT41" s="2"/>
      <c r="BU41" s="2"/>
      <c r="BV41" s="2"/>
      <c r="CK41" s="6"/>
    </row>
    <row r="42" spans="1:92" x14ac:dyDescent="0.25">
      <c r="A42" t="s">
        <v>215</v>
      </c>
      <c r="B42" t="s">
        <v>216</v>
      </c>
      <c r="D42" t="s">
        <v>217</v>
      </c>
      <c r="E42" t="s">
        <v>217</v>
      </c>
      <c r="F42" t="s">
        <v>113</v>
      </c>
      <c r="H42">
        <v>401.3297</v>
      </c>
      <c r="I42">
        <v>0</v>
      </c>
      <c r="J42">
        <v>16.7363</v>
      </c>
      <c r="K42">
        <v>0</v>
      </c>
      <c r="L42">
        <v>293.04541138399998</v>
      </c>
      <c r="M42">
        <v>-18</v>
      </c>
      <c r="N42">
        <v>16.78</v>
      </c>
      <c r="Q42">
        <v>2013</v>
      </c>
      <c r="R42">
        <v>6.5</v>
      </c>
      <c r="T42">
        <v>-1.22618198647625</v>
      </c>
      <c r="U42">
        <v>49154904.002534203</v>
      </c>
      <c r="V42">
        <v>4.8806000563514704</v>
      </c>
      <c r="W42">
        <v>54.835579651462602</v>
      </c>
      <c r="X42" s="1">
        <v>-6.3184244675713697E-14</v>
      </c>
      <c r="Y42">
        <v>0</v>
      </c>
      <c r="Z42">
        <v>7393.79468729983</v>
      </c>
      <c r="AA42">
        <v>10.3016579283334</v>
      </c>
      <c r="AB42">
        <v>310.42656379685502</v>
      </c>
      <c r="AC42">
        <v>0</v>
      </c>
      <c r="AD42">
        <v>0</v>
      </c>
      <c r="AE42">
        <v>468.74311377838899</v>
      </c>
      <c r="AF42">
        <v>0</v>
      </c>
      <c r="AG42">
        <v>0</v>
      </c>
      <c r="AH42">
        <v>32.804074433180297</v>
      </c>
      <c r="AI42">
        <v>0</v>
      </c>
      <c r="AJ42">
        <v>0</v>
      </c>
      <c r="AK42">
        <v>6086.3044159063202</v>
      </c>
      <c r="AL42">
        <v>5811.8771246317601</v>
      </c>
      <c r="AM42">
        <v>5968.84450822908</v>
      </c>
      <c r="AN42">
        <v>1199.06257456094</v>
      </c>
      <c r="AO42">
        <v>1377.4258853725901</v>
      </c>
      <c r="AP42">
        <v>0</v>
      </c>
      <c r="AQ42">
        <v>0</v>
      </c>
      <c r="AR42">
        <v>0</v>
      </c>
      <c r="AS42">
        <v>0</v>
      </c>
      <c r="AT42">
        <v>0.15138530207411099</v>
      </c>
      <c r="AU42">
        <v>7.03075873440952E-4</v>
      </c>
      <c r="AV42">
        <v>9.5338093197805292E-3</v>
      </c>
      <c r="AW42">
        <v>0</v>
      </c>
      <c r="AX42">
        <v>0</v>
      </c>
      <c r="AY42">
        <v>9.5973476239999897E-2</v>
      </c>
      <c r="AZ42">
        <v>0</v>
      </c>
      <c r="BA42">
        <v>0</v>
      </c>
      <c r="BB42">
        <v>9.1792400540147503E-4</v>
      </c>
      <c r="BC42">
        <v>0</v>
      </c>
      <c r="BD42">
        <v>0</v>
      </c>
      <c r="BE42">
        <v>0.20769151367546801</v>
      </c>
      <c r="BF42">
        <v>5.0461767358037E-2</v>
      </c>
      <c r="BG42">
        <v>7.03075873440952E-4</v>
      </c>
      <c r="BH42">
        <v>0.211862429328456</v>
      </c>
      <c r="BI42">
        <v>0</v>
      </c>
      <c r="BJ42">
        <v>0</v>
      </c>
      <c r="BK42">
        <v>9.5973476239999897E-2</v>
      </c>
      <c r="BL42">
        <v>0</v>
      </c>
      <c r="BM42">
        <v>0</v>
      </c>
      <c r="BN42">
        <v>2.9104907284916597E-4</v>
      </c>
      <c r="BO42">
        <v>0</v>
      </c>
      <c r="BP42">
        <v>0</v>
      </c>
      <c r="BQ42">
        <v>8.0999683060546696E-2</v>
      </c>
      <c r="BV42">
        <v>0</v>
      </c>
      <c r="BW42">
        <v>9.5973476239999897E-3</v>
      </c>
      <c r="BX42">
        <v>0.46620510118820202</v>
      </c>
      <c r="BY42">
        <v>0.44029148093332998</v>
      </c>
      <c r="BZ42" t="s">
        <v>114</v>
      </c>
      <c r="CA42">
        <v>1.8</v>
      </c>
      <c r="CC42">
        <v>0.90649658212153195</v>
      </c>
      <c r="CE42">
        <v>0.399699097</v>
      </c>
      <c r="CF42">
        <v>0.32400000000000001</v>
      </c>
      <c r="CG42">
        <v>0.64766160699999997</v>
      </c>
      <c r="CH42" t="s">
        <v>121</v>
      </c>
      <c r="CI42">
        <v>0.61714187266931797</v>
      </c>
      <c r="CK42" s="6"/>
    </row>
    <row r="43" spans="1:92" x14ac:dyDescent="0.25">
      <c r="A43" t="s">
        <v>222</v>
      </c>
      <c r="B43" t="s">
        <v>223</v>
      </c>
      <c r="D43" t="s">
        <v>209</v>
      </c>
      <c r="F43" t="s">
        <v>167</v>
      </c>
      <c r="G43" t="s">
        <v>89</v>
      </c>
      <c r="AG43" t="s">
        <v>224</v>
      </c>
      <c r="AH43" t="s">
        <v>225</v>
      </c>
      <c r="AI43" t="s">
        <v>226</v>
      </c>
      <c r="AJ43" t="s">
        <v>171</v>
      </c>
      <c r="AK43" t="s">
        <v>212</v>
      </c>
      <c r="AO43" t="s">
        <v>227</v>
      </c>
      <c r="AP43" t="s">
        <v>228</v>
      </c>
      <c r="AQ43" t="s">
        <v>229</v>
      </c>
      <c r="AR43" t="s">
        <v>98</v>
      </c>
      <c r="BA43" s="2" t="s">
        <v>224</v>
      </c>
      <c r="BB43" s="2" t="s">
        <v>225</v>
      </c>
      <c r="BC43" s="2" t="s">
        <v>226</v>
      </c>
      <c r="BD43" s="2" t="s">
        <v>171</v>
      </c>
      <c r="BE43" s="2" t="s">
        <v>212</v>
      </c>
      <c r="BF43" s="2"/>
      <c r="BG43" s="2"/>
      <c r="BH43" s="2"/>
      <c r="BI43" s="2"/>
      <c r="BJ43" s="2"/>
      <c r="BK43" s="2"/>
      <c r="BL43" s="2"/>
      <c r="BM43" s="2" t="s">
        <v>224</v>
      </c>
      <c r="BN43" s="2" t="s">
        <v>225</v>
      </c>
      <c r="BO43" s="2" t="s">
        <v>226</v>
      </c>
      <c r="BP43" s="2" t="s">
        <v>171</v>
      </c>
      <c r="BQ43" s="2" t="s">
        <v>212</v>
      </c>
      <c r="BR43" s="2"/>
      <c r="BS43" s="2"/>
      <c r="BT43" s="2"/>
      <c r="BU43" s="2"/>
      <c r="BV43" s="2"/>
      <c r="CK43" s="6"/>
    </row>
    <row r="44" spans="1:92" x14ac:dyDescent="0.25">
      <c r="A44" t="s">
        <v>222</v>
      </c>
      <c r="B44" t="s">
        <v>223</v>
      </c>
      <c r="D44" t="s">
        <v>209</v>
      </c>
      <c r="E44" t="s">
        <v>209</v>
      </c>
      <c r="F44" t="s">
        <v>167</v>
      </c>
      <c r="G44" t="s">
        <v>89</v>
      </c>
      <c r="H44">
        <v>335.31580000000002</v>
      </c>
      <c r="I44">
        <v>0</v>
      </c>
      <c r="J44">
        <v>15.454485</v>
      </c>
      <c r="K44">
        <v>0</v>
      </c>
      <c r="L44">
        <v>110.815388926</v>
      </c>
      <c r="M44">
        <v>-2.2000000000000002</v>
      </c>
      <c r="N44">
        <v>0.98</v>
      </c>
      <c r="Q44">
        <v>2013</v>
      </c>
      <c r="R44">
        <v>6.5</v>
      </c>
      <c r="T44">
        <v>-1.2322028806349301</v>
      </c>
      <c r="U44">
        <v>1072468.14183903</v>
      </c>
      <c r="V44">
        <v>14.145826431226901</v>
      </c>
      <c r="W44">
        <v>-0.57168350225153797</v>
      </c>
      <c r="X44" s="1">
        <v>7.9290647090834606E-14</v>
      </c>
      <c r="Y44">
        <v>0</v>
      </c>
      <c r="Z44">
        <v>2795.9701878371002</v>
      </c>
      <c r="AA44">
        <v>32.604556696917697</v>
      </c>
      <c r="AB44">
        <v>286.65133116638998</v>
      </c>
      <c r="AC44">
        <v>0</v>
      </c>
      <c r="AD44">
        <v>0</v>
      </c>
      <c r="AE44">
        <v>476.58255763948603</v>
      </c>
      <c r="AF44">
        <v>0</v>
      </c>
      <c r="AG44">
        <v>4221.8532255870095</v>
      </c>
      <c r="AH44">
        <v>7007.9745718268296</v>
      </c>
      <c r="AI44">
        <v>854.116145807257</v>
      </c>
      <c r="AJ44">
        <v>0</v>
      </c>
      <c r="AK44">
        <v>0</v>
      </c>
      <c r="AL44">
        <v>2197.7666222940702</v>
      </c>
      <c r="AM44">
        <v>5083.5700893714702</v>
      </c>
      <c r="AN44">
        <v>7415.3962712657903</v>
      </c>
      <c r="AO44">
        <v>0</v>
      </c>
      <c r="AP44">
        <v>978.447910127412</v>
      </c>
      <c r="AQ44">
        <v>0</v>
      </c>
      <c r="AR44">
        <v>0</v>
      </c>
      <c r="AS44">
        <v>0</v>
      </c>
      <c r="AT44">
        <v>0.15138530207411099</v>
      </c>
      <c r="AU44">
        <v>0</v>
      </c>
      <c r="AV44">
        <v>2.3280719451521999E-2</v>
      </c>
      <c r="AW44">
        <v>0</v>
      </c>
      <c r="AX44">
        <v>0</v>
      </c>
      <c r="AY44">
        <v>0.258041358113757</v>
      </c>
      <c r="AZ44">
        <v>0</v>
      </c>
      <c r="BA44">
        <v>0.66671636539961898</v>
      </c>
      <c r="BB44">
        <v>0.63240085552860803</v>
      </c>
      <c r="BC44">
        <v>7.70755909276227E-2</v>
      </c>
      <c r="BD44">
        <v>0</v>
      </c>
      <c r="BE44">
        <v>0</v>
      </c>
      <c r="BF44">
        <v>5.0461767358037E-2</v>
      </c>
      <c r="BG44">
        <v>5.88448175166182E-3</v>
      </c>
      <c r="BH44">
        <v>0.51734932114493404</v>
      </c>
      <c r="BI44">
        <v>0</v>
      </c>
      <c r="BJ44">
        <v>0</v>
      </c>
      <c r="BK44">
        <v>0.258041358113757</v>
      </c>
      <c r="BL44">
        <v>0</v>
      </c>
      <c r="BM44">
        <v>0.247637463353997</v>
      </c>
      <c r="BN44">
        <v>0.246636311510913</v>
      </c>
      <c r="BO44">
        <v>3.4684016778816801E-2</v>
      </c>
      <c r="BP44">
        <v>0</v>
      </c>
      <c r="BQ44">
        <v>0</v>
      </c>
      <c r="BV44">
        <v>0</v>
      </c>
      <c r="BW44">
        <v>2.5804135811375702E-2</v>
      </c>
      <c r="BX44">
        <v>1.8089001914952401</v>
      </c>
      <c r="BY44">
        <v>1.36069472001212</v>
      </c>
      <c r="BZ44" t="s">
        <v>114</v>
      </c>
      <c r="CA44">
        <v>1</v>
      </c>
      <c r="CB44">
        <v>7.46</v>
      </c>
      <c r="CC44">
        <v>3.1695949115073598</v>
      </c>
      <c r="CD44">
        <v>0.42487867446479299</v>
      </c>
      <c r="CE44">
        <v>3.1695949115073598</v>
      </c>
      <c r="CF44">
        <v>3.95</v>
      </c>
      <c r="CG44">
        <v>5.68</v>
      </c>
      <c r="CH44" t="s">
        <v>189</v>
      </c>
      <c r="CI44">
        <v>0.55802727315270395</v>
      </c>
      <c r="CK44" s="6">
        <f>0.1*BC44+0.7*BA44</f>
        <v>0.47440901487249554</v>
      </c>
      <c r="CN44" t="s">
        <v>292</v>
      </c>
    </row>
    <row r="45" spans="1:92" x14ac:dyDescent="0.25">
      <c r="A45" t="s">
        <v>234</v>
      </c>
      <c r="B45" t="s">
        <v>235</v>
      </c>
      <c r="D45" t="s">
        <v>236</v>
      </c>
      <c r="F45" t="s">
        <v>88</v>
      </c>
      <c r="G45" t="s">
        <v>89</v>
      </c>
      <c r="AG45" t="s">
        <v>93</v>
      </c>
      <c r="AH45" t="s">
        <v>118</v>
      </c>
      <c r="AI45" t="s">
        <v>119</v>
      </c>
      <c r="AJ45" t="s">
        <v>120</v>
      </c>
      <c r="AK45" t="s">
        <v>94</v>
      </c>
      <c r="AO45" t="s">
        <v>95</v>
      </c>
      <c r="AP45" t="s">
        <v>96</v>
      </c>
      <c r="AQ45" t="s">
        <v>97</v>
      </c>
      <c r="AR45" t="s">
        <v>98</v>
      </c>
      <c r="BA45" s="2" t="s">
        <v>93</v>
      </c>
      <c r="BB45" s="2" t="s">
        <v>118</v>
      </c>
      <c r="BC45" s="2" t="s">
        <v>119</v>
      </c>
      <c r="BD45" s="2" t="s">
        <v>120</v>
      </c>
      <c r="BE45" s="2" t="s">
        <v>94</v>
      </c>
      <c r="BF45" s="2"/>
      <c r="BG45" s="2"/>
      <c r="BH45" s="2"/>
      <c r="BI45" s="2"/>
      <c r="BJ45" s="2"/>
      <c r="BK45" s="2"/>
      <c r="BL45" s="2"/>
      <c r="BM45" s="2" t="s">
        <v>93</v>
      </c>
      <c r="BN45" s="2" t="s">
        <v>118</v>
      </c>
      <c r="BO45" s="2" t="s">
        <v>119</v>
      </c>
      <c r="BP45" s="2" t="s">
        <v>120</v>
      </c>
      <c r="BQ45" s="2" t="s">
        <v>94</v>
      </c>
      <c r="BR45" s="2"/>
      <c r="BS45" s="2"/>
      <c r="BT45" s="2"/>
      <c r="BU45" s="2"/>
      <c r="BV45" s="2"/>
      <c r="CK45" s="6"/>
    </row>
    <row r="46" spans="1:92" x14ac:dyDescent="0.25">
      <c r="A46" t="s">
        <v>234</v>
      </c>
      <c r="B46" t="s">
        <v>237</v>
      </c>
      <c r="D46" t="s">
        <v>236</v>
      </c>
      <c r="F46" t="s">
        <v>88</v>
      </c>
      <c r="G46" t="s">
        <v>89</v>
      </c>
      <c r="AG46" t="s">
        <v>93</v>
      </c>
      <c r="AH46" t="s">
        <v>118</v>
      </c>
      <c r="AI46" t="s">
        <v>119</v>
      </c>
      <c r="AJ46" t="s">
        <v>120</v>
      </c>
      <c r="AK46" t="s">
        <v>94</v>
      </c>
      <c r="AO46" t="s">
        <v>95</v>
      </c>
      <c r="AP46" t="s">
        <v>96</v>
      </c>
      <c r="AQ46" t="s">
        <v>97</v>
      </c>
      <c r="AR46" t="s">
        <v>98</v>
      </c>
      <c r="BA46" s="2" t="s">
        <v>93</v>
      </c>
      <c r="BB46" s="2" t="s">
        <v>118</v>
      </c>
      <c r="BC46" s="2" t="s">
        <v>119</v>
      </c>
      <c r="BD46" s="2" t="s">
        <v>120</v>
      </c>
      <c r="BE46" s="2" t="s">
        <v>94</v>
      </c>
      <c r="BF46" s="2"/>
      <c r="BG46" s="2"/>
      <c r="BH46" s="2"/>
      <c r="BI46" s="2"/>
      <c r="BJ46" s="2"/>
      <c r="BK46" s="2"/>
      <c r="BL46" s="2"/>
      <c r="BM46" s="2" t="s">
        <v>93</v>
      </c>
      <c r="BN46" s="2" t="s">
        <v>118</v>
      </c>
      <c r="BO46" s="2" t="s">
        <v>119</v>
      </c>
      <c r="BP46" s="2" t="s">
        <v>120</v>
      </c>
      <c r="BQ46" s="2" t="s">
        <v>94</v>
      </c>
      <c r="BR46" s="2"/>
      <c r="BS46" s="2"/>
      <c r="BT46" s="2"/>
      <c r="BU46" s="2"/>
      <c r="BV46" s="2"/>
      <c r="CK46" s="6"/>
    </row>
    <row r="47" spans="1:92" x14ac:dyDescent="0.25">
      <c r="A47" t="s">
        <v>234</v>
      </c>
      <c r="B47" t="s">
        <v>238</v>
      </c>
      <c r="D47" t="s">
        <v>236</v>
      </c>
      <c r="F47" t="s">
        <v>88</v>
      </c>
      <c r="G47" t="s">
        <v>89</v>
      </c>
      <c r="AG47" t="s">
        <v>93</v>
      </c>
      <c r="AH47" t="s">
        <v>118</v>
      </c>
      <c r="AI47" t="s">
        <v>119</v>
      </c>
      <c r="AJ47" t="s">
        <v>120</v>
      </c>
      <c r="AK47" t="s">
        <v>94</v>
      </c>
      <c r="AO47" t="s">
        <v>95</v>
      </c>
      <c r="AP47" t="s">
        <v>96</v>
      </c>
      <c r="AQ47" t="s">
        <v>97</v>
      </c>
      <c r="AR47" t="s">
        <v>98</v>
      </c>
      <c r="BA47" s="2" t="s">
        <v>93</v>
      </c>
      <c r="BB47" s="2" t="s">
        <v>118</v>
      </c>
      <c r="BC47" s="2" t="s">
        <v>119</v>
      </c>
      <c r="BD47" s="2" t="s">
        <v>120</v>
      </c>
      <c r="BE47" s="2" t="s">
        <v>94</v>
      </c>
      <c r="BF47" s="2"/>
      <c r="BG47" s="2"/>
      <c r="BH47" s="2"/>
      <c r="BI47" s="2"/>
      <c r="BJ47" s="2"/>
      <c r="BK47" s="2"/>
      <c r="BL47" s="2"/>
      <c r="BM47" s="2" t="s">
        <v>93</v>
      </c>
      <c r="BN47" s="2" t="s">
        <v>118</v>
      </c>
      <c r="BO47" s="2" t="s">
        <v>119</v>
      </c>
      <c r="BP47" s="2" t="s">
        <v>120</v>
      </c>
      <c r="BQ47" s="2" t="s">
        <v>94</v>
      </c>
      <c r="BR47" s="2"/>
      <c r="BS47" s="2"/>
      <c r="BT47" s="2"/>
      <c r="BU47" s="2"/>
      <c r="BV47" s="2"/>
      <c r="CK47" s="6"/>
    </row>
    <row r="48" spans="1:92" x14ac:dyDescent="0.25">
      <c r="A48" t="s">
        <v>234</v>
      </c>
      <c r="B48" t="s">
        <v>239</v>
      </c>
      <c r="D48" t="s">
        <v>236</v>
      </c>
      <c r="F48" t="s">
        <v>88</v>
      </c>
      <c r="G48" t="s">
        <v>89</v>
      </c>
      <c r="AG48" t="s">
        <v>93</v>
      </c>
      <c r="AH48" t="s">
        <v>118</v>
      </c>
      <c r="AI48" t="s">
        <v>119</v>
      </c>
      <c r="AJ48" t="s">
        <v>120</v>
      </c>
      <c r="AK48" t="s">
        <v>94</v>
      </c>
      <c r="AO48" t="s">
        <v>95</v>
      </c>
      <c r="AP48" t="s">
        <v>96</v>
      </c>
      <c r="AQ48" t="s">
        <v>97</v>
      </c>
      <c r="AR48" t="s">
        <v>98</v>
      </c>
      <c r="BA48" s="2" t="s">
        <v>93</v>
      </c>
      <c r="BB48" s="2" t="s">
        <v>118</v>
      </c>
      <c r="BC48" s="2" t="s">
        <v>119</v>
      </c>
      <c r="BD48" s="2" t="s">
        <v>120</v>
      </c>
      <c r="BE48" s="2" t="s">
        <v>94</v>
      </c>
      <c r="BF48" s="2"/>
      <c r="BG48" s="2"/>
      <c r="BH48" s="2"/>
      <c r="BI48" s="2"/>
      <c r="BJ48" s="2"/>
      <c r="BK48" s="2"/>
      <c r="BL48" s="2"/>
      <c r="BM48" s="2" t="s">
        <v>93</v>
      </c>
      <c r="BN48" s="2" t="s">
        <v>118</v>
      </c>
      <c r="BO48" s="2" t="s">
        <v>119</v>
      </c>
      <c r="BP48" s="2" t="s">
        <v>120</v>
      </c>
      <c r="BQ48" s="2" t="s">
        <v>94</v>
      </c>
      <c r="BR48" s="2"/>
      <c r="BS48" s="2"/>
      <c r="BT48" s="2"/>
      <c r="BU48" s="2"/>
      <c r="BV48" s="2"/>
      <c r="CK48" s="6"/>
    </row>
    <row r="49" spans="1:92" x14ac:dyDescent="0.25">
      <c r="A49" t="s">
        <v>234</v>
      </c>
      <c r="B49" t="s">
        <v>235</v>
      </c>
      <c r="D49" t="s">
        <v>236</v>
      </c>
      <c r="E49" t="s">
        <v>236</v>
      </c>
      <c r="F49" t="s">
        <v>88</v>
      </c>
      <c r="G49" t="s">
        <v>89</v>
      </c>
      <c r="H49">
        <v>1546.2026000000001</v>
      </c>
      <c r="I49">
        <v>15.5987784</v>
      </c>
      <c r="J49">
        <v>0</v>
      </c>
      <c r="K49">
        <v>0</v>
      </c>
      <c r="L49">
        <v>108.234182</v>
      </c>
      <c r="M49">
        <v>-3.1</v>
      </c>
      <c r="N49">
        <v>1.99</v>
      </c>
      <c r="Q49">
        <v>2014</v>
      </c>
      <c r="R49">
        <v>6.5</v>
      </c>
      <c r="T49">
        <v>-1.1001490975459201</v>
      </c>
      <c r="U49">
        <v>2164522.2654907899</v>
      </c>
      <c r="V49">
        <v>17.833654324372102</v>
      </c>
      <c r="W49">
        <v>45.497194774375501</v>
      </c>
      <c r="X49">
        <v>-15155.705971671299</v>
      </c>
      <c r="Y49">
        <v>0</v>
      </c>
      <c r="Z49">
        <v>2424.46935481225</v>
      </c>
      <c r="AA49">
        <v>0</v>
      </c>
      <c r="AB49">
        <v>0</v>
      </c>
      <c r="AC49">
        <v>0</v>
      </c>
      <c r="AD49">
        <v>104.85527757108299</v>
      </c>
      <c r="AE49">
        <v>10697.5043102093</v>
      </c>
      <c r="AF49">
        <v>4577.9376072559799</v>
      </c>
      <c r="AG49">
        <v>0</v>
      </c>
      <c r="AH49">
        <v>0</v>
      </c>
      <c r="AI49">
        <v>0</v>
      </c>
      <c r="AJ49">
        <v>0</v>
      </c>
      <c r="AK49">
        <v>1497.3433288431499</v>
      </c>
      <c r="AL49">
        <v>1878.24149608942</v>
      </c>
      <c r="AM49">
        <v>541.17091000000005</v>
      </c>
      <c r="AN49">
        <v>1772.48869570543</v>
      </c>
      <c r="AO49">
        <v>0</v>
      </c>
      <c r="AP49">
        <v>0</v>
      </c>
      <c r="AQ49">
        <v>0</v>
      </c>
      <c r="AR49">
        <v>0</v>
      </c>
      <c r="AS49">
        <v>15155.705971671299</v>
      </c>
      <c r="AT49">
        <v>0</v>
      </c>
      <c r="AU49">
        <v>0</v>
      </c>
      <c r="AV49">
        <v>0</v>
      </c>
      <c r="AW49">
        <v>0</v>
      </c>
      <c r="AX49">
        <v>3.8751261619396002E-2</v>
      </c>
      <c r="AY49">
        <v>1.9767330639056899</v>
      </c>
      <c r="AZ49">
        <v>0.84593194546543204</v>
      </c>
      <c r="BA49">
        <v>0</v>
      </c>
      <c r="BB49">
        <v>0</v>
      </c>
      <c r="BC49">
        <v>0</v>
      </c>
      <c r="BD49">
        <v>0</v>
      </c>
      <c r="BE49">
        <v>8.3005754809131499E-2</v>
      </c>
      <c r="BF49">
        <v>4.4800437532983003E-2</v>
      </c>
      <c r="BG49">
        <v>0</v>
      </c>
      <c r="BH49">
        <v>0</v>
      </c>
      <c r="BI49">
        <v>0</v>
      </c>
      <c r="BJ49">
        <v>5.8126892429094003E-2</v>
      </c>
      <c r="BK49">
        <v>1.9767330639056899</v>
      </c>
      <c r="BL49">
        <v>0.84593194546543204</v>
      </c>
      <c r="BM49">
        <v>0</v>
      </c>
      <c r="BN49">
        <v>0</v>
      </c>
      <c r="BO49">
        <v>0</v>
      </c>
      <c r="BP49">
        <v>0</v>
      </c>
      <c r="BQ49">
        <v>0</v>
      </c>
      <c r="BV49">
        <v>1</v>
      </c>
      <c r="BW49">
        <v>0.19767330639056899</v>
      </c>
      <c r="BX49">
        <v>2.9444220257996498</v>
      </c>
      <c r="BY49">
        <v>2.9255923393332002</v>
      </c>
      <c r="BZ49" t="s">
        <v>105</v>
      </c>
      <c r="CA49">
        <v>0.4</v>
      </c>
      <c r="CB49">
        <v>14.03</v>
      </c>
      <c r="CC49">
        <v>5.8700143651328496</v>
      </c>
      <c r="CD49">
        <v>0.418390189959576</v>
      </c>
      <c r="CK49" s="7">
        <f>0.1*SUM(BA49:BE49)</f>
        <v>8.3005754809131506E-3</v>
      </c>
      <c r="CL49">
        <v>0.1</v>
      </c>
    </row>
    <row r="50" spans="1:92" x14ac:dyDescent="0.25">
      <c r="A50" t="s">
        <v>234</v>
      </c>
      <c r="B50" t="s">
        <v>237</v>
      </c>
      <c r="D50" t="s">
        <v>236</v>
      </c>
      <c r="E50" t="s">
        <v>236</v>
      </c>
      <c r="F50" t="s">
        <v>88</v>
      </c>
      <c r="G50" t="s">
        <v>89</v>
      </c>
      <c r="H50">
        <v>1546.2026000000001</v>
      </c>
      <c r="I50">
        <v>15.5987784</v>
      </c>
      <c r="J50">
        <v>0</v>
      </c>
      <c r="K50">
        <v>0</v>
      </c>
      <c r="L50">
        <v>108.234182</v>
      </c>
      <c r="M50">
        <v>-3.1</v>
      </c>
      <c r="N50">
        <v>1.99</v>
      </c>
      <c r="Q50">
        <v>2014</v>
      </c>
      <c r="R50">
        <v>6.5</v>
      </c>
      <c r="T50">
        <v>-1.1001490975459201</v>
      </c>
      <c r="U50">
        <v>2164522.2654907899</v>
      </c>
      <c r="V50">
        <v>17.833654324372102</v>
      </c>
      <c r="W50">
        <v>45.497194774375501</v>
      </c>
      <c r="X50">
        <v>-15155.705971671299</v>
      </c>
      <c r="Y50">
        <v>0</v>
      </c>
      <c r="Z50">
        <v>2424.46935481225</v>
      </c>
      <c r="AA50">
        <v>0</v>
      </c>
      <c r="AB50">
        <v>0</v>
      </c>
      <c r="AC50">
        <v>0</v>
      </c>
      <c r="AD50">
        <v>104.85527757108299</v>
      </c>
      <c r="AE50">
        <v>10697.5043102093</v>
      </c>
      <c r="AF50">
        <v>4577.9376072559799</v>
      </c>
      <c r="AG50">
        <v>0</v>
      </c>
      <c r="AH50">
        <v>0</v>
      </c>
      <c r="AI50">
        <v>0</v>
      </c>
      <c r="AJ50">
        <v>0</v>
      </c>
      <c r="AK50">
        <v>1497.3433288431499</v>
      </c>
      <c r="AL50">
        <v>1878.24149608942</v>
      </c>
      <c r="AM50">
        <v>541.17091000000005</v>
      </c>
      <c r="AN50">
        <v>1772.48869570543</v>
      </c>
      <c r="AO50">
        <v>0</v>
      </c>
      <c r="AP50">
        <v>0</v>
      </c>
      <c r="AQ50">
        <v>0</v>
      </c>
      <c r="AR50">
        <v>0</v>
      </c>
      <c r="AS50">
        <v>15155.705971671299</v>
      </c>
      <c r="AT50">
        <v>0</v>
      </c>
      <c r="AU50">
        <v>0</v>
      </c>
      <c r="AV50">
        <v>0</v>
      </c>
      <c r="AW50">
        <v>0</v>
      </c>
      <c r="AX50">
        <v>3.8751261619396002E-2</v>
      </c>
      <c r="AY50">
        <v>1.9767330639056899</v>
      </c>
      <c r="AZ50">
        <v>0.84593194546543204</v>
      </c>
      <c r="BA50">
        <v>0</v>
      </c>
      <c r="BB50">
        <v>0</v>
      </c>
      <c r="BC50">
        <v>0</v>
      </c>
      <c r="BD50">
        <v>0</v>
      </c>
      <c r="BE50">
        <v>8.3005754809131499E-2</v>
      </c>
      <c r="BF50">
        <v>4.4800437532983003E-2</v>
      </c>
      <c r="BG50">
        <v>0</v>
      </c>
      <c r="BH50">
        <v>0</v>
      </c>
      <c r="BI50">
        <v>0</v>
      </c>
      <c r="BJ50">
        <v>5.8126892429094003E-2</v>
      </c>
      <c r="BK50">
        <v>1.9767330639056899</v>
      </c>
      <c r="BL50">
        <v>0.84593194546543204</v>
      </c>
      <c r="BM50">
        <v>0</v>
      </c>
      <c r="BN50">
        <v>0</v>
      </c>
      <c r="BO50">
        <v>0</v>
      </c>
      <c r="BP50">
        <v>0</v>
      </c>
      <c r="BQ50">
        <v>0</v>
      </c>
      <c r="BV50">
        <v>1</v>
      </c>
      <c r="BW50">
        <v>0.19767330639056899</v>
      </c>
      <c r="BX50">
        <v>2.9444220257996498</v>
      </c>
      <c r="BY50">
        <v>2.9255923393332002</v>
      </c>
      <c r="BZ50" t="s">
        <v>105</v>
      </c>
      <c r="CA50">
        <v>0.4</v>
      </c>
      <c r="CB50">
        <v>14.03</v>
      </c>
      <c r="CC50">
        <v>5.8700143651328496</v>
      </c>
      <c r="CD50">
        <v>0.418390189959576</v>
      </c>
      <c r="CK50" s="7">
        <f>0.1*SUM(BA50:BE50)</f>
        <v>8.3005754809131506E-3</v>
      </c>
      <c r="CL50">
        <v>0.1</v>
      </c>
    </row>
    <row r="51" spans="1:92" x14ac:dyDescent="0.25">
      <c r="A51" t="s">
        <v>234</v>
      </c>
      <c r="B51" t="s">
        <v>238</v>
      </c>
      <c r="F51" t="s">
        <v>88</v>
      </c>
      <c r="G51" t="s">
        <v>89</v>
      </c>
      <c r="H51">
        <v>1546.2026000000001</v>
      </c>
      <c r="I51">
        <v>15.5987784</v>
      </c>
      <c r="J51">
        <v>0</v>
      </c>
      <c r="K51">
        <v>0</v>
      </c>
      <c r="L51">
        <v>108.234182</v>
      </c>
      <c r="M51">
        <v>-3.1</v>
      </c>
      <c r="N51">
        <v>1.99</v>
      </c>
      <c r="Q51">
        <v>2014</v>
      </c>
      <c r="R51">
        <v>6.5</v>
      </c>
      <c r="T51">
        <v>-1.1001490975459201</v>
      </c>
      <c r="U51">
        <v>2164522.2654907899</v>
      </c>
      <c r="V51">
        <v>17.833654324372102</v>
      </c>
      <c r="W51">
        <v>45.497194774375501</v>
      </c>
      <c r="X51">
        <v>-15155.705971671299</v>
      </c>
      <c r="Y51">
        <v>0</v>
      </c>
      <c r="Z51">
        <v>2424.46935481225</v>
      </c>
      <c r="AA51">
        <v>0</v>
      </c>
      <c r="AB51">
        <v>0</v>
      </c>
      <c r="AC51">
        <v>0</v>
      </c>
      <c r="AD51">
        <v>104.85527757108299</v>
      </c>
      <c r="AE51">
        <v>10697.5043102093</v>
      </c>
      <c r="AF51">
        <v>4577.9376072559799</v>
      </c>
      <c r="AG51">
        <v>0</v>
      </c>
      <c r="AH51">
        <v>0</v>
      </c>
      <c r="AI51">
        <v>0</v>
      </c>
      <c r="AJ51">
        <v>0</v>
      </c>
      <c r="AK51">
        <v>1497.3433288431499</v>
      </c>
      <c r="AL51">
        <v>1878.24149608942</v>
      </c>
      <c r="AM51">
        <v>541.17091000000005</v>
      </c>
      <c r="AN51">
        <v>1772.48869570543</v>
      </c>
      <c r="AO51">
        <v>0</v>
      </c>
      <c r="AP51">
        <v>0</v>
      </c>
      <c r="AQ51">
        <v>0</v>
      </c>
      <c r="AR51">
        <v>0</v>
      </c>
      <c r="AS51">
        <v>15155.705971671299</v>
      </c>
      <c r="AT51">
        <v>0</v>
      </c>
      <c r="AU51">
        <v>0</v>
      </c>
      <c r="AV51">
        <v>0</v>
      </c>
      <c r="AW51">
        <v>0</v>
      </c>
      <c r="AX51">
        <v>3.8751261619396002E-2</v>
      </c>
      <c r="AY51">
        <v>1.9767330639056899</v>
      </c>
      <c r="AZ51">
        <v>0.84593194546543204</v>
      </c>
      <c r="BA51">
        <v>0</v>
      </c>
      <c r="BB51">
        <v>0</v>
      </c>
      <c r="BC51">
        <v>0</v>
      </c>
      <c r="BD51">
        <v>0</v>
      </c>
      <c r="BE51">
        <v>8.3005754809131499E-2</v>
      </c>
      <c r="BF51">
        <v>4.4800437532983003E-2</v>
      </c>
      <c r="BG51">
        <v>0</v>
      </c>
      <c r="BH51">
        <v>0</v>
      </c>
      <c r="BI51">
        <v>0</v>
      </c>
      <c r="BJ51">
        <v>5.8126892429094003E-2</v>
      </c>
      <c r="BK51">
        <v>1.9767330639056899</v>
      </c>
      <c r="BL51">
        <v>0.84593194546543204</v>
      </c>
      <c r="BM51">
        <v>0</v>
      </c>
      <c r="BN51">
        <v>0</v>
      </c>
      <c r="BO51">
        <v>0</v>
      </c>
      <c r="BP51">
        <v>0</v>
      </c>
      <c r="BQ51">
        <v>0</v>
      </c>
      <c r="BV51">
        <v>1</v>
      </c>
      <c r="BW51">
        <v>0.19767330639056899</v>
      </c>
      <c r="BX51">
        <v>2.9444220257996498</v>
      </c>
      <c r="BY51">
        <v>2.9255923393332002</v>
      </c>
      <c r="BZ51" t="s">
        <v>105</v>
      </c>
      <c r="CA51">
        <v>0.45</v>
      </c>
      <c r="CB51">
        <v>14.03</v>
      </c>
      <c r="CC51">
        <v>5.8700143651328496</v>
      </c>
      <c r="CD51">
        <v>0.418390189959576</v>
      </c>
      <c r="CK51" s="7">
        <f>0.1*SUM(BA51:BE51)</f>
        <v>8.3005754809131506E-3</v>
      </c>
      <c r="CL51">
        <v>0</v>
      </c>
      <c r="CN51" t="s">
        <v>286</v>
      </c>
    </row>
    <row r="52" spans="1:92" x14ac:dyDescent="0.25">
      <c r="A52" t="s">
        <v>234</v>
      </c>
      <c r="B52" t="s">
        <v>239</v>
      </c>
      <c r="D52" t="s">
        <v>236</v>
      </c>
      <c r="E52" t="s">
        <v>236</v>
      </c>
      <c r="F52" t="s">
        <v>88</v>
      </c>
      <c r="G52" t="s">
        <v>89</v>
      </c>
      <c r="H52">
        <v>1546.2026000000001</v>
      </c>
      <c r="I52">
        <v>15.5987784</v>
      </c>
      <c r="J52">
        <v>0</v>
      </c>
      <c r="K52">
        <v>0</v>
      </c>
      <c r="L52">
        <v>108.234182</v>
      </c>
      <c r="M52">
        <v>-3.1</v>
      </c>
      <c r="N52">
        <v>1.99</v>
      </c>
      <c r="Q52">
        <v>2014</v>
      </c>
      <c r="R52">
        <v>6.5</v>
      </c>
      <c r="T52">
        <v>-1.1001490975459201</v>
      </c>
      <c r="U52">
        <v>2164522.2654907899</v>
      </c>
      <c r="V52">
        <v>17.833654324372102</v>
      </c>
      <c r="W52">
        <v>45.497194774375501</v>
      </c>
      <c r="X52">
        <v>-15155.705971671299</v>
      </c>
      <c r="Y52">
        <v>0</v>
      </c>
      <c r="Z52">
        <v>2424.46935481225</v>
      </c>
      <c r="AA52">
        <v>0</v>
      </c>
      <c r="AB52">
        <v>0</v>
      </c>
      <c r="AC52">
        <v>0</v>
      </c>
      <c r="AD52">
        <v>104.85527757108299</v>
      </c>
      <c r="AE52">
        <v>10697.5043102093</v>
      </c>
      <c r="AF52">
        <v>4577.9376072559799</v>
      </c>
      <c r="AG52">
        <v>0</v>
      </c>
      <c r="AH52">
        <v>0</v>
      </c>
      <c r="AI52">
        <v>0</v>
      </c>
      <c r="AJ52">
        <v>0</v>
      </c>
      <c r="AK52">
        <v>1497.3433288431499</v>
      </c>
      <c r="AL52">
        <v>1878.24149608942</v>
      </c>
      <c r="AM52">
        <v>541.17091000000005</v>
      </c>
      <c r="AN52">
        <v>1772.48869570543</v>
      </c>
      <c r="AO52">
        <v>0</v>
      </c>
      <c r="AP52">
        <v>0</v>
      </c>
      <c r="AQ52">
        <v>0</v>
      </c>
      <c r="AR52">
        <v>0</v>
      </c>
      <c r="AS52">
        <v>15155.705971671299</v>
      </c>
      <c r="AT52">
        <v>0</v>
      </c>
      <c r="AU52">
        <v>0</v>
      </c>
      <c r="AV52">
        <v>0</v>
      </c>
      <c r="AW52">
        <v>0</v>
      </c>
      <c r="AX52">
        <v>3.8751261619396002E-2</v>
      </c>
      <c r="AY52">
        <v>1.9767330639056899</v>
      </c>
      <c r="AZ52">
        <v>0.84593194546543204</v>
      </c>
      <c r="BA52">
        <v>0</v>
      </c>
      <c r="BB52">
        <v>0</v>
      </c>
      <c r="BC52">
        <v>0</v>
      </c>
      <c r="BD52">
        <v>0</v>
      </c>
      <c r="BE52">
        <v>8.3005754809131499E-2</v>
      </c>
      <c r="BF52">
        <v>4.4800437532983003E-2</v>
      </c>
      <c r="BG52">
        <v>0</v>
      </c>
      <c r="BH52">
        <v>0</v>
      </c>
      <c r="BI52">
        <v>0</v>
      </c>
      <c r="BJ52">
        <v>5.8126892429094003E-2</v>
      </c>
      <c r="BK52">
        <v>1.9767330639056899</v>
      </c>
      <c r="BL52">
        <v>0.84593194546543204</v>
      </c>
      <c r="BM52">
        <v>0</v>
      </c>
      <c r="BN52">
        <v>0</v>
      </c>
      <c r="BO52">
        <v>0</v>
      </c>
      <c r="BP52">
        <v>0</v>
      </c>
      <c r="BQ52">
        <v>0</v>
      </c>
      <c r="BV52">
        <v>1</v>
      </c>
      <c r="BW52">
        <v>0.19767330639056899</v>
      </c>
      <c r="BX52">
        <v>2.9444220257996498</v>
      </c>
      <c r="BY52">
        <v>2.9255923393332002</v>
      </c>
      <c r="BZ52" t="s">
        <v>114</v>
      </c>
      <c r="CA52">
        <v>1.1000000000000001</v>
      </c>
      <c r="CB52">
        <v>8.23</v>
      </c>
      <c r="CC52">
        <v>5.8700143651328496</v>
      </c>
      <c r="CD52">
        <v>0.71324597389220501</v>
      </c>
      <c r="CK52" s="7">
        <f>0.1*SUM(BA52:BE52)</f>
        <v>8.3005754809131506E-3</v>
      </c>
      <c r="CL52">
        <v>0</v>
      </c>
    </row>
    <row r="53" spans="1:92" x14ac:dyDescent="0.25">
      <c r="A53" t="s">
        <v>240</v>
      </c>
      <c r="B53" t="s">
        <v>241</v>
      </c>
      <c r="D53" t="s">
        <v>242</v>
      </c>
      <c r="F53" t="s">
        <v>167</v>
      </c>
      <c r="G53" t="s">
        <v>89</v>
      </c>
      <c r="AG53" t="s">
        <v>243</v>
      </c>
      <c r="AH53" t="s">
        <v>118</v>
      </c>
      <c r="AI53" t="s">
        <v>119</v>
      </c>
      <c r="AJ53" t="s">
        <v>120</v>
      </c>
      <c r="AK53" t="s">
        <v>94</v>
      </c>
      <c r="AO53" t="s">
        <v>244</v>
      </c>
      <c r="AP53" t="s">
        <v>96</v>
      </c>
      <c r="AQ53" t="s">
        <v>97</v>
      </c>
      <c r="AR53" t="s">
        <v>98</v>
      </c>
      <c r="BA53" s="2" t="s">
        <v>243</v>
      </c>
      <c r="BB53" s="2" t="s">
        <v>118</v>
      </c>
      <c r="BC53" s="2" t="s">
        <v>119</v>
      </c>
      <c r="BD53" s="2" t="s">
        <v>120</v>
      </c>
      <c r="BE53" s="2" t="s">
        <v>94</v>
      </c>
      <c r="BF53" s="2"/>
      <c r="BG53" s="2"/>
      <c r="BH53" s="2"/>
      <c r="BI53" s="2"/>
      <c r="BJ53" s="2"/>
      <c r="BK53" s="2"/>
      <c r="BL53" s="2"/>
      <c r="BM53" s="2" t="s">
        <v>243</v>
      </c>
      <c r="BN53" s="2" t="s">
        <v>118</v>
      </c>
      <c r="BO53" s="2" t="s">
        <v>119</v>
      </c>
      <c r="BP53" s="2" t="s">
        <v>120</v>
      </c>
      <c r="BQ53" s="2" t="s">
        <v>94</v>
      </c>
      <c r="BR53" s="2"/>
      <c r="BS53" s="2"/>
      <c r="BT53" s="2"/>
      <c r="BU53" s="2"/>
      <c r="BV53" s="2"/>
      <c r="CK53" s="6"/>
    </row>
    <row r="54" spans="1:92" x14ac:dyDescent="0.25">
      <c r="A54" t="s">
        <v>240</v>
      </c>
      <c r="B54" t="s">
        <v>241</v>
      </c>
      <c r="D54" t="s">
        <v>242</v>
      </c>
      <c r="E54" t="s">
        <v>242</v>
      </c>
      <c r="F54" t="s">
        <v>167</v>
      </c>
      <c r="G54" t="s">
        <v>89</v>
      </c>
      <c r="H54">
        <v>52.687609999999999</v>
      </c>
      <c r="I54">
        <v>0</v>
      </c>
      <c r="J54">
        <v>0</v>
      </c>
      <c r="K54">
        <v>0</v>
      </c>
      <c r="L54">
        <v>32.53631</v>
      </c>
      <c r="M54">
        <v>-2.1</v>
      </c>
      <c r="N54">
        <v>0.8</v>
      </c>
      <c r="O54">
        <v>5.5397299468545297E-2</v>
      </c>
      <c r="P54">
        <v>0.118289220339166</v>
      </c>
      <c r="Q54">
        <v>2012</v>
      </c>
      <c r="R54">
        <v>6.5</v>
      </c>
      <c r="T54">
        <v>-1.3033278160981701</v>
      </c>
      <c r="U54">
        <v>259207.731438071</v>
      </c>
      <c r="V54">
        <v>18.5475945488962</v>
      </c>
      <c r="W54">
        <v>4.29076432868602</v>
      </c>
      <c r="X54">
        <v>-675.28633358806496</v>
      </c>
      <c r="Y54">
        <v>0</v>
      </c>
      <c r="Z54">
        <v>703.51477456288205</v>
      </c>
      <c r="AA54">
        <v>0</v>
      </c>
      <c r="AB54">
        <v>0</v>
      </c>
      <c r="AC54">
        <v>0</v>
      </c>
      <c r="AD54">
        <v>0</v>
      </c>
      <c r="AE54">
        <v>3.79918256610536</v>
      </c>
      <c r="AF54">
        <v>0</v>
      </c>
      <c r="AG54">
        <v>2461.1811013561701</v>
      </c>
      <c r="AH54">
        <v>0</v>
      </c>
      <c r="AI54">
        <v>0</v>
      </c>
      <c r="AJ54">
        <v>0</v>
      </c>
      <c r="AK54">
        <v>2866.2078014868098</v>
      </c>
      <c r="AL54">
        <v>523.354575270596</v>
      </c>
      <c r="AM54">
        <v>3081.1885569999999</v>
      </c>
      <c r="AN54">
        <v>1678.0676175239</v>
      </c>
      <c r="AO54">
        <v>81.096540918089403</v>
      </c>
      <c r="AP54">
        <v>0</v>
      </c>
      <c r="AQ54">
        <v>0</v>
      </c>
      <c r="AR54">
        <v>0</v>
      </c>
      <c r="AS54">
        <v>675.28633358806496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2.3353493780366402E-3</v>
      </c>
      <c r="AZ54">
        <v>0</v>
      </c>
      <c r="BA54">
        <v>0.37822068657388702</v>
      </c>
      <c r="BB54">
        <v>0</v>
      </c>
      <c r="BC54">
        <v>0</v>
      </c>
      <c r="BD54">
        <v>0</v>
      </c>
      <c r="BE54">
        <v>0.44046294762479299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0.88092589524958698</v>
      </c>
      <c r="BV54">
        <v>0</v>
      </c>
      <c r="BW54">
        <v>2.3353493780366399E-4</v>
      </c>
      <c r="BX54">
        <v>0.82101898357671699</v>
      </c>
      <c r="BY54">
        <v>0.88092589524958698</v>
      </c>
      <c r="BZ54" t="s">
        <v>114</v>
      </c>
      <c r="CA54">
        <v>1.1000000000000001</v>
      </c>
      <c r="CB54">
        <v>8.3849999999999998</v>
      </c>
      <c r="CC54">
        <v>1.7019448788263001</v>
      </c>
      <c r="CD54">
        <v>0.20297494082603501</v>
      </c>
      <c r="CE54">
        <v>1.7019448788263001</v>
      </c>
      <c r="CF54">
        <v>7.79</v>
      </c>
      <c r="CG54">
        <v>8.8800000000000008</v>
      </c>
      <c r="CH54" t="s">
        <v>189</v>
      </c>
      <c r="CI54">
        <v>0.19166045932728601</v>
      </c>
      <c r="CK54" s="6"/>
    </row>
    <row r="55" spans="1:92" x14ac:dyDescent="0.25">
      <c r="A55" t="s">
        <v>245</v>
      </c>
      <c r="B55" t="s">
        <v>246</v>
      </c>
      <c r="D55" t="s">
        <v>247</v>
      </c>
      <c r="F55" t="s">
        <v>113</v>
      </c>
      <c r="AG55" t="s">
        <v>93</v>
      </c>
      <c r="AH55" t="s">
        <v>118</v>
      </c>
      <c r="AI55" t="s">
        <v>119</v>
      </c>
      <c r="AJ55" t="s">
        <v>120</v>
      </c>
      <c r="AK55" t="s">
        <v>94</v>
      </c>
      <c r="AO55" t="s">
        <v>95</v>
      </c>
      <c r="AP55" t="s">
        <v>96</v>
      </c>
      <c r="AQ55" t="s">
        <v>97</v>
      </c>
      <c r="AR55" t="s">
        <v>98</v>
      </c>
      <c r="BA55" s="2" t="s">
        <v>93</v>
      </c>
      <c r="BB55" s="2" t="s">
        <v>118</v>
      </c>
      <c r="BC55" s="2" t="s">
        <v>119</v>
      </c>
      <c r="BD55" s="2" t="s">
        <v>120</v>
      </c>
      <c r="BE55" s="2" t="s">
        <v>94</v>
      </c>
      <c r="BF55" s="2"/>
      <c r="BG55" s="2"/>
      <c r="BH55" s="2"/>
      <c r="BI55" s="2"/>
      <c r="BJ55" s="2"/>
      <c r="BK55" s="2"/>
      <c r="BL55" s="2"/>
      <c r="BM55" s="2" t="s">
        <v>93</v>
      </c>
      <c r="BN55" s="2" t="s">
        <v>118</v>
      </c>
      <c r="BO55" s="2" t="s">
        <v>119</v>
      </c>
      <c r="BP55" s="2" t="s">
        <v>120</v>
      </c>
      <c r="BQ55" s="2" t="s">
        <v>94</v>
      </c>
      <c r="BR55" s="2"/>
      <c r="BS55" s="2"/>
      <c r="BT55" s="2"/>
      <c r="BU55" s="2"/>
      <c r="BV55" s="2"/>
      <c r="CK55" s="6"/>
    </row>
    <row r="56" spans="1:92" x14ac:dyDescent="0.25">
      <c r="A56" t="s">
        <v>245</v>
      </c>
      <c r="B56" t="s">
        <v>246</v>
      </c>
      <c r="D56" t="s">
        <v>247</v>
      </c>
      <c r="E56" t="s">
        <v>247</v>
      </c>
      <c r="F56" t="s">
        <v>113</v>
      </c>
      <c r="H56">
        <v>85.691609999999997</v>
      </c>
      <c r="I56">
        <v>0</v>
      </c>
      <c r="J56">
        <v>0</v>
      </c>
      <c r="K56">
        <v>0</v>
      </c>
      <c r="L56">
        <v>60.826709999999999</v>
      </c>
      <c r="M56">
        <v>-14.1</v>
      </c>
      <c r="N56">
        <v>12.8</v>
      </c>
      <c r="O56">
        <v>5.3970878381427202E-2</v>
      </c>
      <c r="P56">
        <v>0.22667504839244801</v>
      </c>
      <c r="Q56">
        <v>2014</v>
      </c>
      <c r="R56">
        <v>6.5</v>
      </c>
      <c r="T56">
        <v>-1.28469105786461</v>
      </c>
      <c r="U56">
        <v>7795130.8058367604</v>
      </c>
      <c r="V56">
        <v>7.5071650271701804</v>
      </c>
      <c r="W56">
        <v>0.36327103371107</v>
      </c>
      <c r="X56">
        <v>-1670.64800504355</v>
      </c>
      <c r="Y56">
        <v>-765.81851631148095</v>
      </c>
      <c r="Z56">
        <v>1482.2459887595801</v>
      </c>
      <c r="AA56">
        <v>2198.8855665000001</v>
      </c>
      <c r="AB56">
        <v>0</v>
      </c>
      <c r="AC56">
        <v>0</v>
      </c>
      <c r="AD56">
        <v>0</v>
      </c>
      <c r="AE56">
        <v>765.13360572615898</v>
      </c>
      <c r="AF56">
        <v>19.0598771365026</v>
      </c>
      <c r="AG56">
        <v>0</v>
      </c>
      <c r="AH56">
        <v>0</v>
      </c>
      <c r="AI56">
        <v>0</v>
      </c>
      <c r="AJ56">
        <v>0</v>
      </c>
      <c r="AK56">
        <v>101.036462175986</v>
      </c>
      <c r="AL56">
        <v>1211.87562508633</v>
      </c>
      <c r="AM56">
        <v>912.40065000000004</v>
      </c>
      <c r="AN56">
        <v>5.9819748905742101</v>
      </c>
      <c r="AO56">
        <v>0</v>
      </c>
      <c r="AP56">
        <v>0</v>
      </c>
      <c r="AQ56">
        <v>0</v>
      </c>
      <c r="AR56">
        <v>0</v>
      </c>
      <c r="AS56">
        <v>2436.4665213550302</v>
      </c>
      <c r="AT56">
        <v>0</v>
      </c>
      <c r="AU56">
        <v>0.54225000000000001</v>
      </c>
      <c r="AV56">
        <v>0</v>
      </c>
      <c r="AW56">
        <v>0</v>
      </c>
      <c r="AX56">
        <v>0</v>
      </c>
      <c r="AY56">
        <v>0.25157816548886502</v>
      </c>
      <c r="AZ56">
        <v>6.2669433005673198E-3</v>
      </c>
      <c r="BA56">
        <v>0</v>
      </c>
      <c r="BB56">
        <v>0</v>
      </c>
      <c r="BC56">
        <v>0</v>
      </c>
      <c r="BD56">
        <v>0</v>
      </c>
      <c r="BE56">
        <v>4.9831626028755604E-3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1.66105420095852E-2</v>
      </c>
      <c r="BV56">
        <v>0</v>
      </c>
      <c r="BW56">
        <v>2.5157816548886498E-2</v>
      </c>
      <c r="BX56">
        <v>0.80507827139230703</v>
      </c>
      <c r="BY56">
        <v>1.66105420095852E-2</v>
      </c>
      <c r="BZ56" t="s">
        <v>114</v>
      </c>
      <c r="CA56">
        <v>1.8</v>
      </c>
      <c r="CC56">
        <v>0.82168881340189304</v>
      </c>
      <c r="CE56">
        <v>0.61139171699999995</v>
      </c>
      <c r="CF56">
        <v>0.36099999999999999</v>
      </c>
      <c r="CG56">
        <v>0.72151989000000005</v>
      </c>
      <c r="CH56" t="s">
        <v>121</v>
      </c>
      <c r="CI56">
        <v>0.84736640732107904</v>
      </c>
      <c r="CK56" s="6"/>
    </row>
    <row r="57" spans="1:92" x14ac:dyDescent="0.25">
      <c r="A57" t="s">
        <v>248</v>
      </c>
      <c r="B57" t="s">
        <v>249</v>
      </c>
      <c r="D57" t="s">
        <v>242</v>
      </c>
      <c r="F57" t="s">
        <v>167</v>
      </c>
      <c r="G57" t="s">
        <v>89</v>
      </c>
      <c r="AG57" t="s">
        <v>250</v>
      </c>
      <c r="AH57" t="s">
        <v>118</v>
      </c>
      <c r="AI57" t="s">
        <v>119</v>
      </c>
      <c r="AJ57" t="s">
        <v>120</v>
      </c>
      <c r="AK57" t="s">
        <v>94</v>
      </c>
      <c r="AO57" t="s">
        <v>250</v>
      </c>
      <c r="AP57" t="s">
        <v>251</v>
      </c>
      <c r="AQ57" t="s">
        <v>97</v>
      </c>
      <c r="AR57" t="s">
        <v>98</v>
      </c>
      <c r="BA57" s="2" t="s">
        <v>250</v>
      </c>
      <c r="BB57" s="2" t="s">
        <v>118</v>
      </c>
      <c r="BC57" s="2" t="s">
        <v>119</v>
      </c>
      <c r="BD57" s="2" t="s">
        <v>120</v>
      </c>
      <c r="BE57" s="2" t="s">
        <v>94</v>
      </c>
      <c r="BF57" s="2"/>
      <c r="BG57" s="2"/>
      <c r="BH57" s="2"/>
      <c r="BI57" s="2"/>
      <c r="BJ57" s="2"/>
      <c r="BK57" s="2"/>
      <c r="BL57" s="2"/>
      <c r="BM57" s="2" t="s">
        <v>250</v>
      </c>
      <c r="BN57" s="2" t="s">
        <v>118</v>
      </c>
      <c r="BO57" s="2" t="s">
        <v>119</v>
      </c>
      <c r="BP57" s="2" t="s">
        <v>120</v>
      </c>
      <c r="BQ57" s="2" t="s">
        <v>94</v>
      </c>
      <c r="BR57" s="2"/>
      <c r="BS57" s="2"/>
      <c r="BT57" s="2"/>
      <c r="BU57" s="2"/>
      <c r="BV57" s="2"/>
      <c r="CK57" s="6"/>
    </row>
    <row r="58" spans="1:92" x14ac:dyDescent="0.25">
      <c r="A58" t="s">
        <v>248</v>
      </c>
      <c r="B58" t="s">
        <v>249</v>
      </c>
      <c r="D58" t="s">
        <v>242</v>
      </c>
      <c r="E58" t="s">
        <v>242</v>
      </c>
      <c r="F58" t="s">
        <v>167</v>
      </c>
      <c r="G58" t="s">
        <v>89</v>
      </c>
      <c r="H58">
        <v>20.74691</v>
      </c>
      <c r="I58">
        <v>0</v>
      </c>
      <c r="J58">
        <v>0</v>
      </c>
      <c r="K58">
        <v>0</v>
      </c>
      <c r="L58">
        <v>4.2899099999999999</v>
      </c>
      <c r="M58">
        <v>-1.9</v>
      </c>
      <c r="N58">
        <v>0.8</v>
      </c>
      <c r="O58">
        <v>5.87443941239826E-2</v>
      </c>
      <c r="P58">
        <v>8.7652264026864106</v>
      </c>
      <c r="Q58">
        <v>2012.5</v>
      </c>
      <c r="R58">
        <v>6.5</v>
      </c>
      <c r="T58">
        <v>-1.0699998351683899</v>
      </c>
      <c r="U58">
        <v>35606.260071127799</v>
      </c>
      <c r="V58">
        <v>154.173500549664</v>
      </c>
      <c r="W58">
        <v>0.90494655909028499</v>
      </c>
      <c r="X58">
        <v>-4853.4075777505705</v>
      </c>
      <c r="Y58">
        <v>0</v>
      </c>
      <c r="Z58">
        <v>94.539051160691102</v>
      </c>
      <c r="AA58">
        <v>0</v>
      </c>
      <c r="AB58">
        <v>0</v>
      </c>
      <c r="AC58">
        <v>0</v>
      </c>
      <c r="AD58">
        <v>0</v>
      </c>
      <c r="AE58">
        <v>149.18906991817701</v>
      </c>
      <c r="AF58">
        <v>7.8744085780662303</v>
      </c>
      <c r="AG58">
        <v>4788.2492195486702</v>
      </c>
      <c r="AH58">
        <v>0</v>
      </c>
      <c r="AI58">
        <v>0</v>
      </c>
      <c r="AJ58">
        <v>0</v>
      </c>
      <c r="AK58">
        <v>1574.0526682245099</v>
      </c>
      <c r="AL58">
        <v>71.411651723772707</v>
      </c>
      <c r="AM58">
        <v>35.251155168234497</v>
      </c>
      <c r="AN58">
        <v>115.509738155197</v>
      </c>
      <c r="AO58">
        <v>898.54785701073001</v>
      </c>
      <c r="AP58">
        <v>640.68138418070203</v>
      </c>
      <c r="AQ58">
        <v>0</v>
      </c>
      <c r="AR58">
        <v>0</v>
      </c>
      <c r="AS58">
        <v>4853.4075777505705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1.3910694622327899</v>
      </c>
      <c r="AZ58">
        <v>7.3422599337200398E-2</v>
      </c>
      <c r="BA58">
        <v>3.3484962758300298</v>
      </c>
      <c r="BB58">
        <v>0</v>
      </c>
      <c r="BC58">
        <v>0</v>
      </c>
      <c r="BD58">
        <v>0</v>
      </c>
      <c r="BE58">
        <v>4.2195770271595103</v>
      </c>
      <c r="BF58">
        <v>4.4075074377173902E-2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7.8131579769367399</v>
      </c>
      <c r="BN58">
        <v>0</v>
      </c>
      <c r="BO58">
        <v>0</v>
      </c>
      <c r="BP58">
        <v>0</v>
      </c>
      <c r="BQ58">
        <v>3.6691974149213098</v>
      </c>
      <c r="BV58">
        <v>0</v>
      </c>
      <c r="BW58">
        <v>0.13910694622327899</v>
      </c>
      <c r="BX58">
        <v>9.0325653645595292</v>
      </c>
      <c r="BY58">
        <v>11.526430466235199</v>
      </c>
      <c r="BZ58" t="s">
        <v>105</v>
      </c>
      <c r="CA58">
        <v>0.5</v>
      </c>
      <c r="CB58">
        <v>20.515000000000001</v>
      </c>
      <c r="CC58">
        <v>20.5589958307948</v>
      </c>
      <c r="CD58">
        <v>1.0021445688907999</v>
      </c>
      <c r="CK58" s="6"/>
    </row>
    <row r="59" spans="1:92" x14ac:dyDescent="0.25">
      <c r="A59" t="s">
        <v>252</v>
      </c>
      <c r="B59" t="s">
        <v>253</v>
      </c>
      <c r="D59" t="s">
        <v>242</v>
      </c>
      <c r="F59" t="s">
        <v>167</v>
      </c>
      <c r="G59" t="s">
        <v>89</v>
      </c>
      <c r="AG59" t="s">
        <v>93</v>
      </c>
      <c r="AH59" t="s">
        <v>118</v>
      </c>
      <c r="AI59" t="s">
        <v>119</v>
      </c>
      <c r="AJ59" t="s">
        <v>120</v>
      </c>
      <c r="AK59" t="s">
        <v>94</v>
      </c>
      <c r="AO59" t="s">
        <v>95</v>
      </c>
      <c r="AP59" t="s">
        <v>96</v>
      </c>
      <c r="AQ59" t="s">
        <v>97</v>
      </c>
      <c r="AR59" t="s">
        <v>98</v>
      </c>
      <c r="BA59" s="2" t="s">
        <v>93</v>
      </c>
      <c r="BB59" s="2" t="s">
        <v>118</v>
      </c>
      <c r="BC59" s="2" t="s">
        <v>119</v>
      </c>
      <c r="BD59" s="2" t="s">
        <v>120</v>
      </c>
      <c r="BE59" s="2" t="s">
        <v>94</v>
      </c>
      <c r="BF59" s="2"/>
      <c r="BG59" s="2"/>
      <c r="BH59" s="2"/>
      <c r="BI59" s="2"/>
      <c r="BJ59" s="2"/>
      <c r="BK59" s="2"/>
      <c r="BL59" s="2"/>
      <c r="BM59" s="2" t="s">
        <v>93</v>
      </c>
      <c r="BN59" s="2" t="s">
        <v>118</v>
      </c>
      <c r="BO59" s="2" t="s">
        <v>119</v>
      </c>
      <c r="BP59" s="2" t="s">
        <v>120</v>
      </c>
      <c r="BQ59" s="2" t="s">
        <v>94</v>
      </c>
      <c r="BR59" s="2"/>
      <c r="BS59" s="2"/>
      <c r="BT59" s="2"/>
      <c r="BU59" s="2"/>
      <c r="BV59" s="2"/>
      <c r="CK59" s="6"/>
    </row>
    <row r="60" spans="1:92" x14ac:dyDescent="0.25">
      <c r="A60" t="s">
        <v>252</v>
      </c>
      <c r="B60" t="s">
        <v>253</v>
      </c>
      <c r="D60" t="s">
        <v>242</v>
      </c>
      <c r="E60" t="s">
        <v>242</v>
      </c>
      <c r="F60" t="s">
        <v>167</v>
      </c>
      <c r="G60" t="s">
        <v>89</v>
      </c>
      <c r="H60">
        <v>29.953410000000002</v>
      </c>
      <c r="I60">
        <v>0</v>
      </c>
      <c r="J60">
        <v>0</v>
      </c>
      <c r="K60">
        <v>0</v>
      </c>
      <c r="L60">
        <v>13.14461</v>
      </c>
      <c r="M60">
        <v>-1.8</v>
      </c>
      <c r="N60">
        <v>0.52</v>
      </c>
      <c r="O60">
        <v>0.19480393411845001</v>
      </c>
      <c r="P60">
        <v>6.2530245896753101E-2</v>
      </c>
      <c r="Q60">
        <v>2012.5</v>
      </c>
      <c r="R60">
        <v>6.5</v>
      </c>
      <c r="T60">
        <v>-1.29492962856451</v>
      </c>
      <c r="U60">
        <v>66389.530550746305</v>
      </c>
      <c r="V60">
        <v>8.5065361261568793</v>
      </c>
      <c r="W60">
        <v>0.159141809443857</v>
      </c>
      <c r="X60">
        <v>-40.282394058083597</v>
      </c>
      <c r="Y60">
        <v>0</v>
      </c>
      <c r="Z60">
        <v>289.67483170447201</v>
      </c>
      <c r="AA60">
        <v>0</v>
      </c>
      <c r="AB60">
        <v>0</v>
      </c>
      <c r="AC60">
        <v>0</v>
      </c>
      <c r="AD60">
        <v>0</v>
      </c>
      <c r="AE60">
        <v>43.062110185703098</v>
      </c>
      <c r="AF60">
        <v>3.8842958169736401</v>
      </c>
      <c r="AG60">
        <v>0</v>
      </c>
      <c r="AH60">
        <v>0</v>
      </c>
      <c r="AI60">
        <v>0</v>
      </c>
      <c r="AJ60">
        <v>0</v>
      </c>
      <c r="AK60">
        <v>781.52976058528202</v>
      </c>
      <c r="AL60">
        <v>218.810723620034</v>
      </c>
      <c r="AM60">
        <v>440.621290623574</v>
      </c>
      <c r="AN60">
        <v>418.59573180018202</v>
      </c>
      <c r="AO60">
        <v>0</v>
      </c>
      <c r="AP60">
        <v>0</v>
      </c>
      <c r="AQ60">
        <v>0</v>
      </c>
      <c r="AR60">
        <v>0</v>
      </c>
      <c r="AS60">
        <v>40.282394058083597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0.13104111932024801</v>
      </c>
      <c r="AZ60">
        <v>1.1820193423688201E-2</v>
      </c>
      <c r="BA60">
        <v>0</v>
      </c>
      <c r="BB60">
        <v>0</v>
      </c>
      <c r="BC60">
        <v>0</v>
      </c>
      <c r="BD60">
        <v>0</v>
      </c>
      <c r="BE60">
        <v>0.68374734942541004</v>
      </c>
      <c r="BF60">
        <v>4.4075074377173902E-2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0.457218879746211</v>
      </c>
      <c r="BV60">
        <v>0</v>
      </c>
      <c r="BW60">
        <v>1.3104111932024799E-2</v>
      </c>
      <c r="BX60">
        <v>0.82660866216934603</v>
      </c>
      <c r="BY60">
        <v>0.50129395412338495</v>
      </c>
      <c r="BZ60" t="s">
        <v>114</v>
      </c>
      <c r="CA60">
        <v>1.3</v>
      </c>
      <c r="CB60">
        <v>6.37</v>
      </c>
      <c r="CC60">
        <v>1.3279026162927301</v>
      </c>
      <c r="CD60">
        <v>0.208461949182532</v>
      </c>
      <c r="CE60">
        <v>1.3279026162927301</v>
      </c>
      <c r="CF60">
        <v>7.79</v>
      </c>
      <c r="CG60">
        <v>8.8800000000000008</v>
      </c>
      <c r="CH60" t="s">
        <v>189</v>
      </c>
      <c r="CI60">
        <v>0.14953858291584801</v>
      </c>
      <c r="CK60" s="6"/>
    </row>
    <row r="61" spans="1:92" x14ac:dyDescent="0.25">
      <c r="A61" t="s">
        <v>254</v>
      </c>
      <c r="B61" t="s">
        <v>255</v>
      </c>
      <c r="D61" t="s">
        <v>242</v>
      </c>
      <c r="F61" t="s">
        <v>167</v>
      </c>
      <c r="G61" t="s">
        <v>89</v>
      </c>
      <c r="AG61" t="s">
        <v>256</v>
      </c>
      <c r="AH61" t="s">
        <v>118</v>
      </c>
      <c r="AI61" t="s">
        <v>119</v>
      </c>
      <c r="AJ61" t="s">
        <v>120</v>
      </c>
      <c r="AK61" t="s">
        <v>94</v>
      </c>
      <c r="AO61" t="s">
        <v>257</v>
      </c>
      <c r="AP61" t="s">
        <v>96</v>
      </c>
      <c r="AQ61" t="s">
        <v>97</v>
      </c>
      <c r="AR61" t="s">
        <v>98</v>
      </c>
      <c r="BA61" s="2" t="s">
        <v>256</v>
      </c>
      <c r="BB61" s="2" t="s">
        <v>118</v>
      </c>
      <c r="BC61" s="2" t="s">
        <v>119</v>
      </c>
      <c r="BD61" s="2" t="s">
        <v>120</v>
      </c>
      <c r="BE61" s="2" t="s">
        <v>94</v>
      </c>
      <c r="BF61" s="2"/>
      <c r="BG61" s="2"/>
      <c r="BH61" s="2"/>
      <c r="BI61" s="2"/>
      <c r="BJ61" s="2"/>
      <c r="BK61" s="2"/>
      <c r="BL61" s="2"/>
      <c r="BM61" s="2" t="s">
        <v>256</v>
      </c>
      <c r="BN61" s="2" t="s">
        <v>118</v>
      </c>
      <c r="BO61" s="2" t="s">
        <v>119</v>
      </c>
      <c r="BP61" s="2" t="s">
        <v>120</v>
      </c>
      <c r="BQ61" s="2" t="s">
        <v>94</v>
      </c>
      <c r="BR61" s="2"/>
      <c r="BS61" s="2"/>
      <c r="BT61" s="2"/>
      <c r="BU61" s="2"/>
      <c r="BV61" s="2"/>
      <c r="CK61" s="6"/>
    </row>
    <row r="62" spans="1:92" x14ac:dyDescent="0.25">
      <c r="A62" t="s">
        <v>254</v>
      </c>
      <c r="B62" t="s">
        <v>255</v>
      </c>
      <c r="D62" t="s">
        <v>242</v>
      </c>
      <c r="E62" t="s">
        <v>242</v>
      </c>
      <c r="F62" t="s">
        <v>167</v>
      </c>
      <c r="G62" t="s">
        <v>89</v>
      </c>
      <c r="H62">
        <v>46.020310000000002</v>
      </c>
      <c r="I62">
        <v>0</v>
      </c>
      <c r="J62">
        <v>0</v>
      </c>
      <c r="K62">
        <v>0</v>
      </c>
      <c r="L62">
        <v>12.75071</v>
      </c>
      <c r="M62">
        <v>-1.2</v>
      </c>
      <c r="N62">
        <v>0.45</v>
      </c>
      <c r="O62">
        <v>3.5621237000547402E-2</v>
      </c>
      <c r="P62">
        <v>0.66406865967453999</v>
      </c>
      <c r="Q62">
        <v>2012</v>
      </c>
      <c r="R62">
        <v>6.5</v>
      </c>
      <c r="T62">
        <v>-0.72916829443402598</v>
      </c>
      <c r="U62">
        <v>60034.385364771202</v>
      </c>
      <c r="V62">
        <v>50.120889957842202</v>
      </c>
      <c r="W62">
        <v>3.2796652952520802</v>
      </c>
      <c r="X62">
        <v>-2331.1746816525601</v>
      </c>
      <c r="Y62">
        <v>0</v>
      </c>
      <c r="Z62">
        <v>275.701604489467</v>
      </c>
      <c r="AA62">
        <v>0</v>
      </c>
      <c r="AB62">
        <v>0</v>
      </c>
      <c r="AC62">
        <v>0</v>
      </c>
      <c r="AD62">
        <v>0</v>
      </c>
      <c r="AE62">
        <v>28.130964924752799</v>
      </c>
      <c r="AF62">
        <v>1.9982517964628499</v>
      </c>
      <c r="AG62">
        <v>2950.6357112031601</v>
      </c>
      <c r="AH62">
        <v>0</v>
      </c>
      <c r="AI62">
        <v>0</v>
      </c>
      <c r="AJ62">
        <v>0</v>
      </c>
      <c r="AK62">
        <v>3134.3027955297298</v>
      </c>
      <c r="AL62">
        <v>205.098316817382</v>
      </c>
      <c r="AM62">
        <v>736.991038</v>
      </c>
      <c r="AN62">
        <v>1567.9726161902499</v>
      </c>
      <c r="AO62">
        <v>1552.81234057863</v>
      </c>
      <c r="AP62">
        <v>0</v>
      </c>
      <c r="AQ62">
        <v>0</v>
      </c>
      <c r="AR62">
        <v>0</v>
      </c>
      <c r="AS62">
        <v>2331.1746816525601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4.4124546671915198E-2</v>
      </c>
      <c r="AZ62">
        <v>3.13433808229166E-3</v>
      </c>
      <c r="BA62">
        <v>9.2563808955051403</v>
      </c>
      <c r="BB62">
        <v>0</v>
      </c>
      <c r="BC62">
        <v>0</v>
      </c>
      <c r="BD62">
        <v>0</v>
      </c>
      <c r="BE62">
        <v>1.47488389063655</v>
      </c>
      <c r="BF62">
        <v>4.3244902360647597E-2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2.4581398177275902</v>
      </c>
      <c r="BV62">
        <v>0</v>
      </c>
      <c r="BW62">
        <v>4.4124546671915196E-3</v>
      </c>
      <c r="BX62">
        <v>10.7785236708959</v>
      </c>
      <c r="BY62">
        <v>2.50138472008824</v>
      </c>
      <c r="BZ62" t="s">
        <v>114</v>
      </c>
      <c r="CA62">
        <v>0.7</v>
      </c>
      <c r="CB62">
        <v>16.835000000000001</v>
      </c>
      <c r="CC62">
        <v>13.279908390984099</v>
      </c>
      <c r="CD62">
        <v>0.78882734725180503</v>
      </c>
      <c r="CK62" s="6"/>
    </row>
    <row r="63" spans="1:92" x14ac:dyDescent="0.25">
      <c r="A63" t="s">
        <v>258</v>
      </c>
      <c r="B63" t="s">
        <v>259</v>
      </c>
      <c r="D63" t="s">
        <v>242</v>
      </c>
      <c r="F63" t="s">
        <v>167</v>
      </c>
      <c r="G63" t="s">
        <v>89</v>
      </c>
      <c r="AG63" t="s">
        <v>260</v>
      </c>
      <c r="AH63" t="s">
        <v>261</v>
      </c>
      <c r="AI63" t="s">
        <v>170</v>
      </c>
      <c r="AJ63" t="s">
        <v>171</v>
      </c>
      <c r="AK63" t="s">
        <v>94</v>
      </c>
      <c r="AO63" t="s">
        <v>262</v>
      </c>
      <c r="AP63" t="s">
        <v>263</v>
      </c>
      <c r="AQ63" t="s">
        <v>97</v>
      </c>
      <c r="AR63" t="s">
        <v>98</v>
      </c>
      <c r="BA63" s="2" t="s">
        <v>260</v>
      </c>
      <c r="BB63" s="2" t="s">
        <v>261</v>
      </c>
      <c r="BC63" s="2" t="s">
        <v>170</v>
      </c>
      <c r="BD63" s="2" t="s">
        <v>171</v>
      </c>
      <c r="BE63" s="2" t="s">
        <v>94</v>
      </c>
      <c r="BF63" s="2"/>
      <c r="BG63" s="2"/>
      <c r="BH63" s="2"/>
      <c r="BI63" s="2"/>
      <c r="BJ63" s="2"/>
      <c r="BK63" s="2"/>
      <c r="BL63" s="2"/>
      <c r="BM63" s="2" t="s">
        <v>260</v>
      </c>
      <c r="BN63" s="2" t="s">
        <v>261</v>
      </c>
      <c r="BO63" s="2" t="s">
        <v>170</v>
      </c>
      <c r="BP63" s="2" t="s">
        <v>171</v>
      </c>
      <c r="BQ63" s="2" t="s">
        <v>94</v>
      </c>
      <c r="BR63" s="2"/>
      <c r="BS63" s="2"/>
      <c r="BT63" s="2"/>
      <c r="BU63" s="2"/>
      <c r="BV63" s="2"/>
      <c r="CK63" s="6"/>
    </row>
    <row r="64" spans="1:92" x14ac:dyDescent="0.25">
      <c r="A64" t="s">
        <v>258</v>
      </c>
      <c r="B64" t="s">
        <v>259</v>
      </c>
      <c r="D64" t="s">
        <v>242</v>
      </c>
      <c r="E64" t="s">
        <v>242</v>
      </c>
      <c r="F64" t="s">
        <v>167</v>
      </c>
      <c r="G64" t="s">
        <v>89</v>
      </c>
      <c r="H64">
        <v>140.96340214378901</v>
      </c>
      <c r="I64">
        <v>0</v>
      </c>
      <c r="J64">
        <v>3.98594468013391</v>
      </c>
      <c r="K64">
        <v>0</v>
      </c>
      <c r="L64">
        <v>42.8298996022274</v>
      </c>
      <c r="M64">
        <v>-2</v>
      </c>
      <c r="N64">
        <v>0.89</v>
      </c>
      <c r="O64">
        <v>3.0954715998375602E-2</v>
      </c>
      <c r="P64">
        <v>0.30578289419849702</v>
      </c>
      <c r="Q64">
        <v>2013.5</v>
      </c>
      <c r="R64">
        <v>6.5</v>
      </c>
      <c r="T64">
        <v>-1.07754320374521</v>
      </c>
      <c r="U64">
        <v>395087.31970985199</v>
      </c>
      <c r="V64">
        <v>19.091579458438002</v>
      </c>
      <c r="W64">
        <v>32.039452219060301</v>
      </c>
      <c r="X64">
        <v>-4682.4303333074904</v>
      </c>
      <c r="Y64">
        <v>0</v>
      </c>
      <c r="Z64">
        <v>942.29496525493698</v>
      </c>
      <c r="AA64">
        <v>0</v>
      </c>
      <c r="AB64">
        <v>64.238575542354795</v>
      </c>
      <c r="AC64">
        <v>0</v>
      </c>
      <c r="AD64">
        <v>0</v>
      </c>
      <c r="AE64">
        <v>1121.7806848268101</v>
      </c>
      <c r="AF64" s="1">
        <v>9.7558398372866205E-7</v>
      </c>
      <c r="AG64">
        <v>4913.1629767507402</v>
      </c>
      <c r="AH64">
        <v>0</v>
      </c>
      <c r="AI64">
        <v>0</v>
      </c>
      <c r="AJ64">
        <v>0</v>
      </c>
      <c r="AK64">
        <v>1135.4271111780699</v>
      </c>
      <c r="AL64">
        <v>743.03511588382196</v>
      </c>
      <c r="AM64">
        <v>672.42942375497103</v>
      </c>
      <c r="AN64">
        <v>1658.75552940804</v>
      </c>
      <c r="AO64">
        <v>180.81397055343399</v>
      </c>
      <c r="AP64">
        <v>271.47939383979798</v>
      </c>
      <c r="AQ64">
        <v>0</v>
      </c>
      <c r="AR64">
        <v>0</v>
      </c>
      <c r="AS64">
        <v>4682.4303333074904</v>
      </c>
      <c r="AT64">
        <v>0</v>
      </c>
      <c r="AU64">
        <v>0</v>
      </c>
      <c r="AV64">
        <v>1.34986816511502E-2</v>
      </c>
      <c r="AW64">
        <v>0</v>
      </c>
      <c r="AX64">
        <v>0</v>
      </c>
      <c r="AY64">
        <v>1.57149191837256</v>
      </c>
      <c r="AZ64" s="1">
        <v>1.36668634685932E-9</v>
      </c>
      <c r="BA64">
        <v>1.7207008500068599</v>
      </c>
      <c r="BB64">
        <v>0</v>
      </c>
      <c r="BC64">
        <v>0</v>
      </c>
      <c r="BD64">
        <v>0</v>
      </c>
      <c r="BE64">
        <v>0.26510151126271198</v>
      </c>
      <c r="BF64">
        <v>4.4001735890407297E-2</v>
      </c>
      <c r="BG64">
        <v>0</v>
      </c>
      <c r="BH64">
        <v>0.29997070335889298</v>
      </c>
      <c r="BI64">
        <v>0</v>
      </c>
      <c r="BJ64">
        <v>0</v>
      </c>
      <c r="BK64">
        <v>1.57149191837256</v>
      </c>
      <c r="BL64" s="1">
        <v>1.36668634685932E-9</v>
      </c>
      <c r="BM64">
        <v>0</v>
      </c>
      <c r="BN64">
        <v>0</v>
      </c>
      <c r="BO64">
        <v>0</v>
      </c>
      <c r="BP64">
        <v>0</v>
      </c>
      <c r="BQ64">
        <v>0</v>
      </c>
      <c r="BV64">
        <v>0</v>
      </c>
      <c r="BW64">
        <v>0.15714919183725601</v>
      </c>
      <c r="BX64">
        <v>3.5707929626599699</v>
      </c>
      <c r="BY64">
        <v>1.9154643589885501</v>
      </c>
      <c r="BZ64" t="s">
        <v>114</v>
      </c>
      <c r="CA64">
        <v>1</v>
      </c>
      <c r="CB64">
        <v>8.51</v>
      </c>
      <c r="CC64">
        <v>5.4862573216485204</v>
      </c>
      <c r="CD64">
        <v>0.64468358656269298</v>
      </c>
      <c r="CE64">
        <v>5.4862573216485204</v>
      </c>
      <c r="CF64">
        <v>7.79</v>
      </c>
      <c r="CG64">
        <v>8.8800000000000008</v>
      </c>
      <c r="CH64" t="s">
        <v>189</v>
      </c>
      <c r="CI64">
        <v>0.61782177045591402</v>
      </c>
      <c r="CK64" s="6"/>
    </row>
    <row r="65" spans="1:92" x14ac:dyDescent="0.25">
      <c r="A65" t="s">
        <v>264</v>
      </c>
      <c r="B65" t="s">
        <v>265</v>
      </c>
      <c r="D65" t="s">
        <v>242</v>
      </c>
      <c r="E65" t="s">
        <v>242</v>
      </c>
      <c r="F65" t="s">
        <v>167</v>
      </c>
      <c r="G65" t="s">
        <v>89</v>
      </c>
      <c r="H65">
        <v>230.73207815208801</v>
      </c>
      <c r="I65">
        <v>0</v>
      </c>
      <c r="J65">
        <v>6.1322027751037496</v>
      </c>
      <c r="K65">
        <v>0</v>
      </c>
      <c r="L65">
        <v>36.906570892129203</v>
      </c>
      <c r="M65">
        <v>-2</v>
      </c>
      <c r="N65">
        <v>0.89</v>
      </c>
      <c r="O65">
        <v>6.2663673371647494E-2</v>
      </c>
      <c r="P65">
        <v>0.88936886607360499</v>
      </c>
      <c r="Q65">
        <v>2013.5</v>
      </c>
      <c r="R65">
        <v>6.5</v>
      </c>
      <c r="T65">
        <v>-1.08271518464173</v>
      </c>
      <c r="U65">
        <v>338538.37066293799</v>
      </c>
      <c r="V65">
        <v>17.394931158669401</v>
      </c>
      <c r="W65">
        <v>0.51719739452479596</v>
      </c>
      <c r="X65">
        <v>-5272.0518682043903</v>
      </c>
      <c r="Y65">
        <v>0</v>
      </c>
      <c r="Z65">
        <v>811.97659250803304</v>
      </c>
      <c r="AA65">
        <v>479.78542159768</v>
      </c>
      <c r="AB65">
        <v>98.8282584986366</v>
      </c>
      <c r="AC65">
        <v>0</v>
      </c>
      <c r="AD65">
        <v>0</v>
      </c>
      <c r="AE65">
        <v>4848.4683555780402</v>
      </c>
      <c r="AF65" s="1">
        <v>9.7558398372866205E-7</v>
      </c>
      <c r="AG65">
        <v>0</v>
      </c>
      <c r="AH65">
        <v>0</v>
      </c>
      <c r="AI65">
        <v>0</v>
      </c>
      <c r="AJ65">
        <v>0</v>
      </c>
      <c r="AK65">
        <v>180.81397055343399</v>
      </c>
      <c r="AL65">
        <v>640.27416441297396</v>
      </c>
      <c r="AM65">
        <v>0</v>
      </c>
      <c r="AN65">
        <v>508.06376448856503</v>
      </c>
      <c r="AO65">
        <v>0</v>
      </c>
      <c r="AP65">
        <v>0</v>
      </c>
      <c r="AQ65">
        <v>0</v>
      </c>
      <c r="AR65">
        <v>0</v>
      </c>
      <c r="AS65">
        <v>5272.0518682043903</v>
      </c>
      <c r="AT65">
        <v>0</v>
      </c>
      <c r="AU65">
        <v>6.5000000000000002E-2</v>
      </c>
      <c r="AV65">
        <v>2.4100161705280999E-2</v>
      </c>
      <c r="AW65">
        <v>0</v>
      </c>
      <c r="AX65">
        <v>0</v>
      </c>
      <c r="AY65">
        <v>3.2842853172062401</v>
      </c>
      <c r="AZ65" s="1">
        <v>1.5860329911117E-9</v>
      </c>
      <c r="BA65">
        <v>0</v>
      </c>
      <c r="BB65">
        <v>0</v>
      </c>
      <c r="BC65">
        <v>0</v>
      </c>
      <c r="BD65">
        <v>0</v>
      </c>
      <c r="BE65">
        <v>4.8992351817761202E-2</v>
      </c>
      <c r="BF65">
        <v>4.4001735890407297E-2</v>
      </c>
      <c r="BG65">
        <v>0.26</v>
      </c>
      <c r="BH65">
        <v>0.53555914900624302</v>
      </c>
      <c r="BI65">
        <v>0</v>
      </c>
      <c r="BJ65">
        <v>0</v>
      </c>
      <c r="BK65">
        <v>3.2842853172062401</v>
      </c>
      <c r="BL65" s="1">
        <v>1.5860329911117E-9</v>
      </c>
      <c r="BM65">
        <v>0</v>
      </c>
      <c r="BN65">
        <v>0</v>
      </c>
      <c r="BO65">
        <v>0</v>
      </c>
      <c r="BP65">
        <v>0</v>
      </c>
      <c r="BQ65">
        <v>0</v>
      </c>
      <c r="BV65">
        <v>1</v>
      </c>
      <c r="BW65">
        <v>0.32842853172062397</v>
      </c>
      <c r="BX65">
        <v>3.42237783231531</v>
      </c>
      <c r="BY65">
        <v>4.1238462036889203</v>
      </c>
      <c r="BZ65" t="s">
        <v>105</v>
      </c>
      <c r="CA65">
        <v>0.4</v>
      </c>
      <c r="CB65">
        <v>14.02</v>
      </c>
      <c r="CC65">
        <v>7.5462240360042303</v>
      </c>
      <c r="CD65">
        <v>0.53824707817433903</v>
      </c>
      <c r="CE65">
        <v>7.5462240360042303</v>
      </c>
      <c r="CF65">
        <v>7.32</v>
      </c>
      <c r="CG65">
        <v>8.48</v>
      </c>
      <c r="CH65" t="s">
        <v>189</v>
      </c>
      <c r="CI65">
        <v>0.88988490990615898</v>
      </c>
      <c r="CK65" s="7">
        <f>0.1*CL65*AY65</f>
        <v>3.2842853172062404E-2</v>
      </c>
      <c r="CL65">
        <v>0.1</v>
      </c>
    </row>
    <row r="66" spans="1:92" x14ac:dyDescent="0.25">
      <c r="A66" t="s">
        <v>264</v>
      </c>
      <c r="B66" t="s">
        <v>265</v>
      </c>
      <c r="D66" t="s">
        <v>242</v>
      </c>
      <c r="F66" t="s">
        <v>167</v>
      </c>
      <c r="G66" t="s">
        <v>89</v>
      </c>
      <c r="CK66" s="6"/>
    </row>
    <row r="67" spans="1:92" x14ac:dyDescent="0.25">
      <c r="A67" t="s">
        <v>266</v>
      </c>
      <c r="C67">
        <v>4000</v>
      </c>
      <c r="D67" t="s">
        <v>267</v>
      </c>
      <c r="E67" t="s">
        <v>267</v>
      </c>
      <c r="F67" t="s">
        <v>268</v>
      </c>
      <c r="G67" t="s">
        <v>180</v>
      </c>
      <c r="H67">
        <v>370.252725</v>
      </c>
      <c r="I67">
        <v>0</v>
      </c>
      <c r="J67">
        <v>0</v>
      </c>
      <c r="K67">
        <v>0</v>
      </c>
      <c r="L67">
        <v>100.252725</v>
      </c>
      <c r="M67">
        <v>-2.1</v>
      </c>
      <c r="N67">
        <v>1.7</v>
      </c>
      <c r="O67">
        <v>0.161635553227131</v>
      </c>
      <c r="P67">
        <v>3.6188689422989202</v>
      </c>
      <c r="Q67">
        <v>2013.5</v>
      </c>
      <c r="R67">
        <v>6.5</v>
      </c>
      <c r="T67">
        <v>-0.26253261154937901</v>
      </c>
      <c r="U67">
        <v>1842111.1279080799</v>
      </c>
      <c r="V67">
        <v>68.833541336920604</v>
      </c>
      <c r="W67">
        <v>24.7109701811378</v>
      </c>
      <c r="X67">
        <v>-8515.8020733911108</v>
      </c>
      <c r="Y67">
        <v>-13571.722629629799</v>
      </c>
      <c r="Z67">
        <v>2280.7052082499999</v>
      </c>
      <c r="AA67">
        <v>0</v>
      </c>
      <c r="AB67">
        <v>0</v>
      </c>
      <c r="AC67">
        <v>0</v>
      </c>
      <c r="AD67">
        <v>0</v>
      </c>
      <c r="AE67">
        <v>3596.56815623393</v>
      </c>
      <c r="AF67">
        <v>0</v>
      </c>
      <c r="AG67">
        <v>21686.860025689799</v>
      </c>
      <c r="AH67">
        <v>4682.7058035110103</v>
      </c>
      <c r="AI67">
        <v>1560.0855659355</v>
      </c>
      <c r="AJ67">
        <v>13559.850865664401</v>
      </c>
      <c r="AK67">
        <v>15989.017746469101</v>
      </c>
      <c r="AL67">
        <v>1790.66900655676</v>
      </c>
      <c r="AM67">
        <v>20050.544999999998</v>
      </c>
      <c r="AN67">
        <v>862.12916544658003</v>
      </c>
      <c r="AO67">
        <v>3031.3233786701599</v>
      </c>
      <c r="AP67">
        <v>689.42614882435896</v>
      </c>
      <c r="AQ67">
        <v>13501.8093217479</v>
      </c>
      <c r="AR67">
        <v>1367.07761766819</v>
      </c>
      <c r="AS67">
        <v>22087.524703020899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0.107625049281222</v>
      </c>
      <c r="AZ67">
        <v>0</v>
      </c>
      <c r="BA67">
        <v>9.9508074337304002</v>
      </c>
      <c r="BB67">
        <v>0.56050815219368999</v>
      </c>
      <c r="BC67">
        <v>0.10893069451776501</v>
      </c>
      <c r="BD67">
        <v>0.67628340604529302</v>
      </c>
      <c r="BE67">
        <v>1.5948711365670201</v>
      </c>
      <c r="BF67">
        <v>4.54991165227678E-2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4.3264380146653902</v>
      </c>
      <c r="BN67">
        <v>0.84076222829053504</v>
      </c>
      <c r="BO67">
        <v>0.155615277882521</v>
      </c>
      <c r="BP67">
        <v>0.67628340604529302</v>
      </c>
      <c r="BQ67">
        <v>1.5948711365670201</v>
      </c>
      <c r="BV67">
        <v>1</v>
      </c>
      <c r="BW67">
        <v>1.07625049281222E-2</v>
      </c>
      <c r="BX67">
        <v>12.9990258723354</v>
      </c>
      <c r="BY67">
        <v>7.6394691799735304</v>
      </c>
      <c r="BZ67" t="s">
        <v>114</v>
      </c>
      <c r="CA67">
        <v>0.7</v>
      </c>
      <c r="CB67">
        <v>11.904999999999999</v>
      </c>
      <c r="CC67">
        <v>20.638495052308901</v>
      </c>
      <c r="CD67">
        <v>1.7335989124157001</v>
      </c>
      <c r="CK67" s="7">
        <f>0.1*SUM(BA67:BE67)</f>
        <v>1.2891400823054169</v>
      </c>
      <c r="CL67">
        <v>0</v>
      </c>
      <c r="CN67" t="s">
        <v>285</v>
      </c>
    </row>
    <row r="68" spans="1:92" x14ac:dyDescent="0.25">
      <c r="A68" t="s">
        <v>266</v>
      </c>
      <c r="C68">
        <v>4000</v>
      </c>
      <c r="D68" t="s">
        <v>267</v>
      </c>
      <c r="F68" t="s">
        <v>268</v>
      </c>
      <c r="G68" t="s">
        <v>180</v>
      </c>
      <c r="CK68" s="6"/>
    </row>
    <row r="69" spans="1:92" x14ac:dyDescent="0.25">
      <c r="A69" t="s">
        <v>269</v>
      </c>
      <c r="D69" t="s">
        <v>270</v>
      </c>
      <c r="E69" t="s">
        <v>270</v>
      </c>
      <c r="F69" t="s">
        <v>167</v>
      </c>
      <c r="G69" t="s">
        <v>89</v>
      </c>
      <c r="H69">
        <v>217.93902</v>
      </c>
      <c r="I69">
        <v>0</v>
      </c>
      <c r="J69">
        <v>21.7970453029114</v>
      </c>
      <c r="K69">
        <v>0</v>
      </c>
      <c r="L69">
        <v>102.261464</v>
      </c>
      <c r="M69">
        <v>-2.6</v>
      </c>
      <c r="N69">
        <v>1.19</v>
      </c>
      <c r="O69">
        <v>6.9314900153609804E-2</v>
      </c>
      <c r="P69">
        <v>0.85756033983825897</v>
      </c>
      <c r="Q69">
        <v>2012.5</v>
      </c>
      <c r="R69">
        <v>6.5</v>
      </c>
      <c r="T69">
        <v>-1.39460085568089</v>
      </c>
      <c r="U69">
        <v>1232658.8120241901</v>
      </c>
      <c r="V69">
        <v>13.5118241243393</v>
      </c>
      <c r="W69">
        <v>0.60937046343608903</v>
      </c>
      <c r="X69">
        <v>-713.955758826546</v>
      </c>
      <c r="Y69">
        <v>-5940.4057295584198</v>
      </c>
      <c r="Z69">
        <v>2572.4517779812199</v>
      </c>
      <c r="AA69">
        <v>255.65366</v>
      </c>
      <c r="AB69">
        <v>404.999051999546</v>
      </c>
      <c r="AC69">
        <v>0</v>
      </c>
      <c r="AD69">
        <v>0</v>
      </c>
      <c r="AE69">
        <v>1292.0553913199301</v>
      </c>
      <c r="AF69">
        <v>23.286108613643801</v>
      </c>
      <c r="AG69">
        <v>425</v>
      </c>
      <c r="AH69">
        <v>60</v>
      </c>
      <c r="AI69">
        <v>218.46458190083101</v>
      </c>
      <c r="AJ69">
        <v>7767.6862617572897</v>
      </c>
      <c r="AK69">
        <v>797.79232908209406</v>
      </c>
      <c r="AL69">
        <v>2022.2755515312799</v>
      </c>
      <c r="AM69">
        <v>3067.8439199999998</v>
      </c>
      <c r="AN69">
        <v>2073.5175732017501</v>
      </c>
      <c r="AO69">
        <v>0</v>
      </c>
      <c r="AP69">
        <v>0</v>
      </c>
      <c r="AQ69">
        <v>0</v>
      </c>
      <c r="AR69">
        <v>0</v>
      </c>
      <c r="AS69">
        <v>6654.3614883849596</v>
      </c>
      <c r="AT69">
        <v>1.25778161066676E-2</v>
      </c>
      <c r="AU69">
        <v>0.05</v>
      </c>
      <c r="AV69">
        <v>3.56438420243613E-2</v>
      </c>
      <c r="AW69">
        <v>0</v>
      </c>
      <c r="AX69">
        <v>0</v>
      </c>
      <c r="AY69">
        <v>0.25269643926082103</v>
      </c>
      <c r="AZ69">
        <v>4.5542294629468301E-3</v>
      </c>
      <c r="BA69">
        <v>5.8184185589206898E-2</v>
      </c>
      <c r="BB69">
        <v>2.3469251330100301E-2</v>
      </c>
      <c r="BC69">
        <v>4.2726668161298997E-2</v>
      </c>
      <c r="BD69" s="3">
        <v>1.51918150942124</v>
      </c>
      <c r="BE69">
        <v>0.109220933969313</v>
      </c>
      <c r="BF69">
        <v>5.0311264426670402E-2</v>
      </c>
      <c r="BG69">
        <v>0.05</v>
      </c>
      <c r="BH69">
        <v>0.11881280674787099</v>
      </c>
      <c r="BI69">
        <v>0</v>
      </c>
      <c r="BJ69">
        <v>0</v>
      </c>
      <c r="BK69">
        <v>0.25269643926082103</v>
      </c>
      <c r="BL69">
        <v>4.5542294629468301E-3</v>
      </c>
      <c r="BM69">
        <v>0.124680397691158</v>
      </c>
      <c r="BN69">
        <v>2.6402907746362801E-2</v>
      </c>
      <c r="BO69">
        <v>4.2726668161298997E-2</v>
      </c>
      <c r="BP69">
        <v>1.51918150942124</v>
      </c>
      <c r="BQ69">
        <v>0.234044858505671</v>
      </c>
      <c r="BV69">
        <v>0</v>
      </c>
      <c r="BW69">
        <v>2.5269643926082101E-2</v>
      </c>
      <c r="BX69">
        <v>2.1082548753259598</v>
      </c>
      <c r="BY69">
        <v>2.4234110814240402</v>
      </c>
      <c r="BZ69" t="s">
        <v>114</v>
      </c>
      <c r="CA69">
        <v>1.2</v>
      </c>
      <c r="CB69">
        <v>7.3250000000000002</v>
      </c>
      <c r="CC69">
        <v>4.5316659567500004</v>
      </c>
      <c r="CD69">
        <v>0.61865746849829295</v>
      </c>
      <c r="CE69">
        <v>4.5316659567500004</v>
      </c>
      <c r="CF69">
        <v>2.1</v>
      </c>
      <c r="CG69">
        <v>3.76</v>
      </c>
      <c r="CH69" t="s">
        <v>189</v>
      </c>
      <c r="CI69">
        <v>1.20523030764628</v>
      </c>
      <c r="CK69" s="6">
        <f>CM69*BD69</f>
        <v>0.75959075471061999</v>
      </c>
      <c r="CM69">
        <v>0.5</v>
      </c>
      <c r="CN69" t="s">
        <v>283</v>
      </c>
    </row>
    <row r="70" spans="1:92" x14ac:dyDescent="0.25">
      <c r="A70" t="s">
        <v>269</v>
      </c>
      <c r="D70" t="s">
        <v>270</v>
      </c>
      <c r="F70" t="s">
        <v>167</v>
      </c>
      <c r="G70" t="s">
        <v>89</v>
      </c>
      <c r="CK70" s="6"/>
    </row>
    <row r="71" spans="1:92" x14ac:dyDescent="0.25">
      <c r="A71" t="s">
        <v>271</v>
      </c>
      <c r="C71">
        <v>8070</v>
      </c>
      <c r="D71" t="s">
        <v>272</v>
      </c>
      <c r="E71" t="s">
        <v>272</v>
      </c>
      <c r="F71" t="s">
        <v>113</v>
      </c>
      <c r="H71">
        <v>1474.0942950000001</v>
      </c>
      <c r="I71">
        <v>49.3354</v>
      </c>
      <c r="J71">
        <v>646.39504599999998</v>
      </c>
      <c r="K71">
        <v>0</v>
      </c>
      <c r="L71">
        <v>167.185249</v>
      </c>
      <c r="M71">
        <v>-18.100000000000001</v>
      </c>
      <c r="N71">
        <v>16</v>
      </c>
      <c r="O71">
        <v>0.443989490527394</v>
      </c>
      <c r="P71">
        <v>5.5651809360323004</v>
      </c>
      <c r="Q71">
        <v>2012.5</v>
      </c>
      <c r="R71">
        <v>6.5</v>
      </c>
      <c r="T71">
        <v>-2.0527639518052698</v>
      </c>
      <c r="U71">
        <v>26828611.544792101</v>
      </c>
      <c r="V71">
        <v>26.2449657850708</v>
      </c>
      <c r="W71">
        <v>0.83585533907824905</v>
      </c>
      <c r="X71">
        <v>6480.3215338658001</v>
      </c>
      <c r="Y71">
        <v>-36681.909340446597</v>
      </c>
      <c r="Z71">
        <v>4417.44781635242</v>
      </c>
      <c r="AA71">
        <v>0</v>
      </c>
      <c r="AB71">
        <v>12876.5982992547</v>
      </c>
      <c r="AC71">
        <v>0</v>
      </c>
      <c r="AD71">
        <v>584.12080325856095</v>
      </c>
      <c r="AE71">
        <v>6303.2716296969002</v>
      </c>
      <c r="AF71">
        <v>91.085797467041502</v>
      </c>
      <c r="AG71">
        <v>5576.0774319194097</v>
      </c>
      <c r="AH71">
        <v>5184</v>
      </c>
      <c r="AI71">
        <v>2197.2906386714999</v>
      </c>
      <c r="AJ71">
        <v>6502.6177319203198</v>
      </c>
      <c r="AK71">
        <v>145.20124919448</v>
      </c>
      <c r="AL71">
        <v>3304.5165170813202</v>
      </c>
      <c r="AM71">
        <v>8359.2624500000002</v>
      </c>
      <c r="AN71">
        <v>822.98271771746897</v>
      </c>
      <c r="AO71">
        <v>1190.19776169482</v>
      </c>
      <c r="AP71">
        <v>0</v>
      </c>
      <c r="AQ71">
        <v>0</v>
      </c>
      <c r="AR71">
        <v>0</v>
      </c>
      <c r="AS71">
        <v>30201.587806580799</v>
      </c>
      <c r="AT71">
        <v>0</v>
      </c>
      <c r="AU71">
        <v>0</v>
      </c>
      <c r="AV71">
        <v>11.5529914058878</v>
      </c>
      <c r="AW71">
        <v>0</v>
      </c>
      <c r="AX71">
        <v>0.10481561144043799</v>
      </c>
      <c r="AY71">
        <v>1.1310695771425801</v>
      </c>
      <c r="AZ71">
        <v>1.6344587458258598E-2</v>
      </c>
      <c r="BA71" s="3">
        <v>9.3387526129020806</v>
      </c>
      <c r="BB71">
        <v>0.93022560860019399</v>
      </c>
      <c r="BC71">
        <v>0.21028559893309701</v>
      </c>
      <c r="BD71">
        <v>1.5557874323996901</v>
      </c>
      <c r="BE71">
        <v>1.38960823458276E-2</v>
      </c>
      <c r="BF71">
        <v>0</v>
      </c>
      <c r="BG71">
        <v>0</v>
      </c>
      <c r="BH71">
        <v>6.1615954164734799</v>
      </c>
      <c r="BI71">
        <v>0</v>
      </c>
      <c r="BJ71">
        <v>0.24456976002768799</v>
      </c>
      <c r="BK71">
        <v>2.6391623466660201</v>
      </c>
      <c r="BL71">
        <v>3.8137370735936801E-2</v>
      </c>
      <c r="BM71">
        <v>0.83381719758054296</v>
      </c>
      <c r="BN71">
        <v>4.6511280430009698</v>
      </c>
      <c r="BO71">
        <v>0.39428549799955698</v>
      </c>
      <c r="BP71">
        <v>1.5557874323996901</v>
      </c>
      <c r="BQ71">
        <v>2.6055154398426698E-2</v>
      </c>
      <c r="BV71">
        <v>0</v>
      </c>
      <c r="BW71">
        <v>0.11310695771425799</v>
      </c>
      <c r="BX71">
        <v>24.854168517109901</v>
      </c>
      <c r="BY71">
        <v>16.544538219282298</v>
      </c>
      <c r="BZ71" t="s">
        <v>114</v>
      </c>
      <c r="CA71">
        <v>1.5</v>
      </c>
      <c r="CC71">
        <v>41.398706736392299</v>
      </c>
      <c r="CK71" s="6"/>
      <c r="CN71" t="s">
        <v>284</v>
      </c>
    </row>
    <row r="72" spans="1:92" x14ac:dyDescent="0.25">
      <c r="A72" t="s">
        <v>271</v>
      </c>
      <c r="C72">
        <v>8070</v>
      </c>
      <c r="D72" t="s">
        <v>272</v>
      </c>
      <c r="F72" t="s">
        <v>113</v>
      </c>
      <c r="CK72" s="6"/>
    </row>
    <row r="73" spans="1:92" x14ac:dyDescent="0.25">
      <c r="A73" t="s">
        <v>273</v>
      </c>
      <c r="C73">
        <v>3300</v>
      </c>
      <c r="D73" t="s">
        <v>274</v>
      </c>
      <c r="E73" t="s">
        <v>274</v>
      </c>
      <c r="F73" t="s">
        <v>167</v>
      </c>
      <c r="G73" t="s">
        <v>180</v>
      </c>
      <c r="H73">
        <v>3449.9947999999999</v>
      </c>
      <c r="I73">
        <v>0</v>
      </c>
      <c r="J73">
        <v>267.98328455195298</v>
      </c>
      <c r="K73">
        <v>0</v>
      </c>
      <c r="L73">
        <v>1629.2311999999999</v>
      </c>
      <c r="M73">
        <v>-3</v>
      </c>
      <c r="N73">
        <v>1.89</v>
      </c>
      <c r="O73">
        <v>3.6849492773667801E-2</v>
      </c>
      <c r="P73">
        <v>9.8712443682532805E-2</v>
      </c>
      <c r="Q73">
        <v>2014</v>
      </c>
      <c r="R73">
        <v>6.5</v>
      </c>
      <c r="T73">
        <v>-1.1108140950394401</v>
      </c>
      <c r="U73">
        <v>30779206.189619899</v>
      </c>
      <c r="V73">
        <v>5.9675509064746297</v>
      </c>
      <c r="W73">
        <v>626.402495830578</v>
      </c>
      <c r="X73">
        <v>6608.0715403792601</v>
      </c>
      <c r="Y73">
        <v>-36828.011605945198</v>
      </c>
      <c r="Z73">
        <v>40235.223255399098</v>
      </c>
      <c r="AA73">
        <v>0</v>
      </c>
      <c r="AB73">
        <v>4884.4608972272899</v>
      </c>
      <c r="AC73">
        <v>0</v>
      </c>
      <c r="AD73">
        <v>0</v>
      </c>
      <c r="AE73">
        <v>11568.7536111096</v>
      </c>
      <c r="AF73">
        <v>5943.7558446019202</v>
      </c>
      <c r="AG73">
        <v>2670.3935306979702</v>
      </c>
      <c r="AH73">
        <v>246.593738643395</v>
      </c>
      <c r="AI73">
        <v>11638.878287748301</v>
      </c>
      <c r="AJ73">
        <v>324</v>
      </c>
      <c r="AK73">
        <v>19713.142078739998</v>
      </c>
      <c r="AL73">
        <v>32793.5019543651</v>
      </c>
      <c r="AM73">
        <v>30792.469679999998</v>
      </c>
      <c r="AN73">
        <v>1410.4555154248201</v>
      </c>
      <c r="AO73">
        <v>0</v>
      </c>
      <c r="AP73">
        <v>0</v>
      </c>
      <c r="AQ73">
        <v>994.19654879097197</v>
      </c>
      <c r="AR73">
        <v>1641.0399758513499</v>
      </c>
      <c r="AS73">
        <v>30219.940065565901</v>
      </c>
      <c r="AT73">
        <v>0</v>
      </c>
      <c r="AU73">
        <v>0</v>
      </c>
      <c r="AV73">
        <v>8.9940474327289299E-2</v>
      </c>
      <c r="AW73">
        <v>0</v>
      </c>
      <c r="AX73">
        <v>0</v>
      </c>
      <c r="AY73" s="3">
        <v>0.142014879301471</v>
      </c>
      <c r="AZ73">
        <v>7.2963933474904194E-2</v>
      </c>
      <c r="BA73" s="3">
        <v>8.1952565440005405E-3</v>
      </c>
      <c r="BB73" s="3">
        <v>6.0542356086329503E-3</v>
      </c>
      <c r="BC73" s="3">
        <v>0.28575142159684402</v>
      </c>
      <c r="BD73" s="3">
        <v>3.57960245298519E-3</v>
      </c>
      <c r="BE73" s="3">
        <v>7.2597954466155704E-2</v>
      </c>
      <c r="BF73">
        <v>4.9391667990889301E-2</v>
      </c>
      <c r="BG73">
        <v>0</v>
      </c>
      <c r="BH73">
        <v>8.9940474327289299E-2</v>
      </c>
      <c r="BI73">
        <v>0</v>
      </c>
      <c r="BJ73">
        <v>0</v>
      </c>
      <c r="BK73">
        <v>0.142014879301471</v>
      </c>
      <c r="BL73">
        <v>7.2963933474904194E-2</v>
      </c>
      <c r="BM73">
        <v>1.6390513088001098E-2</v>
      </c>
      <c r="BN73">
        <v>6.8110150597120696E-3</v>
      </c>
      <c r="BO73">
        <v>0.14287571079842201</v>
      </c>
      <c r="BP73">
        <v>9.9433401471810709E-4</v>
      </c>
      <c r="BQ73">
        <v>0</v>
      </c>
      <c r="BV73">
        <v>0</v>
      </c>
      <c r="BW73">
        <v>1.42014879301471E-2</v>
      </c>
      <c r="BX73">
        <v>0.68109775777228299</v>
      </c>
      <c r="BY73">
        <v>0.52138252805540697</v>
      </c>
      <c r="BZ73" t="s">
        <v>114</v>
      </c>
      <c r="CA73">
        <v>1</v>
      </c>
      <c r="CB73">
        <v>2.56</v>
      </c>
      <c r="CC73">
        <v>1.20248028582769</v>
      </c>
      <c r="CD73">
        <v>0.469718861651441</v>
      </c>
      <c r="CE73">
        <v>1.20248028582769</v>
      </c>
      <c r="CF73">
        <v>7.0000000000000007E-2</v>
      </c>
      <c r="CG73">
        <v>0.35</v>
      </c>
      <c r="CH73" t="s">
        <v>189</v>
      </c>
      <c r="CI73">
        <v>3.4356579595076902</v>
      </c>
      <c r="CK73" s="6">
        <v>0.15</v>
      </c>
    </row>
    <row r="74" spans="1:92" x14ac:dyDescent="0.25">
      <c r="A74" t="s">
        <v>273</v>
      </c>
      <c r="C74">
        <v>3300</v>
      </c>
      <c r="D74" t="s">
        <v>274</v>
      </c>
      <c r="F74" t="s">
        <v>167</v>
      </c>
      <c r="G74" t="s">
        <v>180</v>
      </c>
      <c r="CK74" s="6"/>
    </row>
  </sheetData>
  <autoFilter ref="A2:CN74" xr:uid="{20B4716E-B07E-44E1-AF60-DCA7BF216456}"/>
  <conditionalFormatting sqref="CI2:C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2:C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A15F-6770-42F9-83A5-DE4EE3762AA0}">
  <dimension ref="A1:AJ57"/>
  <sheetViews>
    <sheetView tabSelected="1" topLeftCell="A25" workbookViewId="0">
      <selection activeCell="X27" sqref="X27"/>
    </sheetView>
  </sheetViews>
  <sheetFormatPr defaultRowHeight="15" x14ac:dyDescent="0.25"/>
  <cols>
    <col min="2" max="2" width="15.28515625" customWidth="1"/>
    <col min="3" max="3" width="50.5703125" bestFit="1" customWidth="1"/>
    <col min="4" max="30" width="6.140625" customWidth="1"/>
    <col min="31" max="31" width="10.5703125" bestFit="1" customWidth="1"/>
  </cols>
  <sheetData>
    <row r="1" spans="1:36" ht="147" thickBot="1" x14ac:dyDescent="0.3">
      <c r="A1" s="9" t="s">
        <v>293</v>
      </c>
      <c r="B1" s="9"/>
      <c r="C1" s="9"/>
      <c r="D1" s="10" t="s">
        <v>294</v>
      </c>
      <c r="E1" s="11" t="s">
        <v>295</v>
      </c>
      <c r="F1" s="11" t="s">
        <v>296</v>
      </c>
      <c r="G1" s="11" t="s">
        <v>297</v>
      </c>
      <c r="H1" s="11" t="s">
        <v>298</v>
      </c>
      <c r="I1" s="11" t="s">
        <v>299</v>
      </c>
      <c r="J1" s="11" t="s">
        <v>300</v>
      </c>
      <c r="K1" s="11" t="s">
        <v>301</v>
      </c>
      <c r="L1" s="11" t="s">
        <v>302</v>
      </c>
      <c r="M1" s="11" t="s">
        <v>303</v>
      </c>
      <c r="N1" s="11" t="s">
        <v>304</v>
      </c>
      <c r="O1" s="12" t="s">
        <v>305</v>
      </c>
      <c r="P1" s="11" t="s">
        <v>306</v>
      </c>
      <c r="Q1" s="13" t="s">
        <v>294</v>
      </c>
      <c r="R1" s="14" t="s">
        <v>295</v>
      </c>
      <c r="S1" s="14" t="s">
        <v>296</v>
      </c>
      <c r="T1" s="14" t="s">
        <v>297</v>
      </c>
      <c r="U1" s="14" t="s">
        <v>298</v>
      </c>
      <c r="V1" s="14" t="s">
        <v>299</v>
      </c>
      <c r="W1" s="14"/>
      <c r="X1" s="15" t="s">
        <v>307</v>
      </c>
      <c r="Y1" s="16" t="s">
        <v>308</v>
      </c>
      <c r="Z1" s="14" t="s">
        <v>302</v>
      </c>
      <c r="AA1" s="14" t="s">
        <v>303</v>
      </c>
      <c r="AB1" s="14" t="s">
        <v>309</v>
      </c>
      <c r="AC1" s="17" t="s">
        <v>305</v>
      </c>
      <c r="AD1" s="18" t="s">
        <v>306</v>
      </c>
      <c r="AE1" s="19" t="s">
        <v>310</v>
      </c>
    </row>
    <row r="2" spans="1:36" ht="15.75" thickBot="1" x14ac:dyDescent="0.3">
      <c r="A2" s="20">
        <f>VLOOKUP([3]Factsheet!$BK$1,$A$7:$AD$57,A4,FALSE)</f>
        <v>17</v>
      </c>
      <c r="B2" s="21" t="str">
        <f>VLOOKUP([3]Factsheet!$BK$1,$A$7:$AD$57,B4,FALSE)</f>
        <v>NL11_5_4</v>
      </c>
      <c r="C2" s="22" t="str">
        <f>VLOOKUP([3]Factsheet!$BK$1,$A$7:$AD$57,C4,FALSE)</f>
        <v>TerraNova</v>
      </c>
      <c r="D2" s="23">
        <f>VLOOKUP([3]Factsheet!$BK$1,$A$7:$AD$57,D4,FALSE)</f>
        <v>0</v>
      </c>
      <c r="E2" s="24">
        <f>VLOOKUP([3]Factsheet!$BK$1,$A$7:$AD$57,E4,FALSE)</f>
        <v>0</v>
      </c>
      <c r="F2" s="24">
        <f>VLOOKUP([3]Factsheet!$BK$1,$A$7:$AD$57,F4,FALSE)</f>
        <v>0</v>
      </c>
      <c r="G2" s="24">
        <f>VLOOKUP([3]Factsheet!$BK$1,$A$7:$AD$57,G4,FALSE)</f>
        <v>0</v>
      </c>
      <c r="H2" s="24">
        <f>VLOOKUP([3]Factsheet!$BK$1,$A$7:$AD$57,H4,FALSE)</f>
        <v>0</v>
      </c>
      <c r="I2" s="24">
        <f>VLOOKUP([3]Factsheet!$BK$1,$A$7:$AD$57,I4,FALSE)</f>
        <v>0</v>
      </c>
      <c r="J2" s="24">
        <f>VLOOKUP([3]Factsheet!$BK$1,$A$7:$AD$57,J4,FALSE)</f>
        <v>0</v>
      </c>
      <c r="K2" s="24">
        <f>VLOOKUP([3]Factsheet!$BK$1,$A$7:$AD$57,K4,FALSE)</f>
        <v>0</v>
      </c>
      <c r="L2" s="24">
        <f>VLOOKUP([3]Factsheet!$BK$1,$A$7:$AD$57,L4,FALSE)</f>
        <v>0</v>
      </c>
      <c r="M2" s="24">
        <f>VLOOKUP([3]Factsheet!$BK$1,$A$7:$AD$57,M4,FALSE)</f>
        <v>0</v>
      </c>
      <c r="N2" s="24">
        <f>VLOOKUP([3]Factsheet!$BK$1,$A$7:$AD$57,N4,FALSE)</f>
        <v>0</v>
      </c>
      <c r="O2" s="25">
        <f>VLOOKUP([3]Factsheet!$BK$1,$A$7:$AD$57,O4,FALSE)</f>
        <v>0</v>
      </c>
      <c r="P2" s="26">
        <f>VLOOKUP([3]Factsheet!$BK$1,$A$7:$AD$57,P4,FALSE)</f>
        <v>0</v>
      </c>
      <c r="Q2" s="27" t="e">
        <f>VLOOKUP([3]Factsheet!$BK$1,$A$7:$AD$57,Q4,FALSE)</f>
        <v>#N/A</v>
      </c>
      <c r="R2" s="28">
        <f>VLOOKUP([3]Factsheet!$BK$1,$A$7:$AD$57,R4,FALSE)</f>
        <v>0</v>
      </c>
      <c r="S2" s="28">
        <f>VLOOKUP([3]Factsheet!$BK$1,$A$7:$AD$57,S4,FALSE)</f>
        <v>0</v>
      </c>
      <c r="T2" s="28">
        <f>VLOOKUP([3]Factsheet!$BK$1,$A$7:$AD$57,T4,FALSE)</f>
        <v>0</v>
      </c>
      <c r="U2" s="28">
        <f>VLOOKUP([3]Factsheet!$BK$1,$A$7:$AD$57,U4,FALSE)</f>
        <v>0</v>
      </c>
      <c r="V2" s="28">
        <f>VLOOKUP([3]Factsheet!$BK$1,$A$7:$AD$57,V4,FALSE)</f>
        <v>0</v>
      </c>
      <c r="W2" s="28"/>
      <c r="X2" s="28">
        <f>VLOOKUP([3]Factsheet!$BK$1,$A$7:$AD$57,X4,FALSE)</f>
        <v>0</v>
      </c>
      <c r="Y2" s="28">
        <f>VLOOKUP([3]Factsheet!$BK$1,$A$7:$AD$57,Y4,FALSE)</f>
        <v>0</v>
      </c>
      <c r="Z2" s="28">
        <f>VLOOKUP([3]Factsheet!$BK$1,$A$7:$AD$57,Z4,FALSE)</f>
        <v>0</v>
      </c>
      <c r="AA2" s="28">
        <f>VLOOKUP([3]Factsheet!$BK$1,$A$7:$AD$57,AA4,FALSE)</f>
        <v>0</v>
      </c>
      <c r="AB2" s="28">
        <f>VLOOKUP([3]Factsheet!$BK$1,$A$7:$AD$57,AB4,FALSE)</f>
        <v>0</v>
      </c>
      <c r="AC2" s="29">
        <f>VLOOKUP([3]Factsheet!$BK$1,$A$7:$AD$57,AC4,FALSE)</f>
        <v>0</v>
      </c>
      <c r="AD2" s="30">
        <f>VLOOKUP([3]Factsheet!$BK$1,$A$7:$AD$57,AD4,FALSE)</f>
        <v>0</v>
      </c>
      <c r="AE2" s="30">
        <f>VLOOKUP($B$2,$B$7:$AE$57,AE4,FALSE)</f>
        <v>0</v>
      </c>
    </row>
    <row r="3" spans="1:36" x14ac:dyDescent="0.25"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55</v>
      </c>
    </row>
    <row r="4" spans="1:36" ht="15.75" thickBot="1" x14ac:dyDescent="0.3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29</v>
      </c>
    </row>
    <row r="5" spans="1:36" ht="15.75" thickBot="1" x14ac:dyDescent="0.3">
      <c r="A5" s="31"/>
      <c r="B5" s="32"/>
      <c r="C5" s="33"/>
      <c r="D5" s="34" t="s">
        <v>311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  <c r="P5" s="35"/>
      <c r="Q5" s="37" t="s">
        <v>312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9"/>
      <c r="AD5" s="40"/>
    </row>
    <row r="6" spans="1:36" s="2" customFormat="1" ht="152.25" thickBot="1" x14ac:dyDescent="0.3">
      <c r="A6" s="41" t="s">
        <v>313</v>
      </c>
      <c r="B6" s="9" t="s">
        <v>314</v>
      </c>
      <c r="C6" s="9" t="s">
        <v>315</v>
      </c>
      <c r="D6" s="42" t="s">
        <v>294</v>
      </c>
      <c r="E6" s="11" t="s">
        <v>295</v>
      </c>
      <c r="F6" s="11" t="s">
        <v>296</v>
      </c>
      <c r="G6" s="11" t="s">
        <v>297</v>
      </c>
      <c r="H6" s="11" t="s">
        <v>298</v>
      </c>
      <c r="I6" s="11" t="s">
        <v>299</v>
      </c>
      <c r="J6" s="11" t="s">
        <v>300</v>
      </c>
      <c r="K6" s="11" t="s">
        <v>301</v>
      </c>
      <c r="L6" s="11" t="s">
        <v>302</v>
      </c>
      <c r="M6" s="11" t="s">
        <v>303</v>
      </c>
      <c r="N6" s="11" t="s">
        <v>304</v>
      </c>
      <c r="O6" s="12" t="s">
        <v>305</v>
      </c>
      <c r="P6" s="11" t="s">
        <v>306</v>
      </c>
      <c r="Q6" s="43" t="s">
        <v>294</v>
      </c>
      <c r="R6" s="44" t="s">
        <v>295</v>
      </c>
      <c r="S6" s="44" t="s">
        <v>296</v>
      </c>
      <c r="T6" s="44"/>
      <c r="U6" s="44"/>
      <c r="V6" s="45"/>
      <c r="W6" s="44" t="s">
        <v>316</v>
      </c>
      <c r="X6" s="15" t="s">
        <v>307</v>
      </c>
      <c r="Y6" s="16" t="s">
        <v>308</v>
      </c>
      <c r="Z6" s="16" t="s">
        <v>302</v>
      </c>
      <c r="AA6" s="14" t="s">
        <v>303</v>
      </c>
      <c r="AB6" s="14" t="s">
        <v>309</v>
      </c>
      <c r="AC6" s="46" t="s">
        <v>305</v>
      </c>
      <c r="AD6" s="19" t="s">
        <v>317</v>
      </c>
      <c r="AE6" s="19" t="s">
        <v>310</v>
      </c>
      <c r="AF6" s="47" t="s">
        <v>318</v>
      </c>
      <c r="AG6" s="47" t="s">
        <v>319</v>
      </c>
      <c r="AH6" s="48" t="s">
        <v>320</v>
      </c>
      <c r="AI6" s="48" t="s">
        <v>321</v>
      </c>
      <c r="AJ6" s="48" t="s">
        <v>322</v>
      </c>
    </row>
    <row r="7" spans="1:36" x14ac:dyDescent="0.25">
      <c r="A7" s="49">
        <v>1</v>
      </c>
      <c r="B7" t="s">
        <v>323</v>
      </c>
      <c r="C7" t="s">
        <v>324</v>
      </c>
      <c r="D7" s="50"/>
      <c r="E7" s="51"/>
      <c r="F7" s="51"/>
      <c r="G7" s="51"/>
      <c r="H7" s="51"/>
      <c r="I7" s="51"/>
      <c r="J7" s="51"/>
      <c r="K7" s="51"/>
      <c r="L7" s="51"/>
      <c r="M7" s="51"/>
      <c r="N7" s="51"/>
      <c r="O7" s="52"/>
      <c r="P7" s="51"/>
      <c r="Q7" s="53" t="e">
        <f>VLOOKUP(Blad1!B7,PvskPditchlake201904262359!$E$25:$CC$73,PvskPditchlake201904262359!$AU$1,FALSE)</f>
        <v>#N/A</v>
      </c>
      <c r="R7" s="54" t="e">
        <v>#N/A</v>
      </c>
      <c r="S7" s="54"/>
      <c r="U7" s="54"/>
      <c r="W7" s="54" t="e">
        <v>#N/A</v>
      </c>
      <c r="Y7" s="54"/>
      <c r="Z7" s="54" t="e">
        <v>#N/A</v>
      </c>
      <c r="AB7" s="54" t="e">
        <v>#N/A</v>
      </c>
      <c r="AC7" s="55"/>
      <c r="AD7" s="56"/>
      <c r="AF7" s="57">
        <f t="shared" ref="AF7:AF38" si="0">SUM(D7:I7)</f>
        <v>0</v>
      </c>
      <c r="AG7" s="57">
        <f t="shared" ref="AG7:AG57" si="1">SUM(J7:O7)</f>
        <v>0</v>
      </c>
      <c r="AH7" s="58" t="e">
        <f t="shared" ref="AH7:AH36" si="2">SUM(Q7:W7)</f>
        <v>#N/A</v>
      </c>
      <c r="AI7" s="58" t="e">
        <f t="shared" ref="AI7:AI36" si="3">SUM(U7:AC7)</f>
        <v>#N/A</v>
      </c>
      <c r="AJ7" t="s">
        <v>325</v>
      </c>
    </row>
    <row r="8" spans="1:36" x14ac:dyDescent="0.25">
      <c r="A8" s="59">
        <v>2</v>
      </c>
      <c r="B8" t="s">
        <v>166</v>
      </c>
      <c r="C8" t="s">
        <v>326</v>
      </c>
      <c r="D8" s="50"/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  <c r="P8" s="51"/>
      <c r="Q8" s="53">
        <f>VLOOKUP(Blad1!B8,PvskPditchlake201904262359!$E$25:$CC$73,PvskPditchlake201904262359!$AU$1,FALSE)</f>
        <v>0</v>
      </c>
      <c r="R8" s="54" t="e">
        <v>#N/A</v>
      </c>
      <c r="S8" s="54"/>
      <c r="U8" s="54"/>
      <c r="W8" s="54" t="e">
        <v>#N/A</v>
      </c>
      <c r="Y8" s="54"/>
      <c r="Z8" s="54" t="e">
        <v>#N/A</v>
      </c>
      <c r="AB8" s="54" t="e">
        <v>#N/A</v>
      </c>
      <c r="AC8" s="55"/>
      <c r="AD8" s="60"/>
      <c r="AF8" s="57">
        <f t="shared" si="0"/>
        <v>0</v>
      </c>
      <c r="AG8" s="57">
        <f t="shared" si="1"/>
        <v>0</v>
      </c>
      <c r="AH8" s="58" t="e">
        <f t="shared" si="2"/>
        <v>#N/A</v>
      </c>
      <c r="AI8" s="58" t="e">
        <f t="shared" si="3"/>
        <v>#N/A</v>
      </c>
      <c r="AJ8" t="s">
        <v>325</v>
      </c>
    </row>
    <row r="9" spans="1:36" x14ac:dyDescent="0.25">
      <c r="A9" s="59">
        <v>3</v>
      </c>
      <c r="B9" t="s">
        <v>112</v>
      </c>
      <c r="C9" t="s">
        <v>327</v>
      </c>
      <c r="D9" s="50"/>
      <c r="E9" s="51"/>
      <c r="F9" s="51"/>
      <c r="G9" s="51"/>
      <c r="H9" s="51"/>
      <c r="I9" s="51"/>
      <c r="J9" s="51"/>
      <c r="K9" s="51"/>
      <c r="L9" s="51"/>
      <c r="M9" s="51"/>
      <c r="N9" s="51"/>
      <c r="O9" s="52"/>
      <c r="P9" s="51"/>
      <c r="Q9" s="53" t="e">
        <f>VLOOKUP(Blad1!B9,PvskPditchlake201904262359!$E$25:$CC$73,PvskPditchlake201904262359!$AU$1,FALSE)</f>
        <v>#N/A</v>
      </c>
      <c r="R9" s="54" t="e">
        <v>#N/A</v>
      </c>
      <c r="S9" s="54"/>
      <c r="U9" s="54"/>
      <c r="W9" s="54" t="e">
        <v>#N/A</v>
      </c>
      <c r="Y9" s="54"/>
      <c r="Z9" s="54" t="e">
        <v>#N/A</v>
      </c>
      <c r="AB9" s="54" t="e">
        <v>#N/A</v>
      </c>
      <c r="AC9" s="55"/>
      <c r="AD9" s="60"/>
      <c r="AF9" s="57">
        <f t="shared" si="0"/>
        <v>0</v>
      </c>
      <c r="AG9" s="57">
        <f t="shared" si="1"/>
        <v>0</v>
      </c>
      <c r="AH9" s="58" t="e">
        <f t="shared" si="2"/>
        <v>#N/A</v>
      </c>
      <c r="AI9" s="58" t="e">
        <f t="shared" si="3"/>
        <v>#N/A</v>
      </c>
      <c r="AJ9" t="s">
        <v>325</v>
      </c>
    </row>
    <row r="10" spans="1:36" x14ac:dyDescent="0.25">
      <c r="A10" s="59">
        <v>4</v>
      </c>
      <c r="B10" t="s">
        <v>247</v>
      </c>
      <c r="C10" t="s">
        <v>328</v>
      </c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2"/>
      <c r="P10" s="51"/>
      <c r="Q10" s="53">
        <f>VLOOKUP(Blad1!B10,PvskPditchlake201904262359!$E$25:$CC$73,PvskPditchlake201904262359!$AU$1,FALSE)</f>
        <v>0.54225000000000001</v>
      </c>
      <c r="R10" s="54">
        <v>0</v>
      </c>
      <c r="S10" s="54"/>
      <c r="U10" s="54"/>
      <c r="W10" s="54">
        <v>0.29353985717181069</v>
      </c>
      <c r="Y10" s="54"/>
      <c r="Z10" s="54">
        <v>0</v>
      </c>
      <c r="AB10" s="54">
        <v>0</v>
      </c>
      <c r="AC10" s="55"/>
      <c r="AD10" s="60"/>
      <c r="AF10" s="57">
        <f t="shared" si="0"/>
        <v>0</v>
      </c>
      <c r="AG10" s="57">
        <f t="shared" si="1"/>
        <v>0</v>
      </c>
      <c r="AH10" s="58">
        <f t="shared" si="2"/>
        <v>0.83578985717181076</v>
      </c>
      <c r="AI10" s="58">
        <f t="shared" si="3"/>
        <v>0.29353985717181069</v>
      </c>
      <c r="AJ10" t="s">
        <v>325</v>
      </c>
    </row>
    <row r="11" spans="1:36" x14ac:dyDescent="0.25">
      <c r="A11" s="59">
        <v>5</v>
      </c>
      <c r="B11" t="s">
        <v>270</v>
      </c>
      <c r="C11" t="s">
        <v>329</v>
      </c>
      <c r="D11" s="61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3"/>
      <c r="P11" s="62"/>
      <c r="Q11" s="53">
        <f>VLOOKUP(Blad1!B11,PvskPditchlake201904262359!$E$25:$CC$73,PvskPditchlake201904262359!$AU$1,FALSE)</f>
        <v>0.05</v>
      </c>
      <c r="R11" s="54">
        <v>1.0156597335605758E-2</v>
      </c>
      <c r="S11" s="64"/>
      <c r="U11" s="64"/>
      <c r="W11" s="54">
        <v>0.39712646869934543</v>
      </c>
      <c r="Y11" s="64"/>
      <c r="Z11" s="54">
        <v>1.8454322849314921</v>
      </c>
      <c r="AB11" s="54">
        <v>0</v>
      </c>
      <c r="AC11" s="65"/>
      <c r="AD11" s="66"/>
      <c r="AF11" s="57">
        <f t="shared" si="0"/>
        <v>0</v>
      </c>
      <c r="AG11" s="57">
        <f t="shared" si="1"/>
        <v>0</v>
      </c>
      <c r="AH11" s="58">
        <f t="shared" si="2"/>
        <v>0.45728306603495117</v>
      </c>
      <c r="AI11" s="58">
        <f t="shared" si="3"/>
        <v>2.2425587536308376</v>
      </c>
      <c r="AJ11" t="s">
        <v>325</v>
      </c>
    </row>
    <row r="12" spans="1:36" x14ac:dyDescent="0.25">
      <c r="A12" s="59">
        <v>6</v>
      </c>
      <c r="B12" t="s">
        <v>209</v>
      </c>
      <c r="C12" t="s">
        <v>330</v>
      </c>
      <c r="D12" s="61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3"/>
      <c r="P12" s="62"/>
      <c r="Q12" s="53">
        <f>VLOOKUP(Blad1!B12,PvskPditchlake201904262359!$E$25:$CC$73,PvskPditchlake201904262359!$AU$1,FALSE)</f>
        <v>4.6849908884347001E-2</v>
      </c>
      <c r="R12" s="54">
        <v>0.1718488749345892</v>
      </c>
      <c r="S12" s="64"/>
      <c r="U12" s="64"/>
      <c r="W12" s="54">
        <v>0.47115592908805271</v>
      </c>
      <c r="Y12" s="64"/>
      <c r="Z12" s="54">
        <v>0.70615468917169599</v>
      </c>
      <c r="AB12" s="54">
        <v>0</v>
      </c>
      <c r="AC12" s="65"/>
      <c r="AD12" s="66"/>
      <c r="AF12" s="57">
        <f t="shared" si="0"/>
        <v>0</v>
      </c>
      <c r="AG12" s="57">
        <f t="shared" si="1"/>
        <v>0</v>
      </c>
      <c r="AH12" s="58">
        <f t="shared" si="2"/>
        <v>0.68985471290698896</v>
      </c>
      <c r="AI12" s="58">
        <f t="shared" si="3"/>
        <v>1.1773106182597486</v>
      </c>
      <c r="AJ12" t="s">
        <v>325</v>
      </c>
    </row>
    <row r="13" spans="1:36" x14ac:dyDescent="0.25">
      <c r="A13" s="59">
        <v>7</v>
      </c>
      <c r="B13" t="s">
        <v>331</v>
      </c>
      <c r="C13" t="s">
        <v>332</v>
      </c>
      <c r="D13" s="61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3"/>
      <c r="P13" s="62"/>
      <c r="Q13" s="53" t="e">
        <f>VLOOKUP(Blad1!B13,PvskPditchlake201904262359!$E$25:$CC$73,PvskPditchlake201904262359!$AU$1,FALSE)</f>
        <v>#N/A</v>
      </c>
      <c r="R13" s="54">
        <v>0.02</v>
      </c>
      <c r="S13" s="64"/>
      <c r="U13" s="64"/>
      <c r="W13" s="54">
        <v>0</v>
      </c>
      <c r="Y13" s="64"/>
      <c r="Z13" s="54">
        <v>0</v>
      </c>
      <c r="AB13" s="54">
        <v>0</v>
      </c>
      <c r="AC13" s="65"/>
      <c r="AD13" s="66">
        <v>0.35</v>
      </c>
      <c r="AF13" s="57">
        <f t="shared" si="0"/>
        <v>0</v>
      </c>
      <c r="AG13" s="57">
        <f t="shared" si="1"/>
        <v>0</v>
      </c>
      <c r="AH13" s="58" t="e">
        <f t="shared" si="2"/>
        <v>#N/A</v>
      </c>
      <c r="AI13" s="58">
        <f t="shared" si="3"/>
        <v>0</v>
      </c>
      <c r="AJ13" t="s">
        <v>325</v>
      </c>
    </row>
    <row r="14" spans="1:36" x14ac:dyDescent="0.25">
      <c r="A14" s="59">
        <v>8</v>
      </c>
      <c r="B14" t="s">
        <v>274</v>
      </c>
      <c r="C14" t="s">
        <v>333</v>
      </c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3"/>
      <c r="P14" s="62"/>
      <c r="Q14" s="53">
        <f>VLOOKUP(Blad1!B14,PvskPditchlake201904262359!$E$25:$CC$73,PvskPditchlake201904262359!$AU$1,FALSE)</f>
        <v>0</v>
      </c>
      <c r="R14" s="54">
        <v>0</v>
      </c>
      <c r="S14" s="64"/>
      <c r="U14" s="64"/>
      <c r="W14" s="54">
        <v>0.36361671687232183</v>
      </c>
      <c r="Y14" s="64"/>
      <c r="Z14" s="54">
        <v>0.29110806440800802</v>
      </c>
      <c r="AB14" s="54">
        <v>0</v>
      </c>
      <c r="AC14" s="65"/>
      <c r="AD14" s="66">
        <v>0.4</v>
      </c>
      <c r="AF14" s="57">
        <f t="shared" si="0"/>
        <v>0</v>
      </c>
      <c r="AG14" s="57">
        <f t="shared" si="1"/>
        <v>0</v>
      </c>
      <c r="AH14" s="58">
        <f t="shared" si="2"/>
        <v>0.36361671687232183</v>
      </c>
      <c r="AI14" s="58">
        <f t="shared" si="3"/>
        <v>0.65472478128032985</v>
      </c>
      <c r="AJ14" t="s">
        <v>325</v>
      </c>
    </row>
    <row r="15" spans="1:36" x14ac:dyDescent="0.25">
      <c r="A15" s="59">
        <v>9</v>
      </c>
      <c r="B15" t="s">
        <v>242</v>
      </c>
      <c r="C15" t="s">
        <v>334</v>
      </c>
      <c r="D15" s="61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3"/>
      <c r="P15" s="62"/>
      <c r="Q15" s="53">
        <f>VLOOKUP(Blad1!B15,PvskPditchlake201904262359!$E$25:$CC$73,PvskPditchlake201904262359!$AU$1,FALSE)</f>
        <v>0</v>
      </c>
      <c r="R15" s="54">
        <v>0</v>
      </c>
      <c r="S15" s="64"/>
      <c r="U15" s="64"/>
      <c r="W15" s="54">
        <v>4.4754200790412098</v>
      </c>
      <c r="Y15" s="64"/>
      <c r="Z15" s="54">
        <v>0</v>
      </c>
      <c r="AB15" s="54">
        <v>0</v>
      </c>
      <c r="AC15" s="65"/>
      <c r="AD15" s="66"/>
      <c r="AF15" s="57">
        <f t="shared" si="0"/>
        <v>0</v>
      </c>
      <c r="AG15" s="57">
        <f t="shared" si="1"/>
        <v>0</v>
      </c>
      <c r="AH15" s="58">
        <f t="shared" si="2"/>
        <v>4.4754200790412098</v>
      </c>
      <c r="AI15" s="58">
        <f t="shared" si="3"/>
        <v>4.4754200790412098</v>
      </c>
      <c r="AJ15" t="s">
        <v>325</v>
      </c>
    </row>
    <row r="16" spans="1:36" x14ac:dyDescent="0.25">
      <c r="A16" s="59">
        <v>10</v>
      </c>
      <c r="B16" t="s">
        <v>178</v>
      </c>
      <c r="C16" t="s">
        <v>335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/>
      <c r="P16" s="62"/>
      <c r="Q16" s="53">
        <f>VLOOKUP(Blad1!B16,PvskPditchlake201904262359!$E$25:$CC$73,PvskPditchlake201904262359!$AU$1,FALSE)</f>
        <v>6.9437255640673906E-2</v>
      </c>
      <c r="R16" s="54">
        <v>0</v>
      </c>
      <c r="S16" s="64"/>
      <c r="U16" s="64"/>
      <c r="W16" s="54">
        <v>1.1003998467049574</v>
      </c>
      <c r="Y16" s="64"/>
      <c r="Z16" s="54">
        <v>1.559691663123197E-2</v>
      </c>
      <c r="AB16" s="54">
        <v>0</v>
      </c>
      <c r="AC16" s="65"/>
      <c r="AD16" s="66"/>
      <c r="AF16" s="57">
        <f t="shared" si="0"/>
        <v>0</v>
      </c>
      <c r="AG16" s="57">
        <f t="shared" si="1"/>
        <v>0</v>
      </c>
      <c r="AH16" s="58">
        <f t="shared" si="2"/>
        <v>1.1698371023456313</v>
      </c>
      <c r="AI16" s="58">
        <f t="shared" si="3"/>
        <v>1.1159967633361894</v>
      </c>
      <c r="AJ16" t="s">
        <v>325</v>
      </c>
    </row>
    <row r="17" spans="1:36" x14ac:dyDescent="0.25">
      <c r="A17" s="59">
        <v>11</v>
      </c>
      <c r="B17" t="s">
        <v>336</v>
      </c>
      <c r="C17" t="s">
        <v>337</v>
      </c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3"/>
      <c r="P17" s="62"/>
      <c r="Q17" s="53" t="e">
        <f>VLOOKUP(Blad1!B17,PvskPditchlake201904262359!$E$25:$CC$73,PvskPditchlake201904262359!$AU$1,FALSE)</f>
        <v>#N/A</v>
      </c>
      <c r="R17" s="54"/>
      <c r="S17" s="64"/>
      <c r="U17" s="64"/>
      <c r="W17" s="54"/>
      <c r="Y17" s="64"/>
      <c r="Z17" s="54"/>
      <c r="AB17" s="54"/>
      <c r="AC17" s="65"/>
      <c r="AD17" s="66"/>
      <c r="AF17" s="57">
        <f t="shared" si="0"/>
        <v>0</v>
      </c>
      <c r="AG17" s="57">
        <f t="shared" si="1"/>
        <v>0</v>
      </c>
      <c r="AH17" s="58" t="e">
        <f t="shared" si="2"/>
        <v>#N/A</v>
      </c>
      <c r="AI17" s="58">
        <f t="shared" si="3"/>
        <v>0</v>
      </c>
      <c r="AJ17" t="s">
        <v>325</v>
      </c>
    </row>
    <row r="18" spans="1:36" x14ac:dyDescent="0.25">
      <c r="A18" s="59">
        <v>12</v>
      </c>
      <c r="B18" t="s">
        <v>117</v>
      </c>
      <c r="C18" t="s">
        <v>338</v>
      </c>
      <c r="D18" s="61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3"/>
      <c r="P18" s="62"/>
      <c r="Q18" s="53" t="e">
        <f>VLOOKUP(Blad1!B18,PvskPditchlake201904262359!$E$25:$CC$73,PvskPditchlake201904262359!$AU$1,FALSE)</f>
        <v>#N/A</v>
      </c>
      <c r="R18" s="54"/>
      <c r="S18" s="64"/>
      <c r="U18" s="64"/>
      <c r="W18" s="54"/>
      <c r="Y18" s="64"/>
      <c r="Z18" s="54"/>
      <c r="AB18" s="54"/>
      <c r="AC18" s="65"/>
      <c r="AD18" s="66"/>
      <c r="AF18" s="57">
        <f t="shared" si="0"/>
        <v>0</v>
      </c>
      <c r="AG18" s="57">
        <f t="shared" si="1"/>
        <v>0</v>
      </c>
      <c r="AH18" s="58" t="e">
        <f t="shared" si="2"/>
        <v>#N/A</v>
      </c>
      <c r="AI18" s="58">
        <f t="shared" si="3"/>
        <v>0</v>
      </c>
      <c r="AJ18" t="s">
        <v>325</v>
      </c>
    </row>
    <row r="19" spans="1:36" x14ac:dyDescent="0.25">
      <c r="A19" s="59">
        <v>13</v>
      </c>
      <c r="B19" t="s">
        <v>272</v>
      </c>
      <c r="C19" t="s">
        <v>339</v>
      </c>
      <c r="D19" s="61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62"/>
      <c r="Q19" s="53">
        <f>VLOOKUP(Blad1!B19,PvskPditchlake201904262359!$E$25:$CC$73,PvskPditchlake201904262359!$AU$1,FALSE)</f>
        <v>0</v>
      </c>
      <c r="R19" s="54">
        <v>0</v>
      </c>
      <c r="S19" s="64"/>
      <c r="U19" s="64"/>
      <c r="W19" s="54">
        <v>3.3851610002262111</v>
      </c>
      <c r="Y19" s="64"/>
      <c r="Z19" s="54">
        <v>12.132975214815509</v>
      </c>
      <c r="AB19" s="54">
        <v>0</v>
      </c>
      <c r="AC19" s="65"/>
      <c r="AD19" s="66"/>
      <c r="AF19" s="57">
        <f t="shared" si="0"/>
        <v>0</v>
      </c>
      <c r="AG19" s="57">
        <f t="shared" si="1"/>
        <v>0</v>
      </c>
      <c r="AH19" s="58">
        <f t="shared" si="2"/>
        <v>3.3851610002262111</v>
      </c>
      <c r="AI19" s="58">
        <f t="shared" si="3"/>
        <v>15.518136215041721</v>
      </c>
      <c r="AJ19" t="s">
        <v>325</v>
      </c>
    </row>
    <row r="20" spans="1:36" x14ac:dyDescent="0.25">
      <c r="A20" s="59">
        <v>14</v>
      </c>
      <c r="B20" t="s">
        <v>192</v>
      </c>
      <c r="C20" t="s">
        <v>340</v>
      </c>
      <c r="D20" s="61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62"/>
      <c r="Q20" s="53">
        <f>VLOOKUP(Blad1!B20,PvskPditchlake201904262359!$E$25:$CC$73,PvskPditchlake201904262359!$AU$1,FALSE)</f>
        <v>0</v>
      </c>
      <c r="R20" s="54">
        <v>0</v>
      </c>
      <c r="S20" s="64"/>
      <c r="U20" s="64"/>
      <c r="W20" s="54">
        <v>6.666250694889784E-3</v>
      </c>
      <c r="Y20" s="64"/>
      <c r="Z20" s="54">
        <v>1.062501003751485</v>
      </c>
      <c r="AB20" s="54">
        <v>0</v>
      </c>
      <c r="AC20" s="65"/>
      <c r="AD20" s="66"/>
      <c r="AF20" s="57">
        <f t="shared" si="0"/>
        <v>0</v>
      </c>
      <c r="AG20" s="57">
        <f t="shared" si="1"/>
        <v>0</v>
      </c>
      <c r="AH20" s="58">
        <f t="shared" si="2"/>
        <v>6.666250694889784E-3</v>
      </c>
      <c r="AI20" s="58">
        <f t="shared" si="3"/>
        <v>1.0691672544463748</v>
      </c>
      <c r="AJ20" t="s">
        <v>325</v>
      </c>
    </row>
    <row r="21" spans="1:36" x14ac:dyDescent="0.25">
      <c r="A21" s="59">
        <v>15</v>
      </c>
      <c r="B21" t="s">
        <v>236</v>
      </c>
      <c r="C21" t="s">
        <v>341</v>
      </c>
      <c r="D21" s="61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62"/>
      <c r="Q21" s="53">
        <f>VLOOKUP(Blad1!B21,PvskPditchlake201904262359!$E$25:$CC$73,PvskPditchlake201904262359!$AU$1,FALSE)</f>
        <v>0</v>
      </c>
      <c r="R21" s="54">
        <v>0</v>
      </c>
      <c r="S21" s="64"/>
      <c r="U21" s="64"/>
      <c r="W21" s="54">
        <v>3.6457768277463738</v>
      </c>
      <c r="Y21" s="64"/>
      <c r="Z21" s="54">
        <v>0</v>
      </c>
      <c r="AB21" s="54">
        <v>0</v>
      </c>
      <c r="AC21" s="65"/>
      <c r="AD21" s="66"/>
      <c r="AF21" s="57">
        <f t="shared" si="0"/>
        <v>0</v>
      </c>
      <c r="AG21" s="57">
        <f t="shared" si="1"/>
        <v>0</v>
      </c>
      <c r="AH21" s="58">
        <f t="shared" si="2"/>
        <v>3.6457768277463738</v>
      </c>
      <c r="AI21" s="58">
        <f t="shared" si="3"/>
        <v>3.6457768277463738</v>
      </c>
      <c r="AJ21" t="s">
        <v>325</v>
      </c>
    </row>
    <row r="22" spans="1:36" x14ac:dyDescent="0.25">
      <c r="A22" s="59">
        <v>16</v>
      </c>
      <c r="B22" t="s">
        <v>200</v>
      </c>
      <c r="C22" t="s">
        <v>342</v>
      </c>
      <c r="D22" s="61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62"/>
      <c r="Q22" s="53">
        <f>VLOOKUP(Blad1!B22,PvskPditchlake201904262359!$E$25:$CC$73,PvskPditchlake201904262359!$AU$1,FALSE)</f>
        <v>0</v>
      </c>
      <c r="R22" s="54">
        <v>0</v>
      </c>
      <c r="S22" s="64"/>
      <c r="U22" s="64"/>
      <c r="W22" s="54">
        <v>0.12245086780635793</v>
      </c>
      <c r="Y22" s="64">
        <v>0</v>
      </c>
      <c r="Z22" s="54">
        <v>0.52527756085032029</v>
      </c>
      <c r="AB22" s="54">
        <v>0</v>
      </c>
      <c r="AC22" s="65"/>
      <c r="AD22" s="66">
        <v>1.31</v>
      </c>
      <c r="AE22" s="64">
        <v>1</v>
      </c>
      <c r="AF22" s="57">
        <f t="shared" si="0"/>
        <v>0</v>
      </c>
      <c r="AG22" s="57">
        <f t="shared" si="1"/>
        <v>0</v>
      </c>
      <c r="AH22" s="58">
        <f t="shared" si="2"/>
        <v>0.12245086780635793</v>
      </c>
      <c r="AI22" s="58">
        <f t="shared" si="3"/>
        <v>0.64772842865667823</v>
      </c>
      <c r="AJ22" t="s">
        <v>325</v>
      </c>
    </row>
    <row r="23" spans="1:36" x14ac:dyDescent="0.25">
      <c r="A23" s="59">
        <v>17</v>
      </c>
      <c r="B23" t="s">
        <v>343</v>
      </c>
      <c r="C23" t="s">
        <v>344</v>
      </c>
      <c r="D23" s="61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3"/>
      <c r="P23" s="62"/>
      <c r="Q23" s="53" t="e">
        <f>VLOOKUP(Blad1!B23,PvskPditchlake201904262359!$E$25:$CC$73,PvskPditchlake201904262359!$AU$1,FALSE)</f>
        <v>#N/A</v>
      </c>
      <c r="R23" s="54"/>
      <c r="S23" s="64"/>
      <c r="U23" s="64"/>
      <c r="W23" s="54"/>
      <c r="Y23" s="64"/>
      <c r="Z23" s="54"/>
      <c r="AB23" s="54"/>
      <c r="AC23" s="65"/>
      <c r="AD23" s="66"/>
      <c r="AF23" s="57">
        <f t="shared" si="0"/>
        <v>0</v>
      </c>
      <c r="AG23" s="57">
        <f t="shared" si="1"/>
        <v>0</v>
      </c>
      <c r="AH23" s="58" t="e">
        <f t="shared" si="2"/>
        <v>#N/A</v>
      </c>
      <c r="AI23" s="58">
        <f t="shared" si="3"/>
        <v>0</v>
      </c>
      <c r="AJ23" t="s">
        <v>325</v>
      </c>
    </row>
    <row r="24" spans="1:36" x14ac:dyDescent="0.25">
      <c r="A24" s="59">
        <v>18</v>
      </c>
      <c r="B24" t="s">
        <v>131</v>
      </c>
      <c r="C24" t="s">
        <v>345</v>
      </c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3"/>
      <c r="P24" s="62"/>
      <c r="Q24" s="53" t="e">
        <f>VLOOKUP(Blad1!B24,PvskPditchlake201904262359!$E$25:$CC$73,PvskPditchlake201904262359!$AU$1,FALSE)</f>
        <v>#N/A</v>
      </c>
      <c r="R24" s="54">
        <v>0</v>
      </c>
      <c r="S24" s="64"/>
      <c r="U24" s="64"/>
      <c r="W24" s="54">
        <v>1.427207583447468</v>
      </c>
      <c r="Y24" s="64"/>
      <c r="Z24" s="54">
        <v>3.6392344909238643E-2</v>
      </c>
      <c r="AB24" s="54">
        <v>0</v>
      </c>
      <c r="AC24" s="65"/>
      <c r="AD24" s="66"/>
      <c r="AF24" s="57">
        <f t="shared" si="0"/>
        <v>0</v>
      </c>
      <c r="AG24" s="57">
        <f t="shared" si="1"/>
        <v>0</v>
      </c>
      <c r="AH24" s="58" t="e">
        <f t="shared" si="2"/>
        <v>#N/A</v>
      </c>
      <c r="AI24" s="58">
        <f t="shared" si="3"/>
        <v>1.4635999283567067</v>
      </c>
      <c r="AJ24" t="s">
        <v>325</v>
      </c>
    </row>
    <row r="25" spans="1:36" x14ac:dyDescent="0.25">
      <c r="A25" s="59">
        <v>19</v>
      </c>
      <c r="B25" t="s">
        <v>145</v>
      </c>
      <c r="C25" t="s">
        <v>346</v>
      </c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3"/>
      <c r="P25" s="62"/>
      <c r="Q25" s="53" t="e">
        <f>VLOOKUP(Blad1!B25,PvskPditchlake201904262359!$E$25:$CC$73,PvskPditchlake201904262359!$AU$1,FALSE)</f>
        <v>#N/A</v>
      </c>
      <c r="R25" s="54">
        <v>0</v>
      </c>
      <c r="S25" s="64"/>
      <c r="U25" s="64"/>
      <c r="W25" s="54">
        <v>0.89426332969263067</v>
      </c>
      <c r="Y25" s="64"/>
      <c r="Z25" s="54">
        <v>6.2108369561175989</v>
      </c>
      <c r="AB25" s="54">
        <v>0</v>
      </c>
      <c r="AC25" s="65"/>
      <c r="AD25" s="66"/>
      <c r="AF25" s="57">
        <f t="shared" si="0"/>
        <v>0</v>
      </c>
      <c r="AG25" s="57">
        <f t="shared" si="1"/>
        <v>0</v>
      </c>
      <c r="AH25" s="58" t="e">
        <f t="shared" si="2"/>
        <v>#N/A</v>
      </c>
      <c r="AI25" s="58">
        <f t="shared" si="3"/>
        <v>7.1051002858102299</v>
      </c>
      <c r="AJ25" t="s">
        <v>325</v>
      </c>
    </row>
    <row r="26" spans="1:36" x14ac:dyDescent="0.25">
      <c r="A26" s="59">
        <v>20</v>
      </c>
      <c r="B26" t="s">
        <v>347</v>
      </c>
      <c r="C26" t="s">
        <v>348</v>
      </c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2"/>
      <c r="P26" s="51"/>
      <c r="Q26" s="53" t="e">
        <f>VLOOKUP(Blad1!B26,PvskPditchlake201904262359!$E$25:$CC$73,PvskPditchlake201904262359!$AU$1,FALSE)</f>
        <v>#N/A</v>
      </c>
      <c r="R26" s="54"/>
      <c r="S26" s="54"/>
      <c r="U26" s="54"/>
      <c r="W26" s="54"/>
      <c r="Y26" s="54"/>
      <c r="Z26" s="54"/>
      <c r="AB26" s="54"/>
      <c r="AC26" s="55"/>
      <c r="AD26" s="60"/>
      <c r="AF26" s="57">
        <f t="shared" si="0"/>
        <v>0</v>
      </c>
      <c r="AG26" s="57">
        <f t="shared" si="1"/>
        <v>0</v>
      </c>
      <c r="AH26" s="58" t="e">
        <f t="shared" si="2"/>
        <v>#N/A</v>
      </c>
      <c r="AI26" s="58">
        <f t="shared" si="3"/>
        <v>0</v>
      </c>
      <c r="AJ26" t="s">
        <v>325</v>
      </c>
    </row>
    <row r="27" spans="1:36" x14ac:dyDescent="0.25">
      <c r="A27" s="59">
        <v>21</v>
      </c>
      <c r="B27" t="s">
        <v>161</v>
      </c>
      <c r="C27" t="s">
        <v>349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P27" s="62"/>
      <c r="Q27" s="53" t="e">
        <f>VLOOKUP(Blad1!B27,PvskPditchlake201904262359!$E$25:$CC$73,PvskPditchlake201904262359!$AU$1,FALSE)</f>
        <v>#N/A</v>
      </c>
      <c r="R27" s="54">
        <v>0</v>
      </c>
      <c r="S27" s="64"/>
      <c r="U27" s="64"/>
      <c r="W27" s="54">
        <v>26.31224579501254</v>
      </c>
      <c r="Y27" s="64"/>
      <c r="Z27" s="54">
        <v>3.8061704077367864</v>
      </c>
      <c r="AB27" s="54">
        <v>0</v>
      </c>
      <c r="AC27" s="65"/>
      <c r="AD27" s="66"/>
      <c r="AF27" s="57">
        <f t="shared" si="0"/>
        <v>0</v>
      </c>
      <c r="AG27" s="57">
        <f t="shared" si="1"/>
        <v>0</v>
      </c>
      <c r="AH27" s="58" t="e">
        <f t="shared" si="2"/>
        <v>#N/A</v>
      </c>
      <c r="AI27" s="58">
        <f t="shared" si="3"/>
        <v>30.118416202749327</v>
      </c>
      <c r="AJ27" t="s">
        <v>325</v>
      </c>
    </row>
    <row r="28" spans="1:36" x14ac:dyDescent="0.25">
      <c r="A28" s="59">
        <v>22</v>
      </c>
      <c r="B28" t="s">
        <v>124</v>
      </c>
      <c r="C28" t="s">
        <v>350</v>
      </c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3"/>
      <c r="P28" s="62"/>
      <c r="Q28" s="53" t="e">
        <f>VLOOKUP(Blad1!B28,PvskPditchlake201904262359!$E$25:$CC$73,PvskPditchlake201904262359!$AU$1,FALSE)</f>
        <v>#N/A</v>
      </c>
      <c r="R28" s="54">
        <v>1.9519525445157106E-3</v>
      </c>
      <c r="S28" s="64"/>
      <c r="U28" s="64"/>
      <c r="W28" s="54">
        <v>12.445798689291726</v>
      </c>
      <c r="Y28" s="64"/>
      <c r="Z28" s="54">
        <v>6.3067652165296417</v>
      </c>
      <c r="AB28" s="54">
        <v>0</v>
      </c>
      <c r="AC28" s="65"/>
      <c r="AD28" s="66"/>
      <c r="AF28" s="57">
        <f t="shared" si="0"/>
        <v>0</v>
      </c>
      <c r="AG28" s="57">
        <f t="shared" si="1"/>
        <v>0</v>
      </c>
      <c r="AH28" s="58" t="e">
        <f t="shared" si="2"/>
        <v>#N/A</v>
      </c>
      <c r="AI28" s="58">
        <f t="shared" si="3"/>
        <v>18.752563905821368</v>
      </c>
      <c r="AJ28" t="s">
        <v>325</v>
      </c>
    </row>
    <row r="29" spans="1:36" x14ac:dyDescent="0.25">
      <c r="A29" s="59">
        <v>23</v>
      </c>
      <c r="B29" t="s">
        <v>153</v>
      </c>
      <c r="C29" t="s">
        <v>351</v>
      </c>
      <c r="D29" s="61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3"/>
      <c r="P29" s="62"/>
      <c r="Q29" s="53" t="e">
        <f>VLOOKUP(Blad1!B29,PvskPditchlake201904262359!$E$25:$CC$73,PvskPditchlake201904262359!$AU$1,FALSE)</f>
        <v>#N/A</v>
      </c>
      <c r="R29" s="54">
        <v>0</v>
      </c>
      <c r="S29" s="64"/>
      <c r="U29" s="64"/>
      <c r="W29" s="54">
        <v>5.8387735372178096</v>
      </c>
      <c r="Y29" s="64"/>
      <c r="Z29" s="54">
        <v>0.32888158310418542</v>
      </c>
      <c r="AB29" s="54">
        <v>0</v>
      </c>
      <c r="AC29" s="65"/>
      <c r="AD29" s="66"/>
      <c r="AF29" s="57">
        <f t="shared" si="0"/>
        <v>0</v>
      </c>
      <c r="AG29" s="57">
        <f t="shared" si="1"/>
        <v>0</v>
      </c>
      <c r="AH29" s="58" t="e">
        <f t="shared" si="2"/>
        <v>#N/A</v>
      </c>
      <c r="AI29" s="58">
        <f t="shared" si="3"/>
        <v>6.1676551203219949</v>
      </c>
      <c r="AJ29" t="s">
        <v>325</v>
      </c>
    </row>
    <row r="30" spans="1:36" x14ac:dyDescent="0.25">
      <c r="A30" s="59">
        <v>24</v>
      </c>
      <c r="B30" t="s">
        <v>267</v>
      </c>
      <c r="C30" t="s">
        <v>352</v>
      </c>
      <c r="D30" s="61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3"/>
      <c r="P30" s="62"/>
      <c r="Q30" s="53">
        <f>VLOOKUP(Blad1!B30,PvskPditchlake201904262359!$E$25:$CC$73,PvskPditchlake201904262359!$AU$1,FALSE)</f>
        <v>0</v>
      </c>
      <c r="R30" s="54"/>
      <c r="S30" s="64"/>
      <c r="U30" s="64"/>
      <c r="W30" s="54"/>
      <c r="Y30" s="64"/>
      <c r="Z30" s="54"/>
      <c r="AB30" s="54"/>
      <c r="AC30" s="65"/>
      <c r="AD30" s="66"/>
      <c r="AF30" s="57">
        <f t="shared" si="0"/>
        <v>0</v>
      </c>
      <c r="AG30" s="57">
        <f t="shared" si="1"/>
        <v>0</v>
      </c>
      <c r="AH30" s="58">
        <f t="shared" si="2"/>
        <v>0</v>
      </c>
      <c r="AI30" s="58">
        <f t="shared" si="3"/>
        <v>0</v>
      </c>
      <c r="AJ30" t="s">
        <v>325</v>
      </c>
    </row>
    <row r="31" spans="1:36" x14ac:dyDescent="0.25">
      <c r="A31" s="59">
        <v>25</v>
      </c>
      <c r="B31" t="s">
        <v>87</v>
      </c>
      <c r="C31" t="s">
        <v>353</v>
      </c>
      <c r="D31" s="61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3"/>
      <c r="P31" s="62"/>
      <c r="Q31" s="53" t="e">
        <f>VLOOKUP(Blad1!B31,PvskPditchlake201904262359!$E$25:$CC$73,PvskPditchlake201904262359!$AU$1,FALSE)</f>
        <v>#N/A</v>
      </c>
      <c r="R31" s="54">
        <v>0</v>
      </c>
      <c r="S31" s="64"/>
      <c r="U31" s="64"/>
      <c r="W31" s="54">
        <v>24.813787066754749</v>
      </c>
      <c r="Y31" s="64"/>
      <c r="Z31" s="54">
        <v>3.6593024495688771</v>
      </c>
      <c r="AB31" s="54">
        <v>0.75518237230302332</v>
      </c>
      <c r="AC31" s="65"/>
      <c r="AD31" s="66"/>
      <c r="AF31" s="57">
        <f t="shared" si="0"/>
        <v>0</v>
      </c>
      <c r="AG31" s="57">
        <f t="shared" si="1"/>
        <v>0</v>
      </c>
      <c r="AH31" s="58" t="e">
        <f t="shared" si="2"/>
        <v>#N/A</v>
      </c>
      <c r="AI31" s="58">
        <f t="shared" si="3"/>
        <v>29.228271888626647</v>
      </c>
      <c r="AJ31" t="s">
        <v>325</v>
      </c>
    </row>
    <row r="32" spans="1:36" x14ac:dyDescent="0.25">
      <c r="A32" s="59">
        <v>26</v>
      </c>
      <c r="B32" t="s">
        <v>173</v>
      </c>
      <c r="C32" t="s">
        <v>354</v>
      </c>
      <c r="D32" s="61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3"/>
      <c r="P32" s="62"/>
      <c r="Q32" s="53">
        <f>VLOOKUP(Blad1!B32,PvskPditchlake201904262359!$E$25:$CC$73,PvskPditchlake201904262359!$AU$1,FALSE)</f>
        <v>0.08</v>
      </c>
      <c r="R32" s="54">
        <v>0</v>
      </c>
      <c r="S32" s="64"/>
      <c r="U32" s="64"/>
      <c r="W32" s="54">
        <v>13.562776134947798</v>
      </c>
      <c r="Y32" s="64"/>
      <c r="Z32" s="54">
        <v>17.032184115966018</v>
      </c>
      <c r="AB32" s="54">
        <v>0</v>
      </c>
      <c r="AC32" s="65"/>
      <c r="AD32" s="66"/>
      <c r="AF32" s="57">
        <f t="shared" si="0"/>
        <v>0</v>
      </c>
      <c r="AG32" s="57">
        <f t="shared" si="1"/>
        <v>0</v>
      </c>
      <c r="AH32" s="58">
        <f t="shared" si="2"/>
        <v>13.642776134947798</v>
      </c>
      <c r="AI32" s="58">
        <f t="shared" si="3"/>
        <v>30.594960250913815</v>
      </c>
      <c r="AJ32" t="s">
        <v>325</v>
      </c>
    </row>
    <row r="33" spans="1:36" x14ac:dyDescent="0.25">
      <c r="A33" s="59">
        <v>27</v>
      </c>
      <c r="B33" t="s">
        <v>355</v>
      </c>
      <c r="C33" t="s">
        <v>356</v>
      </c>
      <c r="D33" s="61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3"/>
      <c r="P33" s="62"/>
      <c r="Q33" s="53" t="e">
        <f>VLOOKUP(Blad1!B33,PvskPditchlake201904262359!$E$25:$CC$73,PvskPditchlake201904262359!$AU$1,FALSE)</f>
        <v>#N/A</v>
      </c>
      <c r="R33" s="54"/>
      <c r="S33" s="64"/>
      <c r="U33" s="64"/>
      <c r="W33" s="54"/>
      <c r="Y33" s="64"/>
      <c r="Z33" s="54"/>
      <c r="AB33" s="54"/>
      <c r="AC33" s="65"/>
      <c r="AD33" s="66"/>
      <c r="AF33" s="57">
        <f t="shared" si="0"/>
        <v>0</v>
      </c>
      <c r="AG33" s="57">
        <f t="shared" si="1"/>
        <v>0</v>
      </c>
      <c r="AH33" s="58" t="e">
        <f t="shared" si="2"/>
        <v>#N/A</v>
      </c>
      <c r="AI33" s="58">
        <f t="shared" si="3"/>
        <v>0</v>
      </c>
      <c r="AJ33" t="s">
        <v>325</v>
      </c>
    </row>
    <row r="34" spans="1:36" x14ac:dyDescent="0.25">
      <c r="A34" s="59">
        <v>28</v>
      </c>
      <c r="B34" t="s">
        <v>133</v>
      </c>
      <c r="C34" t="s">
        <v>357</v>
      </c>
      <c r="D34" s="61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3"/>
      <c r="P34" s="62"/>
      <c r="Q34" s="53" t="e">
        <f>VLOOKUP(Blad1!B34,PvskPditchlake201904262359!$E$25:$CC$73,PvskPditchlake201904262359!$AU$1,FALSE)</f>
        <v>#N/A</v>
      </c>
      <c r="R34" s="54">
        <v>0</v>
      </c>
      <c r="S34" s="64"/>
      <c r="U34" s="64"/>
      <c r="W34" s="54">
        <v>3.9032636157830161E-2</v>
      </c>
      <c r="Y34" s="64"/>
      <c r="Z34" s="54">
        <v>0.55358953729392191</v>
      </c>
      <c r="AB34" s="54">
        <v>0</v>
      </c>
      <c r="AC34" s="65"/>
      <c r="AD34" s="66"/>
      <c r="AF34" s="57">
        <f t="shared" si="0"/>
        <v>0</v>
      </c>
      <c r="AG34" s="57">
        <f t="shared" si="1"/>
        <v>0</v>
      </c>
      <c r="AH34" s="58" t="e">
        <f t="shared" si="2"/>
        <v>#N/A</v>
      </c>
      <c r="AI34" s="58">
        <f t="shared" si="3"/>
        <v>0.59262217345175205</v>
      </c>
      <c r="AJ34" t="s">
        <v>325</v>
      </c>
    </row>
    <row r="35" spans="1:36" x14ac:dyDescent="0.25">
      <c r="A35" s="59">
        <v>29</v>
      </c>
      <c r="B35" t="s">
        <v>358</v>
      </c>
      <c r="C35" t="s">
        <v>359</v>
      </c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3"/>
      <c r="P35" s="62"/>
      <c r="Q35" s="53" t="e">
        <f>VLOOKUP(Blad1!B35,PvskPditchlake201904262359!$E$25:$CC$73,PvskPditchlake201904262359!$AU$1,FALSE)</f>
        <v>#N/A</v>
      </c>
      <c r="R35" s="54">
        <v>0</v>
      </c>
      <c r="S35" s="64"/>
      <c r="U35" s="64"/>
      <c r="W35" s="54">
        <v>0</v>
      </c>
      <c r="Y35" s="64"/>
      <c r="Z35" s="54">
        <v>1.54</v>
      </c>
      <c r="AB35" s="54">
        <v>0</v>
      </c>
      <c r="AC35" s="65"/>
      <c r="AD35" s="66"/>
      <c r="AE35" s="64">
        <v>2</v>
      </c>
      <c r="AF35" s="57">
        <f t="shared" si="0"/>
        <v>0</v>
      </c>
      <c r="AG35" s="57">
        <f t="shared" si="1"/>
        <v>0</v>
      </c>
      <c r="AH35" s="58" t="e">
        <f t="shared" si="2"/>
        <v>#N/A</v>
      </c>
      <c r="AI35" s="58">
        <f t="shared" si="3"/>
        <v>1.54</v>
      </c>
      <c r="AJ35" t="s">
        <v>325</v>
      </c>
    </row>
    <row r="36" spans="1:36" x14ac:dyDescent="0.25">
      <c r="A36" s="59">
        <v>30</v>
      </c>
      <c r="B36" t="s">
        <v>217</v>
      </c>
      <c r="C36" t="s">
        <v>360</v>
      </c>
      <c r="D36" s="61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3"/>
      <c r="P36" s="62"/>
      <c r="Q36" s="53">
        <f>VLOOKUP(Blad1!B36,PvskPditchlake201904262359!$E$25:$CC$73,PvskPditchlake201904262359!$AU$1,FALSE)</f>
        <v>7.03075873440952E-4</v>
      </c>
      <c r="R36" s="54" t="e">
        <v>#N/A</v>
      </c>
      <c r="S36" s="64"/>
      <c r="U36" s="64"/>
      <c r="W36" s="54" t="e">
        <v>#N/A</v>
      </c>
      <c r="Y36" s="64"/>
      <c r="Z36" s="54" t="e">
        <v>#N/A</v>
      </c>
      <c r="AB36" s="54" t="e">
        <v>#N/A</v>
      </c>
      <c r="AC36" s="65"/>
      <c r="AD36" s="66"/>
      <c r="AF36" s="57">
        <f t="shared" si="0"/>
        <v>0</v>
      </c>
      <c r="AG36" s="57">
        <f t="shared" si="1"/>
        <v>0</v>
      </c>
      <c r="AH36" s="58" t="e">
        <f t="shared" si="2"/>
        <v>#N/A</v>
      </c>
      <c r="AI36" s="58" t="e">
        <f t="shared" si="3"/>
        <v>#N/A</v>
      </c>
      <c r="AJ36" t="s">
        <v>325</v>
      </c>
    </row>
    <row r="37" spans="1:36" x14ac:dyDescent="0.25">
      <c r="A37" s="59"/>
      <c r="D37" s="6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3"/>
      <c r="P37" s="62"/>
      <c r="Q37" s="67"/>
      <c r="R37" s="54"/>
      <c r="S37" s="64"/>
      <c r="T37" s="64"/>
      <c r="U37" s="64"/>
      <c r="V37" s="54"/>
      <c r="W37" s="54"/>
      <c r="X37" s="64"/>
      <c r="Y37" s="64"/>
      <c r="Z37" s="64"/>
      <c r="AA37" s="64"/>
      <c r="AB37" s="64"/>
      <c r="AC37" s="65"/>
      <c r="AD37" s="66"/>
      <c r="AF37" s="57"/>
      <c r="AG37" s="57"/>
      <c r="AH37" s="58"/>
      <c r="AI37" s="58"/>
    </row>
    <row r="38" spans="1:36" x14ac:dyDescent="0.25">
      <c r="A38" s="59"/>
      <c r="D38" s="61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3"/>
      <c r="P38" s="62"/>
      <c r="Q38" s="67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5"/>
      <c r="AD38" s="66"/>
      <c r="AF38" s="57"/>
      <c r="AG38" s="57"/>
      <c r="AH38" s="58"/>
      <c r="AI38" s="58"/>
    </row>
    <row r="39" spans="1:36" x14ac:dyDescent="0.25">
      <c r="A39" s="59"/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3"/>
      <c r="P39" s="62"/>
      <c r="Q39" s="67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5"/>
      <c r="AD39" s="66"/>
      <c r="AF39" s="57"/>
      <c r="AG39" s="57"/>
      <c r="AH39" s="58"/>
      <c r="AI39" s="58"/>
    </row>
    <row r="40" spans="1:36" x14ac:dyDescent="0.25">
      <c r="A40" s="59"/>
      <c r="D40" s="61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3"/>
      <c r="P40" s="62"/>
      <c r="Q40" s="67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5"/>
      <c r="AD40" s="66"/>
      <c r="AF40" s="57"/>
      <c r="AG40" s="57"/>
      <c r="AH40" s="58"/>
      <c r="AI40" s="58"/>
    </row>
    <row r="41" spans="1:36" x14ac:dyDescent="0.25">
      <c r="A41" s="59"/>
      <c r="D41" s="61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  <c r="P41" s="62"/>
      <c r="Q41" s="67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5"/>
      <c r="AD41" s="66"/>
      <c r="AF41" s="57"/>
      <c r="AG41" s="57"/>
      <c r="AH41" s="58"/>
      <c r="AI41" s="58"/>
    </row>
    <row r="42" spans="1:36" x14ac:dyDescent="0.25">
      <c r="A42" s="59"/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3"/>
      <c r="P42" s="62"/>
      <c r="Q42" s="67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5"/>
      <c r="AD42" s="66"/>
      <c r="AF42" s="57"/>
      <c r="AG42" s="57"/>
      <c r="AH42" s="58"/>
      <c r="AI42" s="58"/>
    </row>
    <row r="43" spans="1:36" x14ac:dyDescent="0.25">
      <c r="A43" s="59"/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3"/>
      <c r="P43" s="62"/>
      <c r="Q43" s="67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5"/>
      <c r="AD43" s="66"/>
      <c r="AF43" s="57"/>
      <c r="AG43" s="57"/>
      <c r="AH43" s="58"/>
      <c r="AI43" s="58"/>
    </row>
    <row r="44" spans="1:36" x14ac:dyDescent="0.25">
      <c r="A44" s="59"/>
      <c r="D44" s="61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3"/>
      <c r="P44" s="62"/>
      <c r="Q44" s="67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5"/>
      <c r="AD44" s="66"/>
      <c r="AF44" s="57"/>
      <c r="AG44" s="57"/>
      <c r="AH44" s="58"/>
      <c r="AI44" s="58"/>
    </row>
    <row r="45" spans="1:36" x14ac:dyDescent="0.25">
      <c r="A45" s="59"/>
      <c r="D45" s="61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3"/>
      <c r="P45" s="62"/>
      <c r="Q45" s="67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5"/>
      <c r="AD45" s="66"/>
      <c r="AF45" s="57"/>
      <c r="AG45" s="57"/>
      <c r="AH45" s="58"/>
      <c r="AI45" s="58"/>
    </row>
    <row r="46" spans="1:36" x14ac:dyDescent="0.25">
      <c r="A46" s="59"/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3"/>
      <c r="P46" s="62"/>
      <c r="Q46" s="67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5"/>
      <c r="AD46" s="66"/>
      <c r="AF46" s="57"/>
      <c r="AG46" s="57"/>
      <c r="AH46" s="58"/>
      <c r="AI46" s="58"/>
    </row>
    <row r="47" spans="1:36" x14ac:dyDescent="0.25">
      <c r="A47" s="59"/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3"/>
      <c r="P47" s="62"/>
      <c r="Q47" s="67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  <c r="AD47" s="66"/>
      <c r="AF47" s="57"/>
      <c r="AG47" s="57"/>
      <c r="AH47" s="58"/>
      <c r="AI47" s="58"/>
    </row>
    <row r="48" spans="1:36" x14ac:dyDescent="0.25">
      <c r="A48" s="59"/>
      <c r="D48" s="6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3"/>
      <c r="P48" s="62"/>
      <c r="Q48" s="67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  <c r="AD48" s="66"/>
      <c r="AF48" s="57"/>
      <c r="AG48" s="57"/>
      <c r="AH48" s="58"/>
      <c r="AI48" s="58"/>
    </row>
    <row r="49" spans="1:35" x14ac:dyDescent="0.25">
      <c r="A49" s="59"/>
      <c r="D49" s="61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3"/>
      <c r="P49" s="62"/>
      <c r="Q49" s="67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  <c r="AD49" s="66"/>
      <c r="AF49" s="57"/>
      <c r="AG49" s="57"/>
      <c r="AH49" s="58"/>
      <c r="AI49" s="58"/>
    </row>
    <row r="50" spans="1:35" x14ac:dyDescent="0.25">
      <c r="A50" s="59"/>
      <c r="D50" s="61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3"/>
      <c r="P50" s="62"/>
      <c r="Q50" s="67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5"/>
      <c r="AD50" s="66"/>
      <c r="AF50" s="57"/>
      <c r="AG50" s="57"/>
      <c r="AH50" s="58"/>
      <c r="AI50" s="58"/>
    </row>
    <row r="51" spans="1:35" x14ac:dyDescent="0.25">
      <c r="A51" s="59"/>
      <c r="C51" s="68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3"/>
      <c r="P51" s="62"/>
      <c r="Q51" s="67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5"/>
      <c r="AD51" s="66"/>
      <c r="AF51" s="57"/>
      <c r="AG51" s="57"/>
      <c r="AH51" s="58"/>
      <c r="AI51" s="58"/>
    </row>
    <row r="52" spans="1:35" x14ac:dyDescent="0.25">
      <c r="A52" s="59"/>
      <c r="C52" s="68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/>
      <c r="P52" s="62"/>
      <c r="Q52" s="67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5"/>
      <c r="AD52" s="66"/>
      <c r="AF52" s="57"/>
      <c r="AG52" s="57"/>
      <c r="AH52" s="58"/>
      <c r="AI52" s="58"/>
    </row>
    <row r="53" spans="1:35" x14ac:dyDescent="0.25">
      <c r="A53" s="59"/>
      <c r="C53" s="68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3"/>
      <c r="P53" s="62"/>
      <c r="Q53" s="67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5"/>
      <c r="AD53" s="66"/>
      <c r="AF53" s="57"/>
      <c r="AG53" s="57"/>
      <c r="AH53" s="58"/>
      <c r="AI53" s="58"/>
    </row>
    <row r="54" spans="1:35" x14ac:dyDescent="0.25">
      <c r="A54" s="59"/>
      <c r="C54" s="68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3"/>
      <c r="P54" s="62"/>
      <c r="Q54" s="67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5"/>
      <c r="AD54" s="66"/>
      <c r="AF54" s="57"/>
      <c r="AG54" s="57"/>
      <c r="AH54" s="58"/>
      <c r="AI54" s="58"/>
    </row>
    <row r="55" spans="1:35" x14ac:dyDescent="0.25">
      <c r="A55" s="59"/>
      <c r="C55" s="68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3"/>
      <c r="P55" s="62"/>
      <c r="Q55" s="67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5"/>
      <c r="AD55" s="66"/>
      <c r="AF55" s="57"/>
      <c r="AG55" s="57"/>
      <c r="AH55" s="58"/>
      <c r="AI55" s="58"/>
    </row>
    <row r="56" spans="1:35" x14ac:dyDescent="0.25">
      <c r="A56" s="59"/>
      <c r="C56" s="68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3"/>
      <c r="P56" s="62"/>
      <c r="Q56" s="67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5"/>
      <c r="AD56" s="66"/>
      <c r="AF56" s="57"/>
      <c r="AG56" s="57"/>
      <c r="AH56" s="58"/>
      <c r="AI56" s="58"/>
    </row>
    <row r="57" spans="1:35" ht="15.75" thickBot="1" x14ac:dyDescent="0.3">
      <c r="A57" s="69"/>
      <c r="B57" s="70"/>
      <c r="C57" s="71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3"/>
      <c r="P57" s="72"/>
      <c r="Q57" s="74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6"/>
      <c r="AD57" s="77"/>
      <c r="AF57" s="57"/>
      <c r="AG57" s="57"/>
      <c r="AH57" s="58"/>
      <c r="AI57" s="5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_dlc_DocId xmlns="fbe582d4-4cd9-4e01-adc0-428c7d30a990">PNHZET2ZRHHM-1647798991-104616</_dlc_DocId>
    <_dlc_DocIdUrl xmlns="fbe582d4-4cd9-4e01-adc0-428c7d30a990">
      <Url>https://waternet.sharepoint.com/sites/0182/_layouts/15/DocIdRedir.aspx?ID=PNHZET2ZRHHM-1647798991-104616</Url>
      <Description>PNHZET2ZRHHM-1647798991-104616</Description>
    </_dlc_DocIdUrl>
    <Aggregatieniveau xmlns="d59e9867-4acc-40d5-91da-91f4047d1695">Archiefstuk</Aggregatieniveau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Entiteit_x0020_type xmlns="d59e9867-4acc-40d5-91da-91f4047d1695">Record</Entiteit_x0020_type>
    <Omschrijving xmlns="d59e9867-4acc-40d5-91da-91f4047d1695" xsi:nil="true"/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CD0831-5465-41C6-B4BE-392C6FEE4DEB}">
  <ds:schemaRefs>
    <ds:schemaRef ds:uri="http://purl.org/dc/elements/1.1/"/>
    <ds:schemaRef ds:uri="http://schemas.openxmlformats.org/package/2006/metadata/core-properties"/>
    <ds:schemaRef ds:uri="fbe582d4-4cd9-4e01-adc0-428c7d30a990"/>
    <ds:schemaRef ds:uri="d59e9867-4acc-40d5-91da-91f4047d1695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1F167DE-F86E-44FB-8A12-56FC2E3E7C8B}"/>
</file>

<file path=customXml/itemProps3.xml><?xml version="1.0" encoding="utf-8"?>
<ds:datastoreItem xmlns:ds="http://schemas.openxmlformats.org/officeDocument/2006/customXml" ds:itemID="{B438E6A7-C37D-4195-9F7A-E0DAF4BD602B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45110671-DD4C-4D65-8BA3-B9791EA76AD2}"/>
</file>

<file path=customXml/itemProps5.xml><?xml version="1.0" encoding="utf-8"?>
<ds:datastoreItem xmlns:ds="http://schemas.openxmlformats.org/officeDocument/2006/customXml" ds:itemID="{450DB40B-E354-4876-A633-91D325122A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PvskPditchlake201904262359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Moria, laura</cp:lastModifiedBy>
  <dcterms:created xsi:type="dcterms:W3CDTF">2019-04-26T22:23:34Z</dcterms:created>
  <dcterms:modified xsi:type="dcterms:W3CDTF">2019-04-28T06:55:40Z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f92990aa-fee0-4bf2-9998-9f5f87a1b619</vt:lpwstr>
  </property>
  <property fmtid="{D5CDD505-2E9C-101B-9397-08002B2CF9AE}" pid="4" name="TaxKeyword">
    <vt:lpwstr/>
  </property>
</Properties>
</file>