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\Google Drive\不试一试，难道自己要后悔一辈子\数据分析\Pandora\"/>
    </mc:Choice>
  </mc:AlternateContent>
  <bookViews>
    <workbookView xWindow="0" yWindow="0" windowWidth="28800" windowHeight="12300" activeTab="1"/>
  </bookViews>
  <sheets>
    <sheet name="Sheet2" sheetId="2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3" l="1"/>
  <c r="Q34" i="3"/>
  <c r="Q35" i="3"/>
  <c r="Q32" i="3"/>
  <c r="R32" i="3"/>
  <c r="N34" i="3"/>
  <c r="N35" i="3"/>
  <c r="N33" i="3"/>
  <c r="N32" i="3"/>
  <c r="O32" i="3"/>
  <c r="P33" i="3"/>
  <c r="P34" i="3"/>
  <c r="P35" i="3"/>
  <c r="P32" i="3"/>
  <c r="R33" i="3"/>
  <c r="R34" i="3"/>
  <c r="R35" i="3" s="1"/>
  <c r="R31" i="3"/>
  <c r="P29" i="3"/>
  <c r="P30" i="3"/>
  <c r="P31" i="3"/>
  <c r="P28" i="3"/>
  <c r="O31" i="3"/>
  <c r="N29" i="3"/>
  <c r="N30" i="3"/>
  <c r="V30" i="3" s="1"/>
  <c r="N31" i="3"/>
  <c r="N28" i="3"/>
  <c r="L7" i="3"/>
  <c r="L5" i="3"/>
  <c r="U18" i="3"/>
  <c r="V18" i="3" s="1"/>
  <c r="Y21" i="3"/>
  <c r="U21" i="3" s="1"/>
  <c r="V21" i="3" s="1"/>
  <c r="Y18" i="3"/>
  <c r="V15" i="3"/>
  <c r="V12" i="3"/>
  <c r="J23" i="3"/>
  <c r="I16" i="3"/>
  <c r="I14" i="3"/>
  <c r="S35" i="3" l="1"/>
  <c r="O35" i="3" s="1"/>
  <c r="S34" i="3"/>
  <c r="O34" i="3" s="1"/>
  <c r="S32" i="3"/>
  <c r="S33" i="3"/>
  <c r="O33" i="3" s="1"/>
  <c r="V29" i="3"/>
  <c r="V31" i="3"/>
  <c r="W30" i="3" s="1"/>
</calcChain>
</file>

<file path=xl/sharedStrings.xml><?xml version="1.0" encoding="utf-8"?>
<sst xmlns="http://schemas.openxmlformats.org/spreadsheetml/2006/main" count="75" uniqueCount="25">
  <si>
    <t>Calendar Quarter</t>
  </si>
  <si>
    <t>Active Uses (MM)</t>
  </si>
  <si>
    <t>-</t>
  </si>
  <si>
    <t>Q1</t>
  </si>
  <si>
    <t>Q2</t>
  </si>
  <si>
    <t xml:space="preserve">Q3 </t>
  </si>
  <si>
    <t xml:space="preserve">Q4 </t>
  </si>
  <si>
    <t>Max</t>
  </si>
  <si>
    <t xml:space="preserve">Average </t>
  </si>
  <si>
    <t>Min</t>
  </si>
  <si>
    <t xml:space="preserve">Q1 </t>
  </si>
  <si>
    <t>Q1/Q1 rate</t>
  </si>
  <si>
    <t>Q3</t>
  </si>
  <si>
    <t>Q4</t>
  </si>
  <si>
    <t xml:space="preserve">Max Q/Q rate </t>
  </si>
  <si>
    <t xml:space="preserve">Average Q/Q rate </t>
  </si>
  <si>
    <t xml:space="preserve">Min Q/Q rate </t>
  </si>
  <si>
    <t xml:space="preserve">Q2 </t>
  </si>
  <si>
    <t xml:space="preserve">Quarter Over Quarter Total Active Users Change Rate </t>
  </si>
  <si>
    <t xml:space="preserve">penetration rate </t>
  </si>
  <si>
    <t>Pandora Plus Weight</t>
  </si>
  <si>
    <t xml:space="preserve">Pandora Premium Weight </t>
  </si>
  <si>
    <t>Pandora Plus (MM)</t>
  </si>
  <si>
    <t>Pandora Premium (MM)</t>
  </si>
  <si>
    <t xml:space="preserve">Total Paid Subscribers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</si>
</sst>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70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58">
    <xf numFmtId="0" fontId="0" fillId="0" borderId="0" xfId="0"/>
    <xf numFmtId="0" fontId="3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14" fontId="0" fillId="0" borderId="5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70" fontId="2" fillId="3" borderId="0" xfId="0" applyNumberFormat="1" applyFont="1" applyFill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70" fontId="2" fillId="3" borderId="1" xfId="0" applyNumberFormat="1" applyFont="1" applyFill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Active Uses (MM)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Active Uses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Sheet2!$A$2:$A$11</c:f>
              <c:numCache>
                <c:formatCode>m/d/yyyy</c:formatCode>
                <c:ptCount val="10"/>
                <c:pt idx="0">
                  <c:v>42094</c:v>
                </c:pt>
                <c:pt idx="1">
                  <c:v>42185</c:v>
                </c:pt>
                <c:pt idx="2">
                  <c:v>42277</c:v>
                </c:pt>
                <c:pt idx="3">
                  <c:v>42369</c:v>
                </c:pt>
                <c:pt idx="4">
                  <c:v>42460</c:v>
                </c:pt>
                <c:pt idx="5">
                  <c:v>42551</c:v>
                </c:pt>
                <c:pt idx="6">
                  <c:v>42643</c:v>
                </c:pt>
                <c:pt idx="7">
                  <c:v>42735</c:v>
                </c:pt>
                <c:pt idx="8">
                  <c:v>42825</c:v>
                </c:pt>
                <c:pt idx="9">
                  <c:v>42916</c:v>
                </c:pt>
              </c:numCache>
            </c:numRef>
          </c:cat>
          <c:val>
            <c:numRef>
              <c:f>Sheet2!$B$2:$B$11</c:f>
              <c:numCache>
                <c:formatCode>0.0</c:formatCode>
                <c:ptCount val="10"/>
                <c:pt idx="0">
                  <c:v>79.2</c:v>
                </c:pt>
                <c:pt idx="1">
                  <c:v>79.400000000000006</c:v>
                </c:pt>
                <c:pt idx="2">
                  <c:v>78.099999999999994</c:v>
                </c:pt>
                <c:pt idx="3">
                  <c:v>81.099999999999994</c:v>
                </c:pt>
                <c:pt idx="4">
                  <c:v>79.400000000000006</c:v>
                </c:pt>
                <c:pt idx="5">
                  <c:v>78.099999999999994</c:v>
                </c:pt>
                <c:pt idx="6">
                  <c:v>77.900000000000006</c:v>
                </c:pt>
                <c:pt idx="7">
                  <c:v>81</c:v>
                </c:pt>
                <c:pt idx="8">
                  <c:v>76.7</c:v>
                </c:pt>
                <c:pt idx="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5-42D8-B2F7-566CDFCCC1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1368272"/>
        <c:axId val="561379504"/>
      </c:lineChart>
      <c:dateAx>
        <c:axId val="56136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9504"/>
        <c:crosses val="autoZero"/>
        <c:auto val="1"/>
        <c:lblOffset val="100"/>
        <c:baseTimeUnit val="months"/>
      </c:dateAx>
      <c:valAx>
        <c:axId val="5613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6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Sheet3!$M$27</c:f>
              <c:strCache>
                <c:ptCount val="1"/>
                <c:pt idx="0">
                  <c:v>Active Uses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75000"/>
                  </a:schemeClr>
                </a:solidFill>
                <a:prstDash val="sysDash"/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75000"/>
                  </a:schemeClr>
                </a:solidFill>
                <a:prstDash val="sysDash"/>
                <a:round/>
              </a:ln>
              <a:effectLst/>
            </c:spPr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75000"/>
                  </a:schemeClr>
                </a:solidFill>
                <a:prstDash val="sysDash"/>
                <a:round/>
              </a:ln>
              <a:effectLst/>
            </c:spPr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75000"/>
                  </a:schemeClr>
                </a:solidFill>
                <a:prstDash val="sys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Sheet3!$L$28:$L$35</c:f>
              <c:numCache>
                <c:formatCode>m/d/yyyy</c:formatCode>
                <c:ptCount val="8"/>
                <c:pt idx="0">
                  <c:v>42643</c:v>
                </c:pt>
                <c:pt idx="1">
                  <c:v>42735</c:v>
                </c:pt>
                <c:pt idx="2">
                  <c:v>42825</c:v>
                </c:pt>
                <c:pt idx="3">
                  <c:v>42916</c:v>
                </c:pt>
                <c:pt idx="4">
                  <c:v>43008</c:v>
                </c:pt>
                <c:pt idx="5">
                  <c:v>43100</c:v>
                </c:pt>
                <c:pt idx="6">
                  <c:v>43190</c:v>
                </c:pt>
                <c:pt idx="7">
                  <c:v>43281</c:v>
                </c:pt>
              </c:numCache>
            </c:numRef>
          </c:cat>
          <c:val>
            <c:numRef>
              <c:f>Sheet3!$M$28:$M$35</c:f>
              <c:numCache>
                <c:formatCode>0.0</c:formatCode>
                <c:ptCount val="8"/>
                <c:pt idx="0">
                  <c:v>77.900000000000006</c:v>
                </c:pt>
                <c:pt idx="1">
                  <c:v>81</c:v>
                </c:pt>
                <c:pt idx="2">
                  <c:v>76.7</c:v>
                </c:pt>
                <c:pt idx="3">
                  <c:v>76</c:v>
                </c:pt>
                <c:pt idx="4">
                  <c:v>77.700512163892469</c:v>
                </c:pt>
                <c:pt idx="5">
                  <c:v>80.900123304562271</c:v>
                </c:pt>
                <c:pt idx="6">
                  <c:v>75.492750235350996</c:v>
                </c:pt>
                <c:pt idx="7">
                  <c:v>74.356066787719669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5-4F96-ACDE-EADD38CD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939840"/>
        <c:axId val="562941504"/>
      </c:lineChart>
      <c:dateAx>
        <c:axId val="562939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41504"/>
        <c:crosses val="autoZero"/>
        <c:auto val="1"/>
        <c:lblOffset val="100"/>
        <c:baseTimeUnit val="months"/>
      </c:dateAx>
      <c:valAx>
        <c:axId val="5629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Pandora</a:t>
            </a:r>
            <a:r>
              <a:rPr lang="en-US" baseline="0"/>
              <a:t> Paid Subscribers (in Millions) 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Sheet3!$M$41</c:f>
              <c:strCache>
                <c:ptCount val="1"/>
                <c:pt idx="0">
                  <c:v>Total Paid Subscribers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Sheet3!$L$42:$L$49</c:f>
              <c:numCache>
                <c:formatCode>m/d/yyyy</c:formatCode>
                <c:ptCount val="8"/>
                <c:pt idx="0">
                  <c:v>42643</c:v>
                </c:pt>
                <c:pt idx="1">
                  <c:v>42735</c:v>
                </c:pt>
                <c:pt idx="2">
                  <c:v>42825</c:v>
                </c:pt>
                <c:pt idx="3">
                  <c:v>42916</c:v>
                </c:pt>
                <c:pt idx="4">
                  <c:v>43008</c:v>
                </c:pt>
                <c:pt idx="5">
                  <c:v>43100</c:v>
                </c:pt>
                <c:pt idx="6">
                  <c:v>43190</c:v>
                </c:pt>
                <c:pt idx="7">
                  <c:v>43281</c:v>
                </c:pt>
              </c:numCache>
            </c:numRef>
          </c:cat>
          <c:val>
            <c:numRef>
              <c:f>Sheet3!$M$42:$M$49</c:f>
              <c:numCache>
                <c:formatCode>0.00</c:formatCode>
                <c:ptCount val="8"/>
                <c:pt idx="0">
                  <c:v>4.01</c:v>
                </c:pt>
                <c:pt idx="1">
                  <c:v>4.3899999999999997</c:v>
                </c:pt>
                <c:pt idx="2">
                  <c:v>4.71</c:v>
                </c:pt>
                <c:pt idx="3">
                  <c:v>4.8600000000000003</c:v>
                </c:pt>
                <c:pt idx="4">
                  <c:v>5.2018448143405918</c:v>
                </c:pt>
                <c:pt idx="5">
                  <c:v>5.6587507300928044</c:v>
                </c:pt>
                <c:pt idx="6">
                  <c:v>5.5069974645366582</c:v>
                </c:pt>
                <c:pt idx="7">
                  <c:v>5.6471475986673427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2-4E96-A3C3-4C48BDAEECF9}"/>
            </c:ext>
          </c:extLst>
        </c:ser>
        <c:ser>
          <c:idx val="1"/>
          <c:order val="1"/>
          <c:tx>
            <c:strRef>
              <c:f>Sheet3!$N$41</c:f>
              <c:strCache>
                <c:ptCount val="1"/>
                <c:pt idx="0">
                  <c:v>Pandora Plus (MM)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Sheet3!$L$42:$L$49</c:f>
              <c:numCache>
                <c:formatCode>m/d/yyyy</c:formatCode>
                <c:ptCount val="8"/>
                <c:pt idx="0">
                  <c:v>42643</c:v>
                </c:pt>
                <c:pt idx="1">
                  <c:v>42735</c:v>
                </c:pt>
                <c:pt idx="2">
                  <c:v>42825</c:v>
                </c:pt>
                <c:pt idx="3">
                  <c:v>42916</c:v>
                </c:pt>
                <c:pt idx="4">
                  <c:v>43008</c:v>
                </c:pt>
                <c:pt idx="5">
                  <c:v>43100</c:v>
                </c:pt>
                <c:pt idx="6">
                  <c:v>43190</c:v>
                </c:pt>
                <c:pt idx="7">
                  <c:v>43281</c:v>
                </c:pt>
              </c:numCache>
            </c:numRef>
          </c:cat>
          <c:val>
            <c:numRef>
              <c:f>Sheet3!$N$42:$N$49</c:f>
              <c:numCache>
                <c:formatCode>0.00</c:formatCode>
                <c:ptCount val="8"/>
                <c:pt idx="0">
                  <c:v>4.01</c:v>
                </c:pt>
                <c:pt idx="1">
                  <c:v>4.3899999999999997</c:v>
                </c:pt>
                <c:pt idx="2">
                  <c:v>4.71</c:v>
                </c:pt>
                <c:pt idx="3">
                  <c:v>4.4700000000000006</c:v>
                </c:pt>
                <c:pt idx="4">
                  <c:v>4.7063851508512373</c:v>
                </c:pt>
                <c:pt idx="5">
                  <c:v>5.0348909273801041</c:v>
                </c:pt>
                <c:pt idx="6">
                  <c:v>4.8172630290091965</c:v>
                </c:pt>
                <c:pt idx="7">
                  <c:v>4.8551525774221451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2-4E96-A3C3-4C48BDAEECF9}"/>
            </c:ext>
          </c:extLst>
        </c:ser>
        <c:ser>
          <c:idx val="2"/>
          <c:order val="2"/>
          <c:tx>
            <c:strRef>
              <c:f>Sheet3!$O$41</c:f>
              <c:strCache>
                <c:ptCount val="1"/>
                <c:pt idx="0">
                  <c:v>Pandora Premium (MM)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Sheet3!$L$42:$L$49</c:f>
              <c:numCache>
                <c:formatCode>m/d/yyyy</c:formatCode>
                <c:ptCount val="8"/>
                <c:pt idx="0">
                  <c:v>42643</c:v>
                </c:pt>
                <c:pt idx="1">
                  <c:v>42735</c:v>
                </c:pt>
                <c:pt idx="2">
                  <c:v>42825</c:v>
                </c:pt>
                <c:pt idx="3">
                  <c:v>42916</c:v>
                </c:pt>
                <c:pt idx="4">
                  <c:v>43008</c:v>
                </c:pt>
                <c:pt idx="5">
                  <c:v>43100</c:v>
                </c:pt>
                <c:pt idx="6">
                  <c:v>43190</c:v>
                </c:pt>
                <c:pt idx="7">
                  <c:v>43281</c:v>
                </c:pt>
              </c:numCache>
            </c:numRef>
          </c:cat>
          <c:val>
            <c:numRef>
              <c:f>Sheet3!$O$42:$O$49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0.39</c:v>
                </c:pt>
                <c:pt idx="4">
                  <c:v>0.49545966348935389</c:v>
                </c:pt>
                <c:pt idx="5">
                  <c:v>0.62385980271270047</c:v>
                </c:pt>
                <c:pt idx="6">
                  <c:v>0.68973443552746172</c:v>
                </c:pt>
                <c:pt idx="7">
                  <c:v>0.79199502124519783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2-4E96-A3C3-4C48BDAEEC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374928"/>
        <c:axId val="561378672"/>
      </c:barChart>
      <c:dateAx>
        <c:axId val="561374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8672"/>
        <c:crosses val="autoZero"/>
        <c:auto val="1"/>
        <c:lblOffset val="100"/>
        <c:baseTimeUnit val="months"/>
      </c:dateAx>
      <c:valAx>
        <c:axId val="5613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12</xdr:row>
      <xdr:rowOff>114300</xdr:rowOff>
    </xdr:from>
    <xdr:to>
      <xdr:col>17</xdr:col>
      <xdr:colOff>304801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995361</xdr:colOff>
      <xdr:row>24</xdr:row>
      <xdr:rowOff>152399</xdr:rowOff>
    </xdr:from>
    <xdr:to>
      <xdr:col>33</xdr:col>
      <xdr:colOff>400049</xdr:colOff>
      <xdr:row>34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423861</xdr:colOff>
      <xdr:row>38</xdr:row>
      <xdr:rowOff>95249</xdr:rowOff>
    </xdr:from>
    <xdr:to>
      <xdr:col>19</xdr:col>
      <xdr:colOff>38099</xdr:colOff>
      <xdr:row>54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B15"/>
    </sheetView>
  </sheetViews>
  <sheetFormatPr defaultRowHeight="15" x14ac:dyDescent="0.25"/>
  <cols>
    <col min="1" max="1" width="16.28515625" bestFit="1" customWidth="1"/>
    <col min="2" max="2" width="17" bestFit="1" customWidth="1"/>
    <col min="3" max="3" width="9.7109375" bestFit="1" customWidth="1"/>
    <col min="4" max="5" width="10.7109375" bestFit="1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s="2">
        <v>42094</v>
      </c>
      <c r="B2" s="3">
        <v>79.2</v>
      </c>
      <c r="E2" s="2">
        <v>42460</v>
      </c>
      <c r="F2" s="3">
        <v>79.400000000000006</v>
      </c>
    </row>
    <row r="3" spans="1:6" x14ac:dyDescent="0.25">
      <c r="A3" s="2">
        <v>42185</v>
      </c>
      <c r="B3" s="3">
        <v>79.400000000000006</v>
      </c>
      <c r="E3" s="2">
        <v>42551</v>
      </c>
      <c r="F3" s="3">
        <v>78.099999999999994</v>
      </c>
    </row>
    <row r="4" spans="1:6" x14ac:dyDescent="0.25">
      <c r="A4" s="2">
        <v>42277</v>
      </c>
      <c r="B4" s="3">
        <v>78.099999999999994</v>
      </c>
      <c r="E4" s="2">
        <v>42643</v>
      </c>
      <c r="F4" s="3">
        <v>77.900000000000006</v>
      </c>
    </row>
    <row r="5" spans="1:6" x14ac:dyDescent="0.25">
      <c r="A5" s="2">
        <v>42369</v>
      </c>
      <c r="B5" s="3">
        <v>81.099999999999994</v>
      </c>
      <c r="E5" s="2">
        <v>42735</v>
      </c>
      <c r="F5" s="3">
        <v>81</v>
      </c>
    </row>
    <row r="6" spans="1:6" x14ac:dyDescent="0.25">
      <c r="A6" s="2">
        <v>42460</v>
      </c>
      <c r="B6" s="3">
        <v>79.400000000000006</v>
      </c>
    </row>
    <row r="7" spans="1:6" x14ac:dyDescent="0.25">
      <c r="A7" s="2">
        <v>42551</v>
      </c>
      <c r="B7" s="3">
        <v>78.099999999999994</v>
      </c>
    </row>
    <row r="8" spans="1:6" x14ac:dyDescent="0.25">
      <c r="A8" s="2">
        <v>42643</v>
      </c>
      <c r="B8" s="3">
        <v>77.900000000000006</v>
      </c>
    </row>
    <row r="9" spans="1:6" x14ac:dyDescent="0.25">
      <c r="A9" s="2">
        <v>42735</v>
      </c>
      <c r="B9" s="3">
        <v>81</v>
      </c>
    </row>
    <row r="10" spans="1:6" x14ac:dyDescent="0.25">
      <c r="A10" s="2">
        <v>42825</v>
      </c>
      <c r="B10" s="3">
        <v>76.7</v>
      </c>
    </row>
    <row r="11" spans="1:6" x14ac:dyDescent="0.25">
      <c r="A11" s="2">
        <v>42916</v>
      </c>
      <c r="B11" s="3">
        <v>76</v>
      </c>
    </row>
    <row r="12" spans="1:6" x14ac:dyDescent="0.25">
      <c r="A12" s="2">
        <v>43008</v>
      </c>
      <c r="B12" s="4"/>
    </row>
    <row r="13" spans="1:6" x14ac:dyDescent="0.25">
      <c r="A13" s="2">
        <v>43100</v>
      </c>
      <c r="B13" s="4"/>
    </row>
    <row r="14" spans="1:6" x14ac:dyDescent="0.25">
      <c r="A14" s="2">
        <v>43190</v>
      </c>
    </row>
    <row r="15" spans="1:6" x14ac:dyDescent="0.25">
      <c r="A15" s="2">
        <v>43281</v>
      </c>
    </row>
    <row r="20" spans="1:4" x14ac:dyDescent="0.25">
      <c r="A20" s="5">
        <v>42094</v>
      </c>
      <c r="B20" s="5">
        <v>42185</v>
      </c>
      <c r="C20" s="5">
        <v>42277</v>
      </c>
      <c r="D20" s="5">
        <v>42369</v>
      </c>
    </row>
    <row r="21" spans="1:4" x14ac:dyDescent="0.25">
      <c r="A21" s="3">
        <v>79.2</v>
      </c>
      <c r="B21" s="3">
        <v>79.400000000000006</v>
      </c>
      <c r="C21" s="3">
        <v>78.099999999999994</v>
      </c>
      <c r="D21" s="3">
        <v>81.099999999999994</v>
      </c>
    </row>
    <row r="22" spans="1:4" x14ac:dyDescent="0.25">
      <c r="A22" s="5">
        <v>42460</v>
      </c>
      <c r="B22" s="5">
        <v>42551</v>
      </c>
      <c r="C22" s="5">
        <v>42643</v>
      </c>
      <c r="D22" s="5">
        <v>42735</v>
      </c>
    </row>
    <row r="23" spans="1:4" x14ac:dyDescent="0.25">
      <c r="A23" s="3">
        <v>79.400000000000006</v>
      </c>
      <c r="B23" s="3">
        <v>78.099999999999994</v>
      </c>
      <c r="C23" s="3">
        <v>77.900000000000006</v>
      </c>
      <c r="D23" s="3">
        <v>81</v>
      </c>
    </row>
    <row r="24" spans="1:4" x14ac:dyDescent="0.25">
      <c r="A24" s="5">
        <v>42825</v>
      </c>
      <c r="B24" s="5">
        <v>42916</v>
      </c>
      <c r="C24" s="2">
        <v>43008</v>
      </c>
      <c r="D24" s="2">
        <v>43100</v>
      </c>
    </row>
    <row r="25" spans="1:4" x14ac:dyDescent="0.25">
      <c r="A25" s="3">
        <v>76.7</v>
      </c>
      <c r="B25" s="3">
        <v>76</v>
      </c>
      <c r="C25" s="4" t="s">
        <v>2</v>
      </c>
      <c r="D25" s="4" t="s">
        <v>2</v>
      </c>
    </row>
    <row r="26" spans="1:4" x14ac:dyDescent="0.25">
      <c r="A26" s="2">
        <v>43190</v>
      </c>
      <c r="B26" s="2">
        <v>43281</v>
      </c>
    </row>
    <row r="27" spans="1:4" x14ac:dyDescent="0.25">
      <c r="A27" s="4" t="s">
        <v>2</v>
      </c>
      <c r="B27" s="4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9"/>
  <sheetViews>
    <sheetView tabSelected="1" topLeftCell="K22" workbookViewId="0">
      <selection activeCell="W41" sqref="W41"/>
    </sheetView>
  </sheetViews>
  <sheetFormatPr defaultRowHeight="15" x14ac:dyDescent="0.25"/>
  <cols>
    <col min="1" max="3" width="9.7109375" bestFit="1" customWidth="1"/>
    <col min="4" max="4" width="10.7109375" bestFit="1" customWidth="1"/>
    <col min="9" max="9" width="8.7109375" bestFit="1" customWidth="1"/>
    <col min="10" max="11" width="10.7109375" bestFit="1" customWidth="1"/>
    <col min="12" max="12" width="16.28515625" bestFit="1" customWidth="1"/>
    <col min="13" max="13" width="21" bestFit="1" customWidth="1"/>
    <col min="14" max="14" width="16.140625" bestFit="1" customWidth="1"/>
    <col min="15" max="15" width="18.28515625" bestFit="1" customWidth="1"/>
    <col min="16" max="16" width="20.42578125" bestFit="1" customWidth="1"/>
    <col min="17" max="17" width="22.85546875" bestFit="1" customWidth="1"/>
    <col min="18" max="18" width="24.7109375" bestFit="1" customWidth="1"/>
    <col min="19" max="19" width="21" bestFit="1" customWidth="1"/>
    <col min="20" max="21" width="10.7109375" bestFit="1" customWidth="1"/>
    <col min="22" max="22" width="10.5703125" bestFit="1" customWidth="1"/>
    <col min="23" max="23" width="9.7109375" customWidth="1"/>
    <col min="24" max="24" width="13.42578125" bestFit="1" customWidth="1"/>
    <col min="25" max="25" width="17" bestFit="1" customWidth="1"/>
    <col min="26" max="26" width="13.140625" bestFit="1" customWidth="1"/>
  </cols>
  <sheetData>
    <row r="2" spans="1:27" x14ac:dyDescent="0.25">
      <c r="A2" s="5">
        <v>42094</v>
      </c>
      <c r="B2" s="5">
        <v>42185</v>
      </c>
      <c r="C2" s="5">
        <v>42277</v>
      </c>
      <c r="D2" s="5">
        <v>42369</v>
      </c>
      <c r="U2" s="5" t="s">
        <v>3</v>
      </c>
      <c r="V2" s="3">
        <v>79.2</v>
      </c>
      <c r="W2" s="3"/>
      <c r="X2" s="5" t="s">
        <v>3</v>
      </c>
      <c r="Y2" s="3">
        <v>79.400000000000006</v>
      </c>
      <c r="Z2" s="5">
        <v>42825</v>
      </c>
      <c r="AA2" s="3">
        <v>76.7</v>
      </c>
    </row>
    <row r="3" spans="1:27" x14ac:dyDescent="0.25">
      <c r="A3" s="3">
        <v>79.2</v>
      </c>
      <c r="B3" s="3">
        <v>79.400000000000006</v>
      </c>
      <c r="C3" s="3">
        <v>78.099999999999994</v>
      </c>
      <c r="D3" s="3">
        <v>81.099999999999994</v>
      </c>
      <c r="U3" s="5" t="s">
        <v>4</v>
      </c>
      <c r="V3" s="3">
        <v>79.400000000000006</v>
      </c>
      <c r="W3" s="3"/>
      <c r="X3" s="5" t="s">
        <v>4</v>
      </c>
      <c r="Y3" s="3">
        <v>78.099999999999994</v>
      </c>
      <c r="Z3" s="5">
        <v>42916</v>
      </c>
      <c r="AA3" s="3">
        <v>76</v>
      </c>
    </row>
    <row r="4" spans="1:27" x14ac:dyDescent="0.25">
      <c r="A4" s="5">
        <v>42460</v>
      </c>
      <c r="B4" s="5">
        <v>42551</v>
      </c>
      <c r="C4" s="5">
        <v>42643</v>
      </c>
      <c r="D4" s="5">
        <v>42735</v>
      </c>
      <c r="J4" s="22">
        <v>5.4</v>
      </c>
      <c r="K4" s="4">
        <v>4.01</v>
      </c>
      <c r="L4" s="4"/>
      <c r="M4" s="4"/>
      <c r="U4" s="5" t="s">
        <v>12</v>
      </c>
      <c r="V4" s="3">
        <v>78.099999999999994</v>
      </c>
      <c r="W4" s="3"/>
      <c r="X4" s="5" t="s">
        <v>12</v>
      </c>
      <c r="Y4" s="3">
        <v>77.900000000000006</v>
      </c>
    </row>
    <row r="5" spans="1:27" x14ac:dyDescent="0.25">
      <c r="A5" s="3">
        <v>79.400000000000006</v>
      </c>
      <c r="B5" s="3">
        <v>78.099999999999994</v>
      </c>
      <c r="C5" s="3">
        <v>77.900000000000006</v>
      </c>
      <c r="D5" s="3">
        <v>81</v>
      </c>
      <c r="J5" s="22">
        <v>5.38</v>
      </c>
      <c r="K5" s="4">
        <v>4.3899999999999997</v>
      </c>
      <c r="L5" s="4" t="e">
        <f>K5/H5</f>
        <v>#DIV/0!</v>
      </c>
      <c r="M5" s="4"/>
      <c r="U5" s="5" t="s">
        <v>13</v>
      </c>
      <c r="V5" s="3">
        <v>81.099999999999994</v>
      </c>
      <c r="W5" s="3"/>
      <c r="X5" s="5" t="s">
        <v>13</v>
      </c>
      <c r="Y5" s="3">
        <v>81</v>
      </c>
    </row>
    <row r="6" spans="1:27" x14ac:dyDescent="0.25">
      <c r="A6" s="5">
        <v>42825</v>
      </c>
      <c r="B6" s="5">
        <v>42916</v>
      </c>
      <c r="C6" s="2">
        <v>43008</v>
      </c>
      <c r="D6" s="2">
        <v>43100</v>
      </c>
      <c r="J6" s="22">
        <v>5.21</v>
      </c>
      <c r="K6" s="4">
        <v>4.71</v>
      </c>
      <c r="L6" s="4"/>
      <c r="M6" s="4"/>
    </row>
    <row r="7" spans="1:27" x14ac:dyDescent="0.25">
      <c r="A7" s="3">
        <v>76.7</v>
      </c>
      <c r="B7" s="3">
        <v>76</v>
      </c>
      <c r="C7" s="6" t="s">
        <v>2</v>
      </c>
      <c r="D7" s="6" t="s">
        <v>2</v>
      </c>
      <c r="J7" s="22">
        <v>5.22</v>
      </c>
      <c r="K7" s="4">
        <v>4.8600000000000003</v>
      </c>
      <c r="L7" s="4">
        <f>K7-M7</f>
        <v>4.4700000000000006</v>
      </c>
      <c r="M7" s="4">
        <v>0.39</v>
      </c>
    </row>
    <row r="8" spans="1:27" x14ac:dyDescent="0.25">
      <c r="A8" s="2">
        <v>43190</v>
      </c>
      <c r="B8" s="2">
        <v>43281</v>
      </c>
    </row>
    <row r="9" spans="1:27" x14ac:dyDescent="0.25">
      <c r="A9" s="6" t="s">
        <v>2</v>
      </c>
      <c r="B9" s="6" t="s">
        <v>2</v>
      </c>
      <c r="Q9" s="24" t="s">
        <v>18</v>
      </c>
      <c r="R9" s="24"/>
      <c r="S9" s="24"/>
      <c r="T9" s="24"/>
      <c r="U9" s="24"/>
      <c r="V9" s="24"/>
      <c r="W9" s="24"/>
      <c r="X9" s="24"/>
      <c r="Y9" s="24"/>
    </row>
    <row r="10" spans="1:27" x14ac:dyDescent="0.25">
      <c r="Q10" s="25"/>
      <c r="R10" s="26"/>
      <c r="S10" s="26"/>
      <c r="T10" s="26"/>
      <c r="U10" s="26"/>
      <c r="V10" s="26"/>
      <c r="W10" s="26"/>
      <c r="X10" s="26"/>
      <c r="Y10" s="26"/>
      <c r="Z10" s="27"/>
    </row>
    <row r="11" spans="1:27" x14ac:dyDescent="0.25">
      <c r="J11" s="1" t="s">
        <v>3</v>
      </c>
      <c r="K11" s="1" t="s">
        <v>4</v>
      </c>
      <c r="L11" s="1" t="s">
        <v>5</v>
      </c>
      <c r="M11" s="1" t="s">
        <v>6</v>
      </c>
      <c r="Q11" s="28" t="s">
        <v>10</v>
      </c>
      <c r="R11" s="36"/>
      <c r="S11" s="10">
        <v>42094</v>
      </c>
      <c r="T11" s="10">
        <v>42460</v>
      </c>
      <c r="U11" s="10">
        <v>42825</v>
      </c>
      <c r="V11" s="29">
        <v>43190</v>
      </c>
      <c r="W11" s="10"/>
      <c r="X11" s="13" t="s">
        <v>14</v>
      </c>
      <c r="Y11" s="30" t="s">
        <v>15</v>
      </c>
      <c r="Z11" s="14" t="s">
        <v>16</v>
      </c>
    </row>
    <row r="12" spans="1:27" x14ac:dyDescent="0.25">
      <c r="J12" s="5">
        <v>42094</v>
      </c>
      <c r="K12" s="5">
        <v>42185</v>
      </c>
      <c r="L12" s="5">
        <v>42277</v>
      </c>
      <c r="M12" s="5">
        <v>42369</v>
      </c>
      <c r="Q12" s="31"/>
      <c r="R12" s="13"/>
      <c r="S12" s="11">
        <v>79.2</v>
      </c>
      <c r="T12" s="11">
        <v>79.400000000000006</v>
      </c>
      <c r="U12" s="11">
        <v>76.7</v>
      </c>
      <c r="V12" s="11">
        <f>U12+U12*Y12</f>
        <v>75.492750235350996</v>
      </c>
      <c r="W12" s="13"/>
      <c r="X12" s="30">
        <v>2.525252525252561E-3</v>
      </c>
      <c r="Y12" s="30">
        <v>-1.5739892629061392E-2</v>
      </c>
      <c r="Z12" s="32">
        <v>-3.4005037783375346E-2</v>
      </c>
    </row>
    <row r="13" spans="1:27" x14ac:dyDescent="0.25">
      <c r="J13" s="3">
        <v>79.2</v>
      </c>
      <c r="K13" s="3">
        <v>79.400000000000006</v>
      </c>
      <c r="L13" s="3">
        <v>78.099999999999994</v>
      </c>
      <c r="M13" s="3">
        <v>81.099999999999994</v>
      </c>
      <c r="O13" s="23"/>
      <c r="Q13" s="31"/>
      <c r="R13" s="13"/>
      <c r="S13" s="13"/>
      <c r="T13" s="13"/>
      <c r="U13" s="13"/>
      <c r="V13" s="13"/>
      <c r="W13" s="13"/>
      <c r="X13" s="13"/>
      <c r="Y13" s="13"/>
      <c r="Z13" s="14"/>
    </row>
    <row r="14" spans="1:27" x14ac:dyDescent="0.25">
      <c r="I14" s="7">
        <f>(J15-J13)/J13</f>
        <v>2.525252525252561E-3</v>
      </c>
      <c r="J14" s="5">
        <v>42460</v>
      </c>
      <c r="K14" s="5">
        <v>42551</v>
      </c>
      <c r="L14" s="5">
        <v>42643</v>
      </c>
      <c r="M14" s="5">
        <v>42735</v>
      </c>
      <c r="Q14" s="28" t="s">
        <v>17</v>
      </c>
      <c r="R14" s="36"/>
      <c r="S14" s="10">
        <v>42185</v>
      </c>
      <c r="T14" s="10">
        <v>42551</v>
      </c>
      <c r="U14" s="10">
        <v>42916</v>
      </c>
      <c r="V14" s="29">
        <v>43281</v>
      </c>
      <c r="W14" s="10"/>
      <c r="X14" s="13" t="s">
        <v>14</v>
      </c>
      <c r="Y14" s="13" t="s">
        <v>15</v>
      </c>
      <c r="Z14" s="14" t="s">
        <v>16</v>
      </c>
    </row>
    <row r="15" spans="1:27" x14ac:dyDescent="0.25">
      <c r="J15" s="3">
        <v>79.400000000000006</v>
      </c>
      <c r="K15" s="3">
        <v>78.099999999999994</v>
      </c>
      <c r="L15" s="3">
        <v>77.900000000000006</v>
      </c>
      <c r="M15" s="3">
        <v>81</v>
      </c>
      <c r="Q15" s="31"/>
      <c r="R15" s="13"/>
      <c r="S15" s="11">
        <v>79.400000000000006</v>
      </c>
      <c r="T15" s="11">
        <v>78.099999999999994</v>
      </c>
      <c r="U15" s="11">
        <v>76</v>
      </c>
      <c r="V15" s="11">
        <f>U15+U15*Y15</f>
        <v>74.356066787719669</v>
      </c>
      <c r="W15" s="13"/>
      <c r="X15" s="30">
        <v>-1.6372795969773441E-2</v>
      </c>
      <c r="Y15" s="30">
        <v>-2.1630700161583229E-2</v>
      </c>
      <c r="Z15" s="32">
        <v>-2.6888604353393016E-2</v>
      </c>
    </row>
    <row r="16" spans="1:27" x14ac:dyDescent="0.25">
      <c r="I16" s="7">
        <f>(J17-J15)/J15</f>
        <v>-3.4005037783375346E-2</v>
      </c>
      <c r="J16" s="5">
        <v>42825</v>
      </c>
      <c r="K16" s="5">
        <v>42916</v>
      </c>
      <c r="L16" s="5">
        <v>43008</v>
      </c>
      <c r="M16" s="5">
        <v>43100</v>
      </c>
      <c r="Q16" s="31"/>
      <c r="R16" s="13"/>
      <c r="S16" s="13"/>
      <c r="T16" s="13"/>
      <c r="U16" s="13"/>
      <c r="V16" s="13"/>
      <c r="W16" s="13"/>
      <c r="X16" s="13"/>
      <c r="Y16" s="13"/>
      <c r="Z16" s="14"/>
    </row>
    <row r="17" spans="9:26" x14ac:dyDescent="0.25">
      <c r="J17" s="3">
        <v>76.7</v>
      </c>
      <c r="K17" s="3">
        <v>76</v>
      </c>
      <c r="L17" s="6" t="s">
        <v>2</v>
      </c>
      <c r="M17" s="6" t="s">
        <v>2</v>
      </c>
      <c r="Q17" s="28" t="s">
        <v>5</v>
      </c>
      <c r="R17" s="36"/>
      <c r="S17" s="10">
        <v>42277</v>
      </c>
      <c r="T17" s="10">
        <v>42643</v>
      </c>
      <c r="U17" s="29">
        <v>43008</v>
      </c>
      <c r="V17" s="29">
        <v>43373</v>
      </c>
      <c r="W17" s="13"/>
      <c r="X17" s="13" t="s">
        <v>14</v>
      </c>
      <c r="Y17" s="13" t="s">
        <v>15</v>
      </c>
      <c r="Z17" s="14" t="s">
        <v>16</v>
      </c>
    </row>
    <row r="18" spans="9:26" x14ac:dyDescent="0.25">
      <c r="J18" s="5">
        <v>43190</v>
      </c>
      <c r="K18" s="5">
        <v>43281</v>
      </c>
      <c r="L18" s="4"/>
      <c r="M18" s="4"/>
      <c r="Q18" s="31"/>
      <c r="R18" s="13"/>
      <c r="S18" s="11">
        <v>78.099999999999994</v>
      </c>
      <c r="T18" s="11">
        <v>77.900000000000006</v>
      </c>
      <c r="U18" s="11">
        <f>T18+T18*Y18</f>
        <v>77.700512163892469</v>
      </c>
      <c r="V18" s="11">
        <f>U18+U18*Y18</f>
        <v>77.501535180118111</v>
      </c>
      <c r="W18" s="13"/>
      <c r="X18" s="13" t="s">
        <v>2</v>
      </c>
      <c r="Y18" s="30">
        <f>(T18-S18)/S18</f>
        <v>-2.5608194622277675E-3</v>
      </c>
      <c r="Z18" s="14" t="s">
        <v>2</v>
      </c>
    </row>
    <row r="19" spans="9:26" x14ac:dyDescent="0.25">
      <c r="J19" s="6" t="s">
        <v>2</v>
      </c>
      <c r="K19" s="6" t="s">
        <v>2</v>
      </c>
      <c r="L19" s="4"/>
      <c r="M19" s="4"/>
      <c r="Q19" s="31"/>
      <c r="R19" s="13"/>
      <c r="S19" s="13"/>
      <c r="T19" s="13"/>
      <c r="U19" s="13"/>
      <c r="V19" s="13"/>
      <c r="W19" s="13"/>
      <c r="X19" s="13"/>
      <c r="Y19" s="13"/>
      <c r="Z19" s="14"/>
    </row>
    <row r="20" spans="9:26" x14ac:dyDescent="0.25">
      <c r="J20" s="4"/>
      <c r="K20" s="4"/>
      <c r="L20" s="4"/>
      <c r="M20" s="4"/>
      <c r="Q20" s="28" t="s">
        <v>6</v>
      </c>
      <c r="R20" s="36"/>
      <c r="S20" s="10">
        <v>42369</v>
      </c>
      <c r="T20" s="10">
        <v>42735</v>
      </c>
      <c r="U20" s="29">
        <v>43100</v>
      </c>
      <c r="V20" s="29">
        <v>43465</v>
      </c>
      <c r="W20" s="13"/>
      <c r="X20" s="13" t="s">
        <v>14</v>
      </c>
      <c r="Y20" s="13" t="s">
        <v>15</v>
      </c>
      <c r="Z20" s="14" t="s">
        <v>16</v>
      </c>
    </row>
    <row r="21" spans="9:26" x14ac:dyDescent="0.25">
      <c r="J21" t="s">
        <v>11</v>
      </c>
      <c r="K21" t="s">
        <v>11</v>
      </c>
      <c r="L21" t="s">
        <v>11</v>
      </c>
      <c r="M21" t="s">
        <v>11</v>
      </c>
      <c r="Q21" s="33"/>
      <c r="R21" s="15"/>
      <c r="S21" s="34">
        <v>81.099999999999994</v>
      </c>
      <c r="T21" s="34">
        <v>81</v>
      </c>
      <c r="U21" s="34">
        <f>T21+T21*Y21</f>
        <v>80.900123304562271</v>
      </c>
      <c r="V21" s="34">
        <f>U21+U21*Y21</f>
        <v>80.800369761646664</v>
      </c>
      <c r="W21" s="15"/>
      <c r="X21" s="15" t="s">
        <v>2</v>
      </c>
      <c r="Y21" s="35">
        <f>(T21-S21)/S21</f>
        <v>-1.2330456226879694E-3</v>
      </c>
      <c r="Z21" s="16" t="s">
        <v>2</v>
      </c>
    </row>
    <row r="22" spans="9:26" x14ac:dyDescent="0.25">
      <c r="I22" t="s">
        <v>7</v>
      </c>
      <c r="J22" s="7">
        <v>2.525252525252561E-3</v>
      </c>
    </row>
    <row r="23" spans="9:26" x14ac:dyDescent="0.25">
      <c r="I23" t="s">
        <v>8</v>
      </c>
      <c r="J23" s="8">
        <f>AVERAGE(J22,J24)</f>
        <v>-1.5739892629061392E-2</v>
      </c>
    </row>
    <row r="24" spans="9:26" x14ac:dyDescent="0.25">
      <c r="I24" t="s">
        <v>9</v>
      </c>
      <c r="J24" s="7">
        <v>-3.4005037783375346E-2</v>
      </c>
      <c r="S24" s="20"/>
      <c r="T24" s="20"/>
      <c r="U24" s="8"/>
    </row>
    <row r="26" spans="9:26" x14ac:dyDescent="0.25">
      <c r="Q26" s="1"/>
      <c r="R26" s="1"/>
      <c r="S26" s="1"/>
      <c r="T26" s="7"/>
      <c r="U26" s="8"/>
    </row>
    <row r="27" spans="9:26" x14ac:dyDescent="0.25">
      <c r="L27" s="17" t="s">
        <v>0</v>
      </c>
      <c r="M27" s="18" t="s">
        <v>1</v>
      </c>
      <c r="N27" s="18" t="s">
        <v>19</v>
      </c>
      <c r="O27" s="50" t="s">
        <v>22</v>
      </c>
      <c r="P27" s="18" t="s">
        <v>20</v>
      </c>
      <c r="Q27" s="37" t="s">
        <v>23</v>
      </c>
      <c r="R27" s="19" t="s">
        <v>21</v>
      </c>
      <c r="S27" s="19" t="s">
        <v>24</v>
      </c>
      <c r="T27" s="1"/>
    </row>
    <row r="28" spans="9:26" x14ac:dyDescent="0.25">
      <c r="L28" s="9">
        <v>42643</v>
      </c>
      <c r="M28" s="11">
        <v>77.900000000000006</v>
      </c>
      <c r="N28" s="30">
        <f>S28/M28</f>
        <v>5.1476251604621305E-2</v>
      </c>
      <c r="O28" s="51">
        <v>4.01</v>
      </c>
      <c r="P28" s="13">
        <f>O28/S28</f>
        <v>1</v>
      </c>
      <c r="Q28" s="39" t="s">
        <v>2</v>
      </c>
      <c r="R28" s="12" t="s">
        <v>2</v>
      </c>
      <c r="S28" s="14">
        <v>4.01</v>
      </c>
    </row>
    <row r="29" spans="9:26" x14ac:dyDescent="0.25">
      <c r="L29" s="9">
        <v>42735</v>
      </c>
      <c r="M29" s="11">
        <v>81</v>
      </c>
      <c r="N29" s="30">
        <f>S29/M29</f>
        <v>5.4197530864197527E-2</v>
      </c>
      <c r="O29" s="51">
        <v>4.3899999999999997</v>
      </c>
      <c r="P29" s="13">
        <f t="shared" ref="P29:P31" si="0">O29/S29</f>
        <v>1</v>
      </c>
      <c r="Q29" s="39" t="s">
        <v>2</v>
      </c>
      <c r="R29" s="12" t="s">
        <v>2</v>
      </c>
      <c r="S29" s="14">
        <v>4.3899999999999997</v>
      </c>
      <c r="V29" s="20">
        <f>N29-N28</f>
        <v>2.7212792595762217E-3</v>
      </c>
    </row>
    <row r="30" spans="9:26" x14ac:dyDescent="0.25">
      <c r="L30" s="9">
        <v>42825</v>
      </c>
      <c r="M30" s="11">
        <v>76.7</v>
      </c>
      <c r="N30" s="30">
        <f>S30/M30</f>
        <v>6.1408083441981745E-2</v>
      </c>
      <c r="O30" s="51">
        <v>4.71</v>
      </c>
      <c r="P30" s="13">
        <f t="shared" si="0"/>
        <v>1</v>
      </c>
      <c r="Q30" s="39" t="s">
        <v>2</v>
      </c>
      <c r="R30" s="12" t="s">
        <v>2</v>
      </c>
      <c r="S30" s="14">
        <v>4.71</v>
      </c>
      <c r="V30" s="20">
        <f>N30-N29</f>
        <v>7.2105525777842183E-3</v>
      </c>
      <c r="W30" s="8">
        <f>AVERAGE(V29:V31)</f>
        <v>4.1570389388104452E-3</v>
      </c>
    </row>
    <row r="31" spans="9:26" x14ac:dyDescent="0.25">
      <c r="L31" s="9">
        <v>42916</v>
      </c>
      <c r="M31" s="11">
        <v>76</v>
      </c>
      <c r="N31" s="30">
        <f>S31/M31</f>
        <v>6.3947368421052642E-2</v>
      </c>
      <c r="O31" s="51">
        <f>S31-Q31</f>
        <v>4.4700000000000006</v>
      </c>
      <c r="P31" s="30">
        <f t="shared" si="0"/>
        <v>0.91975308641975317</v>
      </c>
      <c r="Q31" s="38">
        <v>0.39</v>
      </c>
      <c r="R31" s="32">
        <f>Q31/S31</f>
        <v>8.0246913580246909E-2</v>
      </c>
      <c r="S31" s="40">
        <v>4.8600000000000003</v>
      </c>
      <c r="V31" s="20">
        <f>N31-N30</f>
        <v>2.5392849790708966E-3</v>
      </c>
    </row>
    <row r="32" spans="9:26" x14ac:dyDescent="0.25">
      <c r="L32" s="9">
        <v>43008</v>
      </c>
      <c r="M32" s="11">
        <v>77.700512163892469</v>
      </c>
      <c r="N32" s="41">
        <f>N31+V32</f>
        <v>6.6947368421052644E-2</v>
      </c>
      <c r="O32" s="52">
        <f>P32*S32</f>
        <v>4.7063851508512373</v>
      </c>
      <c r="P32" s="42">
        <f>1-R32</f>
        <v>0.90475308641975305</v>
      </c>
      <c r="Q32" s="43">
        <f xml:space="preserve"> R32*S32</f>
        <v>0.49545966348935389</v>
      </c>
      <c r="R32" s="53">
        <f>R31+0.015</f>
        <v>9.5246913580246909E-2</v>
      </c>
      <c r="S32" s="44">
        <f>N32*M32</f>
        <v>5.2018448143405918</v>
      </c>
      <c r="V32" s="8">
        <v>3.0000000000000001E-3</v>
      </c>
    </row>
    <row r="33" spans="12:21" x14ac:dyDescent="0.25">
      <c r="L33" s="9">
        <v>43100</v>
      </c>
      <c r="M33" s="11">
        <v>80.900123304562271</v>
      </c>
      <c r="N33" s="41">
        <f>N32+$V$32</f>
        <v>6.9947368421052647E-2</v>
      </c>
      <c r="O33" s="52">
        <f t="shared" ref="O33:O35" si="1">P33*S33</f>
        <v>5.0348909273801041</v>
      </c>
      <c r="P33" s="42">
        <f t="shared" ref="P33:P35" si="2">1-R33</f>
        <v>0.88975308641975315</v>
      </c>
      <c r="Q33" s="43">
        <f t="shared" ref="Q33:Q35" si="3" xml:space="preserve"> R33*S33</f>
        <v>0.62385980271270047</v>
      </c>
      <c r="R33" s="53">
        <f t="shared" ref="R33:R35" si="4">R32+0.015</f>
        <v>0.11024691358024691</v>
      </c>
      <c r="S33" s="44">
        <f t="shared" ref="S33:S35" si="5">N33*M33</f>
        <v>5.6587507300928044</v>
      </c>
    </row>
    <row r="34" spans="12:21" x14ac:dyDescent="0.25">
      <c r="L34" s="9">
        <v>43190</v>
      </c>
      <c r="M34" s="11">
        <v>75.492750235350996</v>
      </c>
      <c r="N34" s="41">
        <f t="shared" ref="N34:N35" si="6">N33+$V$32</f>
        <v>7.294736842105265E-2</v>
      </c>
      <c r="O34" s="52">
        <f t="shared" si="1"/>
        <v>4.8172630290091965</v>
      </c>
      <c r="P34" s="42">
        <f t="shared" si="2"/>
        <v>0.87475308641975302</v>
      </c>
      <c r="Q34" s="43">
        <f t="shared" si="3"/>
        <v>0.68973443552746172</v>
      </c>
      <c r="R34" s="53">
        <f t="shared" si="4"/>
        <v>0.12524691358024692</v>
      </c>
      <c r="S34" s="44">
        <f t="shared" si="5"/>
        <v>5.5069974645366582</v>
      </c>
    </row>
    <row r="35" spans="12:21" x14ac:dyDescent="0.25">
      <c r="L35" s="45">
        <v>43281</v>
      </c>
      <c r="M35" s="34">
        <v>74.356066787719669</v>
      </c>
      <c r="N35" s="46">
        <f t="shared" si="6"/>
        <v>7.5947368421052652E-2</v>
      </c>
      <c r="O35" s="54">
        <f t="shared" si="1"/>
        <v>4.8551525774221451</v>
      </c>
      <c r="P35" s="47">
        <f t="shared" si="2"/>
        <v>0.85975308641975312</v>
      </c>
      <c r="Q35" s="48">
        <f t="shared" si="3"/>
        <v>0.79199502124519783</v>
      </c>
      <c r="R35" s="55">
        <f t="shared" si="4"/>
        <v>0.14024691358024693</v>
      </c>
      <c r="S35" s="49">
        <f t="shared" si="5"/>
        <v>5.6471475986673427</v>
      </c>
    </row>
    <row r="36" spans="12:21" x14ac:dyDescent="0.25">
      <c r="L36" s="2"/>
      <c r="M36" s="3"/>
      <c r="S36" s="4"/>
    </row>
    <row r="37" spans="12:21" x14ac:dyDescent="0.25">
      <c r="L37" s="2"/>
      <c r="M37" s="3"/>
    </row>
    <row r="38" spans="12:21" x14ac:dyDescent="0.25">
      <c r="U38" s="1"/>
    </row>
    <row r="41" spans="12:21" x14ac:dyDescent="0.25">
      <c r="L41" s="17" t="s">
        <v>0</v>
      </c>
      <c r="M41" s="18" t="s">
        <v>24</v>
      </c>
      <c r="N41" t="s">
        <v>22</v>
      </c>
      <c r="O41" t="s">
        <v>23</v>
      </c>
    </row>
    <row r="42" spans="12:21" x14ac:dyDescent="0.25">
      <c r="L42" s="9">
        <v>42643</v>
      </c>
      <c r="M42" s="56">
        <v>4.01</v>
      </c>
      <c r="N42" s="21">
        <v>4.01</v>
      </c>
      <c r="O42" s="21" t="s">
        <v>2</v>
      </c>
    </row>
    <row r="43" spans="12:21" x14ac:dyDescent="0.25">
      <c r="L43" s="9">
        <v>42735</v>
      </c>
      <c r="M43" s="56">
        <v>4.3899999999999997</v>
      </c>
      <c r="N43" s="21">
        <v>4.3899999999999997</v>
      </c>
      <c r="O43" s="21" t="s">
        <v>2</v>
      </c>
    </row>
    <row r="44" spans="12:21" x14ac:dyDescent="0.25">
      <c r="L44" s="9">
        <v>42825</v>
      </c>
      <c r="M44" s="56">
        <v>4.71</v>
      </c>
      <c r="N44" s="21">
        <v>4.71</v>
      </c>
      <c r="O44" s="21" t="s">
        <v>2</v>
      </c>
    </row>
    <row r="45" spans="12:21" x14ac:dyDescent="0.25">
      <c r="L45" s="9">
        <v>42916</v>
      </c>
      <c r="M45" s="56">
        <v>4.8600000000000003</v>
      </c>
      <c r="N45" s="21">
        <v>4.4700000000000006</v>
      </c>
      <c r="O45" s="21">
        <v>0.39</v>
      </c>
    </row>
    <row r="46" spans="12:21" x14ac:dyDescent="0.25">
      <c r="L46" s="9">
        <v>43008</v>
      </c>
      <c r="M46" s="56">
        <v>5.2018448143405918</v>
      </c>
      <c r="N46" s="21">
        <v>4.7063851508512373</v>
      </c>
      <c r="O46" s="21">
        <v>0.49545966348935389</v>
      </c>
    </row>
    <row r="47" spans="12:21" x14ac:dyDescent="0.25">
      <c r="L47" s="9">
        <v>43100</v>
      </c>
      <c r="M47" s="56">
        <v>5.6587507300928044</v>
      </c>
      <c r="N47" s="21">
        <v>5.0348909273801041</v>
      </c>
      <c r="O47" s="21">
        <v>0.62385980271270047</v>
      </c>
    </row>
    <row r="48" spans="12:21" x14ac:dyDescent="0.25">
      <c r="L48" s="9">
        <v>43190</v>
      </c>
      <c r="M48" s="56">
        <v>5.5069974645366582</v>
      </c>
      <c r="N48" s="21">
        <v>4.8172630290091965</v>
      </c>
      <c r="O48" s="21">
        <v>0.68973443552746172</v>
      </c>
    </row>
    <row r="49" spans="12:15" x14ac:dyDescent="0.25">
      <c r="L49" s="45">
        <v>43281</v>
      </c>
      <c r="M49" s="57">
        <v>5.6471475986673427</v>
      </c>
      <c r="N49" s="21">
        <v>4.8551525774221451</v>
      </c>
      <c r="O49" s="21">
        <v>0.79199502124519783</v>
      </c>
    </row>
  </sheetData>
  <mergeCells count="1">
    <mergeCell ref="Q9:Y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Yuan</dc:creator>
  <cp:lastModifiedBy>Li Yuan</cp:lastModifiedBy>
  <dcterms:created xsi:type="dcterms:W3CDTF">2017-09-01T03:21:36Z</dcterms:created>
  <dcterms:modified xsi:type="dcterms:W3CDTF">2017-09-01T05:34:41Z</dcterms:modified>
</cp:coreProperties>
</file>