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Sheet1" sheetId="1" r:id="rId1"/>
    <sheet name="数据" sheetId="3" r:id="rId2"/>
    <sheet name="Sheet7" sheetId="7" r:id="rId3"/>
    <sheet name="Sheet9" sheetId="9" r:id="rId4"/>
    <sheet name="Sheet8" sheetId="8" r:id="rId5"/>
    <sheet name="Sheet6" sheetId="6" r:id="rId6"/>
    <sheet name="Sheet2" sheetId="2" r:id="rId7"/>
    <sheet name="Sheet5" sheetId="5" r:id="rId8"/>
    <sheet name="Sheet4" sheetId="4" r:id="rId9"/>
  </sheets>
  <definedNames>
    <definedName name="_xlnm._FilterDatabase" localSheetId="8" hidden="1">Sheet4!$A$3:$D$8</definedName>
    <definedName name="_xlnm._FilterDatabase" localSheetId="5" hidden="1">Sheet6!$A$1:$A$10</definedName>
  </definedNames>
  <calcPr calcId="162913"/>
  <pivotCaches>
    <pivotCache cacheId="6"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 i="7" l="1"/>
  <c r="B26" i="7"/>
  <c r="B23" i="7"/>
  <c r="A26" i="7"/>
  <c r="A23" i="7"/>
  <c r="F11" i="3"/>
  <c r="C9" i="3"/>
  <c r="C10" i="3"/>
  <c r="C11" i="3"/>
  <c r="C8" i="3"/>
  <c r="H11" i="3"/>
  <c r="C12" i="4"/>
  <c r="E5" i="4"/>
  <c r="E6" i="4"/>
  <c r="E7" i="4"/>
  <c r="E8" i="4"/>
  <c r="E4" i="4"/>
  <c r="H10" i="3"/>
  <c r="H9" i="3"/>
  <c r="C7" i="5"/>
  <c r="D7" i="5"/>
  <c r="C8" i="5"/>
  <c r="H18" i="3" l="1"/>
  <c r="H17" i="3"/>
  <c r="C18" i="3"/>
  <c r="C19" i="3"/>
  <c r="C20" i="3"/>
  <c r="C17" i="3"/>
  <c r="D8" i="5"/>
  <c r="E8" i="5"/>
  <c r="E7" i="5"/>
</calcChain>
</file>

<file path=xl/sharedStrings.xml><?xml version="1.0" encoding="utf-8"?>
<sst xmlns="http://schemas.openxmlformats.org/spreadsheetml/2006/main" count="103" uniqueCount="69">
  <si>
    <t>Trends In Pandora Subscription</t>
  </si>
  <si>
    <t>Pandora Free (Ad-supported)</t>
  </si>
  <si>
    <t xml:space="preserve">Strategy： </t>
  </si>
  <si>
    <t xml:space="preserve">1. Pandora's music library of 1 million is far smaller than Apple Music's and Spotify's 30 million. Therefore, the company has to focus on increasing its library </t>
  </si>
  <si>
    <t>2015Q1</t>
  </si>
  <si>
    <t>2015Q2</t>
  </si>
  <si>
    <t>2015Q3</t>
  </si>
  <si>
    <t>2015Q4</t>
  </si>
  <si>
    <t>2016Q1</t>
  </si>
  <si>
    <t>2016Q2</t>
  </si>
  <si>
    <t>2016Q3</t>
  </si>
  <si>
    <t>2016Q4</t>
  </si>
  <si>
    <t>2017Q1</t>
  </si>
  <si>
    <t>2017Q2</t>
  </si>
  <si>
    <t>Calendar Quarter</t>
  </si>
  <si>
    <t>Active Uses (MM)</t>
  </si>
  <si>
    <t>Listener Hours (B)</t>
  </si>
  <si>
    <t xml:space="preserve">Paid Subscribers </t>
  </si>
  <si>
    <t xml:space="preserve">Penetration Rate </t>
  </si>
  <si>
    <t>Penetration rate is defined as paid subscribers divided by total trailing 30-day active users. Starting in Q4 2016, we track penetration rate as it is an indicator of the relative scale of our subscriber base.</t>
  </si>
  <si>
    <t xml:space="preserve">Quarterly Growth Rate </t>
  </si>
  <si>
    <t>KPI:</t>
  </si>
  <si>
    <t>Hours Per Listener</t>
  </si>
  <si>
    <t>Q1</t>
  </si>
  <si>
    <t>Q2</t>
  </si>
  <si>
    <t>Q3</t>
  </si>
  <si>
    <t>Q4</t>
  </si>
  <si>
    <t>Pandora Plus (12/15/2016)</t>
  </si>
  <si>
    <t>Pandora Premium (3/2017)</t>
  </si>
  <si>
    <t>Competition</t>
  </si>
  <si>
    <t>Factors:</t>
  </si>
  <si>
    <t>Seasonality</t>
  </si>
  <si>
    <t>We expect to experience both higher advertising sales due to greater advertiser demand during the holiday season and increased usage due to the popularity of holiday music during the fourth quarter of each calendar year. In addition, in the first quarter of each calendar year, we expect to experience lower advertising sales due to reduced advertiser demand, and increased usage by listeners due to increased use of media-streaming devices received as gifts during the holiday season.</t>
  </si>
  <si>
    <t>listener hours</t>
  </si>
  <si>
    <t>Active Listeners</t>
  </si>
  <si>
    <t xml:space="preserve">churn rate </t>
  </si>
  <si>
    <t xml:space="preserve">Active Users </t>
  </si>
  <si>
    <t>Active Users(MM)</t>
  </si>
  <si>
    <t>Subscription Revenue</t>
  </si>
  <si>
    <t>Cost of Revenue</t>
  </si>
  <si>
    <t>Acquisition Costs</t>
  </si>
  <si>
    <t>Net new paid subscribers</t>
  </si>
  <si>
    <t>2012-2016 Pandora's Revenue from 2012 to 2016 (in million US dollars )</t>
  </si>
  <si>
    <t xml:space="preserve">Year </t>
  </si>
  <si>
    <t xml:space="preserve">Advertising </t>
  </si>
  <si>
    <t>Subscription</t>
  </si>
  <si>
    <t xml:space="preserve">Ticketing </t>
  </si>
  <si>
    <t xml:space="preserve">Total </t>
  </si>
  <si>
    <t>Forecast(Subscription)</t>
  </si>
  <si>
    <t>Lower Confidence Bound(Subscription)</t>
  </si>
  <si>
    <t>Upper Confidence Bound(Subscription)</t>
  </si>
  <si>
    <t xml:space="preserve">Revenue Forcast </t>
  </si>
  <si>
    <t>)</t>
  </si>
  <si>
    <t>Plus</t>
  </si>
  <si>
    <t>Premium</t>
  </si>
  <si>
    <t>Forecast(Active Uses (MM))</t>
  </si>
  <si>
    <t>Row Labels</t>
  </si>
  <si>
    <t>Grand Total</t>
  </si>
  <si>
    <t>2015</t>
  </si>
  <si>
    <t>Qtr1</t>
  </si>
  <si>
    <t>Qtr2</t>
  </si>
  <si>
    <t>Qtr3</t>
  </si>
  <si>
    <t>Qtr4</t>
  </si>
  <si>
    <t>2016</t>
  </si>
  <si>
    <t>2017</t>
  </si>
  <si>
    <t>Sum of Active Uses (MM)</t>
  </si>
  <si>
    <t xml:space="preserve">Quarter </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</si>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</sst>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0.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0"/>
      <color rgb="FFC00000"/>
      <name val="Arial"/>
      <family val="2"/>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0" fontId="2" fillId="0" borderId="0" xfId="0" applyFont="1"/>
    <xf numFmtId="0" fontId="2" fillId="0" borderId="0" xfId="0" applyFont="1" applyAlignment="1">
      <alignment horizontal="center"/>
    </xf>
    <xf numFmtId="168" fontId="0" fillId="0" borderId="0" xfId="0" applyNumberFormat="1" applyAlignment="1">
      <alignment horizontal="center"/>
    </xf>
    <xf numFmtId="2" fontId="0" fillId="0" borderId="0" xfId="0" applyNumberFormat="1" applyAlignment="1">
      <alignment horizontal="center"/>
    </xf>
    <xf numFmtId="0" fontId="0" fillId="2" borderId="0" xfId="0" applyFill="1" applyAlignment="1">
      <alignment horizontal="center"/>
    </xf>
    <xf numFmtId="10" fontId="0" fillId="0" borderId="0" xfId="1" applyNumberFormat="1" applyFont="1" applyAlignment="1">
      <alignment horizontal="center"/>
    </xf>
    <xf numFmtId="0" fontId="3" fillId="0" borderId="0" xfId="0" applyFont="1"/>
    <xf numFmtId="0" fontId="0" fillId="0" borderId="0" xfId="0" applyNumberFormat="1"/>
    <xf numFmtId="2" fontId="0" fillId="0" borderId="0" xfId="0" applyNumberFormat="1"/>
    <xf numFmtId="0" fontId="0" fillId="3" borderId="2" xfId="0" applyFont="1" applyFill="1" applyBorder="1"/>
    <xf numFmtId="0" fontId="0" fillId="0" borderId="2" xfId="0" applyFont="1" applyBorder="1"/>
    <xf numFmtId="14" fontId="0" fillId="0" borderId="0" xfId="0" applyNumberFormat="1"/>
    <xf numFmtId="14" fontId="0" fillId="0" borderId="0" xfId="0" applyNumberFormat="1"/>
    <xf numFmtId="168" fontId="0" fillId="0" borderId="0" xfId="0" applyNumberFormat="1"/>
    <xf numFmtId="14" fontId="0" fillId="3" borderId="1" xfId="0" applyNumberFormat="1" applyFont="1" applyFill="1" applyBorder="1"/>
    <xf numFmtId="168" fontId="0" fillId="3" borderId="2" xfId="0" applyNumberFormat="1" applyFont="1" applyFill="1" applyBorder="1"/>
    <xf numFmtId="14" fontId="0" fillId="0" borderId="1" xfId="0" applyNumberFormat="1" applyFont="1" applyBorder="1"/>
    <xf numFmtId="168" fontId="0" fillId="0" borderId="2" xfId="0" applyNumberFormat="1"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3" xfId="0" applyFont="1" applyBorder="1" applyAlignment="1">
      <alignment horizontal="left"/>
    </xf>
    <xf numFmtId="0" fontId="2" fillId="0" borderId="0" xfId="0" applyFont="1" applyAlignment="1">
      <alignment horizontal="left" indent="1"/>
    </xf>
    <xf numFmtId="0" fontId="0" fillId="0" borderId="0" xfId="0" applyNumberFormat="1"/>
    <xf numFmtId="0" fontId="2" fillId="0" borderId="3" xfId="0" applyNumberFormat="1" applyFont="1" applyBorder="1"/>
    <xf numFmtId="0" fontId="2" fillId="0" borderId="0" xfId="0" applyNumberFormat="1" applyFont="1"/>
    <xf numFmtId="10" fontId="0" fillId="0" borderId="0" xfId="1" applyNumberFormat="1" applyFont="1"/>
  </cellXfs>
  <cellStyles count="2">
    <cellStyle name="Normal" xfId="0" builtinId="0"/>
    <cellStyle name="Percent" xfId="1" builtinId="5"/>
  </cellStyles>
  <dxfs count="9">
    <dxf>
      <numFmt numFmtId="168" formatCode="0.0"/>
    </dxf>
    <dxf>
      <numFmt numFmtId="168" formatCode="0.0"/>
    </dxf>
    <dxf>
      <numFmt numFmtId="168" formatCode="0.0"/>
    </dxf>
    <dxf>
      <numFmt numFmtId="19" formatCode="m/d/yyyy"/>
    </dxf>
    <dxf>
      <numFmt numFmtId="2" formatCode="0.00"/>
    </dxf>
    <dxf>
      <numFmt numFmtId="2"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tx1"/>
                </a:solidFill>
                <a:effectLst/>
                <a:latin typeface="Microsoft YaHei" panose="020B0503020204020204" pitchFamily="34" charset="-122"/>
                <a:ea typeface="Microsoft YaHei" panose="020B0503020204020204" pitchFamily="34" charset="-122"/>
              </a:rPr>
              <a:t>Pandora Quarterly Active Users  (in million)</a:t>
            </a:r>
            <a:r>
              <a:rPr lang="en-US" sz="1400" b="0" i="0" u="none" strike="noStrike" baseline="0">
                <a:solidFill>
                  <a:schemeClr val="tx1"/>
                </a:solidFill>
                <a:latin typeface="Microsoft YaHei" panose="020B0503020204020204" pitchFamily="34" charset="-122"/>
                <a:ea typeface="Microsoft YaHei" panose="020B0503020204020204" pitchFamily="34" charset="-122"/>
              </a:rPr>
              <a:t> </a:t>
            </a:r>
            <a:endParaRPr lang="en-US">
              <a:solidFill>
                <a:schemeClr val="tx1"/>
              </a:solidFill>
              <a:latin typeface="Microsoft YaHei" panose="020B0503020204020204" pitchFamily="34" charset="-122"/>
              <a:ea typeface="Microsoft YaHei" panose="020B0503020204020204" pitchFamily="34" charset="-122"/>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Sheet7!$B$1</c:f>
              <c:strCache>
                <c:ptCount val="1"/>
                <c:pt idx="0">
                  <c:v>Active Uses (MM)</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Sheet7!$B$2:$B$15</c:f>
              <c:numCache>
                <c:formatCode>0.0</c:formatCode>
                <c:ptCount val="14"/>
                <c:pt idx="0">
                  <c:v>79.2</c:v>
                </c:pt>
                <c:pt idx="1">
                  <c:v>79.400000000000006</c:v>
                </c:pt>
                <c:pt idx="2">
                  <c:v>78.099999999999994</c:v>
                </c:pt>
                <c:pt idx="3">
                  <c:v>81.099999999999994</c:v>
                </c:pt>
                <c:pt idx="4">
                  <c:v>79.400000000000006</c:v>
                </c:pt>
                <c:pt idx="5">
                  <c:v>78.099999999999994</c:v>
                </c:pt>
                <c:pt idx="6">
                  <c:v>77.900000000000006</c:v>
                </c:pt>
                <c:pt idx="7">
                  <c:v>81</c:v>
                </c:pt>
                <c:pt idx="8">
                  <c:v>76.7</c:v>
                </c:pt>
                <c:pt idx="9">
                  <c:v>76</c:v>
                </c:pt>
              </c:numCache>
            </c:numRef>
          </c:val>
          <c:smooth val="0"/>
          <c:extLst>
            <c:ext xmlns:c16="http://schemas.microsoft.com/office/drawing/2014/chart" uri="{C3380CC4-5D6E-409C-BE32-E72D297353CC}">
              <c16:uniqueId val="{00000000-1586-459D-AAB2-A4C0132884C6}"/>
            </c:ext>
          </c:extLst>
        </c:ser>
        <c:ser>
          <c:idx val="2"/>
          <c:order val="1"/>
          <c:tx>
            <c:strRef>
              <c:f>Sheet7!$D$1</c:f>
              <c:strCache>
                <c:ptCount val="1"/>
                <c:pt idx="0">
                  <c:v>Column1</c:v>
                </c:pt>
              </c:strCache>
            </c:strRef>
          </c:tx>
          <c:spPr>
            <a:ln w="12700" cap="rnd">
              <a:solidFill>
                <a:srgbClr val="ED7D31"/>
              </a:solidFill>
              <a:prstDash val="solid"/>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Sheet7!$A$2:$A$15</c:f>
              <c:numCache>
                <c:formatCode>m/d/yyyy</c:formatCode>
                <c:ptCount val="14"/>
                <c:pt idx="0">
                  <c:v>42094</c:v>
                </c:pt>
                <c:pt idx="1">
                  <c:v>42185</c:v>
                </c:pt>
                <c:pt idx="2">
                  <c:v>42277</c:v>
                </c:pt>
                <c:pt idx="3">
                  <c:v>42369</c:v>
                </c:pt>
                <c:pt idx="4">
                  <c:v>42460</c:v>
                </c:pt>
                <c:pt idx="5">
                  <c:v>42551</c:v>
                </c:pt>
                <c:pt idx="6">
                  <c:v>42643</c:v>
                </c:pt>
                <c:pt idx="7">
                  <c:v>42735</c:v>
                </c:pt>
                <c:pt idx="8">
                  <c:v>42825</c:v>
                </c:pt>
                <c:pt idx="9">
                  <c:v>42916</c:v>
                </c:pt>
              </c:numCache>
            </c:numRef>
          </c:cat>
          <c:val>
            <c:numRef>
              <c:f>Sheet7!$D$2:$D$15</c:f>
              <c:numCache>
                <c:formatCode>General</c:formatCode>
                <c:ptCount val="14"/>
              </c:numCache>
            </c:numRef>
          </c:val>
          <c:smooth val="0"/>
          <c:extLst>
            <c:ext xmlns:c16="http://schemas.microsoft.com/office/drawing/2014/chart" uri="{C3380CC4-5D6E-409C-BE32-E72D297353CC}">
              <c16:uniqueId val="{00000002-1586-459D-AAB2-A4C0132884C6}"/>
            </c:ext>
          </c:extLst>
        </c:ser>
        <c:dLbls>
          <c:dLblPos val="t"/>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552735295"/>
        <c:axId val="552736543"/>
      </c:lineChart>
      <c:catAx>
        <c:axId val="552735295"/>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2736543"/>
        <c:crosses val="autoZero"/>
        <c:auto val="1"/>
        <c:lblAlgn val="ctr"/>
        <c:lblOffset val="100"/>
        <c:noMultiLvlLbl val="0"/>
      </c:catAx>
      <c:valAx>
        <c:axId val="552736543"/>
        <c:scaling>
          <c:orientation val="minMax"/>
        </c:scaling>
        <c:delete val="0"/>
        <c:axPos val="l"/>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27352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Sheet5!$B$1</c:f>
              <c:strCache>
                <c:ptCount val="1"/>
                <c:pt idx="0">
                  <c:v>Subscription</c:v>
                </c:pt>
              </c:strCache>
            </c:strRef>
          </c:tx>
          <c:spPr>
            <a:ln w="28575" cap="rnd">
              <a:solidFill>
                <a:schemeClr val="accent1"/>
              </a:solidFill>
              <a:round/>
            </a:ln>
            <a:effectLst/>
          </c:spPr>
          <c:marker>
            <c:symbol val="none"/>
          </c:marker>
          <c:val>
            <c:numRef>
              <c:f>Sheet5!$B$2:$B$8</c:f>
              <c:numCache>
                <c:formatCode>General</c:formatCode>
                <c:ptCount val="7"/>
                <c:pt idx="0">
                  <c:v>51.93</c:v>
                </c:pt>
                <c:pt idx="1">
                  <c:v>110.89</c:v>
                </c:pt>
                <c:pt idx="2">
                  <c:v>188.46</c:v>
                </c:pt>
                <c:pt idx="3">
                  <c:v>220.57</c:v>
                </c:pt>
                <c:pt idx="4">
                  <c:v>225.79</c:v>
                </c:pt>
              </c:numCache>
            </c:numRef>
          </c:val>
          <c:smooth val="0"/>
          <c:extLst>
            <c:ext xmlns:c16="http://schemas.microsoft.com/office/drawing/2014/chart" uri="{C3380CC4-5D6E-409C-BE32-E72D297353CC}">
              <c16:uniqueId val="{00000000-02EA-4C7F-B18B-B6731F057CF3}"/>
            </c:ext>
          </c:extLst>
        </c:ser>
        <c:ser>
          <c:idx val="1"/>
          <c:order val="1"/>
          <c:tx>
            <c:strRef>
              <c:f>Sheet5!$C$1</c:f>
              <c:strCache>
                <c:ptCount val="1"/>
                <c:pt idx="0">
                  <c:v>Forecast(Subscription)</c:v>
                </c:pt>
              </c:strCache>
            </c:strRef>
          </c:tx>
          <c:spPr>
            <a:ln w="25400" cap="rnd">
              <a:solidFill>
                <a:schemeClr val="accent2"/>
              </a:solidFill>
              <a:round/>
            </a:ln>
            <a:effectLst/>
          </c:spPr>
          <c:marker>
            <c:symbol val="none"/>
          </c:marker>
          <c:cat>
            <c:numRef>
              <c:f>Sheet5!$A$2:$A$8</c:f>
              <c:numCache>
                <c:formatCode>General</c:formatCode>
                <c:ptCount val="7"/>
                <c:pt idx="0">
                  <c:v>2012</c:v>
                </c:pt>
                <c:pt idx="1">
                  <c:v>2013</c:v>
                </c:pt>
                <c:pt idx="2">
                  <c:v>2014</c:v>
                </c:pt>
                <c:pt idx="3">
                  <c:v>2015</c:v>
                </c:pt>
                <c:pt idx="4">
                  <c:v>2016</c:v>
                </c:pt>
                <c:pt idx="5">
                  <c:v>2017</c:v>
                </c:pt>
                <c:pt idx="6">
                  <c:v>2018</c:v>
                </c:pt>
              </c:numCache>
            </c:numRef>
          </c:cat>
          <c:val>
            <c:numRef>
              <c:f>Sheet5!$C$2:$C$8</c:f>
              <c:numCache>
                <c:formatCode>General</c:formatCode>
                <c:ptCount val="7"/>
                <c:pt idx="4">
                  <c:v>225.79</c:v>
                </c:pt>
                <c:pt idx="5">
                  <c:v>286.72541622737566</c:v>
                </c:pt>
                <c:pt idx="6">
                  <c:v>330.56268133958503</c:v>
                </c:pt>
              </c:numCache>
            </c:numRef>
          </c:val>
          <c:smooth val="0"/>
          <c:extLst>
            <c:ext xmlns:c16="http://schemas.microsoft.com/office/drawing/2014/chart" uri="{C3380CC4-5D6E-409C-BE32-E72D297353CC}">
              <c16:uniqueId val="{00000001-02EA-4C7F-B18B-B6731F057CF3}"/>
            </c:ext>
          </c:extLst>
        </c:ser>
        <c:ser>
          <c:idx val="2"/>
          <c:order val="2"/>
          <c:tx>
            <c:strRef>
              <c:f>Sheet5!$D$1</c:f>
              <c:strCache>
                <c:ptCount val="1"/>
                <c:pt idx="0">
                  <c:v>Lower Confidence Bound(Subscription)</c:v>
                </c:pt>
              </c:strCache>
            </c:strRef>
          </c:tx>
          <c:spPr>
            <a:ln w="12700" cap="rnd">
              <a:solidFill>
                <a:srgbClr val="ED7D31"/>
              </a:solidFill>
              <a:prstDash val="solid"/>
              <a:round/>
            </a:ln>
            <a:effectLst/>
          </c:spPr>
          <c:marker>
            <c:symbol val="none"/>
          </c:marker>
          <c:cat>
            <c:numRef>
              <c:f>Sheet5!$A$2:$A$8</c:f>
              <c:numCache>
                <c:formatCode>General</c:formatCode>
                <c:ptCount val="7"/>
                <c:pt idx="0">
                  <c:v>2012</c:v>
                </c:pt>
                <c:pt idx="1">
                  <c:v>2013</c:v>
                </c:pt>
                <c:pt idx="2">
                  <c:v>2014</c:v>
                </c:pt>
                <c:pt idx="3">
                  <c:v>2015</c:v>
                </c:pt>
                <c:pt idx="4">
                  <c:v>2016</c:v>
                </c:pt>
                <c:pt idx="5">
                  <c:v>2017</c:v>
                </c:pt>
                <c:pt idx="6">
                  <c:v>2018</c:v>
                </c:pt>
              </c:numCache>
            </c:numRef>
          </c:cat>
          <c:val>
            <c:numRef>
              <c:f>Sheet5!$D$2:$D$8</c:f>
              <c:numCache>
                <c:formatCode>General</c:formatCode>
                <c:ptCount val="7"/>
                <c:pt idx="4" formatCode="0.00">
                  <c:v>225.79</c:v>
                </c:pt>
                <c:pt idx="5" formatCode="0.00">
                  <c:v>237.24854015519827</c:v>
                </c:pt>
                <c:pt idx="6" formatCode="0.00">
                  <c:v>275.2237078077772</c:v>
                </c:pt>
              </c:numCache>
            </c:numRef>
          </c:val>
          <c:smooth val="0"/>
          <c:extLst>
            <c:ext xmlns:c16="http://schemas.microsoft.com/office/drawing/2014/chart" uri="{C3380CC4-5D6E-409C-BE32-E72D297353CC}">
              <c16:uniqueId val="{00000002-02EA-4C7F-B18B-B6731F057CF3}"/>
            </c:ext>
          </c:extLst>
        </c:ser>
        <c:ser>
          <c:idx val="3"/>
          <c:order val="3"/>
          <c:tx>
            <c:strRef>
              <c:f>Sheet5!$E$1</c:f>
              <c:strCache>
                <c:ptCount val="1"/>
                <c:pt idx="0">
                  <c:v>Upper Confidence Bound(Subscription)</c:v>
                </c:pt>
              </c:strCache>
            </c:strRef>
          </c:tx>
          <c:spPr>
            <a:ln w="12700" cap="rnd">
              <a:solidFill>
                <a:srgbClr val="ED7D31"/>
              </a:solidFill>
              <a:prstDash val="solid"/>
              <a:round/>
            </a:ln>
            <a:effectLst/>
          </c:spPr>
          <c:marker>
            <c:symbol val="none"/>
          </c:marker>
          <c:cat>
            <c:numRef>
              <c:f>Sheet5!$A$2:$A$8</c:f>
              <c:numCache>
                <c:formatCode>General</c:formatCode>
                <c:ptCount val="7"/>
                <c:pt idx="0">
                  <c:v>2012</c:v>
                </c:pt>
                <c:pt idx="1">
                  <c:v>2013</c:v>
                </c:pt>
                <c:pt idx="2">
                  <c:v>2014</c:v>
                </c:pt>
                <c:pt idx="3">
                  <c:v>2015</c:v>
                </c:pt>
                <c:pt idx="4">
                  <c:v>2016</c:v>
                </c:pt>
                <c:pt idx="5">
                  <c:v>2017</c:v>
                </c:pt>
                <c:pt idx="6">
                  <c:v>2018</c:v>
                </c:pt>
              </c:numCache>
            </c:numRef>
          </c:cat>
          <c:val>
            <c:numRef>
              <c:f>Sheet5!$E$2:$E$8</c:f>
              <c:numCache>
                <c:formatCode>General</c:formatCode>
                <c:ptCount val="7"/>
                <c:pt idx="4" formatCode="0.00">
                  <c:v>225.79</c:v>
                </c:pt>
                <c:pt idx="5" formatCode="0.00">
                  <c:v>336.20229229955305</c:v>
                </c:pt>
                <c:pt idx="6" formatCode="0.00">
                  <c:v>385.90165487139285</c:v>
                </c:pt>
              </c:numCache>
            </c:numRef>
          </c:val>
          <c:smooth val="0"/>
          <c:extLst>
            <c:ext xmlns:c16="http://schemas.microsoft.com/office/drawing/2014/chart" uri="{C3380CC4-5D6E-409C-BE32-E72D297353CC}">
              <c16:uniqueId val="{00000003-02EA-4C7F-B18B-B6731F057CF3}"/>
            </c:ext>
          </c:extLst>
        </c:ser>
        <c:dLbls>
          <c:showLegendKey val="0"/>
          <c:showVal val="0"/>
          <c:showCatName val="0"/>
          <c:showSerName val="0"/>
          <c:showPercent val="0"/>
          <c:showBubbleSize val="0"/>
        </c:dLbls>
        <c:smooth val="0"/>
        <c:axId val="502053903"/>
        <c:axId val="502054319"/>
      </c:lineChart>
      <c:catAx>
        <c:axId val="502053903"/>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54319"/>
        <c:crosses val="autoZero"/>
        <c:auto val="1"/>
        <c:lblAlgn val="ctr"/>
        <c:lblOffset val="100"/>
        <c:noMultiLvlLbl val="0"/>
      </c:catAx>
      <c:valAx>
        <c:axId val="50205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5390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2012-2016 Pandora's Revenue from 2012 to 2016 (in million US dollars )</a:t>
            </a:r>
            <a:r>
              <a:rPr lang="en-US" sz="1400" b="1" i="0" u="none" strike="noStrike" baseline="0"/>
              <a:t> </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Sheet4!$B$3</c:f>
              <c:strCache>
                <c:ptCount val="1"/>
                <c:pt idx="0">
                  <c:v>Advertising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Sheet4!$A$4:$A$8</c:f>
              <c:numCache>
                <c:formatCode>General</c:formatCode>
                <c:ptCount val="5"/>
                <c:pt idx="0">
                  <c:v>2012</c:v>
                </c:pt>
                <c:pt idx="1">
                  <c:v>2013</c:v>
                </c:pt>
                <c:pt idx="2">
                  <c:v>2014</c:v>
                </c:pt>
                <c:pt idx="3">
                  <c:v>2015</c:v>
                </c:pt>
                <c:pt idx="4">
                  <c:v>2016</c:v>
                </c:pt>
              </c:numCache>
            </c:numRef>
          </c:cat>
          <c:val>
            <c:numRef>
              <c:f>Sheet4!$B$4:$B$8</c:f>
              <c:numCache>
                <c:formatCode>General</c:formatCode>
                <c:ptCount val="5"/>
                <c:pt idx="0">
                  <c:v>375.22</c:v>
                </c:pt>
                <c:pt idx="1">
                  <c:v>489.34</c:v>
                </c:pt>
                <c:pt idx="2">
                  <c:v>732.34</c:v>
                </c:pt>
                <c:pt idx="3">
                  <c:v>933.31</c:v>
                </c:pt>
                <c:pt idx="4">
                  <c:v>1072.49</c:v>
                </c:pt>
              </c:numCache>
            </c:numRef>
          </c:val>
          <c:extLst>
            <c:ext xmlns:c16="http://schemas.microsoft.com/office/drawing/2014/chart" uri="{C3380CC4-5D6E-409C-BE32-E72D297353CC}">
              <c16:uniqueId val="{00000000-7008-4365-8642-C9C81FFA921F}"/>
            </c:ext>
          </c:extLst>
        </c:ser>
        <c:ser>
          <c:idx val="1"/>
          <c:order val="1"/>
          <c:tx>
            <c:strRef>
              <c:f>Sheet4!$C$3</c:f>
              <c:strCache>
                <c:ptCount val="1"/>
                <c:pt idx="0">
                  <c:v>Subscription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numRef>
              <c:f>Sheet4!$A$4:$A$8</c:f>
              <c:numCache>
                <c:formatCode>General</c:formatCode>
                <c:ptCount val="5"/>
                <c:pt idx="0">
                  <c:v>2012</c:v>
                </c:pt>
                <c:pt idx="1">
                  <c:v>2013</c:v>
                </c:pt>
                <c:pt idx="2">
                  <c:v>2014</c:v>
                </c:pt>
                <c:pt idx="3">
                  <c:v>2015</c:v>
                </c:pt>
                <c:pt idx="4">
                  <c:v>2016</c:v>
                </c:pt>
              </c:numCache>
            </c:numRef>
          </c:cat>
          <c:val>
            <c:numRef>
              <c:f>Sheet4!$C$4:$C$8</c:f>
              <c:numCache>
                <c:formatCode>General</c:formatCode>
                <c:ptCount val="5"/>
                <c:pt idx="0">
                  <c:v>51.93</c:v>
                </c:pt>
                <c:pt idx="1">
                  <c:v>110.89</c:v>
                </c:pt>
                <c:pt idx="2">
                  <c:v>188.46</c:v>
                </c:pt>
                <c:pt idx="3">
                  <c:v>220.57</c:v>
                </c:pt>
                <c:pt idx="4">
                  <c:v>225.79</c:v>
                </c:pt>
              </c:numCache>
            </c:numRef>
          </c:val>
          <c:extLst>
            <c:ext xmlns:c16="http://schemas.microsoft.com/office/drawing/2014/chart" uri="{C3380CC4-5D6E-409C-BE32-E72D297353CC}">
              <c16:uniqueId val="{00000001-7008-4365-8642-C9C81FFA921F}"/>
            </c:ext>
          </c:extLst>
        </c:ser>
        <c:ser>
          <c:idx val="2"/>
          <c:order val="2"/>
          <c:tx>
            <c:strRef>
              <c:f>Sheet4!$D$3</c:f>
              <c:strCache>
                <c:ptCount val="1"/>
                <c:pt idx="0">
                  <c:v>Ticketing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Sheet4!$A$4:$A$8</c:f>
              <c:numCache>
                <c:formatCode>General</c:formatCode>
                <c:ptCount val="5"/>
                <c:pt idx="0">
                  <c:v>2012</c:v>
                </c:pt>
                <c:pt idx="1">
                  <c:v>2013</c:v>
                </c:pt>
                <c:pt idx="2">
                  <c:v>2014</c:v>
                </c:pt>
                <c:pt idx="3">
                  <c:v>2015</c:v>
                </c:pt>
                <c:pt idx="4">
                  <c:v>2016</c:v>
                </c:pt>
              </c:numCache>
            </c:numRef>
          </c:cat>
          <c:val>
            <c:numRef>
              <c:f>Sheet4!$D$4:$D$8</c:f>
              <c:numCache>
                <c:formatCode>General</c:formatCode>
                <c:ptCount val="5"/>
                <c:pt idx="3">
                  <c:v>10.17</c:v>
                </c:pt>
                <c:pt idx="4">
                  <c:v>86.55</c:v>
                </c:pt>
              </c:numCache>
            </c:numRef>
          </c:val>
          <c:extLst>
            <c:ext xmlns:c16="http://schemas.microsoft.com/office/drawing/2014/chart" uri="{C3380CC4-5D6E-409C-BE32-E72D297353CC}">
              <c16:uniqueId val="{00000002-7008-4365-8642-C9C81FFA921F}"/>
            </c:ext>
          </c:extLst>
        </c:ser>
        <c:dLbls>
          <c:dLblPos val="outEnd"/>
          <c:showLegendKey val="0"/>
          <c:showVal val="1"/>
          <c:showCatName val="0"/>
          <c:showSerName val="0"/>
          <c:showPercent val="0"/>
          <c:showBubbleSize val="0"/>
        </c:dLbls>
        <c:gapWidth val="219"/>
        <c:overlap val="-27"/>
        <c:axId val="497121711"/>
        <c:axId val="500348735"/>
      </c:barChart>
      <c:catAx>
        <c:axId val="49712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348735"/>
        <c:crosses val="autoZero"/>
        <c:auto val="1"/>
        <c:lblAlgn val="ctr"/>
        <c:lblOffset val="100"/>
        <c:noMultiLvlLbl val="0"/>
      </c:catAx>
      <c:valAx>
        <c:axId val="50034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2171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12</xdr:col>
      <xdr:colOff>161925</xdr:colOff>
      <xdr:row>2</xdr:row>
      <xdr:rowOff>180975</xdr:rowOff>
    </xdr:from>
    <xdr:to>
      <xdr:col>21</xdr:col>
      <xdr:colOff>161239</xdr:colOff>
      <xdr:row>32</xdr:row>
      <xdr:rowOff>37404</xdr:rowOff>
    </xdr:to>
    <xdr:pic>
      <xdr:nvPicPr>
        <xdr:cNvPr id="2" name="Picture 1"/>
        <xdr:cNvPicPr>
          <a:picLocks noChangeAspect="1"/>
        </xdr:cNvPicPr>
      </xdr:nvPicPr>
      <xdr:blipFill>
        <a:blip xmlns:r="http://schemas.openxmlformats.org/officeDocument/2006/relationships" r:embed="rId1"/>
        <a:stretch>
          <a:fillRect/>
        </a:stretch>
      </xdr:blipFill>
      <xdr:spPr>
        <a:xfrm>
          <a:off x="7477125" y="561975"/>
          <a:ext cx="5485714" cy="55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95250</xdr:colOff>
      <xdr:row>4</xdr:row>
      <xdr:rowOff>76200</xdr:rowOff>
    </xdr:from>
    <xdr:to>
      <xdr:col>26</xdr:col>
      <xdr:colOff>303783</xdr:colOff>
      <xdr:row>20</xdr:row>
      <xdr:rowOff>123438</xdr:rowOff>
    </xdr:to>
    <xdr:pic>
      <xdr:nvPicPr>
        <xdr:cNvPr id="2" name="Picture 1"/>
        <xdr:cNvPicPr>
          <a:picLocks noChangeAspect="1"/>
        </xdr:cNvPicPr>
      </xdr:nvPicPr>
      <xdr:blipFill>
        <a:blip xmlns:r="http://schemas.openxmlformats.org/officeDocument/2006/relationships" r:embed="rId1"/>
        <a:stretch>
          <a:fillRect/>
        </a:stretch>
      </xdr:blipFill>
      <xdr:spPr>
        <a:xfrm>
          <a:off x="8020050" y="838200"/>
          <a:ext cx="8133333" cy="3095238"/>
        </a:xfrm>
        <a:prstGeom prst="rect">
          <a:avLst/>
        </a:prstGeom>
      </xdr:spPr>
    </xdr:pic>
    <xdr:clientData/>
  </xdr:twoCellAnchor>
  <xdr:twoCellAnchor editAs="oneCell">
    <xdr:from>
      <xdr:col>12</xdr:col>
      <xdr:colOff>523875</xdr:colOff>
      <xdr:row>21</xdr:row>
      <xdr:rowOff>180975</xdr:rowOff>
    </xdr:from>
    <xdr:to>
      <xdr:col>27</xdr:col>
      <xdr:colOff>151303</xdr:colOff>
      <xdr:row>56</xdr:row>
      <xdr:rowOff>170618</xdr:rowOff>
    </xdr:to>
    <xdr:pic>
      <xdr:nvPicPr>
        <xdr:cNvPr id="3" name="Picture 2"/>
        <xdr:cNvPicPr>
          <a:picLocks noChangeAspect="1"/>
        </xdr:cNvPicPr>
      </xdr:nvPicPr>
      <xdr:blipFill>
        <a:blip xmlns:r="http://schemas.openxmlformats.org/officeDocument/2006/relationships" r:embed="rId2"/>
        <a:stretch>
          <a:fillRect/>
        </a:stretch>
      </xdr:blipFill>
      <xdr:spPr>
        <a:xfrm>
          <a:off x="10668000" y="4181475"/>
          <a:ext cx="8771428" cy="66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238123</xdr:colOff>
      <xdr:row>17</xdr:row>
      <xdr:rowOff>180975</xdr:rowOff>
    </xdr:from>
    <xdr:to>
      <xdr:col>8</xdr:col>
      <xdr:colOff>76199</xdr:colOff>
      <xdr:row>33</xdr:row>
      <xdr:rowOff>57151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2309812</xdr:colOff>
      <xdr:row>12</xdr:row>
      <xdr:rowOff>114300</xdr:rowOff>
    </xdr:from>
    <xdr:to>
      <xdr:col>10</xdr:col>
      <xdr:colOff>357187</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285750</xdr:colOff>
      <xdr:row>9</xdr:row>
      <xdr:rowOff>104776</xdr:rowOff>
    </xdr:from>
    <xdr:to>
      <xdr:col>21</xdr:col>
      <xdr:colOff>28576</xdr:colOff>
      <xdr:row>29</xdr:row>
      <xdr:rowOff>142876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2977.979666782405" createdVersion="6" refreshedVersion="6" minRefreshableVersion="3" recordCount="10">
  <cacheSource type="worksheet">
    <worksheetSource ref="A1:B11" sheet="Sheet6"/>
  </cacheSource>
  <cacheFields count="4">
    <cacheField name="Calendar Quarter" numFmtId="14">
      <sharedItems containsSemiMixedTypes="0" containsNonDate="0" containsDate="1" containsString="0" minDate="2015-03-31T00:00:00" maxDate="2017-07-01T00:00:00" count="10">
        <d v="2015-03-31T00:00:00"/>
        <d v="2015-06-30T00:00:00"/>
        <d v="2015-09-30T00:00:00"/>
        <d v="2015-12-31T00:00:00"/>
        <d v="2016-03-31T00:00:00"/>
        <d v="2016-06-30T00:00:00"/>
        <d v="2016-09-30T00:00:00"/>
        <d v="2016-12-31T00:00:00"/>
        <d v="2017-03-31T00:00:00"/>
        <d v="2017-06-30T00:00:00"/>
      </sharedItems>
      <fieldGroup par="3" base="0">
        <rangePr groupBy="months" startDate="2015-03-31T00:00:00" endDate="2017-07-01T00:00:00"/>
        <groupItems count="14">
          <s v="&lt;3/31/2015"/>
          <s v="Jan"/>
          <s v="Feb"/>
          <s v="Mar"/>
          <s v="Apr"/>
          <s v="May"/>
          <s v="Jun"/>
          <s v="Jul"/>
          <s v="Aug"/>
          <s v="Sep"/>
          <s v="Oct"/>
          <s v="Nov"/>
          <s v="Dec"/>
          <s v="&gt;7/1/2017"/>
        </groupItems>
      </fieldGroup>
    </cacheField>
    <cacheField name="Active Uses (MM)" numFmtId="168">
      <sharedItems containsSemiMixedTypes="0" containsString="0" containsNumber="1" minValue="76" maxValue="81.099999999999994"/>
    </cacheField>
    <cacheField name="Quarters" numFmtId="0" databaseField="0">
      <fieldGroup base="0">
        <rangePr groupBy="quarters" startDate="2015-03-31T00:00:00" endDate="2017-07-01T00:00:00"/>
        <groupItems count="6">
          <s v="&lt;3/31/2015"/>
          <s v="Qtr1"/>
          <s v="Qtr2"/>
          <s v="Qtr3"/>
          <s v="Qtr4"/>
          <s v="&gt;7/1/2017"/>
        </groupItems>
      </fieldGroup>
    </cacheField>
    <cacheField name="Years" numFmtId="0" databaseField="0">
      <fieldGroup base="0">
        <rangePr groupBy="years" startDate="2015-03-31T00:00:00" endDate="2017-07-01T00:00:00"/>
        <groupItems count="5">
          <s v="&lt;3/31/2015"/>
          <s v="2015"/>
          <s v="2016"/>
          <s v="2017"/>
          <s v="&gt;7/1/20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
  <r>
    <x v="0"/>
    <n v="79.2"/>
  </r>
  <r>
    <x v="1"/>
    <n v="79.400000000000006"/>
  </r>
  <r>
    <x v="2"/>
    <n v="78.099999999999994"/>
  </r>
  <r>
    <x v="3"/>
    <n v="81.099999999999994"/>
  </r>
  <r>
    <x v="4"/>
    <n v="79.400000000000006"/>
  </r>
  <r>
    <x v="5"/>
    <n v="78.099999999999994"/>
  </r>
  <r>
    <x v="6"/>
    <n v="77.900000000000006"/>
  </r>
  <r>
    <x v="7"/>
    <n v="81"/>
  </r>
  <r>
    <x v="8"/>
    <n v="76.7"/>
  </r>
  <r>
    <x v="9"/>
    <n v="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7" firstHeaderRow="1" firstDataRow="1" firstDataCol="1"/>
  <pivotFields count="4">
    <pivotField axis="axisRow" numFmtId="14" showAll="0">
      <items count="15">
        <item x="0"/>
        <item x="1"/>
        <item x="2"/>
        <item x="3"/>
        <item x="4"/>
        <item x="5"/>
        <item x="6"/>
        <item x="7"/>
        <item x="8"/>
        <item x="9"/>
        <item x="10"/>
        <item x="11"/>
        <item x="12"/>
        <item x="13"/>
        <item t="default"/>
      </items>
    </pivotField>
    <pivotField dataField="1" numFmtId="168" showAll="0"/>
    <pivotField axis="axisRow" showAll="0" defaultSubtotal="0">
      <items count="6">
        <item sd="0" x="0"/>
        <item sd="0" x="1"/>
        <item sd="0" x="2"/>
        <item sd="0" x="3"/>
        <item sd="0" x="4"/>
        <item sd="0" x="5"/>
      </items>
    </pivotField>
    <pivotField axis="axisRow" showAll="0" defaultSubtotal="0">
      <items count="5">
        <item sd="0" x="0"/>
        <item x="1"/>
        <item x="2"/>
        <item x="3"/>
        <item sd="0" x="4"/>
      </items>
    </pivotField>
  </pivotFields>
  <rowFields count="3">
    <field x="3"/>
    <field x="2"/>
    <field x="0"/>
  </rowFields>
  <rowItems count="14">
    <i>
      <x v="1"/>
    </i>
    <i r="1">
      <x v="1"/>
    </i>
    <i r="1">
      <x v="2"/>
    </i>
    <i r="1">
      <x v="3"/>
    </i>
    <i r="1">
      <x v="4"/>
    </i>
    <i>
      <x v="2"/>
    </i>
    <i r="1">
      <x v="1"/>
    </i>
    <i r="1">
      <x v="2"/>
    </i>
    <i r="1">
      <x v="3"/>
    </i>
    <i r="1">
      <x v="4"/>
    </i>
    <i>
      <x v="3"/>
    </i>
    <i r="1">
      <x v="1"/>
    </i>
    <i r="1">
      <x v="2"/>
    </i>
    <i t="grand">
      <x/>
    </i>
  </rowItems>
  <colItems count="1">
    <i/>
  </colItems>
  <dataFields count="1">
    <dataField name="Sum of Active Uses (MM)"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1:E15" totalsRowShown="0">
  <autoFilter ref="A1:E15"/>
  <tableColumns count="5">
    <tableColumn id="1" name="Calendar Quarter" dataDxfId="3"/>
    <tableColumn id="2" name="Active Uses (MM)"/>
    <tableColumn id="3" name="Forecast(Active Uses (MM))" dataDxfId="2">
      <calculatedColumnFormula>_xlfn.FORECAST.ETS(A2,$B$2:$B$11,$A$2:$A$11,1,1)</calculatedColumnFormula>
    </tableColumn>
    <tableColumn id="4" name="Column1" dataDxfId="1"/>
    <tableColumn id="5" name="Column2" dataDxfId="0"/>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E8" totalsRowShown="0">
  <autoFilter ref="A1:E8"/>
  <tableColumns count="5">
    <tableColumn id="1" name="Year " dataDxfId="8"/>
    <tableColumn id="2" name="Subscription" dataDxfId="7"/>
    <tableColumn id="3" name="Forecast(Subscription)" dataDxfId="6"/>
    <tableColumn id="4" name="Lower Confidence Bound(Subscription)" dataDxfId="5"/>
    <tableColumn id="5" name="Upper Confidence Bound(Subscription)"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pandora.com/premium" TargetMode="External"/><Relationship Id="rId1" Type="http://schemas.openxmlformats.org/officeDocument/2006/relationships/hyperlink" Target="https://www.pandora.com/plu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11" sqref="A11"/>
    </sheetView>
  </sheetViews>
  <sheetFormatPr defaultRowHeight="15" x14ac:dyDescent="0.25"/>
  <cols>
    <col min="1" max="1" width="27.42578125" bestFit="1" customWidth="1"/>
  </cols>
  <sheetData>
    <row r="1" spans="1:4" x14ac:dyDescent="0.25">
      <c r="A1" s="3" t="s">
        <v>0</v>
      </c>
      <c r="B1" s="3"/>
      <c r="C1" s="3"/>
      <c r="D1" s="3"/>
    </row>
    <row r="4" spans="1:4" x14ac:dyDescent="0.25">
      <c r="A4" t="s">
        <v>1</v>
      </c>
    </row>
    <row r="7" spans="1:4" x14ac:dyDescent="0.25">
      <c r="A7" t="s">
        <v>27</v>
      </c>
    </row>
    <row r="10" spans="1:4" x14ac:dyDescent="0.25">
      <c r="A10" t="s">
        <v>28</v>
      </c>
    </row>
  </sheetData>
  <mergeCells count="1">
    <mergeCell ref="A1:D1"/>
  </mergeCells>
  <hyperlinks>
    <hyperlink ref="A7" r:id="rId1" display="https://www.pandora.com/plus"/>
    <hyperlink ref="A10" r:id="rId2" display="https://www.pandora.com/premium"/>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workbookViewId="0">
      <selection activeCell="B6" sqref="B6"/>
    </sheetView>
  </sheetViews>
  <sheetFormatPr defaultRowHeight="15" x14ac:dyDescent="0.25"/>
  <cols>
    <col min="1" max="1" width="16.28515625" style="1" bestFit="1" customWidth="1"/>
    <col min="2" max="2" width="16.5703125" style="1" bestFit="1" customWidth="1"/>
    <col min="3" max="3" width="20.5703125" style="1" bestFit="1" customWidth="1"/>
    <col min="4" max="4" width="16.85546875" style="1" bestFit="1" customWidth="1"/>
    <col min="5" max="5" width="16" style="1" bestFit="1" customWidth="1"/>
    <col min="6" max="7" width="16" style="1" customWidth="1"/>
    <col min="8" max="8" width="23.7109375" style="1" bestFit="1" customWidth="1"/>
    <col min="9" max="9" width="16.5703125" style="1" bestFit="1" customWidth="1"/>
    <col min="10" max="16384" width="9.140625" style="1"/>
  </cols>
  <sheetData>
    <row r="1" spans="1:12" x14ac:dyDescent="0.25">
      <c r="A1" s="5" t="s">
        <v>14</v>
      </c>
      <c r="B1" s="5" t="s">
        <v>15</v>
      </c>
      <c r="C1" s="5"/>
      <c r="D1" s="5" t="s">
        <v>16</v>
      </c>
      <c r="E1" s="5" t="s">
        <v>17</v>
      </c>
      <c r="F1" s="5" t="s">
        <v>53</v>
      </c>
      <c r="G1" s="5" t="s">
        <v>54</v>
      </c>
      <c r="H1" s="5" t="s">
        <v>41</v>
      </c>
      <c r="I1" s="5" t="s">
        <v>18</v>
      </c>
    </row>
    <row r="2" spans="1:12" x14ac:dyDescent="0.25">
      <c r="A2" s="15">
        <v>42094</v>
      </c>
      <c r="B2" s="6">
        <v>79.2</v>
      </c>
      <c r="C2" s="6"/>
      <c r="D2" s="7">
        <v>5.3</v>
      </c>
      <c r="L2" t="s">
        <v>19</v>
      </c>
    </row>
    <row r="3" spans="1:12" x14ac:dyDescent="0.25">
      <c r="A3" s="15">
        <v>42185</v>
      </c>
      <c r="B3" s="6">
        <v>79.400000000000006</v>
      </c>
      <c r="C3" s="6" t="s">
        <v>52</v>
      </c>
      <c r="D3" s="7">
        <v>5.3</v>
      </c>
    </row>
    <row r="4" spans="1:12" x14ac:dyDescent="0.25">
      <c r="A4" s="15">
        <v>42277</v>
      </c>
      <c r="B4" s="6">
        <v>78.099999999999994</v>
      </c>
      <c r="C4" s="6"/>
      <c r="D4" s="7">
        <v>5.14</v>
      </c>
    </row>
    <row r="5" spans="1:12" x14ac:dyDescent="0.25">
      <c r="A5" s="15">
        <v>42369</v>
      </c>
      <c r="B5" s="6">
        <v>81.099999999999994</v>
      </c>
      <c r="C5" s="6"/>
      <c r="D5" s="7">
        <v>5.37</v>
      </c>
    </row>
    <row r="6" spans="1:12" x14ac:dyDescent="0.25">
      <c r="A6" s="15">
        <v>42460</v>
      </c>
      <c r="B6" s="6">
        <v>79.400000000000006</v>
      </c>
      <c r="C6" s="6"/>
      <c r="D6" s="7">
        <v>5.52</v>
      </c>
    </row>
    <row r="7" spans="1:12" x14ac:dyDescent="0.25">
      <c r="A7" s="15">
        <v>42551</v>
      </c>
      <c r="B7" s="6">
        <v>78.099999999999994</v>
      </c>
      <c r="C7" s="6"/>
      <c r="D7" s="7">
        <v>5.66</v>
      </c>
    </row>
    <row r="8" spans="1:12" x14ac:dyDescent="0.25">
      <c r="A8" s="15">
        <v>42643</v>
      </c>
      <c r="B8" s="6">
        <v>77.900000000000006</v>
      </c>
      <c r="C8" s="9">
        <f>E8/B8</f>
        <v>5.1476251604621305E-2</v>
      </c>
      <c r="D8" s="7">
        <v>5.4</v>
      </c>
      <c r="E8" s="1">
        <v>4.01</v>
      </c>
    </row>
    <row r="9" spans="1:12" x14ac:dyDescent="0.25">
      <c r="A9" s="15">
        <v>42735</v>
      </c>
      <c r="B9" s="6">
        <v>81</v>
      </c>
      <c r="C9" s="9">
        <f t="shared" ref="C9:C11" si="0">E9/B9</f>
        <v>5.4197530864197527E-2</v>
      </c>
      <c r="D9" s="7">
        <v>5.38</v>
      </c>
      <c r="E9" s="1">
        <v>4.3899999999999997</v>
      </c>
      <c r="H9" s="1">
        <f>E9-E8</f>
        <v>0.37999999999999989</v>
      </c>
      <c r="I9" s="1">
        <v>5.4</v>
      </c>
    </row>
    <row r="10" spans="1:12" x14ac:dyDescent="0.25">
      <c r="A10" s="15">
        <v>42825</v>
      </c>
      <c r="B10" s="6">
        <v>76.7</v>
      </c>
      <c r="C10" s="9">
        <f t="shared" si="0"/>
        <v>6.1408083441981745E-2</v>
      </c>
      <c r="D10" s="7">
        <v>5.21</v>
      </c>
      <c r="E10" s="1">
        <v>4.71</v>
      </c>
      <c r="H10" s="1">
        <f t="shared" ref="H10:H11" si="1">E10-E9</f>
        <v>0.32000000000000028</v>
      </c>
      <c r="I10" s="1">
        <v>6.1</v>
      </c>
    </row>
    <row r="11" spans="1:12" x14ac:dyDescent="0.25">
      <c r="A11" s="15">
        <v>42916</v>
      </c>
      <c r="B11" s="6">
        <v>76</v>
      </c>
      <c r="C11" s="9">
        <f t="shared" si="0"/>
        <v>6.3947368421052642E-2</v>
      </c>
      <c r="D11" s="7">
        <v>5.22</v>
      </c>
      <c r="E11" s="1">
        <v>4.8600000000000003</v>
      </c>
      <c r="F11" s="1">
        <f>E11-G11</f>
        <v>4.4700000000000006</v>
      </c>
      <c r="G11" s="1">
        <v>0.39</v>
      </c>
      <c r="H11" s="1">
        <f t="shared" si="1"/>
        <v>0.15000000000000036</v>
      </c>
      <c r="I11" s="1">
        <v>6.4</v>
      </c>
    </row>
    <row r="12" spans="1:12" x14ac:dyDescent="0.25">
      <c r="A12" s="15">
        <v>42643</v>
      </c>
    </row>
    <row r="13" spans="1:12" x14ac:dyDescent="0.25">
      <c r="A13" s="15">
        <v>42735</v>
      </c>
      <c r="E13" s="1">
        <v>5</v>
      </c>
    </row>
    <row r="16" spans="1:12" x14ac:dyDescent="0.25">
      <c r="C16" s="5" t="s">
        <v>20</v>
      </c>
      <c r="H16" s="5" t="s">
        <v>20</v>
      </c>
    </row>
    <row r="17" spans="1:10" x14ac:dyDescent="0.25">
      <c r="A17" s="1" t="s">
        <v>4</v>
      </c>
      <c r="B17" s="6">
        <v>79.2</v>
      </c>
      <c r="C17" s="9">
        <f>(E17-B17)/B17</f>
        <v>2.525252525252561E-3</v>
      </c>
      <c r="D17" s="1" t="s">
        <v>8</v>
      </c>
      <c r="E17" s="6">
        <v>79.400000000000006</v>
      </c>
      <c r="F17" s="6"/>
      <c r="G17" s="6"/>
      <c r="H17" s="9">
        <f>(J17-E17)/E17</f>
        <v>-3.4005037783375346E-2</v>
      </c>
      <c r="I17" s="1" t="s">
        <v>12</v>
      </c>
      <c r="J17" s="6">
        <v>76.7</v>
      </c>
    </row>
    <row r="18" spans="1:10" x14ac:dyDescent="0.25">
      <c r="A18" s="1" t="s">
        <v>5</v>
      </c>
      <c r="B18" s="6">
        <v>79.400000000000006</v>
      </c>
      <c r="C18" s="9">
        <f t="shared" ref="C18:C20" si="2">(E18-B18)/B18</f>
        <v>-1.6372795969773441E-2</v>
      </c>
      <c r="D18" s="1" t="s">
        <v>9</v>
      </c>
      <c r="E18" s="6">
        <v>78.099999999999994</v>
      </c>
      <c r="F18" s="6"/>
      <c r="G18" s="6"/>
      <c r="H18" s="9">
        <f>(J18-E18)/E18</f>
        <v>-2.6888604353393016E-2</v>
      </c>
      <c r="I18" s="1" t="s">
        <v>13</v>
      </c>
      <c r="J18" s="6">
        <v>76</v>
      </c>
    </row>
    <row r="19" spans="1:10" x14ac:dyDescent="0.25">
      <c r="A19" s="1" t="s">
        <v>6</v>
      </c>
      <c r="B19" s="6">
        <v>78.099999999999994</v>
      </c>
      <c r="C19" s="9">
        <f t="shared" si="2"/>
        <v>-2.5608194622277675E-3</v>
      </c>
      <c r="D19" s="1" t="s">
        <v>10</v>
      </c>
      <c r="E19" s="6">
        <v>77.900000000000006</v>
      </c>
      <c r="F19" s="6"/>
      <c r="G19" s="6"/>
      <c r="H19" s="6"/>
    </row>
    <row r="20" spans="1:10" x14ac:dyDescent="0.25">
      <c r="A20" s="1" t="s">
        <v>7</v>
      </c>
      <c r="B20" s="6">
        <v>81.099999999999994</v>
      </c>
      <c r="C20" s="9">
        <f t="shared" si="2"/>
        <v>-1.2330456226879694E-3</v>
      </c>
      <c r="D20" s="8" t="s">
        <v>11</v>
      </c>
      <c r="E20" s="6">
        <v>81</v>
      </c>
      <c r="F20" s="6"/>
      <c r="G20" s="6"/>
      <c r="H20" s="6"/>
    </row>
    <row r="24" spans="1:10" x14ac:dyDescent="0.25">
      <c r="B24" s="1" t="s">
        <v>16</v>
      </c>
      <c r="C24" s="1" t="s">
        <v>37</v>
      </c>
      <c r="H24" s="1">
        <v>1</v>
      </c>
      <c r="I24" s="6">
        <v>79.2</v>
      </c>
    </row>
    <row r="25" spans="1:10" x14ac:dyDescent="0.25">
      <c r="A25" s="1">
        <v>2012</v>
      </c>
      <c r="B25" s="1">
        <v>12.56</v>
      </c>
      <c r="C25" s="1">
        <v>65.599999999999994</v>
      </c>
      <c r="H25" s="1">
        <v>2</v>
      </c>
      <c r="I25" s="6">
        <v>79.400000000000006</v>
      </c>
    </row>
    <row r="26" spans="1:10" x14ac:dyDescent="0.25">
      <c r="A26" s="1">
        <v>2013</v>
      </c>
      <c r="B26" s="1">
        <v>15.31</v>
      </c>
      <c r="C26" s="1">
        <v>76.2</v>
      </c>
      <c r="H26" s="1">
        <v>3</v>
      </c>
      <c r="I26" s="6">
        <v>78.099999999999994</v>
      </c>
    </row>
    <row r="27" spans="1:10" x14ac:dyDescent="0.25">
      <c r="A27" s="1">
        <v>2014</v>
      </c>
      <c r="B27" s="1">
        <v>20.03</v>
      </c>
      <c r="C27" s="1">
        <v>81.5</v>
      </c>
      <c r="H27" s="1">
        <v>4</v>
      </c>
      <c r="I27" s="6">
        <v>81.099999999999994</v>
      </c>
    </row>
    <row r="28" spans="1:10" x14ac:dyDescent="0.25">
      <c r="A28" s="1">
        <v>2015</v>
      </c>
      <c r="B28" s="1">
        <v>21.11</v>
      </c>
      <c r="C28" s="1">
        <v>81.099999999999994</v>
      </c>
      <c r="H28" s="1">
        <v>1</v>
      </c>
      <c r="I28" s="6">
        <v>79.400000000000006</v>
      </c>
    </row>
    <row r="29" spans="1:10" x14ac:dyDescent="0.25">
      <c r="A29" s="1">
        <v>2016</v>
      </c>
      <c r="B29" s="1">
        <v>21.96</v>
      </c>
      <c r="C29" s="1">
        <v>81</v>
      </c>
      <c r="H29" s="1">
        <v>2</v>
      </c>
      <c r="I29" s="6">
        <v>78.099999999999994</v>
      </c>
    </row>
    <row r="30" spans="1:10" x14ac:dyDescent="0.25">
      <c r="H30" s="1">
        <v>3</v>
      </c>
      <c r="I30" s="6">
        <v>77.900000000000006</v>
      </c>
    </row>
    <row r="31" spans="1:10" x14ac:dyDescent="0.25">
      <c r="H31" s="1">
        <v>4</v>
      </c>
      <c r="I31" s="6">
        <v>81</v>
      </c>
    </row>
    <row r="32" spans="1:10" x14ac:dyDescent="0.25">
      <c r="H32" s="1">
        <v>1</v>
      </c>
      <c r="I32" s="6">
        <v>76.7</v>
      </c>
    </row>
    <row r="33" spans="1:9" x14ac:dyDescent="0.25">
      <c r="H33" s="1">
        <v>2</v>
      </c>
      <c r="I33" s="6">
        <v>76</v>
      </c>
    </row>
    <row r="34" spans="1:9" x14ac:dyDescent="0.25">
      <c r="A34" s="1" t="s">
        <v>51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abSelected="1" workbookViewId="0">
      <selection activeCell="G11" sqref="G11"/>
    </sheetView>
  </sheetViews>
  <sheetFormatPr defaultRowHeight="15" x14ac:dyDescent="0.25"/>
  <cols>
    <col min="1" max="1" width="18.28515625" customWidth="1"/>
    <col min="2" max="2" width="19" customWidth="1"/>
    <col min="3" max="3" width="27.85546875" customWidth="1"/>
    <col min="4" max="4" width="42.5703125" customWidth="1"/>
    <col min="5" max="5" width="42.7109375" customWidth="1"/>
  </cols>
  <sheetData>
    <row r="1" spans="1:5" x14ac:dyDescent="0.25">
      <c r="A1" t="s">
        <v>14</v>
      </c>
      <c r="B1" t="s">
        <v>15</v>
      </c>
      <c r="C1" t="s">
        <v>55</v>
      </c>
      <c r="D1" t="s">
        <v>67</v>
      </c>
      <c r="E1" t="s">
        <v>68</v>
      </c>
    </row>
    <row r="2" spans="1:5" x14ac:dyDescent="0.25">
      <c r="A2" s="16">
        <v>42094</v>
      </c>
      <c r="B2" s="17">
        <v>79.2</v>
      </c>
    </row>
    <row r="3" spans="1:5" x14ac:dyDescent="0.25">
      <c r="A3" s="16">
        <v>42185</v>
      </c>
      <c r="B3" s="17">
        <v>79.400000000000006</v>
      </c>
    </row>
    <row r="4" spans="1:5" x14ac:dyDescent="0.25">
      <c r="A4" s="16">
        <v>42277</v>
      </c>
      <c r="B4" s="17">
        <v>78.099999999999994</v>
      </c>
    </row>
    <row r="5" spans="1:5" x14ac:dyDescent="0.25">
      <c r="A5" s="16">
        <v>42369</v>
      </c>
      <c r="B5" s="17">
        <v>81.099999999999994</v>
      </c>
    </row>
    <row r="6" spans="1:5" x14ac:dyDescent="0.25">
      <c r="A6" s="16">
        <v>42460</v>
      </c>
      <c r="B6" s="17">
        <v>79.400000000000006</v>
      </c>
    </row>
    <row r="7" spans="1:5" x14ac:dyDescent="0.25">
      <c r="A7" s="16">
        <v>42551</v>
      </c>
      <c r="B7" s="17">
        <v>78.099999999999994</v>
      </c>
    </row>
    <row r="8" spans="1:5" x14ac:dyDescent="0.25">
      <c r="A8" s="16">
        <v>42643</v>
      </c>
      <c r="B8" s="17">
        <v>77.900000000000006</v>
      </c>
    </row>
    <row r="9" spans="1:5" x14ac:dyDescent="0.25">
      <c r="A9" s="16">
        <v>42735</v>
      </c>
      <c r="B9" s="17">
        <v>81</v>
      </c>
    </row>
    <row r="10" spans="1:5" x14ac:dyDescent="0.25">
      <c r="A10" s="16">
        <v>42825</v>
      </c>
      <c r="B10" s="17">
        <v>76.7</v>
      </c>
    </row>
    <row r="11" spans="1:5" x14ac:dyDescent="0.25">
      <c r="A11" s="16">
        <v>42916</v>
      </c>
      <c r="B11" s="17">
        <v>76</v>
      </c>
      <c r="C11" s="17">
        <v>76</v>
      </c>
      <c r="D11" s="17"/>
      <c r="E11" s="17"/>
    </row>
    <row r="12" spans="1:5" x14ac:dyDescent="0.25">
      <c r="A12" s="16"/>
      <c r="C12" s="17"/>
      <c r="D12" s="17"/>
      <c r="E12" s="17"/>
    </row>
    <row r="13" spans="1:5" x14ac:dyDescent="0.25">
      <c r="A13" s="16"/>
      <c r="C13" s="17"/>
      <c r="D13" s="17"/>
      <c r="E13" s="17"/>
    </row>
    <row r="14" spans="1:5" x14ac:dyDescent="0.25">
      <c r="A14" s="16"/>
      <c r="C14" s="17"/>
      <c r="D14" s="17"/>
      <c r="E14" s="17"/>
    </row>
    <row r="15" spans="1:5" x14ac:dyDescent="0.25">
      <c r="A15" s="16"/>
      <c r="C15" s="17"/>
      <c r="D15" s="17"/>
      <c r="E15" s="17"/>
    </row>
    <row r="21" spans="1:4" x14ac:dyDescent="0.25">
      <c r="A21" s="18">
        <v>42094</v>
      </c>
      <c r="B21" s="20">
        <v>42185</v>
      </c>
      <c r="C21" s="18">
        <v>42277</v>
      </c>
      <c r="D21" s="20"/>
    </row>
    <row r="22" spans="1:4" x14ac:dyDescent="0.25">
      <c r="A22" s="19">
        <v>79.2</v>
      </c>
      <c r="B22" s="21">
        <v>79.400000000000006</v>
      </c>
      <c r="C22" s="19">
        <v>78.099999999999994</v>
      </c>
      <c r="D22" s="21"/>
    </row>
    <row r="23" spans="1:4" x14ac:dyDescent="0.25">
      <c r="A23" s="30">
        <f>(A25-A22)/A22</f>
        <v>2.525252525252561E-3</v>
      </c>
      <c r="B23" s="30">
        <f>(B25-B22)/B22</f>
        <v>-1.6372795969773441E-2</v>
      </c>
      <c r="C23" s="30">
        <f>(C25-C22)/C22</f>
        <v>-2.5608194622277675E-3</v>
      </c>
      <c r="D23" s="30"/>
    </row>
    <row r="24" spans="1:4" x14ac:dyDescent="0.25">
      <c r="A24" s="18">
        <v>42460</v>
      </c>
      <c r="B24" s="20">
        <v>42551</v>
      </c>
      <c r="C24" s="18">
        <v>42643</v>
      </c>
      <c r="D24" s="20"/>
    </row>
    <row r="25" spans="1:4" x14ac:dyDescent="0.25">
      <c r="A25" s="19">
        <v>79.400000000000006</v>
      </c>
      <c r="B25" s="21">
        <v>78.099999999999994</v>
      </c>
      <c r="C25" s="19">
        <v>77.900000000000006</v>
      </c>
      <c r="D25" s="21"/>
    </row>
    <row r="26" spans="1:4" x14ac:dyDescent="0.25">
      <c r="A26" s="30">
        <f>(A28-A25)/A25</f>
        <v>-3.4005037783375346E-2</v>
      </c>
      <c r="B26" s="30">
        <f>(B28-B25)/B25</f>
        <v>-2.6888604353393016E-2</v>
      </c>
      <c r="C26" s="30"/>
    </row>
    <row r="27" spans="1:4" x14ac:dyDescent="0.25">
      <c r="A27" s="18">
        <v>42825</v>
      </c>
      <c r="B27" s="20">
        <v>42916</v>
      </c>
      <c r="C27" s="18">
        <v>43008</v>
      </c>
      <c r="D27" s="20"/>
    </row>
    <row r="28" spans="1:4" x14ac:dyDescent="0.25">
      <c r="A28" s="19">
        <v>76.7</v>
      </c>
      <c r="B28" s="21">
        <v>76</v>
      </c>
      <c r="C28" s="13"/>
      <c r="D28" s="14"/>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H9" sqref="H9:J19"/>
    </sheetView>
  </sheetViews>
  <sheetFormatPr defaultRowHeight="15" x14ac:dyDescent="0.25"/>
  <cols>
    <col min="1" max="1" width="10.7109375" bestFit="1" customWidth="1"/>
    <col min="9" max="9" width="8.28515625" bestFit="1" customWidth="1"/>
    <col min="10" max="10" width="12.28515625" bestFit="1" customWidth="1"/>
  </cols>
  <sheetData>
    <row r="1" spans="1:10" x14ac:dyDescent="0.25">
      <c r="A1" s="18">
        <v>42094</v>
      </c>
      <c r="B1" s="19">
        <v>79.2</v>
      </c>
    </row>
    <row r="2" spans="1:10" x14ac:dyDescent="0.25">
      <c r="A2" s="20">
        <v>42185</v>
      </c>
      <c r="B2" s="21">
        <v>79.400000000000006</v>
      </c>
    </row>
    <row r="3" spans="1:10" x14ac:dyDescent="0.25">
      <c r="A3" s="18">
        <v>42277</v>
      </c>
      <c r="B3" s="19">
        <v>78.099999999999994</v>
      </c>
    </row>
    <row r="4" spans="1:10" x14ac:dyDescent="0.25">
      <c r="A4" s="20">
        <v>42369</v>
      </c>
      <c r="B4" s="21">
        <v>81.099999999999994</v>
      </c>
    </row>
    <row r="5" spans="1:10" x14ac:dyDescent="0.25">
      <c r="A5" s="18">
        <v>42460</v>
      </c>
      <c r="B5" s="19">
        <v>79.400000000000006</v>
      </c>
    </row>
    <row r="6" spans="1:10" x14ac:dyDescent="0.25">
      <c r="A6" s="20">
        <v>42551</v>
      </c>
      <c r="B6" s="21">
        <v>78.099999999999994</v>
      </c>
    </row>
    <row r="7" spans="1:10" x14ac:dyDescent="0.25">
      <c r="A7" s="18">
        <v>42643</v>
      </c>
      <c r="B7" s="19">
        <v>77.900000000000006</v>
      </c>
    </row>
    <row r="8" spans="1:10" x14ac:dyDescent="0.25">
      <c r="A8" s="20">
        <v>42735</v>
      </c>
      <c r="B8" s="21">
        <v>81</v>
      </c>
    </row>
    <row r="9" spans="1:10" x14ac:dyDescent="0.25">
      <c r="A9" s="18">
        <v>42825</v>
      </c>
      <c r="B9" s="19">
        <v>76.7</v>
      </c>
      <c r="H9" s="1" t="s">
        <v>43</v>
      </c>
      <c r="I9" s="1" t="s">
        <v>66</v>
      </c>
      <c r="J9" t="s">
        <v>36</v>
      </c>
    </row>
    <row r="10" spans="1:10" x14ac:dyDescent="0.25">
      <c r="A10" s="20">
        <v>42916</v>
      </c>
      <c r="B10" s="21">
        <v>76</v>
      </c>
      <c r="H10">
        <v>2015</v>
      </c>
      <c r="I10" t="s">
        <v>23</v>
      </c>
      <c r="J10" s="19">
        <v>79.2</v>
      </c>
    </row>
    <row r="11" spans="1:10" x14ac:dyDescent="0.25">
      <c r="H11">
        <v>2015</v>
      </c>
      <c r="I11" t="s">
        <v>24</v>
      </c>
      <c r="J11" s="21">
        <v>79.400000000000006</v>
      </c>
    </row>
    <row r="12" spans="1:10" x14ac:dyDescent="0.25">
      <c r="H12">
        <v>2015</v>
      </c>
      <c r="I12" t="s">
        <v>25</v>
      </c>
      <c r="J12" s="19">
        <v>78.099999999999994</v>
      </c>
    </row>
    <row r="13" spans="1:10" x14ac:dyDescent="0.25">
      <c r="H13">
        <v>2015</v>
      </c>
      <c r="I13" t="s">
        <v>26</v>
      </c>
      <c r="J13" s="21">
        <v>81.099999999999994</v>
      </c>
    </row>
    <row r="14" spans="1:10" x14ac:dyDescent="0.25">
      <c r="H14">
        <v>2016</v>
      </c>
      <c r="I14" t="s">
        <v>23</v>
      </c>
      <c r="J14" s="19">
        <v>79.400000000000006</v>
      </c>
    </row>
    <row r="15" spans="1:10" x14ac:dyDescent="0.25">
      <c r="H15">
        <v>2016</v>
      </c>
      <c r="I15" t="s">
        <v>24</v>
      </c>
      <c r="J15" s="21">
        <v>78.099999999999994</v>
      </c>
    </row>
    <row r="16" spans="1:10" x14ac:dyDescent="0.25">
      <c r="H16">
        <v>2016</v>
      </c>
      <c r="I16" t="s">
        <v>25</v>
      </c>
      <c r="J16" s="19">
        <v>77.900000000000006</v>
      </c>
    </row>
    <row r="17" spans="8:10" x14ac:dyDescent="0.25">
      <c r="H17">
        <v>2016</v>
      </c>
      <c r="I17" t="s">
        <v>26</v>
      </c>
      <c r="J17" s="21">
        <v>81</v>
      </c>
    </row>
    <row r="18" spans="8:10" x14ac:dyDescent="0.25">
      <c r="H18">
        <v>2017</v>
      </c>
      <c r="I18" t="s">
        <v>23</v>
      </c>
      <c r="J18" s="19">
        <v>76.7</v>
      </c>
    </row>
    <row r="19" spans="8:10" x14ac:dyDescent="0.25">
      <c r="H19">
        <v>2017</v>
      </c>
      <c r="I19" t="s">
        <v>24</v>
      </c>
      <c r="J19" s="21">
        <v>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5"/>
  <sheetViews>
    <sheetView workbookViewId="0">
      <selection activeCell="A23" sqref="A23:B35"/>
    </sheetView>
  </sheetViews>
  <sheetFormatPr defaultRowHeight="15" x14ac:dyDescent="0.25"/>
  <cols>
    <col min="1" max="1" width="13.140625" bestFit="1" customWidth="1"/>
    <col min="2" max="2" width="23.85546875" bestFit="1" customWidth="1"/>
  </cols>
  <sheetData>
    <row r="3" spans="1:2" x14ac:dyDescent="0.25">
      <c r="A3" s="22" t="s">
        <v>56</v>
      </c>
      <c r="B3" t="s">
        <v>65</v>
      </c>
    </row>
    <row r="4" spans="1:2" x14ac:dyDescent="0.25">
      <c r="A4" s="23" t="s">
        <v>58</v>
      </c>
      <c r="B4" s="27"/>
    </row>
    <row r="5" spans="1:2" x14ac:dyDescent="0.25">
      <c r="A5" s="24" t="s">
        <v>59</v>
      </c>
      <c r="B5" s="27">
        <v>79.2</v>
      </c>
    </row>
    <row r="6" spans="1:2" x14ac:dyDescent="0.25">
      <c r="A6" s="24" t="s">
        <v>60</v>
      </c>
      <c r="B6" s="27">
        <v>79.400000000000006</v>
      </c>
    </row>
    <row r="7" spans="1:2" x14ac:dyDescent="0.25">
      <c r="A7" s="24" t="s">
        <v>61</v>
      </c>
      <c r="B7" s="27">
        <v>78.099999999999994</v>
      </c>
    </row>
    <row r="8" spans="1:2" x14ac:dyDescent="0.25">
      <c r="A8" s="24" t="s">
        <v>62</v>
      </c>
      <c r="B8" s="27">
        <v>81.099999999999994</v>
      </c>
    </row>
    <row r="9" spans="1:2" x14ac:dyDescent="0.25">
      <c r="A9" s="23" t="s">
        <v>63</v>
      </c>
      <c r="B9" s="27"/>
    </row>
    <row r="10" spans="1:2" x14ac:dyDescent="0.25">
      <c r="A10" s="24" t="s">
        <v>59</v>
      </c>
      <c r="B10" s="27">
        <v>79.400000000000006</v>
      </c>
    </row>
    <row r="11" spans="1:2" x14ac:dyDescent="0.25">
      <c r="A11" s="24" t="s">
        <v>60</v>
      </c>
      <c r="B11" s="27">
        <v>78.099999999999994</v>
      </c>
    </row>
    <row r="12" spans="1:2" x14ac:dyDescent="0.25">
      <c r="A12" s="24" t="s">
        <v>61</v>
      </c>
      <c r="B12" s="27">
        <v>77.900000000000006</v>
      </c>
    </row>
    <row r="13" spans="1:2" x14ac:dyDescent="0.25">
      <c r="A13" s="24" t="s">
        <v>62</v>
      </c>
      <c r="B13" s="27">
        <v>81</v>
      </c>
    </row>
    <row r="14" spans="1:2" x14ac:dyDescent="0.25">
      <c r="A14" s="23" t="s">
        <v>64</v>
      </c>
      <c r="B14" s="27"/>
    </row>
    <row r="15" spans="1:2" x14ac:dyDescent="0.25">
      <c r="A15" s="24" t="s">
        <v>59</v>
      </c>
      <c r="B15" s="27">
        <v>76.7</v>
      </c>
    </row>
    <row r="16" spans="1:2" x14ac:dyDescent="0.25">
      <c r="A16" s="24" t="s">
        <v>60</v>
      </c>
      <c r="B16" s="27">
        <v>76</v>
      </c>
    </row>
    <row r="17" spans="1:2" x14ac:dyDescent="0.25">
      <c r="A17" s="23" t="s">
        <v>57</v>
      </c>
      <c r="B17" s="27">
        <v>786.90000000000009</v>
      </c>
    </row>
    <row r="23" spans="1:2" x14ac:dyDescent="0.25">
      <c r="A23" s="25" t="s">
        <v>58</v>
      </c>
      <c r="B23" s="28"/>
    </row>
    <row r="24" spans="1:2" x14ac:dyDescent="0.25">
      <c r="A24" s="26" t="s">
        <v>59</v>
      </c>
      <c r="B24" s="29">
        <v>79.2</v>
      </c>
    </row>
    <row r="25" spans="1:2" x14ac:dyDescent="0.25">
      <c r="A25" s="26" t="s">
        <v>60</v>
      </c>
      <c r="B25" s="29">
        <v>79.400000000000006</v>
      </c>
    </row>
    <row r="26" spans="1:2" x14ac:dyDescent="0.25">
      <c r="A26" s="26" t="s">
        <v>61</v>
      </c>
      <c r="B26" s="29">
        <v>78.099999999999994</v>
      </c>
    </row>
    <row r="27" spans="1:2" x14ac:dyDescent="0.25">
      <c r="A27" s="26" t="s">
        <v>62</v>
      </c>
      <c r="B27" s="29">
        <v>81.099999999999994</v>
      </c>
    </row>
    <row r="28" spans="1:2" x14ac:dyDescent="0.25">
      <c r="A28" s="25" t="s">
        <v>63</v>
      </c>
      <c r="B28" s="28"/>
    </row>
    <row r="29" spans="1:2" x14ac:dyDescent="0.25">
      <c r="A29" s="26" t="s">
        <v>59</v>
      </c>
      <c r="B29" s="29">
        <v>79.400000000000006</v>
      </c>
    </row>
    <row r="30" spans="1:2" x14ac:dyDescent="0.25">
      <c r="A30" s="26" t="s">
        <v>60</v>
      </c>
      <c r="B30" s="29">
        <v>78.099999999999994</v>
      </c>
    </row>
    <row r="31" spans="1:2" x14ac:dyDescent="0.25">
      <c r="A31" s="26" t="s">
        <v>61</v>
      </c>
      <c r="B31" s="29">
        <v>77.900000000000006</v>
      </c>
    </row>
    <row r="32" spans="1:2" x14ac:dyDescent="0.25">
      <c r="A32" s="26" t="s">
        <v>62</v>
      </c>
      <c r="B32" s="29">
        <v>81</v>
      </c>
    </row>
    <row r="33" spans="1:2" x14ac:dyDescent="0.25">
      <c r="A33" s="25" t="s">
        <v>64</v>
      </c>
      <c r="B33" s="28"/>
    </row>
    <row r="34" spans="1:2" x14ac:dyDescent="0.25">
      <c r="A34" s="26" t="s">
        <v>59</v>
      </c>
      <c r="B34" s="29">
        <v>76.7</v>
      </c>
    </row>
    <row r="35" spans="1:2" x14ac:dyDescent="0.25">
      <c r="A35" s="26" t="s">
        <v>60</v>
      </c>
      <c r="B35" s="29">
        <v>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K31" sqref="K31"/>
    </sheetView>
  </sheetViews>
  <sheetFormatPr defaultRowHeight="15" x14ac:dyDescent="0.25"/>
  <cols>
    <col min="1" max="1" width="16.28515625" style="15" bestFit="1" customWidth="1"/>
    <col min="2" max="2" width="17" bestFit="1" customWidth="1"/>
  </cols>
  <sheetData>
    <row r="1" spans="1:2" x14ac:dyDescent="0.25">
      <c r="A1" s="5" t="s">
        <v>14</v>
      </c>
      <c r="B1" s="5" t="s">
        <v>15</v>
      </c>
    </row>
    <row r="2" spans="1:2" x14ac:dyDescent="0.25">
      <c r="A2" s="15">
        <v>42094</v>
      </c>
      <c r="B2" s="6">
        <v>79.2</v>
      </c>
    </row>
    <row r="3" spans="1:2" x14ac:dyDescent="0.25">
      <c r="A3" s="15">
        <v>42185</v>
      </c>
      <c r="B3" s="6">
        <v>79.400000000000006</v>
      </c>
    </row>
    <row r="4" spans="1:2" x14ac:dyDescent="0.25">
      <c r="A4" s="15">
        <v>42277</v>
      </c>
      <c r="B4" s="6">
        <v>78.099999999999994</v>
      </c>
    </row>
    <row r="5" spans="1:2" x14ac:dyDescent="0.25">
      <c r="A5" s="15">
        <v>42369</v>
      </c>
      <c r="B5" s="6">
        <v>81.099999999999994</v>
      </c>
    </row>
    <row r="6" spans="1:2" x14ac:dyDescent="0.25">
      <c r="A6" s="15">
        <v>42460</v>
      </c>
      <c r="B6" s="6">
        <v>79.400000000000006</v>
      </c>
    </row>
    <row r="7" spans="1:2" x14ac:dyDescent="0.25">
      <c r="A7" s="15">
        <v>42551</v>
      </c>
      <c r="B7" s="6">
        <v>78.099999999999994</v>
      </c>
    </row>
    <row r="8" spans="1:2" x14ac:dyDescent="0.25">
      <c r="A8" s="15">
        <v>42643</v>
      </c>
      <c r="B8" s="6">
        <v>77.900000000000006</v>
      </c>
    </row>
    <row r="9" spans="1:2" x14ac:dyDescent="0.25">
      <c r="A9" s="15">
        <v>42735</v>
      </c>
      <c r="B9" s="6">
        <v>81</v>
      </c>
    </row>
    <row r="10" spans="1:2" x14ac:dyDescent="0.25">
      <c r="A10" s="15">
        <v>42825</v>
      </c>
      <c r="B10" s="6">
        <v>76.7</v>
      </c>
    </row>
    <row r="11" spans="1:2" x14ac:dyDescent="0.25">
      <c r="A11" s="15">
        <v>42916</v>
      </c>
      <c r="B11" s="6">
        <v>76</v>
      </c>
    </row>
    <row r="12" spans="1:2" x14ac:dyDescent="0.25">
      <c r="B12" s="1"/>
    </row>
    <row r="13" spans="1:2" x14ac:dyDescent="0.25">
      <c r="B13"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4"/>
  <sheetViews>
    <sheetView workbookViewId="0">
      <selection activeCell="F5" sqref="F5"/>
    </sheetView>
  </sheetViews>
  <sheetFormatPr defaultRowHeight="15" x14ac:dyDescent="0.25"/>
  <cols>
    <col min="1" max="1" width="142.85546875" bestFit="1" customWidth="1"/>
    <col min="3" max="3" width="20.5703125" bestFit="1" customWidth="1"/>
    <col min="6" max="6" width="12.140625" bestFit="1" customWidth="1"/>
  </cols>
  <sheetData>
    <row r="3" spans="1:7" x14ac:dyDescent="0.25">
      <c r="A3" t="s">
        <v>2</v>
      </c>
      <c r="C3" s="4" t="s">
        <v>21</v>
      </c>
      <c r="F3" s="4" t="s">
        <v>30</v>
      </c>
    </row>
    <row r="4" spans="1:7" x14ac:dyDescent="0.25">
      <c r="F4" t="s">
        <v>29</v>
      </c>
    </row>
    <row r="5" spans="1:7" x14ac:dyDescent="0.25">
      <c r="A5" t="s">
        <v>3</v>
      </c>
      <c r="C5" t="s">
        <v>22</v>
      </c>
      <c r="F5" t="s">
        <v>31</v>
      </c>
      <c r="G5" t="s">
        <v>32</v>
      </c>
    </row>
    <row r="6" spans="1:7" x14ac:dyDescent="0.25">
      <c r="C6" s="10" t="s">
        <v>33</v>
      </c>
    </row>
    <row r="7" spans="1:7" x14ac:dyDescent="0.25">
      <c r="C7" s="10" t="s">
        <v>34</v>
      </c>
    </row>
    <row r="8" spans="1:7" x14ac:dyDescent="0.25">
      <c r="C8" t="s">
        <v>35</v>
      </c>
    </row>
    <row r="12" spans="1:7" x14ac:dyDescent="0.25">
      <c r="C12" t="s">
        <v>38</v>
      </c>
    </row>
    <row r="13" spans="1:7" x14ac:dyDescent="0.25">
      <c r="C13" t="s">
        <v>39</v>
      </c>
    </row>
    <row r="14" spans="1:7" x14ac:dyDescent="0.25">
      <c r="C14" t="s">
        <v>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7" sqref="D27"/>
    </sheetView>
  </sheetViews>
  <sheetFormatPr defaultRowHeight="15" x14ac:dyDescent="0.25"/>
  <cols>
    <col min="2" max="2" width="14.140625" customWidth="1"/>
    <col min="3" max="3" width="23" customWidth="1"/>
    <col min="4" max="4" width="37.7109375" customWidth="1"/>
    <col min="5" max="5" width="37.85546875" customWidth="1"/>
  </cols>
  <sheetData>
    <row r="1" spans="1:5" x14ac:dyDescent="0.25">
      <c r="A1" t="s">
        <v>43</v>
      </c>
      <c r="B1" t="s">
        <v>45</v>
      </c>
      <c r="C1" t="s">
        <v>48</v>
      </c>
      <c r="D1" t="s">
        <v>49</v>
      </c>
      <c r="E1" t="s">
        <v>50</v>
      </c>
    </row>
    <row r="2" spans="1:5" x14ac:dyDescent="0.25">
      <c r="A2" s="11">
        <v>2012</v>
      </c>
      <c r="B2" s="11">
        <v>51.93</v>
      </c>
    </row>
    <row r="3" spans="1:5" x14ac:dyDescent="0.25">
      <c r="A3" s="11">
        <v>2013</v>
      </c>
      <c r="B3" s="11">
        <v>110.89</v>
      </c>
    </row>
    <row r="4" spans="1:5" x14ac:dyDescent="0.25">
      <c r="A4" s="11">
        <v>2014</v>
      </c>
      <c r="B4" s="11">
        <v>188.46</v>
      </c>
    </row>
    <row r="5" spans="1:5" x14ac:dyDescent="0.25">
      <c r="A5" s="11">
        <v>2015</v>
      </c>
      <c r="B5" s="11">
        <v>220.57</v>
      </c>
    </row>
    <row r="6" spans="1:5" x14ac:dyDescent="0.25">
      <c r="A6" s="11">
        <v>2016</v>
      </c>
      <c r="B6" s="11">
        <v>225.79</v>
      </c>
      <c r="C6" s="11">
        <v>225.79</v>
      </c>
      <c r="D6" s="12">
        <v>225.79</v>
      </c>
      <c r="E6" s="12">
        <v>225.79</v>
      </c>
    </row>
    <row r="7" spans="1:5" x14ac:dyDescent="0.25">
      <c r="A7" s="11">
        <v>2017</v>
      </c>
      <c r="C7" s="11">
        <f>_xlfn.FORECAST.ETS(A7,$B$2:$B$6,$A$2:$A$6,1,1)</f>
        <v>286.72541622737566</v>
      </c>
      <c r="D7" s="12">
        <f>C7-_xlfn.FORECAST.ETS.CONFINT(A7,$B$2:$B$6,$A$2:$A$6,0.95,1,1)</f>
        <v>237.24854015519827</v>
      </c>
      <c r="E7" s="12">
        <f>C7+_xlfn.FORECAST.ETS.CONFINT(A7,$B$2:$B$6,$A$2:$A$6,0.95,1,1)</f>
        <v>336.20229229955305</v>
      </c>
    </row>
    <row r="8" spans="1:5" x14ac:dyDescent="0.25">
      <c r="A8" s="11">
        <v>2018</v>
      </c>
      <c r="C8" s="11">
        <f>_xlfn.FORECAST.ETS(A8,$B$2:$B$6,$A$2:$A$6,1,1)</f>
        <v>330.56268133958503</v>
      </c>
      <c r="D8" s="12">
        <f>C8-_xlfn.FORECAST.ETS.CONFINT(A8,$B$2:$B$6,$A$2:$A$6,0.95,1,1)</f>
        <v>275.2237078077772</v>
      </c>
      <c r="E8" s="12">
        <f>C8+_xlfn.FORECAST.ETS.CONFINT(A8,$B$2:$B$6,$A$2:$A$6,0.95,1,1)</f>
        <v>385.90165487139285</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sqref="A1:G1"/>
    </sheetView>
  </sheetViews>
  <sheetFormatPr defaultRowHeight="15" x14ac:dyDescent="0.25"/>
  <cols>
    <col min="2" max="2" width="11.5703125" bestFit="1" customWidth="1"/>
    <col min="3" max="3" width="16.5703125" bestFit="1" customWidth="1"/>
    <col min="4" max="4" width="14" bestFit="1" customWidth="1"/>
    <col min="5" max="5" width="8" bestFit="1" customWidth="1"/>
  </cols>
  <sheetData>
    <row r="1" spans="1:7" x14ac:dyDescent="0.25">
      <c r="A1" s="2" t="s">
        <v>42</v>
      </c>
      <c r="B1" s="2"/>
      <c r="C1" s="2"/>
      <c r="D1" s="2"/>
      <c r="E1" s="2"/>
      <c r="F1" s="2"/>
      <c r="G1" s="2"/>
    </row>
    <row r="3" spans="1:7" x14ac:dyDescent="0.25">
      <c r="A3" s="5" t="s">
        <v>43</v>
      </c>
      <c r="B3" s="5" t="s">
        <v>44</v>
      </c>
      <c r="C3" s="5" t="s">
        <v>45</v>
      </c>
      <c r="D3" s="5" t="s">
        <v>46</v>
      </c>
      <c r="E3" s="5" t="s">
        <v>47</v>
      </c>
    </row>
    <row r="4" spans="1:7" x14ac:dyDescent="0.25">
      <c r="A4" s="1">
        <v>2012</v>
      </c>
      <c r="B4">
        <v>375.22</v>
      </c>
      <c r="C4">
        <v>51.93</v>
      </c>
      <c r="E4">
        <f>SUM(B4:D4)</f>
        <v>427.15000000000003</v>
      </c>
    </row>
    <row r="5" spans="1:7" x14ac:dyDescent="0.25">
      <c r="A5" s="1">
        <v>2013</v>
      </c>
      <c r="B5">
        <v>489.34</v>
      </c>
      <c r="C5">
        <v>110.89</v>
      </c>
      <c r="E5">
        <f t="shared" ref="E5:E8" si="0">SUM(B5:D5)</f>
        <v>600.23</v>
      </c>
    </row>
    <row r="6" spans="1:7" x14ac:dyDescent="0.25">
      <c r="A6" s="1">
        <v>2014</v>
      </c>
      <c r="B6">
        <v>732.34</v>
      </c>
      <c r="C6">
        <v>188.46</v>
      </c>
      <c r="E6">
        <f t="shared" si="0"/>
        <v>920.80000000000007</v>
      </c>
    </row>
    <row r="7" spans="1:7" x14ac:dyDescent="0.25">
      <c r="A7" s="1">
        <v>2015</v>
      </c>
      <c r="B7">
        <v>933.31</v>
      </c>
      <c r="C7">
        <v>220.57</v>
      </c>
      <c r="D7">
        <v>10.17</v>
      </c>
      <c r="E7">
        <f t="shared" si="0"/>
        <v>1164.05</v>
      </c>
    </row>
    <row r="8" spans="1:7" x14ac:dyDescent="0.25">
      <c r="A8" s="1">
        <v>2016</v>
      </c>
      <c r="B8">
        <v>1072.49</v>
      </c>
      <c r="C8">
        <v>225.79</v>
      </c>
      <c r="D8">
        <v>86.55</v>
      </c>
      <c r="E8">
        <f t="shared" si="0"/>
        <v>1384.83</v>
      </c>
    </row>
    <row r="12" spans="1:7" x14ac:dyDescent="0.25">
      <c r="C12">
        <f>C8/4.73</f>
        <v>47.735729386892174</v>
      </c>
    </row>
  </sheetData>
  <autoFilter ref="A3:D8"/>
  <mergeCells count="1">
    <mergeCell ref="A1:G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数据</vt:lpstr>
      <vt:lpstr>Sheet7</vt:lpstr>
      <vt:lpstr>Sheet9</vt:lpstr>
      <vt:lpstr>Sheet8</vt:lpstr>
      <vt:lpstr>Sheet6</vt:lpstr>
      <vt:lpstr>Sheet2</vt:lpstr>
      <vt:lpstr>Sheet5</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2017-08-31T05:43:08Z</dcterms:modified>
</cp:coreProperties>
</file>