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tuenl-my.sharepoint.com/personal/p_bazilinskyy_tue_nl/Documents/Mobility squad/Projects/2023 - Jochem Verstegen/Iteration 2/Survey-analysis/"/>
    </mc:Choice>
  </mc:AlternateContent>
  <xr:revisionPtr revIDLastSave="624" documentId="13_ncr:1_{AD74628D-BE06-4FC1-BE04-2187DD70E9AC}" xr6:coauthVersionLast="47" xr6:coauthVersionMax="47" xr10:uidLastSave="{C26F03F7-91B6-43EB-AD79-4E35B0D0CB7F}"/>
  <bookViews>
    <workbookView xWindow="-120" yWindow="-120" windowWidth="29040" windowHeight="15720" xr2:uid="{00000000-000D-0000-FFFF-FFFF00000000}"/>
  </bookViews>
  <sheets>
    <sheet name="Sheet1" sheetId="1" r:id="rId1"/>
  </sheet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3" i="1" l="1"/>
  <c r="E223" i="1"/>
  <c r="F223" i="1"/>
  <c r="G223" i="1"/>
  <c r="D224" i="1"/>
  <c r="E224" i="1"/>
  <c r="F224" i="1"/>
  <c r="G224" i="1"/>
  <c r="D225" i="1"/>
  <c r="E225" i="1"/>
  <c r="F225" i="1"/>
  <c r="G225" i="1"/>
  <c r="D226" i="1"/>
  <c r="E226" i="1"/>
  <c r="F226" i="1"/>
  <c r="G226" i="1"/>
  <c r="C224" i="1"/>
  <c r="C225" i="1"/>
  <c r="C226" i="1"/>
  <c r="C223" i="1"/>
  <c r="A223" i="1" a="1"/>
  <c r="A223" i="1" s="1"/>
  <c r="H32" i="1"/>
  <c r="I32" i="1"/>
  <c r="J32" i="1"/>
  <c r="K32" i="1"/>
  <c r="H33" i="1"/>
  <c r="I33" i="1"/>
  <c r="J33" i="1"/>
  <c r="K33" i="1"/>
  <c r="H34" i="1"/>
  <c r="I34" i="1"/>
  <c r="J34" i="1"/>
  <c r="K34" i="1"/>
  <c r="H35" i="1"/>
  <c r="I35" i="1"/>
  <c r="J35" i="1"/>
  <c r="K35" i="1"/>
  <c r="H36" i="1"/>
  <c r="I36" i="1"/>
  <c r="J36" i="1"/>
  <c r="K36" i="1"/>
  <c r="H37" i="1"/>
  <c r="I37" i="1"/>
  <c r="J37" i="1"/>
  <c r="K37" i="1"/>
  <c r="H38" i="1"/>
  <c r="I38" i="1"/>
  <c r="J38" i="1"/>
  <c r="K38" i="1"/>
  <c r="H39" i="1"/>
  <c r="I39" i="1"/>
  <c r="J39" i="1"/>
  <c r="K39" i="1"/>
  <c r="H40" i="1"/>
  <c r="I40" i="1"/>
  <c r="J40" i="1"/>
  <c r="K40" i="1"/>
  <c r="H41" i="1"/>
  <c r="I41" i="1"/>
  <c r="J41" i="1"/>
  <c r="K41" i="1"/>
  <c r="H42" i="1"/>
  <c r="I42" i="1"/>
  <c r="J42" i="1"/>
  <c r="K42" i="1"/>
  <c r="H43" i="1"/>
  <c r="I43" i="1"/>
  <c r="J43" i="1"/>
  <c r="K43" i="1"/>
  <c r="H44" i="1"/>
  <c r="I44" i="1"/>
  <c r="J44" i="1"/>
  <c r="K44" i="1"/>
  <c r="H45" i="1"/>
  <c r="I45" i="1"/>
  <c r="J45" i="1"/>
  <c r="K45" i="1"/>
  <c r="H46" i="1"/>
  <c r="I46" i="1"/>
  <c r="J46" i="1"/>
  <c r="K46" i="1"/>
  <c r="H47" i="1"/>
  <c r="I47" i="1"/>
  <c r="J47" i="1"/>
  <c r="K47" i="1"/>
  <c r="H48" i="1"/>
  <c r="I48" i="1"/>
  <c r="J48" i="1"/>
  <c r="K48" i="1"/>
  <c r="H49" i="1"/>
  <c r="I49" i="1"/>
  <c r="J49" i="1"/>
  <c r="K49" i="1"/>
  <c r="H50" i="1"/>
  <c r="I50" i="1"/>
  <c r="J50" i="1"/>
  <c r="K50" i="1"/>
  <c r="H51" i="1"/>
  <c r="I51" i="1"/>
  <c r="J51" i="1"/>
  <c r="K51" i="1"/>
  <c r="H52" i="1"/>
  <c r="I52" i="1"/>
  <c r="J52" i="1"/>
  <c r="K52" i="1"/>
  <c r="H53" i="1"/>
  <c r="I53" i="1"/>
  <c r="J53" i="1"/>
  <c r="K53" i="1"/>
  <c r="H54" i="1"/>
  <c r="I54" i="1"/>
  <c r="J54" i="1"/>
  <c r="K54" i="1"/>
  <c r="H55" i="1"/>
  <c r="I55" i="1"/>
  <c r="J55" i="1"/>
  <c r="K55" i="1"/>
  <c r="H56" i="1"/>
  <c r="I56" i="1"/>
  <c r="J56" i="1"/>
  <c r="K56" i="1"/>
  <c r="H57" i="1"/>
  <c r="I57" i="1"/>
  <c r="J57" i="1"/>
  <c r="K57" i="1"/>
  <c r="H58" i="1"/>
  <c r="I58" i="1"/>
  <c r="J58" i="1"/>
  <c r="K58" i="1"/>
  <c r="G33" i="1"/>
  <c r="G34" i="1"/>
  <c r="G35" i="1"/>
  <c r="G36" i="1"/>
  <c r="G37" i="1"/>
  <c r="G38" i="1"/>
  <c r="G39" i="1"/>
  <c r="G40" i="1"/>
  <c r="G41" i="1"/>
  <c r="G42" i="1"/>
  <c r="G43" i="1"/>
  <c r="G44" i="1"/>
  <c r="G45" i="1"/>
  <c r="G46" i="1"/>
  <c r="G47" i="1"/>
  <c r="G48" i="1"/>
  <c r="G49" i="1"/>
  <c r="G50" i="1"/>
  <c r="G51" i="1"/>
  <c r="G52" i="1"/>
  <c r="G53" i="1"/>
  <c r="G54" i="1"/>
  <c r="G55" i="1"/>
  <c r="G56" i="1"/>
  <c r="G57" i="1"/>
  <c r="G58" i="1"/>
  <c r="G32" i="1"/>
  <c r="H83" i="1"/>
  <c r="I83" i="1"/>
  <c r="J83" i="1"/>
  <c r="K83" i="1"/>
  <c r="H84" i="1"/>
  <c r="I84" i="1"/>
  <c r="J84" i="1"/>
  <c r="K84" i="1"/>
  <c r="H85" i="1"/>
  <c r="I85" i="1"/>
  <c r="J85" i="1"/>
  <c r="K85" i="1"/>
  <c r="H86" i="1"/>
  <c r="I86" i="1"/>
  <c r="J86" i="1"/>
  <c r="K86" i="1"/>
  <c r="H87" i="1"/>
  <c r="I87" i="1"/>
  <c r="J87" i="1"/>
  <c r="K87" i="1"/>
  <c r="H88" i="1"/>
  <c r="I88" i="1"/>
  <c r="J88" i="1"/>
  <c r="K88" i="1"/>
  <c r="H89" i="1"/>
  <c r="I89" i="1"/>
  <c r="J89" i="1"/>
  <c r="K89" i="1"/>
  <c r="H90" i="1"/>
  <c r="I90" i="1"/>
  <c r="J90" i="1"/>
  <c r="K90" i="1"/>
  <c r="H91" i="1"/>
  <c r="I91" i="1"/>
  <c r="J91" i="1"/>
  <c r="K91" i="1"/>
  <c r="H92" i="1"/>
  <c r="I92" i="1"/>
  <c r="J92" i="1"/>
  <c r="K92" i="1"/>
  <c r="H93" i="1"/>
  <c r="I93" i="1"/>
  <c r="J93" i="1"/>
  <c r="K93" i="1"/>
  <c r="H94" i="1"/>
  <c r="I94" i="1"/>
  <c r="J94" i="1"/>
  <c r="K94" i="1"/>
  <c r="H95" i="1"/>
  <c r="I95" i="1"/>
  <c r="J95" i="1"/>
  <c r="K95" i="1"/>
  <c r="H96" i="1"/>
  <c r="I96" i="1"/>
  <c r="J96" i="1"/>
  <c r="K96" i="1"/>
  <c r="H97" i="1"/>
  <c r="I97" i="1"/>
  <c r="J97" i="1"/>
  <c r="K97" i="1"/>
  <c r="H98" i="1"/>
  <c r="I98" i="1"/>
  <c r="J98" i="1"/>
  <c r="K98" i="1"/>
  <c r="H99" i="1"/>
  <c r="I99" i="1"/>
  <c r="J99" i="1"/>
  <c r="K99" i="1"/>
  <c r="H100" i="1"/>
  <c r="I100" i="1"/>
  <c r="J100" i="1"/>
  <c r="K100" i="1"/>
  <c r="H101" i="1"/>
  <c r="I101" i="1"/>
  <c r="J101" i="1"/>
  <c r="K101" i="1"/>
  <c r="H102" i="1"/>
  <c r="I102" i="1"/>
  <c r="J102" i="1"/>
  <c r="K102" i="1"/>
  <c r="H103" i="1"/>
  <c r="I103" i="1"/>
  <c r="J103" i="1"/>
  <c r="K103" i="1"/>
  <c r="H104" i="1"/>
  <c r="I104" i="1"/>
  <c r="J104" i="1"/>
  <c r="K104" i="1"/>
  <c r="H105" i="1"/>
  <c r="I105" i="1"/>
  <c r="J105" i="1"/>
  <c r="K105" i="1"/>
  <c r="H106" i="1"/>
  <c r="I106" i="1"/>
  <c r="J106" i="1"/>
  <c r="K106" i="1"/>
  <c r="H107" i="1"/>
  <c r="I107" i="1"/>
  <c r="J107" i="1"/>
  <c r="K107" i="1"/>
  <c r="H108" i="1"/>
  <c r="I108" i="1"/>
  <c r="J108" i="1"/>
  <c r="K108" i="1"/>
  <c r="H109" i="1"/>
  <c r="I109" i="1"/>
  <c r="J109" i="1"/>
  <c r="K109" i="1"/>
  <c r="G84" i="1"/>
  <c r="G85" i="1"/>
  <c r="G86" i="1"/>
  <c r="G87" i="1"/>
  <c r="G88" i="1"/>
  <c r="G89" i="1"/>
  <c r="G90" i="1"/>
  <c r="G91" i="1"/>
  <c r="G92" i="1"/>
  <c r="G93" i="1"/>
  <c r="G94" i="1"/>
  <c r="G95" i="1"/>
  <c r="G96" i="1"/>
  <c r="G97" i="1"/>
  <c r="G98" i="1"/>
  <c r="G99" i="1"/>
  <c r="G100" i="1"/>
  <c r="G101" i="1"/>
  <c r="G102" i="1"/>
  <c r="G103" i="1"/>
  <c r="G104" i="1"/>
  <c r="G105" i="1"/>
  <c r="G106" i="1"/>
  <c r="G107" i="1"/>
  <c r="G108" i="1"/>
  <c r="G109" i="1"/>
  <c r="G83" i="1"/>
  <c r="H134" i="1"/>
  <c r="I134" i="1"/>
  <c r="J134" i="1"/>
  <c r="K134" i="1"/>
  <c r="H135" i="1"/>
  <c r="I135" i="1"/>
  <c r="J135" i="1"/>
  <c r="K135" i="1"/>
  <c r="H136" i="1"/>
  <c r="I136" i="1"/>
  <c r="J136" i="1"/>
  <c r="K136" i="1"/>
  <c r="H137" i="1"/>
  <c r="I137" i="1"/>
  <c r="J137" i="1"/>
  <c r="K137" i="1"/>
  <c r="H138" i="1"/>
  <c r="I138" i="1"/>
  <c r="J138" i="1"/>
  <c r="K138" i="1"/>
  <c r="H139" i="1"/>
  <c r="I139" i="1"/>
  <c r="J139" i="1"/>
  <c r="K139" i="1"/>
  <c r="H140" i="1"/>
  <c r="I140" i="1"/>
  <c r="J140" i="1"/>
  <c r="K140" i="1"/>
  <c r="H141" i="1"/>
  <c r="I141" i="1"/>
  <c r="J141" i="1"/>
  <c r="K141" i="1"/>
  <c r="H142" i="1"/>
  <c r="I142" i="1"/>
  <c r="J142" i="1"/>
  <c r="K142" i="1"/>
  <c r="H143" i="1"/>
  <c r="I143" i="1"/>
  <c r="J143" i="1"/>
  <c r="K143" i="1"/>
  <c r="H144" i="1"/>
  <c r="I144" i="1"/>
  <c r="J144" i="1"/>
  <c r="K144" i="1"/>
  <c r="H145" i="1"/>
  <c r="I145" i="1"/>
  <c r="J145" i="1"/>
  <c r="K145" i="1"/>
  <c r="H146" i="1"/>
  <c r="I146" i="1"/>
  <c r="J146" i="1"/>
  <c r="K146" i="1"/>
  <c r="H147" i="1"/>
  <c r="I147" i="1"/>
  <c r="J147" i="1"/>
  <c r="K147" i="1"/>
  <c r="H148" i="1"/>
  <c r="I148" i="1"/>
  <c r="J148" i="1"/>
  <c r="K148" i="1"/>
  <c r="H149" i="1"/>
  <c r="I149" i="1"/>
  <c r="J149" i="1"/>
  <c r="K149" i="1"/>
  <c r="H150" i="1"/>
  <c r="I150" i="1"/>
  <c r="J150" i="1"/>
  <c r="K150" i="1"/>
  <c r="H151" i="1"/>
  <c r="I151" i="1"/>
  <c r="J151" i="1"/>
  <c r="K151" i="1"/>
  <c r="H152" i="1"/>
  <c r="I152" i="1"/>
  <c r="J152" i="1"/>
  <c r="K152" i="1"/>
  <c r="H153" i="1"/>
  <c r="I153" i="1"/>
  <c r="J153" i="1"/>
  <c r="K153" i="1"/>
  <c r="H154" i="1"/>
  <c r="I154" i="1"/>
  <c r="J154" i="1"/>
  <c r="K154" i="1"/>
  <c r="H155" i="1"/>
  <c r="I155" i="1"/>
  <c r="J155" i="1"/>
  <c r="K155" i="1"/>
  <c r="H156" i="1"/>
  <c r="I156" i="1"/>
  <c r="J156" i="1"/>
  <c r="K156" i="1"/>
  <c r="H157" i="1"/>
  <c r="I157" i="1"/>
  <c r="J157" i="1"/>
  <c r="K157" i="1"/>
  <c r="H158" i="1"/>
  <c r="I158" i="1"/>
  <c r="J158" i="1"/>
  <c r="K158" i="1"/>
  <c r="H159" i="1"/>
  <c r="I159" i="1"/>
  <c r="J159" i="1"/>
  <c r="K159" i="1"/>
  <c r="H160" i="1"/>
  <c r="I160" i="1"/>
  <c r="J160" i="1"/>
  <c r="K160"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34" i="1"/>
  <c r="H184" i="1"/>
  <c r="I184" i="1"/>
  <c r="J184" i="1"/>
  <c r="K184" i="1"/>
  <c r="H185" i="1"/>
  <c r="I185" i="1"/>
  <c r="J185" i="1"/>
  <c r="K185" i="1"/>
  <c r="H186" i="1"/>
  <c r="I186" i="1"/>
  <c r="J186" i="1"/>
  <c r="K186" i="1"/>
  <c r="H187" i="1"/>
  <c r="I187" i="1"/>
  <c r="J187" i="1"/>
  <c r="K187" i="1"/>
  <c r="H188" i="1"/>
  <c r="I188" i="1"/>
  <c r="J188" i="1"/>
  <c r="K188" i="1"/>
  <c r="H189" i="1"/>
  <c r="I189" i="1"/>
  <c r="J189" i="1"/>
  <c r="K189" i="1"/>
  <c r="H190" i="1"/>
  <c r="I190" i="1"/>
  <c r="J190" i="1"/>
  <c r="K190" i="1"/>
  <c r="H191" i="1"/>
  <c r="I191" i="1"/>
  <c r="J191" i="1"/>
  <c r="K191" i="1"/>
  <c r="H192" i="1"/>
  <c r="I192" i="1"/>
  <c r="J192" i="1"/>
  <c r="K192" i="1"/>
  <c r="H193" i="1"/>
  <c r="I193" i="1"/>
  <c r="J193" i="1"/>
  <c r="K193" i="1"/>
  <c r="H194" i="1"/>
  <c r="I194" i="1"/>
  <c r="J194" i="1"/>
  <c r="K194" i="1"/>
  <c r="H195" i="1"/>
  <c r="I195" i="1"/>
  <c r="J195" i="1"/>
  <c r="K195" i="1"/>
  <c r="H196" i="1"/>
  <c r="I196" i="1"/>
  <c r="J196" i="1"/>
  <c r="K196" i="1"/>
  <c r="H197" i="1"/>
  <c r="I197" i="1"/>
  <c r="J197" i="1"/>
  <c r="K197" i="1"/>
  <c r="H198" i="1"/>
  <c r="I198" i="1"/>
  <c r="J198" i="1"/>
  <c r="K198" i="1"/>
  <c r="H199" i="1"/>
  <c r="I199" i="1"/>
  <c r="J199" i="1"/>
  <c r="K199" i="1"/>
  <c r="H200" i="1"/>
  <c r="I200" i="1"/>
  <c r="J200" i="1"/>
  <c r="K200" i="1"/>
  <c r="H201" i="1"/>
  <c r="I201" i="1"/>
  <c r="J201" i="1"/>
  <c r="K201" i="1"/>
  <c r="H202" i="1"/>
  <c r="I202" i="1"/>
  <c r="J202" i="1"/>
  <c r="K202" i="1"/>
  <c r="H203" i="1"/>
  <c r="I203" i="1"/>
  <c r="J203" i="1"/>
  <c r="K203" i="1"/>
  <c r="H204" i="1"/>
  <c r="I204" i="1"/>
  <c r="J204" i="1"/>
  <c r="K204" i="1"/>
  <c r="H205" i="1"/>
  <c r="I205" i="1"/>
  <c r="J205" i="1"/>
  <c r="K205" i="1"/>
  <c r="H206" i="1"/>
  <c r="I206" i="1"/>
  <c r="J206" i="1"/>
  <c r="K206" i="1"/>
  <c r="H207" i="1"/>
  <c r="I207" i="1"/>
  <c r="J207" i="1"/>
  <c r="K207" i="1"/>
  <c r="H208" i="1"/>
  <c r="I208" i="1"/>
  <c r="J208" i="1"/>
  <c r="K208" i="1"/>
  <c r="H209" i="1"/>
  <c r="I209" i="1"/>
  <c r="J209" i="1"/>
  <c r="K209" i="1"/>
  <c r="H210" i="1"/>
  <c r="I210" i="1"/>
  <c r="J210" i="1"/>
  <c r="K210"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184" i="1"/>
  <c r="I65" i="1" a="1"/>
  <c r="I65" i="1" s="1"/>
  <c r="I64" i="1" a="1"/>
  <c r="I64" i="1" s="1"/>
  <c r="I63" i="1" a="1"/>
  <c r="I63" i="1" s="1"/>
  <c r="I62" i="1" a="1"/>
  <c r="I62" i="1" s="1"/>
  <c r="I116" i="1" a="1"/>
  <c r="I116" i="1" s="1"/>
  <c r="I115" i="1" a="1"/>
  <c r="I115" i="1" s="1"/>
  <c r="I114" i="1" a="1"/>
  <c r="I114" i="1" s="1"/>
  <c r="I113" i="1" a="1"/>
  <c r="I113" i="1" s="1"/>
  <c r="I167" i="1" a="1"/>
  <c r="I167" i="1" s="1"/>
  <c r="I166" i="1" a="1"/>
  <c r="I166" i="1" s="1"/>
  <c r="I165" i="1" a="1"/>
  <c r="I165" i="1" s="1"/>
  <c r="I164" i="1" a="1"/>
  <c r="I164" i="1" s="1"/>
  <c r="I215" i="1" a="1"/>
  <c r="I215" i="1" s="1"/>
  <c r="I216" i="1" a="1"/>
  <c r="I216" i="1" s="1"/>
  <c r="I217" i="1" a="1"/>
  <c r="I217" i="1" s="1"/>
  <c r="I214" i="1" a="1"/>
  <c r="I214" i="1" s="1"/>
  <c r="C214" i="1" a="1"/>
  <c r="C214" i="1" s="1"/>
  <c r="C215" i="1" a="1"/>
  <c r="C215" i="1" s="1"/>
  <c r="C216" i="1" a="1"/>
  <c r="C216" i="1" s="1"/>
  <c r="C217" i="1" a="1"/>
  <c r="C217" i="1" s="1"/>
  <c r="D215" i="1" a="1"/>
  <c r="D215" i="1" s="1"/>
  <c r="D216" i="1" a="1"/>
  <c r="D216" i="1" s="1"/>
  <c r="D217" i="1" a="1"/>
  <c r="D217" i="1" s="1"/>
  <c r="E215" i="1" a="1"/>
  <c r="E215" i="1" s="1"/>
  <c r="E216" i="1" a="1"/>
  <c r="E216" i="1" s="1"/>
  <c r="E217" i="1" a="1"/>
  <c r="E217" i="1" s="1"/>
  <c r="F215" i="1" a="1"/>
  <c r="F215" i="1" s="1"/>
  <c r="F216" i="1" a="1"/>
  <c r="F216" i="1" s="1"/>
  <c r="F217" i="1" a="1"/>
  <c r="F217" i="1" s="1"/>
  <c r="G215" i="1" a="1"/>
  <c r="G215" i="1" s="1"/>
  <c r="G216" i="1" a="1"/>
  <c r="G216" i="1" s="1"/>
  <c r="G217" i="1" a="1"/>
  <c r="G217" i="1" s="1"/>
  <c r="D214" i="1" a="1"/>
  <c r="D214" i="1" s="1"/>
  <c r="E214" i="1" a="1"/>
  <c r="E214" i="1" s="1"/>
  <c r="F214" i="1" a="1"/>
  <c r="F214" i="1" s="1"/>
  <c r="G214" i="1" a="1"/>
  <c r="G214" i="1" s="1"/>
  <c r="B183" i="1" a="1"/>
  <c r="B183" i="1" s="1"/>
  <c r="C183" i="1" a="1"/>
  <c r="C183" i="1" s="1"/>
  <c r="D183" i="1" a="1"/>
  <c r="D183" i="1" s="1"/>
  <c r="E183" i="1" a="1"/>
  <c r="E183" i="1" s="1"/>
  <c r="F183" i="1" a="1"/>
  <c r="F183" i="1" s="1"/>
  <c r="A183" i="1" a="1"/>
  <c r="A183" i="1" s="1"/>
  <c r="C165" i="1" a="1"/>
  <c r="C165" i="1" s="1"/>
  <c r="C166" i="1" a="1"/>
  <c r="C166" i="1" s="1"/>
  <c r="C167" i="1" a="1"/>
  <c r="C167" i="1" s="1"/>
  <c r="D165" i="1" a="1"/>
  <c r="D165" i="1" s="1"/>
  <c r="D166" i="1" a="1"/>
  <c r="D166" i="1" s="1"/>
  <c r="D167" i="1" a="1"/>
  <c r="D167" i="1" s="1"/>
  <c r="E165" i="1" a="1"/>
  <c r="E165" i="1" s="1"/>
  <c r="E166" i="1" a="1"/>
  <c r="E166" i="1"/>
  <c r="E167" i="1" a="1"/>
  <c r="E167" i="1" s="1"/>
  <c r="F165" i="1" a="1"/>
  <c r="F165" i="1" s="1"/>
  <c r="F166" i="1" a="1"/>
  <c r="F166" i="1" s="1"/>
  <c r="F167" i="1" a="1"/>
  <c r="F167" i="1" s="1"/>
  <c r="G165" i="1" a="1"/>
  <c r="G165" i="1" s="1"/>
  <c r="G166" i="1" a="1"/>
  <c r="G166" i="1" s="1"/>
  <c r="G167" i="1" a="1"/>
  <c r="G167" i="1" s="1"/>
  <c r="C164" i="1" a="1"/>
  <c r="C164" i="1" s="1"/>
  <c r="D164" i="1" a="1"/>
  <c r="D164" i="1" s="1"/>
  <c r="E164" i="1" a="1"/>
  <c r="E164" i="1" s="1"/>
  <c r="F164" i="1" a="1"/>
  <c r="F164" i="1" s="1"/>
  <c r="G164" i="1" a="1"/>
  <c r="G164" i="1" s="1"/>
  <c r="C133" i="1" a="1"/>
  <c r="C133" i="1" s="1"/>
  <c r="D133" i="1" a="1"/>
  <c r="D133" i="1" s="1"/>
  <c r="E133" i="1" a="1"/>
  <c r="E133" i="1" s="1"/>
  <c r="F133" i="1" a="1"/>
  <c r="F133" i="1" s="1"/>
  <c r="B133" i="1" a="1"/>
  <c r="B133" i="1" s="1"/>
  <c r="A133" i="1" a="1"/>
  <c r="A133" i="1" s="1"/>
  <c r="C114" i="1" a="1"/>
  <c r="C114" i="1" s="1"/>
  <c r="C115" i="1" a="1"/>
  <c r="C115" i="1" s="1"/>
  <c r="C116" i="1" a="1"/>
  <c r="C116" i="1" s="1"/>
  <c r="D114" i="1" a="1"/>
  <c r="D114" i="1" s="1"/>
  <c r="D115" i="1" a="1"/>
  <c r="D115" i="1" s="1"/>
  <c r="D116" i="1" a="1"/>
  <c r="D116" i="1" s="1"/>
  <c r="C113" i="1" a="1"/>
  <c r="C113" i="1" s="1"/>
  <c r="D113" i="1" a="1"/>
  <c r="D113" i="1" s="1"/>
  <c r="E114" i="1" a="1"/>
  <c r="E114" i="1" s="1"/>
  <c r="E115" i="1" a="1"/>
  <c r="E115" i="1" s="1"/>
  <c r="E116" i="1" a="1"/>
  <c r="E116" i="1" s="1"/>
  <c r="E113" i="1" a="1"/>
  <c r="E113" i="1" s="1"/>
  <c r="F116" i="1" a="1"/>
  <c r="F116" i="1" s="1"/>
  <c r="F114" i="1" a="1"/>
  <c r="F114" i="1" s="1"/>
  <c r="F115" i="1" a="1"/>
  <c r="F115" i="1" s="1"/>
  <c r="F113" i="1" a="1"/>
  <c r="F113" i="1" s="1"/>
  <c r="G116" i="1" a="1"/>
  <c r="G116" i="1" s="1"/>
  <c r="G115" i="1" a="1"/>
  <c r="G115" i="1" s="1"/>
  <c r="G114" i="1" a="1"/>
  <c r="G114" i="1" s="1"/>
  <c r="G113" i="1" a="1"/>
  <c r="G113" i="1" s="1"/>
  <c r="F82" i="1" a="1"/>
  <c r="F82" i="1" s="1"/>
  <c r="E82" i="1" a="1"/>
  <c r="E82" i="1" s="1"/>
  <c r="D82" i="1" a="1"/>
  <c r="D82" i="1" s="1"/>
  <c r="C82" i="1" a="1"/>
  <c r="C82" i="1" s="1"/>
  <c r="B82" i="1" a="1"/>
  <c r="B82" i="1" s="1"/>
  <c r="A82" i="1" a="1"/>
  <c r="A82" i="1" s="1"/>
  <c r="C63" i="1" a="1"/>
  <c r="C63" i="1" s="1"/>
  <c r="D63" i="1" a="1"/>
  <c r="D63" i="1" s="1"/>
  <c r="E63" i="1" a="1"/>
  <c r="E63" i="1" s="1"/>
  <c r="F63" i="1" a="1"/>
  <c r="F63" i="1" s="1"/>
  <c r="G63" i="1" a="1"/>
  <c r="G63" i="1" s="1"/>
  <c r="C64" i="1" a="1"/>
  <c r="C64" i="1" s="1"/>
  <c r="D64" i="1" a="1"/>
  <c r="D64" i="1" s="1"/>
  <c r="E64" i="1" a="1"/>
  <c r="E64" i="1" s="1"/>
  <c r="F64" i="1" a="1"/>
  <c r="F64" i="1" s="1"/>
  <c r="G64" i="1" a="1"/>
  <c r="G64" i="1" s="1"/>
  <c r="C65" i="1" a="1"/>
  <c r="C65" i="1" s="1"/>
  <c r="D65" i="1" a="1"/>
  <c r="D65" i="1" s="1"/>
  <c r="E65" i="1" a="1"/>
  <c r="E65" i="1" s="1"/>
  <c r="F65" i="1" a="1"/>
  <c r="F65" i="1" s="1"/>
  <c r="G65" i="1" a="1"/>
  <c r="G65" i="1" s="1"/>
  <c r="G62" i="1" a="1"/>
  <c r="G62" i="1" s="1"/>
  <c r="F62" i="1" a="1"/>
  <c r="F62" i="1" s="1"/>
  <c r="E62" i="1" a="1"/>
  <c r="E62" i="1" s="1"/>
  <c r="D62" i="1" a="1"/>
  <c r="D62" i="1" s="1"/>
  <c r="C62" i="1" a="1"/>
  <c r="C62" i="1" s="1"/>
  <c r="F31" i="1" a="1"/>
  <c r="F31" i="1" s="1"/>
  <c r="E31" i="1" a="1"/>
  <c r="E31" i="1" s="1"/>
  <c r="D31" i="1" a="1"/>
  <c r="D31" i="1" s="1"/>
  <c r="C31" i="1" a="1"/>
  <c r="C31" i="1" s="1"/>
  <c r="B31" i="1" a="1"/>
  <c r="B31" i="1" s="1"/>
  <c r="A31" i="1" a="1"/>
  <c r="A3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<sst xmlns="http://schemas.openxmlformats.org/spreadsheetml/2006/main" count="706" uniqueCount="321">
  <si>
    <t>ID</t>
  </si>
  <si>
    <t xml:space="preserve">It's hard to envision how these cars will behave. If it is not consistent, I would constantly be watching the behaviour of these cars and trying to anticipate. However, humans are also not consistent, and to that I always anticipate by slowing down and watching for visual ques. </t>
  </si>
  <si>
    <t>Good reachability</t>
  </si>
  <si>
    <t>/</t>
  </si>
  <si>
    <t>Feels seamless</t>
  </si>
  <si>
    <t>I move around a lot on my bike, I would be scared about accidentally triggering it</t>
  </si>
  <si>
    <t>I would find this a really awkward interaction</t>
  </si>
  <si>
    <t>I would find it disrupting for my knee placement whilst biking</t>
  </si>
  <si>
    <t>Traveling to work / school;Recreational;As a sport;</t>
  </si>
  <si>
    <t>Bike can have eHMIs</t>
  </si>
  <si>
    <t>No physical movement</t>
  </si>
  <si>
    <t>Not practically feasible</t>
  </si>
  <si>
    <t>Twisting seat is challenging when doing speed biking</t>
  </si>
  <si>
    <t xml:space="preserve">It restricts my knee movements </t>
  </si>
  <si>
    <t>Traveling to work / school;Recreational;</t>
  </si>
  <si>
    <t>I would be scared to lose my balance when accidentally sliding the handle</t>
  </si>
  <si>
    <t xml:space="preserve">I would again be scared to lose balance, and I don't know if I'm mobile enough to do this at every turn </t>
  </si>
  <si>
    <t>I think it would be difficult to time this when cycling fast, which may result in hurting your knee</t>
  </si>
  <si>
    <t>As someone who commutes via bicycle, I feel that automated vehicles would lead to increased uncertainty. A lot of cyclists look to the drivers to see if they have been noticed, so something with the automated vehicles may have to replace this. Of course, a world of level 4 and 5 vehicle automation would be a very different one to that of ours today.</t>
  </si>
  <si>
    <t>I like that the interaction is simple to understand and straightforward.</t>
  </si>
  <si>
    <t>I feel that the motion of sliding would decrease my trust in the handlebars, as I would be concerned about the risks of the handlebars moving when I expect them to be fixed.</t>
  </si>
  <si>
    <t>perhaps some way to make sure the pedals can interface well with the user's shoes; not that friction is too low and the pedal rotates under their foot without it being clearly noticeable.</t>
  </si>
  <si>
    <t>its operation would be simple and straightforward</t>
  </si>
  <si>
    <t>I think that twisting the body while cycling could be potentially risky; like the handlebars, the seat is a contact point of the bicycle that riders rely on to be fixed. Rotating the body could potentially upset the user's balance- especially in situations where they want to signal a turn, expecting the seat to move, but it unexpectedly doesn't due to an unsafe situation.</t>
  </si>
  <si>
    <t>I like that the idea is really unique and has a lot of potential.</t>
  </si>
  <si>
    <t>I would be concerned about the system's ability to register my inputs reliably. Maybe some kind of haptic feedback could be implemented to show the user that they have activated the signal. The other major concern would be safety, like making sure the user doesn't get impaled in a crash, or that bailing in a crash (jumping off the bike) is not impeded.</t>
  </si>
  <si>
    <t>Traveling to work / school;</t>
  </si>
  <si>
    <t>these vehicles have to see me and to be able to anticipate on me. For the rest it seems not any different from non-automated vehicles.</t>
  </si>
  <si>
    <t>It is close to the hands on the handle bar and therefore ready to use</t>
  </si>
  <si>
    <t>I would make it no sliding. Sliding means you have to pull, which causes you making a turn. Pulling with one hand also gets you out of balance, while balance is mandatory on a bike.</t>
  </si>
  <si>
    <t>In the Netherlands only there are a lot of different handle bars, regular bikes, mountain bikes, racing bikes, "omafietsen" etc. The racing bike has a bar with various hand positions. where do you pull and how fast can you safely move your hands.</t>
  </si>
  <si>
    <t>it is easy to use. When you want to make a turn you usually don't use the power of your feet so you can easily give signals.</t>
  </si>
  <si>
    <t>only give feedback when the pedals are not powered because it maygive injuries</t>
  </si>
  <si>
    <t>the signals need to transfer from the sensor to the computer. this needs to be done by a sliding connection because of the rotating pedal (near the foot). The pedal is near the road, and dirt and sand can easily cause wear to the connection, resulting in bad signals.</t>
  </si>
  <si>
    <t>easy to do</t>
  </si>
  <si>
    <t>make it vibrating</t>
  </si>
  <si>
    <t>feedback may get you out of balance on the bike which can be dangerous</t>
  </si>
  <si>
    <t>they are clear and present on your bike</t>
  </si>
  <si>
    <t>Make sure they can be used at every pedal position</t>
  </si>
  <si>
    <t>Unsafe during an emergency stop and they restrict the freedom of the legs and knees.</t>
  </si>
  <si>
    <t>As a sport;shopping;</t>
  </si>
  <si>
    <t xml:space="preserve">all these solutions reduce my biking skills and make me feel less confident on the bike. I would rather trust my own judging ability. Perhaps automated cars can learn body language of cylists. </t>
  </si>
  <si>
    <t>I felt a bit scared to make a turn because I didnt dare to hold out my arms :(</t>
  </si>
  <si>
    <t>I think it is pretty innovative</t>
  </si>
  <si>
    <t>I think it could be quite uncomfortable to use</t>
  </si>
  <si>
    <t>It create a sense of security because it holds tight on my legs</t>
  </si>
  <si>
    <t>Nee nooit over nagedacht maar lijkt mij nest wel een oplossing voor diverse problemen</t>
  </si>
  <si>
    <t>Dat je meer duidelijk kunt maken waar je na toe wilt gaan met beide handen aan het stuur</t>
  </si>
  <si>
    <t>Geen idee</t>
  </si>
  <si>
    <t>Lijkt mij niet zo veilig</t>
  </si>
  <si>
    <t xml:space="preserve">Lijkt mij niet zo veilig </t>
  </si>
  <si>
    <t xml:space="preserve">Ik zie het niet snel gebeuren </t>
  </si>
  <si>
    <t xml:space="preserve">Ik heb hier nog nooit over nagedacht, dus op dit moment heb ik nog geen gedachte hierover. </t>
  </si>
  <si>
    <t xml:space="preserve">Je kan je handen aan het stuur houden. Dat is veiliger. </t>
  </si>
  <si>
    <t xml:space="preserve">Geen idee, ik zou ze eerst moeten uitproberen om verbeteringen te kunnen aanbrengen. </t>
  </si>
  <si>
    <t xml:space="preserve">Het uitschuiven voelt misschien beetje onnatuurlijk. </t>
  </si>
  <si>
    <t>Je hoeft niet aan het stuur te trekken, wellicht veiliger en voelt vertrouwder</t>
  </si>
  <si>
    <t>Pedalen misschien van kleur laten veranderen</t>
  </si>
  <si>
    <t>Ik vraag me af of je nog prettig kan trappen met uitgebouwde pedalen</t>
  </si>
  <si>
    <t xml:space="preserve">Dit lijkt me een kleine moeite om te doen. </t>
  </si>
  <si>
    <t>Een soort van klik systeem aanbrengen, hoorbaar, zodat je hoort dat je voldoende gedraaid bent</t>
  </si>
  <si>
    <t xml:space="preserve">Tja, hier heb ik beetje mijn twijfels over. Achteraf monteren is wellicht prettig en een goedkopere oplossing. </t>
  </si>
  <si>
    <t xml:space="preserve">Iets erop verzinnen dat ze niet in de weg gaan zitten met het stallen van je fiets. </t>
  </si>
  <si>
    <t xml:space="preserve">Mij lijkt het terug duwen van de staaf na de bocht niet zo prettig. </t>
  </si>
  <si>
    <t xml:space="preserve">Het lijkt me een hele uitdaging, zeker met meerdere zelfrijdende auto's om je heen.. Want hoe weet je dan dat alle zelfrijdende auto's jouw bedoeling gezien hebben? </t>
  </si>
  <si>
    <t>We’re not there yet</t>
  </si>
  <si>
    <t>Don’t don’t don’t. Only useful if more than 99% use it. Including walking pedestrians, pets, etc.</t>
  </si>
  <si>
    <t xml:space="preserve">Don’t. Solve the problem at the car end. </t>
  </si>
  <si>
    <t xml:space="preserve">Don’t. </t>
  </si>
  <si>
    <t xml:space="preserve">Don’t </t>
  </si>
  <si>
    <t>Not use them</t>
  </si>
  <si>
    <t>Removal options</t>
  </si>
  <si>
    <t>Don’t use them. If so, 100% reliability without ever changing batteries</t>
  </si>
  <si>
    <t>Don’t</t>
  </si>
  <si>
    <t>..</t>
  </si>
  <si>
    <t>Remove them</t>
  </si>
  <si>
    <t>Horrible idea</t>
  </si>
  <si>
    <t>Recreational;</t>
  </si>
  <si>
    <t>I trust it about as well as I trust humans. Not enough to stake my life on them. I drive a smart car anyway and don’t mind looking away for a while. On the freeway</t>
  </si>
  <si>
    <t>Nederland is een fietsland. Ik ben benieuwd hoe een zelfrijdende auto al die fietsers in de gaten zou kunnen houden.</t>
  </si>
  <si>
    <t>Lijkt me, zeker voor oudere mensen die wat minder stabiel op een fiets zitten, niet veilig</t>
  </si>
  <si>
    <t>Zeker niet veilig voor oudere fietsers op elektrische fietsen, bovendien moet je er maar net aan denken tijdens het fietsen</t>
  </si>
  <si>
    <t>Ik vind dit persoonlijk een belachelijk idee.</t>
  </si>
  <si>
    <t>Onzinnig idee, hoe verzin je het</t>
  </si>
  <si>
    <t>Traveling to work / school;Recreational;Bezoek aan vrienden, boodschappen doen;</t>
  </si>
  <si>
    <t>Het lijkt mee helemaal niet veilig voor fietsers. Ze zijn toch al een kwetsbare groep weggebruikers, zelfrijdende auto’s vergroot die kwetsbaarheid alleen maar</t>
  </si>
  <si>
    <t>Eigenlijk nog geen gedachtes</t>
  </si>
  <si>
    <t>Ik kan me hier nog onvoldoende bij voorstellen</t>
  </si>
  <si>
    <t>geen idee</t>
  </si>
  <si>
    <t>Weet ik nog niet</t>
  </si>
  <si>
    <t>niks</t>
  </si>
  <si>
    <t>Als ik fiets ga ik wel eens verzitten omdat alsmaar dezelfde houding onprettig is. Dan zou ik met dit hulpmiddel regelmatig een verkeerd signaal afgeven aan achterliggers omdat ik mijn heupen dan even draai</t>
  </si>
  <si>
    <t>Hoe gaat dit met opstappen? Ik heb een damesfiets met lage instap, en kan zeker niet mijn been over iets heen zwiepen. Ik zie dit echt niet voor me.</t>
  </si>
  <si>
    <t>Traveling to work / school;boodschappen doen;</t>
  </si>
  <si>
    <t>Zal even wennen zijn, maar statistisch waarschijnlijk wel veiliger</t>
  </si>
  <si>
    <t xml:space="preserve">Makkelijk te integreren </t>
  </si>
  <si>
    <t>Zorgen dat ze zeker niet gaan schuiven als je over een hobbeltje gaat</t>
  </si>
  <si>
    <t>Weinig</t>
  </si>
  <si>
    <t>Niet aan beginnen, probeer maar eens met gedraaide voet een rondje te trappen als je niet hele sterke kruisbanden hebt</t>
  </si>
  <si>
    <t xml:space="preserve">Makkelijk te bedienen </t>
  </si>
  <si>
    <t>Zorgen dat het geen false positives geeft</t>
  </si>
  <si>
    <t>Makkelijk te gebruiken</t>
  </si>
  <si>
    <t xml:space="preserve">Geen idee </t>
  </si>
  <si>
    <t>Recreational;Traveling to work / school;</t>
  </si>
  <si>
    <t>Ik fiets veel en vaak in Rotterdam en het grootste gevaar zijn niet auto's maar de overige fietsers/bromfietsers die denken dat de weg van hun is en ook vooral de voetgangers die met een telefoon aan hun oor of in hun hand totaal niet meer opletten als ze oversteken.</t>
  </si>
  <si>
    <t>Net veel</t>
  </si>
  <si>
    <t>Ik vertrouw het meest op mezelf. Daarna auto's met een bestuurder erin en past als laatste een zelf rijdende auto. En daarbij hoe kan ik een zelf rijdende auto (of een auto met bestuurder die zelf rijdt) herkennen. Nogmaals ik vertrouw mezelf het meest.
En over de enquete: voeg ook een optie toe : geen van de 4 want nu moest ik een antwoord geven wat ik eigenlijk niet wilde.</t>
  </si>
  <si>
    <t>Je kan als fietser ook niet zien of een zelfrijdende auto jou wel heeft gezien. Bij een bestuurder kan je dat wel zien.
Waarom zou je de problematiek dat een zelfrijdende auto een fietser niet goed kan inschatten verschuiven naar de fietser? Het lijkt mij dat een zelfrijdende auto zich moet aanpassen aan de andere verkeersdeelnemers en niet dat de andere verkeersdeelnemers zich moeten aanpassen aan zelfrijdende auto's.</t>
  </si>
  <si>
    <t>Ik begrijp niet goed hoe je kan voorkomen dat er een bedoeling wordt geregistreerd zonder dat jij het wil (omdat je per ongeluk iets verschuift.). Hoe weet de fiets dat je de bocht volledig hebt afgerond en nu weer rechtdoor gaat fietsen?</t>
  </si>
  <si>
    <t xml:space="preserve">Ik begrijp niet goed hoe je kan voorkomen dat er een bedoeling wordt geregistreerd zonder dat jij het wil (omdat je per ongeluk iets verdraait.). Hoe goed blijft dit draaien als de trappers onder de modder zitten? Hoe weet de fiets dat je de bocht volledig hebt afgerond en nu weer rechtdoor gaat fietsen? </t>
  </si>
  <si>
    <t xml:space="preserve">Ik begrijp niet goed hoe je kan voorkomen dat er een bedoeling wordt geregistreerd zonder dat jij het wil (omdat je per ongeluk iets verdraait.). Hoe weet de fiets dat je de bocht volledig hebt afgerond en nu weer rechtdoor gaat fietsen? </t>
  </si>
  <si>
    <t xml:space="preserve">Het ziet eruit alsof je tijdens het fietsen continu staven tegen je knieën krijgt. Lijkt me ook lastig voor fietsen zonder stang, waarbij de gebruikers niet gewend zijn dat er staven zitten die hun verhinderen makkelijk op en af te stappen. Hoe weet de fiets dat je de bocht volledig hebt afgerond en nu weer rechtdoor gaat fietsen? </t>
  </si>
  <si>
    <t>Recreational;Boodschappen;</t>
  </si>
  <si>
    <t xml:space="preserve">Het lijkt mij een slecht idee. Als je al wil dat fietsers afslaan beter kunnen communiceren dan lijkt het logischer dat er met knipperlichten wordt gewerkt. Net zoals op een brommer/scooter, inclusief de manier om het knipperlicht te activeren. Dan kan je "onder water" natuurlijk tegelijkeen ander signaal sturen naar zelfrijdende auto's. </t>
  </si>
  <si>
    <t>Niets</t>
  </si>
  <si>
    <t>Niet laten schuiven</t>
  </si>
  <si>
    <t>Schuiven zal snel tot een onbedoelde richtingsverandering leiden en is daarmee onveilig.</t>
  </si>
  <si>
    <t>Geen handen nodig, beïnvloedt stuurgedrag niet.</t>
  </si>
  <si>
    <t>Conflicteert met click-pedalen, die ook al een draaiende beweging gebruiken bij het ontgrendelen.</t>
  </si>
  <si>
    <t>Beïnvloedt de balans op de fiets en daarmee het stuurgedrag.</t>
  </si>
  <si>
    <t>Niet invoeren.</t>
  </si>
  <si>
    <t>Lijkt me erg ongemakkelijk.</t>
  </si>
  <si>
    <t>Houdt handen vrij.</t>
  </si>
  <si>
    <t>Bemoeilijkt op- en afstappen. Onveilig.</t>
  </si>
  <si>
    <t>Recreational;As a sport;</t>
  </si>
  <si>
    <t xml:space="preserve">Ik ga ervan uit dat zodra dit de realiteit is, er voldoende onderzoek is gedaan om er zeker van te zijn dat het veilig kan. Misschien is het tegen die tijd wel veiliger dan wanneer er een onvoorspelbare automobilist rijdt. </t>
  </si>
  <si>
    <t xml:space="preserve">Ik zou misschien iets willen dat wat meer opvalt, zodat andere fietsers ook beter zien wat ik ga doen. </t>
  </si>
  <si>
    <t xml:space="preserve">Makkelijk te gebruiken met handen aan het stuur </t>
  </si>
  <si>
    <t xml:space="preserve">Ik weet niet of je de feedback van de pedalen (bv trillingen) goed kunt waarnemen op slechte/hobbelige wegen bijvoorbeeld. </t>
  </si>
  <si>
    <t xml:space="preserve">Ik denk dat het moeilijker te gebruiken is dan de andere opties, met name voor ouderen. </t>
  </si>
  <si>
    <t xml:space="preserve">Zijn wat groter en degelijker om te gebruiken dan de rest denk ik </t>
  </si>
  <si>
    <t xml:space="preserve">Is denk ik wel oncomfortabel met op en afstappen </t>
  </si>
  <si>
    <t>Traveling to work / school;As a sport;</t>
  </si>
  <si>
    <t xml:space="preserve">Ik zou constant op mijn hoede zijn, omdat ik voorlopig weinig vertrouwen heb in de zelfrijdende technologie. </t>
  </si>
  <si>
    <t xml:space="preserve">Slecht idee, verbeteren is zinloos. </t>
  </si>
  <si>
    <t xml:space="preserve">Uitschuivende handvatten (let op: met dubbel t!) maken een onnatuurlijke beweging noodzakelijk en geven kans op slingeren. Veel fietsen hebben handvatten die niet min of meer naar links/rechts wijzen, maar naar achteren. </t>
  </si>
  <si>
    <t xml:space="preserve">Slecht idee, verbeteren zinloos. </t>
  </si>
  <si>
    <t xml:space="preserve">Bezwaren vergelijkbaar met de handvatten. De kans op onbedoeld richting aangeven lijkt me ook nog eens groot, vooral bij fietsen in druk stadsverkeer. </t>
  </si>
  <si>
    <t xml:space="preserve">Niets. </t>
  </si>
  <si>
    <t xml:space="preserve">Het mechanisme vastzetten! </t>
  </si>
  <si>
    <t xml:space="preserve">Een draaiend zadel? Echt waar? Heeft u wel eens gefiets met een zadel dat wat kon bewegen? En wat doet dit high-tech zadel als ik bij een kruising links over mijn schouder kijk om te zien of ik veilig rechtdoor kan? </t>
  </si>
  <si>
    <t xml:space="preserve">Onmogelijk te verbeteren. </t>
  </si>
  <si>
    <t xml:space="preserve">Dit is het meest onpraktische en gevaarlijkste scenario van dit onderzoek, bv bij opstappen, afstappen, voet op de grond (bv bij stoplicht). De kans op (eenzijdige) ongelukjes, valpartijen en slingeren is veel te groot. </t>
  </si>
  <si>
    <t xml:space="preserve">Als zelfrijdende auto's niet goed kunnen reageren op fietsers, is de technologie kennelijk niet goed genoeg.
De vier scenario's vind ik ronduit slecht en vergezocht. Het zijn onnatuurlijke "oplossingen" voor andermans problemen. 
Als "richtingaanwijzer" op een fiets lijkt me een (terugverende) druk- of schuifknop in beide handvatten, onder of naast de duim, nogal voor de hand te liggen en verreweg het handigst te gebruiken. Waarom wordt dat niet meegenomen in het onderzoek? Niet aan gedacht of niet sexy genoeg? 
Bij de laatste vragen (de keuze voor een scenario) heb ik lukraak wat ingevuld: *geen enkel scenario* wil ik gebruiken of verhoogt mijn veiligheids gevoel. </t>
  </si>
  <si>
    <t>Zoals het "besturen" van een semi-zelfrijdende auto is het een kwestie van vertrouwen in de hulpmiddelen, eerst zweet op het voorhoofd van de spanning later relaxed achteroverleunend</t>
  </si>
  <si>
    <t>Ik zie alleen maar nadelen</t>
  </si>
  <si>
    <t>voorkomen dat er per ongeluk geschoven wordt</t>
  </si>
  <si>
    <t>te fragile in mijn ogen</t>
  </si>
  <si>
    <t>niets enkel ongemak</t>
  </si>
  <si>
    <t>niet te verbeteren wederom te snel verkeerd te gebruiken</t>
  </si>
  <si>
    <t>niets</t>
  </si>
  <si>
    <t>onmogelijk</t>
  </si>
  <si>
    <t>comfort is helemaal weg op deze manier</t>
  </si>
  <si>
    <t>??</t>
  </si>
  <si>
    <t>levensgevaarlijk</t>
  </si>
  <si>
    <t>Erg gevaarlijk. Als er echt zelf rijdende auto's dan stop ik met fietsen</t>
  </si>
  <si>
    <t>Dit probleem moet opgelost worden door de bestuurder of eigenaar van die auto, niet door de fietser</t>
  </si>
  <si>
    <t xml:space="preserve">Een automobilist hoeft zich niets aan te trekken van een of ander verzinsel van iemand.  Wat ook niet gaat werken is dat het jullie kennelijk niet bekend is dat de meeste sturen van een fiets niet naar rechts en links uitsteken naar achter,   Zoals een stuur van een stadsfiets. En wat denk ja van een vlinderstuur op een wielrennersfiets.  Zaterdag is het 1 APRIL.  Leuk bedachte grap
</t>
  </si>
  <si>
    <t>gaat niet</t>
  </si>
  <si>
    <t>De voet op de trapper op de tekening staat n helemaal verkeerd. Een trapper zit tegen de kan aan, niet onder de voorvoet</t>
  </si>
  <si>
    <t>het idee alleen al. NEE</t>
  </si>
  <si>
    <t>vast zetten</t>
  </si>
  <si>
    <t>niet invoeren</t>
  </si>
  <si>
    <t>bestuurders van bestuurder loze autoś uitleggen dat er ook fietsers op de weg rijden, en dat een fietser nu eenmaal geen verplicht fietsrijbewijs heeft</t>
  </si>
  <si>
    <t>goedkoper als auto;</t>
  </si>
  <si>
    <t>De bestuurders van bestuurderloze auto's veroorzaken een probleem, dus daar moet het opgelost worden, niet bij de fietser</t>
  </si>
  <si>
    <t>Door het verschuiven van de handvatten verander je ook je rijeigenschap en het "gevoel" met je fiets.</t>
  </si>
  <si>
    <t xml:space="preserve">Bij het fietsen op een racefiets op mtb (door de stad) zit je vast aan je pedalen daar door geen mogeijkheid om de hak te kunnen draaien. </t>
  </si>
  <si>
    <t xml:space="preserve">Door het gemak van het draaien draai je makkelijk weer terug in de originele positie of zelfs de verkeerde richting op. Vergelijkbaar met een verouderde verende zadelpen die ook makkelijk zijdelings beweegt. </t>
  </si>
  <si>
    <t>Het gevoel van vrijheid raak je denk ik kwijt door de staven aan je knieën te bevestigen. 
Hoe om te gaan met extreme O benen of mensen die van zichzelf met "zwenkende" knieën fietsen?</t>
  </si>
  <si>
    <t>As I cyclist it shouldn't matter tome whether the vehicles around me are automated or not.</t>
  </si>
  <si>
    <t>Nothing</t>
  </si>
  <si>
    <t xml:space="preserve">Forbid them. </t>
  </si>
  <si>
    <t>If I have to pull a handle sideways, I can't at the same time indicate my direction change the normal way to every other traffic participant that is not an automated vehicle.</t>
  </si>
  <si>
    <t>In eerste instantie lijkt het mij heel gevaarlijk omdat fietsers en dan met name kinderen en ouderen vaak heel onverhoeds bewegingen kunnen maken...</t>
  </si>
  <si>
    <t xml:space="preserve">Het lijkt mij erg gevaarlijk </t>
  </si>
  <si>
    <t>Het lijkt mij erg gevaarlijk omdat ik niet kan inschatten wat er gebeurd bij onverwachte bewegingen. Hoe kun je het stuur stevig vasthouden terwijl de handgrepen uittrekbaar zijn. Verder zouden de extra lichten mij extra afleiden van het verkeer. En dat is in strijd met het veilig willen fietsen</t>
  </si>
  <si>
    <t>Je blijft je stuur goed vasthouden</t>
  </si>
  <si>
    <t>Zou dit dan zijn zodat je je hand niet meer uit steekt? Hoe zien andere weggebruikers wat jij gaat doen in het verkeer? Hoe zit het met pedalen met kliksysteem?</t>
  </si>
  <si>
    <t>Dit lijkt mij persoonlijk ook heel gevaarlijk omdat ik door de draaiende beweging te maken me niet stabiel zou voelen. En dus onveilig. Zal een groot verschil geven of je jong of oud bent, of je lichamelijk gezond bent of niet</t>
  </si>
  <si>
    <t>Je blijft stabieler</t>
  </si>
  <si>
    <t>Deze manier lijkt mij het minst ingrijpende qua fietsen en stabiliteit. Maar vraag me af of dit bruikbaar is wanneer je knieklachten hebt. Verergeren deze dan omdat je een onnatuurlijke beweging moet doen bij het fietsen?</t>
  </si>
  <si>
    <t>Ik vind eigenlijk alle opties niet toe te passen voor mij, lichamelijk gezien. Ikzelf zou eerder een mogelijkheid uitzoeken zoals een knopje op de linker en rechter stuurhelft om te activeren.  Net zoals bv de versnelling te verzetten. Zo blijft mijn aandacht bij het verkeer, en ik blijf stabiel op mijn fiets</t>
  </si>
  <si>
    <t>Nee, ik heb daar nog nooit over nagedacht.</t>
  </si>
  <si>
    <t>Het lijkt me dat je eerder uit balans raakt.</t>
  </si>
  <si>
    <t>Door inknijpen van het handvat een binnendeel naar buiten schuift en weer terug, minder kans op uit balans raken en uitschuifbare deel kan langer zijn dan alleen een schuifbaar handvat.</t>
  </si>
  <si>
    <t xml:space="preserve">Ik ben bang dat het uitschuiven ook kan gebeuren als het niet nodig is, daardoor is de kans dat de  fietser uit balans raakt te groot. </t>
  </si>
  <si>
    <t>Als de pedalen een sein geven aan de zelfsturende auto's zal daar vast op gereageerd worden. Het lijkt met voor niet-zelfrijdende auto's, dus met gewoon een chauffeur lastig om zo alles onder controle te houden.</t>
  </si>
  <si>
    <t>Nee, nooit over nagedacht.</t>
  </si>
  <si>
    <t>Ik vind een draaiend zadel helemaal niets!</t>
  </si>
  <si>
    <t>Vastzetten!</t>
  </si>
  <si>
    <t>Ik vind een draaiend zadel erg onstabiel.</t>
  </si>
  <si>
    <t>Je hoeft je handen niet te gebruiken.</t>
  </si>
  <si>
    <t xml:space="preserve">Ik heb geen idee, maar is er ook nagedacht over een kinderzitje aan het stuur? Ik zie die combinatie niet zo goed voor ogen. Volgens mij past dat niet beide tegelijk op een fiets. </t>
  </si>
  <si>
    <t>nee</t>
  </si>
  <si>
    <t>Recreational;boodschappen doen;</t>
  </si>
  <si>
    <t xml:space="preserve">Het geeft me geen veilig gevoel. De mens is wispelturig, kijkt om zich heen, bedenkt op het laatste moment dat er een andere richting gevolgd moet worden. Ik ben bang dat zelfsturende auto's niet op tijd zullen reageren. </t>
  </si>
  <si>
    <t>De eerste gedachte is dat ik als fietser niet iets extras moet aanschaffen om veilig in het verkeer te kunnen navigeren. De zelfrijdende auto is dan niet op een hoog genoeg niveau om echt zelfrijdend te zijn.</t>
  </si>
  <si>
    <t>De mogelijkheid voor knipperlichten voor overige weggebruikers ( die wel nodig zijn omdat anders voetgangers en fietsers niet weten wat de bedoeling van de fietser is)</t>
  </si>
  <si>
    <t>ik zou het eerder een knop maken die kan schuiven ipv de handvaten zelf.</t>
  </si>
  <si>
    <t xml:space="preserve">het idee van het schuiven van de handvaten geeft een idee van een mogelijke onbalans omdat je een handvat moet schuiven. </t>
  </si>
  <si>
    <t>Concept is simpel, je kan je handen aan het stuur houden.</t>
  </si>
  <si>
    <t>Het zal een duidelijk makkelijk te interpreteren signaal zijn</t>
  </si>
  <si>
    <t xml:space="preserve">Als fietser lijkt mij niks ververlender dan een zadel wat kan draaien. Als je kracht wil zetten tijdens het fietsen komt er vaak ook kracht op het zadel  waardoor het vaak onbedoeld zal draaien. </t>
  </si>
  <si>
    <t>Duidelijk te interpreteren signaal</t>
  </si>
  <si>
    <t>Ik ben groot en lang, de kniestaven zullen dus makelijk aanpasbaar moeten worden wil je mij bv op die fiets kunnen laten fietsen. Ik pak soms ook wel de fiets van mijn vrouw die 30 cm kleiner is, dus grote aanpasbaarheid nodig.</t>
  </si>
  <si>
    <t>Van je vier concepten lijkt mij de handvaten het handigst maar dan aangepast als een simpele aangepaste knop ipv het onthandige uitschuiven.
Belangrijkste is dat het concept niet alleen de autos in gedachten houd maar ook het communiceren naar andere fietsers, wandelaars en ook bv de stoplichten.</t>
  </si>
  <si>
    <t>Starttime</t>
  </si>
  <si>
    <t>Endtime</t>
  </si>
  <si>
    <t>Language</t>
  </si>
  <si>
    <t>Consent</t>
  </si>
  <si>
    <t>first-thoughts-cyling-amongst-avs</t>
  </si>
  <si>
    <t>cycling-experience</t>
  </si>
  <si>
    <t>regularly</t>
  </si>
  <si>
    <t>occasionally</t>
  </si>
  <si>
    <t>rarely</t>
  </si>
  <si>
    <t>rate-current-infra</t>
  </si>
  <si>
    <t>describe-current-infra</t>
  </si>
  <si>
    <t>cycle-when-growing-up</t>
  </si>
  <si>
    <t>rate-growup-infra</t>
  </si>
  <si>
    <t>describe-growup-infra</t>
  </si>
  <si>
    <t>yes</t>
  </si>
  <si>
    <t>en</t>
  </si>
  <si>
    <t>nl</t>
  </si>
  <si>
    <t>very good</t>
  </si>
  <si>
    <t>pretty good</t>
  </si>
  <si>
    <t>mediocre</t>
  </si>
  <si>
    <t>yes different location</t>
  </si>
  <si>
    <t>yes same location</t>
  </si>
  <si>
    <t>no</t>
  </si>
  <si>
    <t>pretty bad</t>
  </si>
  <si>
    <t>sh-trust-register-communicate</t>
  </si>
  <si>
    <t>sh-feel-safer</t>
  </si>
  <si>
    <t>sh-intuitive</t>
  </si>
  <si>
    <t>sh-feedback-behavior</t>
  </si>
  <si>
    <t>sh-would-use</t>
  </si>
  <si>
    <t>sh-like</t>
  </si>
  <si>
    <t>sh-improve</t>
  </si>
  <si>
    <t>sh-comments</t>
  </si>
  <si>
    <t>rp-intuitive</t>
  </si>
  <si>
    <t>rp-feel-safer</t>
  </si>
  <si>
    <t>rp-trust-register-communicate</t>
  </si>
  <si>
    <t>rp-feedback-behavior</t>
  </si>
  <si>
    <t>rp-would-use</t>
  </si>
  <si>
    <t>rp-like</t>
  </si>
  <si>
    <t>rp-improve</t>
  </si>
  <si>
    <t>rp-comments</t>
  </si>
  <si>
    <t>ts-intuitive</t>
  </si>
  <si>
    <t>ts-feel-safer</t>
  </si>
  <si>
    <t>ts-trust-register-communicate</t>
  </si>
  <si>
    <t>ts-feedback-behavior</t>
  </si>
  <si>
    <t>ts-would-use</t>
  </si>
  <si>
    <t>ts-like</t>
  </si>
  <si>
    <t>ts-improve</t>
  </si>
  <si>
    <t>ts-comments</t>
  </si>
  <si>
    <t>kr-intuitive</t>
  </si>
  <si>
    <t>kr-feel-safer</t>
  </si>
  <si>
    <t>kr-trust-register-communicate</t>
  </si>
  <si>
    <t>kr-feedback-behavior</t>
  </si>
  <si>
    <t>kr-would-use</t>
  </si>
  <si>
    <t>kr-like</t>
  </si>
  <si>
    <t>kr-improve</t>
  </si>
  <si>
    <t>kr-comments</t>
  </si>
  <si>
    <t>compare-easiest-to-trigger</t>
  </si>
  <si>
    <t>compare-likely-misfire</t>
  </si>
  <si>
    <t>compare-right-amount-safety</t>
  </si>
  <si>
    <t>compare-most-likely-use</t>
  </si>
  <si>
    <t>compare-least-likely-use</t>
  </si>
  <si>
    <t>age</t>
  </si>
  <si>
    <t>reasons-to-cycle</t>
  </si>
  <si>
    <t>statement-technology</t>
  </si>
  <si>
    <t>compare-best-feedback-reaction-avs</t>
  </si>
  <si>
    <t>toughts-cycling-with-concept</t>
  </si>
  <si>
    <t>sh;</t>
  </si>
  <si>
    <t>rp;</t>
  </si>
  <si>
    <t>I like that rp would not interfere with the normal operation of the bicycle, and that my hands would stay stationary.</t>
  </si>
  <si>
    <t>rp;sh;</t>
  </si>
  <si>
    <t>kr;rp;</t>
  </si>
  <si>
    <t>kr;</t>
  </si>
  <si>
    <t>rp;kr;</t>
  </si>
  <si>
    <t>kr;sh;</t>
  </si>
  <si>
    <t>sh;kr;</t>
  </si>
  <si>
    <t>sh;kr;rp;</t>
  </si>
  <si>
    <t>sh;ts;</t>
  </si>
  <si>
    <t>ts;kr;sh;</t>
  </si>
  <si>
    <t>rp;ts;</t>
  </si>
  <si>
    <t>ts;</t>
  </si>
  <si>
    <t>rp;ts;kr;</t>
  </si>
  <si>
    <t>kr;rp;ts;</t>
  </si>
  <si>
    <t>ts;rp;kr;</t>
  </si>
  <si>
    <t>ts;kr;</t>
  </si>
  <si>
    <t>ts;sh;rp;</t>
  </si>
  <si>
    <t>ts;rp;</t>
  </si>
  <si>
    <t>sh;kr;ts;</t>
  </si>
  <si>
    <t>ts;sh;kr;</t>
  </si>
  <si>
    <t>sh;rp;ts;</t>
  </si>
  <si>
    <t>kr;sh;ts;</t>
  </si>
  <si>
    <t>ts;sh;</t>
  </si>
  <si>
    <t>kr;ts;rp;</t>
  </si>
  <si>
    <t>ts;kr;rp;</t>
  </si>
  <si>
    <t>kr;ts;sh;</t>
  </si>
  <si>
    <t>sh;ts;rp;</t>
  </si>
  <si>
    <t>ts;rp;sh;</t>
  </si>
  <si>
    <t>kr;ts;</t>
  </si>
  <si>
    <t>tech-useful-use-regularly</t>
  </si>
  <si>
    <t>like-tech-enjoy-new</t>
  </si>
  <si>
    <t>not-interested</t>
  </si>
  <si>
    <t>dont-mind-when-needed</t>
  </si>
  <si>
    <t>Jitter intuitive</t>
  </si>
  <si>
    <t>Jitter safer</t>
  </si>
  <si>
    <t>Jitter trust</t>
  </si>
  <si>
    <t>Jitter feedback</t>
  </si>
  <si>
    <t>Jitter would use</t>
  </si>
  <si>
    <t>Count</t>
  </si>
  <si>
    <t>Statement-technology</t>
  </si>
  <si>
    <t>Intuitive</t>
  </si>
  <si>
    <t>Feel safer</t>
  </si>
  <si>
    <t>Trust register and communicate</t>
  </si>
  <si>
    <t>Feedback behavior</t>
  </si>
  <si>
    <t>Would use</t>
  </si>
  <si>
    <t>All score averaged: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</si>
</sst>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1" fillId="0" borderId="0" xfId="0" applyFont="1"/>
  </cellXfs>
  <cellStyles count="1">
    <cellStyle name="Normal" xfId="0" builtinId="0"/>
  </cellStyles>
  <dxfs count="54">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Sliding handles</a:t>
            </a:r>
            <a:r>
              <a:rPr lang="en-GB" baseline="0"/>
              <a:t> scores vs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Sheet1!$B$31</c:f>
              <c:strCache>
                <c:ptCount val="1"/>
                <c:pt idx="0">
                  <c:v>sh-intuitive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Sheet1!$A$32:$A$58</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Sheet1!$G$32:$G$58</c:f>
              <c:numCache>
                <c:formatCode>General</c:formatCode>
                <c:ptCount val="27"/>
                <c:pt idx="0">
                  <c:v>4.2133291316549162</c:v>
                </c:pt>
                <c:pt idx="1">
                  <c:v>4.7936963161376509</c:v>
                </c:pt>
                <c:pt idx="2">
                  <c:v>2.042249970103303</c:v>
                </c:pt>
                <c:pt idx="3">
                  <c:v>5.1764577318275036</c:v>
                </c:pt>
                <c:pt idx="4">
                  <c:v>1.0534433624909143</c:v>
                </c:pt>
                <c:pt idx="5">
                  <c:v>2.3361590759932978</c:v>
                </c:pt>
                <c:pt idx="6">
                  <c:v>4.0295971454736534</c:v>
                </c:pt>
                <c:pt idx="7">
                  <c:v>0.83333610638165023</c:v>
                </c:pt>
                <c:pt idx="8">
                  <c:v>3.1629259097674876</c:v>
                </c:pt>
                <c:pt idx="9">
                  <c:v>0.75832768181691523</c:v>
                </c:pt>
                <c:pt idx="10">
                  <c:v>2.0919836595797903</c:v>
                </c:pt>
                <c:pt idx="11">
                  <c:v>3.0645573241349116</c:v>
                </c:pt>
                <c:pt idx="12">
                  <c:v>3.0885929423099103</c:v>
                </c:pt>
                <c:pt idx="13">
                  <c:v>2.1456311892973212</c:v>
                </c:pt>
                <c:pt idx="14">
                  <c:v>0.9010309802226123</c:v>
                </c:pt>
                <c:pt idx="15">
                  <c:v>1.1009677690122763</c:v>
                </c:pt>
                <c:pt idx="16">
                  <c:v>2.8857304735560145</c:v>
                </c:pt>
                <c:pt idx="17">
                  <c:v>1.0171340160862155</c:v>
                </c:pt>
                <c:pt idx="18">
                  <c:v>1.3433972969979309</c:v>
                </c:pt>
                <c:pt idx="19">
                  <c:v>1.2378441113804817</c:v>
                </c:pt>
                <c:pt idx="20">
                  <c:v>0.65307570027852369</c:v>
                </c:pt>
                <c:pt idx="21">
                  <c:v>1.1179095668034242</c:v>
                </c:pt>
                <c:pt idx="22">
                  <c:v>0.80706173619894139</c:v>
                </c:pt>
                <c:pt idx="23">
                  <c:v>1.1599778866755499</c:v>
                </c:pt>
                <c:pt idx="24">
                  <c:v>3.2003201163380615</c:v>
                </c:pt>
                <c:pt idx="25">
                  <c:v>1.3440332505709123</c:v>
                </c:pt>
                <c:pt idx="26">
                  <c:v>2.2546574112764071</c:v>
                </c:pt>
              </c:numCache>
            </c:numRef>
          </c:yVal>
          <c:smooth val="0"/>
          <c:extLst>
            <c:ext xmlns:c16="http://schemas.microsoft.com/office/drawing/2014/chart" uri="{C3380CC4-5D6E-409C-BE32-E72D297353CC}">
              <c16:uniqueId val="{0000003A-C910-4045-B2B3-8B5AE9FD799B}"/>
            </c:ext>
          </c:extLst>
        </c:ser>
        <c:ser>
          <c:idx val="1"/>
          <c:order val="1"/>
          <c:tx>
            <c:strRef>
              <c:f>Sheet1!$C$31</c:f>
              <c:strCache>
                <c:ptCount val="1"/>
                <c:pt idx="0">
                  <c:v>sh-feel-safer</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Sheet1!$A$32:$A$58</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Sheet1!$H$32:$H$58</c:f>
              <c:numCache>
                <c:formatCode>General</c:formatCode>
                <c:ptCount val="27"/>
                <c:pt idx="0">
                  <c:v>3.6935133067363299</c:v>
                </c:pt>
                <c:pt idx="1">
                  <c:v>4.014557961729242</c:v>
                </c:pt>
                <c:pt idx="2">
                  <c:v>3.8913394251639106</c:v>
                </c:pt>
                <c:pt idx="3">
                  <c:v>3.1830562723285825</c:v>
                </c:pt>
                <c:pt idx="4">
                  <c:v>1.2536959067504283</c:v>
                </c:pt>
                <c:pt idx="5">
                  <c:v>2.7533589876882414</c:v>
                </c:pt>
                <c:pt idx="6">
                  <c:v>3.9901448227412017</c:v>
                </c:pt>
                <c:pt idx="7">
                  <c:v>1.0948147441380303</c:v>
                </c:pt>
                <c:pt idx="8">
                  <c:v>3.0627846318665823</c:v>
                </c:pt>
                <c:pt idx="9">
                  <c:v>1.2685143802054355</c:v>
                </c:pt>
                <c:pt idx="10">
                  <c:v>1.887340944720707</c:v>
                </c:pt>
                <c:pt idx="11">
                  <c:v>2.1469444783511298</c:v>
                </c:pt>
                <c:pt idx="12">
                  <c:v>3.8941689530194954</c:v>
                </c:pt>
                <c:pt idx="13">
                  <c:v>0.85644198640467695</c:v>
                </c:pt>
                <c:pt idx="14">
                  <c:v>1.2676875825883696</c:v>
                </c:pt>
                <c:pt idx="15">
                  <c:v>1.0269806292460069</c:v>
                </c:pt>
                <c:pt idx="16">
                  <c:v>3.8546176853552576</c:v>
                </c:pt>
                <c:pt idx="17">
                  <c:v>1.1060130999474551</c:v>
                </c:pt>
                <c:pt idx="18">
                  <c:v>1.7312299157512909</c:v>
                </c:pt>
                <c:pt idx="19">
                  <c:v>0.88582896670362554</c:v>
                </c:pt>
                <c:pt idx="20">
                  <c:v>1.0360047027975638</c:v>
                </c:pt>
                <c:pt idx="21">
                  <c:v>0.7142684544844129</c:v>
                </c:pt>
                <c:pt idx="22">
                  <c:v>0.74703762687689079</c:v>
                </c:pt>
                <c:pt idx="23">
                  <c:v>0.7765180352433535</c:v>
                </c:pt>
                <c:pt idx="24">
                  <c:v>3.6683337671439982</c:v>
                </c:pt>
                <c:pt idx="25">
                  <c:v>0.96206528287055915</c:v>
                </c:pt>
                <c:pt idx="26">
                  <c:v>2.3041693756729122</c:v>
                </c:pt>
              </c:numCache>
            </c:numRef>
          </c:yVal>
          <c:smooth val="0"/>
          <c:extLst>
            <c:ext xmlns:c16="http://schemas.microsoft.com/office/drawing/2014/chart" uri="{C3380CC4-5D6E-409C-BE32-E72D297353CC}">
              <c16:uniqueId val="{0000003C-C910-4045-B2B3-8B5AE9FD799B}"/>
            </c:ext>
          </c:extLst>
        </c:ser>
        <c:ser>
          <c:idx val="2"/>
          <c:order val="2"/>
          <c:tx>
            <c:strRef>
              <c:f>Sheet1!$D$31</c:f>
              <c:strCache>
                <c:ptCount val="1"/>
                <c:pt idx="0">
                  <c:v>sh-trust-register-communicate</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Sheet1!$A$32:$A$58</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Sheet1!$I$32:$I$58</c:f>
              <c:numCache>
                <c:formatCode>General</c:formatCode>
                <c:ptCount val="27"/>
                <c:pt idx="0">
                  <c:v>2.8444372898094699</c:v>
                </c:pt>
                <c:pt idx="1">
                  <c:v>5.0979334523840185</c:v>
                </c:pt>
                <c:pt idx="2">
                  <c:v>3.3406060280365155</c:v>
                </c:pt>
                <c:pt idx="3">
                  <c:v>2.9005885884681382</c:v>
                </c:pt>
                <c:pt idx="4">
                  <c:v>2.6587666920238755</c:v>
                </c:pt>
                <c:pt idx="5">
                  <c:v>2.2840593759493824</c:v>
                </c:pt>
                <c:pt idx="6">
                  <c:v>3.8245491206442739</c:v>
                </c:pt>
                <c:pt idx="7">
                  <c:v>1.0665053561571294</c:v>
                </c:pt>
                <c:pt idx="8">
                  <c:v>2.3313435588706302</c:v>
                </c:pt>
                <c:pt idx="9">
                  <c:v>1.1973222783618347</c:v>
                </c:pt>
                <c:pt idx="10">
                  <c:v>0.94735988171733554</c:v>
                </c:pt>
                <c:pt idx="11">
                  <c:v>2.0752328616347047</c:v>
                </c:pt>
                <c:pt idx="12">
                  <c:v>5.340505178827371</c:v>
                </c:pt>
                <c:pt idx="13">
                  <c:v>1.1369803324578924</c:v>
                </c:pt>
                <c:pt idx="14">
                  <c:v>0.68737300865739437</c:v>
                </c:pt>
                <c:pt idx="15">
                  <c:v>1.9566048933303495</c:v>
                </c:pt>
                <c:pt idx="16">
                  <c:v>3.1798748588535628</c:v>
                </c:pt>
                <c:pt idx="17">
                  <c:v>1.0512178457794388</c:v>
                </c:pt>
                <c:pt idx="18">
                  <c:v>2.3143276158273061</c:v>
                </c:pt>
                <c:pt idx="19">
                  <c:v>0.73573924365221499</c:v>
                </c:pt>
                <c:pt idx="20">
                  <c:v>1.1530045077229842</c:v>
                </c:pt>
                <c:pt idx="21">
                  <c:v>0.67551694922931516</c:v>
                </c:pt>
                <c:pt idx="22">
                  <c:v>1.1975338787087382</c:v>
                </c:pt>
                <c:pt idx="23">
                  <c:v>0.71458437022491117</c:v>
                </c:pt>
                <c:pt idx="24">
                  <c:v>1.727464091128623</c:v>
                </c:pt>
                <c:pt idx="25">
                  <c:v>2.3258693258391605</c:v>
                </c:pt>
                <c:pt idx="26">
                  <c:v>3.8890730422228654</c:v>
                </c:pt>
              </c:numCache>
            </c:numRef>
          </c:yVal>
          <c:smooth val="0"/>
          <c:extLst>
            <c:ext xmlns:c16="http://schemas.microsoft.com/office/drawing/2014/chart" uri="{C3380CC4-5D6E-409C-BE32-E72D297353CC}">
              <c16:uniqueId val="{0000003D-C910-4045-B2B3-8B5AE9FD799B}"/>
            </c:ext>
          </c:extLst>
        </c:ser>
        <c:ser>
          <c:idx val="3"/>
          <c:order val="3"/>
          <c:tx>
            <c:strRef>
              <c:f>Sheet1!$E$31</c:f>
              <c:strCache>
                <c:ptCount val="1"/>
                <c:pt idx="0">
                  <c:v>sh-feedback-behavior</c:v>
                </c:pt>
              </c:strCache>
            </c:strRef>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Sheet1!$A$32:$A$58</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Sheet1!$J$32:$J$58</c:f>
              <c:numCache>
                <c:formatCode>General</c:formatCode>
                <c:ptCount val="27"/>
                <c:pt idx="0">
                  <c:v>4.9402475081451156</c:v>
                </c:pt>
                <c:pt idx="1">
                  <c:v>5.1925899273380267</c:v>
                </c:pt>
                <c:pt idx="2">
                  <c:v>3.8503665635339428</c:v>
                </c:pt>
                <c:pt idx="3">
                  <c:v>4.3012868663937995</c:v>
                </c:pt>
                <c:pt idx="4">
                  <c:v>2.067219275084867</c:v>
                </c:pt>
                <c:pt idx="5">
                  <c:v>2.1862965331404998</c:v>
                </c:pt>
                <c:pt idx="6">
                  <c:v>4.0472821548325815</c:v>
                </c:pt>
                <c:pt idx="7">
                  <c:v>0.67566801029676138</c:v>
                </c:pt>
                <c:pt idx="8">
                  <c:v>3.3150866812546265</c:v>
                </c:pt>
                <c:pt idx="9">
                  <c:v>0.67514342770895985</c:v>
                </c:pt>
                <c:pt idx="10">
                  <c:v>1.3247654878997632</c:v>
                </c:pt>
                <c:pt idx="11">
                  <c:v>2.1562557820089547</c:v>
                </c:pt>
                <c:pt idx="12">
                  <c:v>3.6566339332210109</c:v>
                </c:pt>
                <c:pt idx="13">
                  <c:v>5.2960668539586528</c:v>
                </c:pt>
                <c:pt idx="14">
                  <c:v>3.8741999127449978</c:v>
                </c:pt>
                <c:pt idx="15">
                  <c:v>2.0530236907109249</c:v>
                </c:pt>
                <c:pt idx="16">
                  <c:v>3.6890067502643058</c:v>
                </c:pt>
                <c:pt idx="17">
                  <c:v>0.88736585938037649</c:v>
                </c:pt>
                <c:pt idx="18">
                  <c:v>3.061739786654778</c:v>
                </c:pt>
                <c:pt idx="19">
                  <c:v>1.0631763596767529</c:v>
                </c:pt>
                <c:pt idx="20">
                  <c:v>1.0967616737259176</c:v>
                </c:pt>
                <c:pt idx="21">
                  <c:v>1.2163832483438348</c:v>
                </c:pt>
                <c:pt idx="22">
                  <c:v>0.88908234708908318</c:v>
                </c:pt>
                <c:pt idx="23">
                  <c:v>0.70452268461090695</c:v>
                </c:pt>
                <c:pt idx="24">
                  <c:v>2.8620938288061453</c:v>
                </c:pt>
                <c:pt idx="25">
                  <c:v>2.1592605667738116</c:v>
                </c:pt>
                <c:pt idx="26">
                  <c:v>3.0551075804493428</c:v>
                </c:pt>
              </c:numCache>
            </c:numRef>
          </c:yVal>
          <c:smooth val="0"/>
          <c:extLst>
            <c:ext xmlns:c16="http://schemas.microsoft.com/office/drawing/2014/chart" uri="{C3380CC4-5D6E-409C-BE32-E72D297353CC}">
              <c16:uniqueId val="{0000003E-C910-4045-B2B3-8B5AE9FD799B}"/>
            </c:ext>
          </c:extLst>
        </c:ser>
        <c:ser>
          <c:idx val="4"/>
          <c:order val="4"/>
          <c:tx>
            <c:strRef>
              <c:f>Sheet1!$F$31</c:f>
              <c:strCache>
                <c:ptCount val="1"/>
                <c:pt idx="0">
                  <c:v>sh-would-use</c:v>
                </c:pt>
              </c:strCache>
            </c:strRef>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xVal>
            <c:numRef>
              <c:f>Sheet1!$A$32:$A$58</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Sheet1!$K$32:$K$58</c:f>
              <c:numCache>
                <c:formatCode>General</c:formatCode>
                <c:ptCount val="27"/>
                <c:pt idx="0">
                  <c:v>1.920729303314074</c:v>
                </c:pt>
                <c:pt idx="1">
                  <c:v>3.8806897275894778</c:v>
                </c:pt>
                <c:pt idx="2">
                  <c:v>3.8551731404550522</c:v>
                </c:pt>
                <c:pt idx="3">
                  <c:v>2.9235261526870366</c:v>
                </c:pt>
                <c:pt idx="4">
                  <c:v>1.2930672883076739</c:v>
                </c:pt>
                <c:pt idx="5">
                  <c:v>1.1890439293005712</c:v>
                </c:pt>
                <c:pt idx="6">
                  <c:v>3.6558519904597913</c:v>
                </c:pt>
                <c:pt idx="7">
                  <c:v>2.8340429740948996</c:v>
                </c:pt>
                <c:pt idx="8">
                  <c:v>4.3421219260654018</c:v>
                </c:pt>
                <c:pt idx="9">
                  <c:v>0.84077575811633387</c:v>
                </c:pt>
                <c:pt idx="10">
                  <c:v>2.3461582312510618</c:v>
                </c:pt>
                <c:pt idx="11">
                  <c:v>2.7132792879583851</c:v>
                </c:pt>
                <c:pt idx="12">
                  <c:v>4.0430434502748573</c:v>
                </c:pt>
                <c:pt idx="13">
                  <c:v>3.1703346901993803</c:v>
                </c:pt>
                <c:pt idx="14">
                  <c:v>1.7538052884949658</c:v>
                </c:pt>
                <c:pt idx="15">
                  <c:v>1.1634988035426259</c:v>
                </c:pt>
                <c:pt idx="16">
                  <c:v>3.8618807608633152</c:v>
                </c:pt>
                <c:pt idx="17">
                  <c:v>2.2761266038736103</c:v>
                </c:pt>
                <c:pt idx="18">
                  <c:v>2.0554906931224881</c:v>
                </c:pt>
                <c:pt idx="19">
                  <c:v>0.67026914832359297</c:v>
                </c:pt>
                <c:pt idx="20">
                  <c:v>1.0244761610268251</c:v>
                </c:pt>
                <c:pt idx="21">
                  <c:v>1.0529885236529426</c:v>
                </c:pt>
                <c:pt idx="22">
                  <c:v>1.0687671374699803</c:v>
                </c:pt>
                <c:pt idx="23">
                  <c:v>1.2587034619021995</c:v>
                </c:pt>
                <c:pt idx="24">
                  <c:v>4.280181492379886</c:v>
                </c:pt>
                <c:pt idx="25">
                  <c:v>2.1928185669205038</c:v>
                </c:pt>
                <c:pt idx="26">
                  <c:v>1.8736828212306444</c:v>
                </c:pt>
              </c:numCache>
            </c:numRef>
          </c:yVal>
          <c:smooth val="0"/>
          <c:extLst>
            <c:ext xmlns:c16="http://schemas.microsoft.com/office/drawing/2014/chart" uri="{C3380CC4-5D6E-409C-BE32-E72D297353CC}">
              <c16:uniqueId val="{00000005-908C-465F-BC83-1158E4C82044}"/>
            </c:ext>
          </c:extLst>
        </c:ser>
        <c:dLbls>
          <c:showLegendKey val="0"/>
          <c:showVal val="0"/>
          <c:showCatName val="0"/>
          <c:showSerName val="0"/>
          <c:showPercent val="0"/>
          <c:showBubbleSize val="0"/>
        </c:dLbls>
        <c:axId val="1235163407"/>
        <c:axId val="1594307903"/>
      </c:scatterChart>
      <c:valAx>
        <c:axId val="1235163407"/>
        <c:scaling>
          <c:orientation val="minMax"/>
          <c:max val="70"/>
          <c:min val="1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07903"/>
        <c:crosses val="autoZero"/>
        <c:crossBetween val="midCat"/>
      </c:valAx>
      <c:valAx>
        <c:axId val="159430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634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Sliding handles scores vs</a:t>
            </a:r>
            <a:r>
              <a:rPr lang="en-GB" baseline="0"/>
              <a:t> interest in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Sheet1!$C$61</c:f>
              <c:strCache>
                <c:ptCount val="1"/>
                <c:pt idx="0">
                  <c:v>sh-intuitive</c:v>
                </c:pt>
              </c:strCache>
            </c:strRef>
          </c:tx>
          <c:spPr>
            <a:solidFill>
              <a:schemeClr val="accent1"/>
            </a:solidFill>
            <a:ln>
              <a:noFill/>
            </a:ln>
            <a:effectLst/>
          </c:spPr>
          <c:invertIfNegative val="0"/>
          <c:cat>
            <c:strRef>
              <c:f>Sheet1!$A$62:$A$65</c:f>
              <c:strCache>
                <c:ptCount val="4"/>
                <c:pt idx="0">
                  <c:v>like-tech-enjoy-new</c:v>
                </c:pt>
                <c:pt idx="1">
                  <c:v>tech-useful-use-regularly</c:v>
                </c:pt>
                <c:pt idx="2">
                  <c:v>dont-mind-when-needed</c:v>
                </c:pt>
                <c:pt idx="3">
                  <c:v>not-interested</c:v>
                </c:pt>
              </c:strCache>
            </c:strRef>
          </c:cat>
          <c:val>
            <c:numRef>
              <c:f>Sheet1!$C$62:$C$65</c:f>
              <c:numCache>
                <c:formatCode>General</c:formatCode>
                <c:ptCount val="4"/>
                <c:pt idx="0">
                  <c:v>1.8666666666666667</c:v>
                </c:pt>
                <c:pt idx="1">
                  <c:v>2.6666666666666665</c:v>
                </c:pt>
                <c:pt idx="2">
                  <c:v>1.5</c:v>
                </c:pt>
                <c:pt idx="3">
                  <c:v>1</c:v>
                </c:pt>
              </c:numCache>
            </c:numRef>
          </c:val>
          <c:extLst>
            <c:ext xmlns:c16="http://schemas.microsoft.com/office/drawing/2014/chart" uri="{C3380CC4-5D6E-409C-BE32-E72D297353CC}">
              <c16:uniqueId val="{00000000-3F81-4C3E-84FE-235E2CDFC346}"/>
            </c:ext>
          </c:extLst>
        </c:ser>
        <c:ser>
          <c:idx val="1"/>
          <c:order val="1"/>
          <c:tx>
            <c:strRef>
              <c:f>Sheet1!$D$61</c:f>
              <c:strCache>
                <c:ptCount val="1"/>
                <c:pt idx="0">
                  <c:v>sh-feel-safer</c:v>
                </c:pt>
              </c:strCache>
            </c:strRef>
          </c:tx>
          <c:spPr>
            <a:solidFill>
              <a:schemeClr val="accent2"/>
            </a:solidFill>
            <a:ln>
              <a:noFill/>
            </a:ln>
            <a:effectLst/>
          </c:spPr>
          <c:invertIfNegative val="0"/>
          <c:cat>
            <c:strRef>
              <c:f>Sheet1!$A$62:$A$65</c:f>
              <c:strCache>
                <c:ptCount val="4"/>
                <c:pt idx="0">
                  <c:v>like-tech-enjoy-new</c:v>
                </c:pt>
                <c:pt idx="1">
                  <c:v>tech-useful-use-regularly</c:v>
                </c:pt>
                <c:pt idx="2">
                  <c:v>dont-mind-when-needed</c:v>
                </c:pt>
                <c:pt idx="3">
                  <c:v>not-interested</c:v>
                </c:pt>
              </c:strCache>
            </c:strRef>
          </c:cat>
          <c:val>
            <c:numRef>
              <c:f>Sheet1!$D$62:$D$65</c:f>
              <c:numCache>
                <c:formatCode>General</c:formatCode>
                <c:ptCount val="4"/>
                <c:pt idx="0">
                  <c:v>1.8</c:v>
                </c:pt>
                <c:pt idx="1">
                  <c:v>3</c:v>
                </c:pt>
                <c:pt idx="2">
                  <c:v>1.5</c:v>
                </c:pt>
                <c:pt idx="3">
                  <c:v>1</c:v>
                </c:pt>
              </c:numCache>
            </c:numRef>
          </c:val>
          <c:extLst>
            <c:ext xmlns:c16="http://schemas.microsoft.com/office/drawing/2014/chart" uri="{C3380CC4-5D6E-409C-BE32-E72D297353CC}">
              <c16:uniqueId val="{00000001-3F81-4C3E-84FE-235E2CDFC346}"/>
            </c:ext>
          </c:extLst>
        </c:ser>
        <c:ser>
          <c:idx val="2"/>
          <c:order val="2"/>
          <c:tx>
            <c:strRef>
              <c:f>Sheet1!$E$61</c:f>
              <c:strCache>
                <c:ptCount val="1"/>
                <c:pt idx="0">
                  <c:v>sh-trust-register-communicate</c:v>
                </c:pt>
              </c:strCache>
            </c:strRef>
          </c:tx>
          <c:spPr>
            <a:solidFill>
              <a:schemeClr val="accent3"/>
            </a:solidFill>
            <a:ln>
              <a:noFill/>
            </a:ln>
            <a:effectLst/>
          </c:spPr>
          <c:invertIfNegative val="0"/>
          <c:cat>
            <c:strRef>
              <c:f>Sheet1!$A$62:$A$65</c:f>
              <c:strCache>
                <c:ptCount val="4"/>
                <c:pt idx="0">
                  <c:v>like-tech-enjoy-new</c:v>
                </c:pt>
                <c:pt idx="1">
                  <c:v>tech-useful-use-regularly</c:v>
                </c:pt>
                <c:pt idx="2">
                  <c:v>dont-mind-when-needed</c:v>
                </c:pt>
                <c:pt idx="3">
                  <c:v>not-interested</c:v>
                </c:pt>
              </c:strCache>
            </c:strRef>
          </c:cat>
          <c:val>
            <c:numRef>
              <c:f>Sheet1!$E$62:$E$65</c:f>
              <c:numCache>
                <c:formatCode>General</c:formatCode>
                <c:ptCount val="4"/>
                <c:pt idx="0">
                  <c:v>2.0666666666666669</c:v>
                </c:pt>
                <c:pt idx="1">
                  <c:v>2.6666666666666665</c:v>
                </c:pt>
                <c:pt idx="2">
                  <c:v>1</c:v>
                </c:pt>
                <c:pt idx="3">
                  <c:v>1</c:v>
                </c:pt>
              </c:numCache>
            </c:numRef>
          </c:val>
          <c:extLst>
            <c:ext xmlns:c16="http://schemas.microsoft.com/office/drawing/2014/chart" uri="{C3380CC4-5D6E-409C-BE32-E72D297353CC}">
              <c16:uniqueId val="{00000002-3F81-4C3E-84FE-235E2CDFC346}"/>
            </c:ext>
          </c:extLst>
        </c:ser>
        <c:ser>
          <c:idx val="3"/>
          <c:order val="3"/>
          <c:tx>
            <c:strRef>
              <c:f>Sheet1!$F$61</c:f>
              <c:strCache>
                <c:ptCount val="1"/>
                <c:pt idx="0">
                  <c:v>sh-feedback-behavior</c:v>
                </c:pt>
              </c:strCache>
            </c:strRef>
          </c:tx>
          <c:spPr>
            <a:solidFill>
              <a:schemeClr val="accent4"/>
            </a:solidFill>
            <a:ln>
              <a:noFill/>
            </a:ln>
            <a:effectLst/>
          </c:spPr>
          <c:invertIfNegative val="0"/>
          <c:cat>
            <c:strRef>
              <c:f>Sheet1!$A$62:$A$65</c:f>
              <c:strCache>
                <c:ptCount val="4"/>
                <c:pt idx="0">
                  <c:v>like-tech-enjoy-new</c:v>
                </c:pt>
                <c:pt idx="1">
                  <c:v>tech-useful-use-regularly</c:v>
                </c:pt>
                <c:pt idx="2">
                  <c:v>dont-mind-when-needed</c:v>
                </c:pt>
                <c:pt idx="3">
                  <c:v>not-interested</c:v>
                </c:pt>
              </c:strCache>
            </c:strRef>
          </c:cat>
          <c:val>
            <c:numRef>
              <c:f>Sheet1!$F$62:$F$65</c:f>
              <c:numCache>
                <c:formatCode>General</c:formatCode>
                <c:ptCount val="4"/>
                <c:pt idx="0">
                  <c:v>2.6666666666666665</c:v>
                </c:pt>
                <c:pt idx="1">
                  <c:v>3</c:v>
                </c:pt>
                <c:pt idx="2">
                  <c:v>1</c:v>
                </c:pt>
                <c:pt idx="3">
                  <c:v>1</c:v>
                </c:pt>
              </c:numCache>
            </c:numRef>
          </c:val>
          <c:extLst>
            <c:ext xmlns:c16="http://schemas.microsoft.com/office/drawing/2014/chart" uri="{C3380CC4-5D6E-409C-BE32-E72D297353CC}">
              <c16:uniqueId val="{00000003-3F81-4C3E-84FE-235E2CDFC346}"/>
            </c:ext>
          </c:extLst>
        </c:ser>
        <c:ser>
          <c:idx val="4"/>
          <c:order val="4"/>
          <c:tx>
            <c:strRef>
              <c:f>Sheet1!$G$61</c:f>
              <c:strCache>
                <c:ptCount val="1"/>
                <c:pt idx="0">
                  <c:v>sh-would-use</c:v>
                </c:pt>
              </c:strCache>
            </c:strRef>
          </c:tx>
          <c:spPr>
            <a:solidFill>
              <a:schemeClr val="accent5"/>
            </a:solidFill>
            <a:ln>
              <a:noFill/>
            </a:ln>
            <a:effectLst/>
          </c:spPr>
          <c:invertIfNegative val="0"/>
          <c:cat>
            <c:strRef>
              <c:f>Sheet1!$A$62:$A$65</c:f>
              <c:strCache>
                <c:ptCount val="4"/>
                <c:pt idx="0">
                  <c:v>like-tech-enjoy-new</c:v>
                </c:pt>
                <c:pt idx="1">
                  <c:v>tech-useful-use-regularly</c:v>
                </c:pt>
                <c:pt idx="2">
                  <c:v>dont-mind-when-needed</c:v>
                </c:pt>
                <c:pt idx="3">
                  <c:v>not-interested</c:v>
                </c:pt>
              </c:strCache>
            </c:strRef>
          </c:cat>
          <c:val>
            <c:numRef>
              <c:f>Sheet1!$G$62:$G$65</c:f>
              <c:numCache>
                <c:formatCode>General</c:formatCode>
                <c:ptCount val="4"/>
                <c:pt idx="0">
                  <c:v>2.3333333333333335</c:v>
                </c:pt>
                <c:pt idx="1">
                  <c:v>2.6666666666666665</c:v>
                </c:pt>
                <c:pt idx="2">
                  <c:v>1.5</c:v>
                </c:pt>
                <c:pt idx="3">
                  <c:v>1</c:v>
                </c:pt>
              </c:numCache>
            </c:numRef>
          </c:val>
          <c:extLst>
            <c:ext xmlns:c16="http://schemas.microsoft.com/office/drawing/2014/chart" uri="{C3380CC4-5D6E-409C-BE32-E72D297353CC}">
              <c16:uniqueId val="{00000006-3F81-4C3E-84FE-235E2CDFC346}"/>
            </c:ext>
          </c:extLst>
        </c:ser>
        <c:dLbls>
          <c:showLegendKey val="0"/>
          <c:showVal val="0"/>
          <c:showCatName val="0"/>
          <c:showSerName val="0"/>
          <c:showPercent val="0"/>
          <c:showBubbleSize val="0"/>
        </c:dLbls>
        <c:gapWidth val="219"/>
        <c:overlap val="-27"/>
        <c:axId val="1843099983"/>
        <c:axId val="1843108143"/>
      </c:barChart>
      <c:catAx>
        <c:axId val="1843099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Interest in technology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08143"/>
        <c:crosses val="autoZero"/>
        <c:auto val="1"/>
        <c:lblAlgn val="ctr"/>
        <c:lblOffset val="100"/>
        <c:noMultiLvlLbl val="0"/>
      </c:catAx>
      <c:valAx>
        <c:axId val="1843108143"/>
        <c:scaling>
          <c:orientation val="minMax"/>
          <c:max val="5"/>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09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Rotating pedals scores </a:t>
            </a:r>
            <a:r>
              <a:rPr lang="en-GB" baseline="0"/>
              <a:t>vs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Sheet1!$B$82</c:f>
              <c:strCache>
                <c:ptCount val="1"/>
                <c:pt idx="0">
                  <c:v>rp-intuitive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Sheet1!$A$83:$A$109</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Sheet1!$G$83:$G$109</c:f>
              <c:numCache>
                <c:formatCode>General</c:formatCode>
                <c:ptCount val="27"/>
                <c:pt idx="0">
                  <c:v>0.96227329138972095</c:v>
                </c:pt>
                <c:pt idx="1">
                  <c:v>0.88293905091361791</c:v>
                </c:pt>
                <c:pt idx="2">
                  <c:v>4.1211034951675307</c:v>
                </c:pt>
                <c:pt idx="3">
                  <c:v>5.0759615564419009</c:v>
                </c:pt>
                <c:pt idx="4">
                  <c:v>4.2212959853103289</c:v>
                </c:pt>
                <c:pt idx="5">
                  <c:v>4.2267504312465904</c:v>
                </c:pt>
                <c:pt idx="6">
                  <c:v>3.0598332988937447</c:v>
                </c:pt>
                <c:pt idx="7">
                  <c:v>1.208680712085342</c:v>
                </c:pt>
                <c:pt idx="8">
                  <c:v>4.0447451940365893</c:v>
                </c:pt>
                <c:pt idx="9">
                  <c:v>0.96926032962552766</c:v>
                </c:pt>
                <c:pt idx="10">
                  <c:v>0.92526250966468937</c:v>
                </c:pt>
                <c:pt idx="11">
                  <c:v>2.7100450918140382</c:v>
                </c:pt>
                <c:pt idx="12">
                  <c:v>1.3465644066368034</c:v>
                </c:pt>
                <c:pt idx="13">
                  <c:v>0.66217871971024822</c:v>
                </c:pt>
                <c:pt idx="14">
                  <c:v>0.67641761414662938</c:v>
                </c:pt>
                <c:pt idx="15">
                  <c:v>1.97383175727382</c:v>
                </c:pt>
                <c:pt idx="16">
                  <c:v>4.2153515643789152</c:v>
                </c:pt>
                <c:pt idx="17">
                  <c:v>0.98039184500896215</c:v>
                </c:pt>
                <c:pt idx="18">
                  <c:v>0.94336014859260831</c:v>
                </c:pt>
                <c:pt idx="19">
                  <c:v>0.85689933764795345</c:v>
                </c:pt>
                <c:pt idx="20">
                  <c:v>1.0532992227144609</c:v>
                </c:pt>
                <c:pt idx="21">
                  <c:v>2.2175809052776128</c:v>
                </c:pt>
                <c:pt idx="22">
                  <c:v>3.2207958020042904</c:v>
                </c:pt>
                <c:pt idx="23">
                  <c:v>1.2342218326393986</c:v>
                </c:pt>
                <c:pt idx="24">
                  <c:v>1.7180533006273293</c:v>
                </c:pt>
                <c:pt idx="25">
                  <c:v>0.71421364631479956</c:v>
                </c:pt>
                <c:pt idx="26">
                  <c:v>4.0592387429236947</c:v>
                </c:pt>
              </c:numCache>
            </c:numRef>
          </c:yVal>
          <c:smooth val="0"/>
          <c:extLst>
            <c:ext xmlns:c16="http://schemas.microsoft.com/office/drawing/2014/chart" uri="{C3380CC4-5D6E-409C-BE32-E72D297353CC}">
              <c16:uniqueId val="{00000001-AE11-4EAA-9713-5CAF3D75ABC4}"/>
            </c:ext>
          </c:extLst>
        </c:ser>
        <c:ser>
          <c:idx val="1"/>
          <c:order val="1"/>
          <c:tx>
            <c:strRef>
              <c:f>Sheet1!$C$82</c:f>
              <c:strCache>
                <c:ptCount val="1"/>
                <c:pt idx="0">
                  <c:v>rp-feel-safer</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Sheet1!$A$83:$A$109</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Sheet1!$H$83:$H$109</c:f>
              <c:numCache>
                <c:formatCode>General</c:formatCode>
                <c:ptCount val="27"/>
                <c:pt idx="0">
                  <c:v>3.0749885760814464</c:v>
                </c:pt>
                <c:pt idx="1">
                  <c:v>1.6759093917933989</c:v>
                </c:pt>
                <c:pt idx="2">
                  <c:v>4.3221858826868882</c:v>
                </c:pt>
                <c:pt idx="3">
                  <c:v>3.8133817757576183</c:v>
                </c:pt>
                <c:pt idx="4">
                  <c:v>4.141986595593754</c:v>
                </c:pt>
                <c:pt idx="5">
                  <c:v>3.829032982520169</c:v>
                </c:pt>
                <c:pt idx="6">
                  <c:v>2.2067411508177979</c:v>
                </c:pt>
                <c:pt idx="7">
                  <c:v>1.2888874860499322</c:v>
                </c:pt>
                <c:pt idx="8">
                  <c:v>4.0928185499454379</c:v>
                </c:pt>
                <c:pt idx="9">
                  <c:v>0.81082289488258608</c:v>
                </c:pt>
                <c:pt idx="10">
                  <c:v>1.2545664344937666</c:v>
                </c:pt>
                <c:pt idx="11">
                  <c:v>3.0798826665751053</c:v>
                </c:pt>
                <c:pt idx="12">
                  <c:v>1.2680194532285762</c:v>
                </c:pt>
                <c:pt idx="13">
                  <c:v>1.3335480859808824</c:v>
                </c:pt>
                <c:pt idx="14">
                  <c:v>0.98607569834981568</c:v>
                </c:pt>
                <c:pt idx="15">
                  <c:v>1.9988556605927641</c:v>
                </c:pt>
                <c:pt idx="16">
                  <c:v>3.9798093504006902</c:v>
                </c:pt>
                <c:pt idx="17">
                  <c:v>1.2377937931523946</c:v>
                </c:pt>
                <c:pt idx="18">
                  <c:v>1.0481190399250999</c:v>
                </c:pt>
                <c:pt idx="19">
                  <c:v>0.94874147404204212</c:v>
                </c:pt>
                <c:pt idx="20">
                  <c:v>0.95113606119000538</c:v>
                </c:pt>
                <c:pt idx="21">
                  <c:v>3.0323347310974067</c:v>
                </c:pt>
                <c:pt idx="22">
                  <c:v>3.186315932831072</c:v>
                </c:pt>
                <c:pt idx="23">
                  <c:v>1.1756880475844527</c:v>
                </c:pt>
                <c:pt idx="24">
                  <c:v>2.0494536124568672</c:v>
                </c:pt>
                <c:pt idx="25">
                  <c:v>0.749050817221942</c:v>
                </c:pt>
                <c:pt idx="26">
                  <c:v>1.9763528584514836</c:v>
                </c:pt>
              </c:numCache>
            </c:numRef>
          </c:yVal>
          <c:smooth val="0"/>
          <c:extLst>
            <c:ext xmlns:c16="http://schemas.microsoft.com/office/drawing/2014/chart" uri="{C3380CC4-5D6E-409C-BE32-E72D297353CC}">
              <c16:uniqueId val="{00000003-AE11-4EAA-9713-5CAF3D75ABC4}"/>
            </c:ext>
          </c:extLst>
        </c:ser>
        <c:ser>
          <c:idx val="2"/>
          <c:order val="2"/>
          <c:tx>
            <c:strRef>
              <c:f>Sheet1!$D$82</c:f>
              <c:strCache>
                <c:ptCount val="1"/>
                <c:pt idx="0">
                  <c:v>rp-trust-register-communicate</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Sheet1!$A$83:$A$109</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Sheet1!$I$83:$I$109</c:f>
              <c:numCache>
                <c:formatCode>General</c:formatCode>
                <c:ptCount val="27"/>
                <c:pt idx="0">
                  <c:v>2.3410061305087564</c:v>
                </c:pt>
                <c:pt idx="1">
                  <c:v>2.0394916997437953</c:v>
                </c:pt>
                <c:pt idx="2">
                  <c:v>4.14881891504821</c:v>
                </c:pt>
                <c:pt idx="3">
                  <c:v>4.1887302385868992</c:v>
                </c:pt>
                <c:pt idx="4">
                  <c:v>1.2497194779497129</c:v>
                </c:pt>
                <c:pt idx="5">
                  <c:v>2.9455333324439459</c:v>
                </c:pt>
                <c:pt idx="6">
                  <c:v>2.0295465323466231</c:v>
                </c:pt>
                <c:pt idx="7">
                  <c:v>2.1063917607557312</c:v>
                </c:pt>
                <c:pt idx="8">
                  <c:v>2.7602886313495065</c:v>
                </c:pt>
                <c:pt idx="9">
                  <c:v>1.2581071542916016</c:v>
                </c:pt>
                <c:pt idx="10">
                  <c:v>1.0123006132226067</c:v>
                </c:pt>
                <c:pt idx="11">
                  <c:v>3.20691151859066</c:v>
                </c:pt>
                <c:pt idx="12">
                  <c:v>2.3278241677373579</c:v>
                </c:pt>
                <c:pt idx="13">
                  <c:v>1.1977028518986026</c:v>
                </c:pt>
                <c:pt idx="14">
                  <c:v>1.2732967781587392</c:v>
                </c:pt>
                <c:pt idx="15">
                  <c:v>1.7227391257154894</c:v>
                </c:pt>
                <c:pt idx="16">
                  <c:v>3.0507117857482844</c:v>
                </c:pt>
                <c:pt idx="17">
                  <c:v>0.96415196142694182</c:v>
                </c:pt>
                <c:pt idx="18">
                  <c:v>1.3491717064395172</c:v>
                </c:pt>
                <c:pt idx="19">
                  <c:v>1.1937377973043237</c:v>
                </c:pt>
                <c:pt idx="20">
                  <c:v>0.70686227677220359</c:v>
                </c:pt>
                <c:pt idx="21">
                  <c:v>2.0085024055763809</c:v>
                </c:pt>
                <c:pt idx="22">
                  <c:v>2.7374227289244852</c:v>
                </c:pt>
                <c:pt idx="23">
                  <c:v>0.88651875865447871</c:v>
                </c:pt>
                <c:pt idx="24">
                  <c:v>2.1462517781281094</c:v>
                </c:pt>
                <c:pt idx="25">
                  <c:v>0.79784181990960756</c:v>
                </c:pt>
                <c:pt idx="26">
                  <c:v>3.3105739276529937</c:v>
                </c:pt>
              </c:numCache>
            </c:numRef>
          </c:yVal>
          <c:smooth val="0"/>
          <c:extLst>
            <c:ext xmlns:c16="http://schemas.microsoft.com/office/drawing/2014/chart" uri="{C3380CC4-5D6E-409C-BE32-E72D297353CC}">
              <c16:uniqueId val="{00000005-AE11-4EAA-9713-5CAF3D75ABC4}"/>
            </c:ext>
          </c:extLst>
        </c:ser>
        <c:ser>
          <c:idx val="3"/>
          <c:order val="3"/>
          <c:tx>
            <c:strRef>
              <c:f>Sheet1!$E$82</c:f>
              <c:strCache>
                <c:ptCount val="1"/>
                <c:pt idx="0">
                  <c:v>rp-feedback-behavior</c:v>
                </c:pt>
              </c:strCache>
            </c:strRef>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Sheet1!$A$83:$A$109</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Sheet1!$J$83:$J$109</c:f>
              <c:numCache>
                <c:formatCode>General</c:formatCode>
                <c:ptCount val="27"/>
                <c:pt idx="0">
                  <c:v>4.8353404070094719</c:v>
                </c:pt>
                <c:pt idx="1">
                  <c:v>0.65575265953923589</c:v>
                </c:pt>
                <c:pt idx="2">
                  <c:v>3.2912484938237698</c:v>
                </c:pt>
                <c:pt idx="3">
                  <c:v>2.6560190412420188</c:v>
                </c:pt>
                <c:pt idx="4">
                  <c:v>0.91799070235817082</c:v>
                </c:pt>
                <c:pt idx="5">
                  <c:v>3.9886509774188292</c:v>
                </c:pt>
                <c:pt idx="6">
                  <c:v>1.6717100420819135</c:v>
                </c:pt>
                <c:pt idx="7">
                  <c:v>0.77135618339553513</c:v>
                </c:pt>
                <c:pt idx="8">
                  <c:v>2.7414817062924728</c:v>
                </c:pt>
                <c:pt idx="9">
                  <c:v>1.2011842707146867</c:v>
                </c:pt>
                <c:pt idx="10">
                  <c:v>0.86869478732048111</c:v>
                </c:pt>
                <c:pt idx="11">
                  <c:v>2.7587127055289642</c:v>
                </c:pt>
                <c:pt idx="12">
                  <c:v>2.0086172048829001</c:v>
                </c:pt>
                <c:pt idx="13">
                  <c:v>1.1827584224590839</c:v>
                </c:pt>
                <c:pt idx="14">
                  <c:v>4.032311836286973</c:v>
                </c:pt>
                <c:pt idx="15">
                  <c:v>2.9247593780623085</c:v>
                </c:pt>
                <c:pt idx="16">
                  <c:v>2.9450430980948954</c:v>
                </c:pt>
                <c:pt idx="17">
                  <c:v>1.1815792670696712</c:v>
                </c:pt>
                <c:pt idx="18">
                  <c:v>1.0284864781188232</c:v>
                </c:pt>
                <c:pt idx="19">
                  <c:v>1.0394939121697024</c:v>
                </c:pt>
                <c:pt idx="20">
                  <c:v>0.77273552950480662</c:v>
                </c:pt>
                <c:pt idx="21">
                  <c:v>1.9616723899683883</c:v>
                </c:pt>
                <c:pt idx="22">
                  <c:v>1.7691154654735641</c:v>
                </c:pt>
                <c:pt idx="23">
                  <c:v>1.2514552665797229</c:v>
                </c:pt>
                <c:pt idx="24">
                  <c:v>2.0117288630277348</c:v>
                </c:pt>
                <c:pt idx="25">
                  <c:v>0.86601453675184381</c:v>
                </c:pt>
                <c:pt idx="26">
                  <c:v>3.8709289661481718</c:v>
                </c:pt>
              </c:numCache>
            </c:numRef>
          </c:yVal>
          <c:smooth val="0"/>
          <c:extLst>
            <c:ext xmlns:c16="http://schemas.microsoft.com/office/drawing/2014/chart" uri="{C3380CC4-5D6E-409C-BE32-E72D297353CC}">
              <c16:uniqueId val="{00000007-AE11-4EAA-9713-5CAF3D75ABC4}"/>
            </c:ext>
          </c:extLst>
        </c:ser>
        <c:ser>
          <c:idx val="4"/>
          <c:order val="4"/>
          <c:tx>
            <c:strRef>
              <c:f>Sheet1!$F$82</c:f>
              <c:strCache>
                <c:ptCount val="1"/>
                <c:pt idx="0">
                  <c:v>rp-would-use</c:v>
                </c:pt>
              </c:strCache>
            </c:strRef>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xVal>
            <c:numRef>
              <c:f>Sheet1!$A$83:$A$109</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Sheet1!$K$83:$K$109</c:f>
              <c:numCache>
                <c:formatCode>General</c:formatCode>
                <c:ptCount val="27"/>
                <c:pt idx="0">
                  <c:v>3.1782080381033779</c:v>
                </c:pt>
                <c:pt idx="1">
                  <c:v>1.6530227554566941</c:v>
                </c:pt>
                <c:pt idx="2">
                  <c:v>4.1702448786181892</c:v>
                </c:pt>
                <c:pt idx="3">
                  <c:v>5.1787752921505685</c:v>
                </c:pt>
                <c:pt idx="4">
                  <c:v>3.9806018850133604</c:v>
                </c:pt>
                <c:pt idx="5">
                  <c:v>2.847226528090633</c:v>
                </c:pt>
                <c:pt idx="6">
                  <c:v>2.0755911031080543</c:v>
                </c:pt>
                <c:pt idx="7">
                  <c:v>1.2691364195518944</c:v>
                </c:pt>
                <c:pt idx="8">
                  <c:v>4.0997745863546013</c:v>
                </c:pt>
                <c:pt idx="9">
                  <c:v>1.0506955236874296</c:v>
                </c:pt>
                <c:pt idx="10">
                  <c:v>0.85933497734208608</c:v>
                </c:pt>
                <c:pt idx="11">
                  <c:v>3.2276141611550067</c:v>
                </c:pt>
                <c:pt idx="12">
                  <c:v>0.91714630774241446</c:v>
                </c:pt>
                <c:pt idx="13">
                  <c:v>0.74528966158677989</c:v>
                </c:pt>
                <c:pt idx="14">
                  <c:v>1.1749499613707608</c:v>
                </c:pt>
                <c:pt idx="15">
                  <c:v>1.3320826980149854</c:v>
                </c:pt>
                <c:pt idx="16">
                  <c:v>4.226949343184744</c:v>
                </c:pt>
                <c:pt idx="17">
                  <c:v>1.3317585607212234</c:v>
                </c:pt>
                <c:pt idx="18">
                  <c:v>1.198664576358945</c:v>
                </c:pt>
                <c:pt idx="19">
                  <c:v>0.9959676745127779</c:v>
                </c:pt>
                <c:pt idx="20">
                  <c:v>0.71254645173384779</c:v>
                </c:pt>
                <c:pt idx="21">
                  <c:v>2.2642740425917647</c:v>
                </c:pt>
                <c:pt idx="22">
                  <c:v>4.2125642574450239</c:v>
                </c:pt>
                <c:pt idx="23">
                  <c:v>1.3219873134313331</c:v>
                </c:pt>
                <c:pt idx="24">
                  <c:v>1.7847304697565083</c:v>
                </c:pt>
                <c:pt idx="25">
                  <c:v>1.1109191481797946</c:v>
                </c:pt>
                <c:pt idx="26">
                  <c:v>2.0191133469262534</c:v>
                </c:pt>
              </c:numCache>
            </c:numRef>
          </c:yVal>
          <c:smooth val="0"/>
          <c:extLst>
            <c:ext xmlns:c16="http://schemas.microsoft.com/office/drawing/2014/chart" uri="{C3380CC4-5D6E-409C-BE32-E72D297353CC}">
              <c16:uniqueId val="{00000008-AE11-4EAA-9713-5CAF3D75ABC4}"/>
            </c:ext>
          </c:extLst>
        </c:ser>
        <c:dLbls>
          <c:showLegendKey val="0"/>
          <c:showVal val="0"/>
          <c:showCatName val="0"/>
          <c:showSerName val="0"/>
          <c:showPercent val="0"/>
          <c:showBubbleSize val="0"/>
        </c:dLbls>
        <c:axId val="1235163407"/>
        <c:axId val="1594307903"/>
      </c:scatterChart>
      <c:valAx>
        <c:axId val="1235163407"/>
        <c:scaling>
          <c:orientation val="minMax"/>
          <c:max val="70"/>
          <c:min val="1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07903"/>
        <c:crosses val="autoZero"/>
        <c:crossBetween val="midCat"/>
      </c:valAx>
      <c:valAx>
        <c:axId val="159430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634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Rotating</a:t>
            </a:r>
            <a:r>
              <a:rPr lang="en-GB" baseline="0"/>
              <a:t> pedals </a:t>
            </a:r>
            <a:r>
              <a:rPr lang="en-GB"/>
              <a:t>scores vs</a:t>
            </a:r>
            <a:r>
              <a:rPr lang="en-GB" baseline="0"/>
              <a:t> interest in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Sheet1!$C$112</c:f>
              <c:strCache>
                <c:ptCount val="1"/>
                <c:pt idx="0">
                  <c:v>rp-intuitive</c:v>
                </c:pt>
              </c:strCache>
            </c:strRef>
          </c:tx>
          <c:spPr>
            <a:solidFill>
              <a:schemeClr val="accent1"/>
            </a:solidFill>
            <a:ln>
              <a:noFill/>
            </a:ln>
            <a:effectLst/>
          </c:spPr>
          <c:invertIfNegative val="0"/>
          <c:cat>
            <c:strRef>
              <c:f>Sheet1!$A$113:$A$116</c:f>
              <c:strCache>
                <c:ptCount val="4"/>
                <c:pt idx="0">
                  <c:v>like-tech-enjoy-new</c:v>
                </c:pt>
                <c:pt idx="1">
                  <c:v>tech-useful-use-regularly</c:v>
                </c:pt>
                <c:pt idx="2">
                  <c:v>dont-mind-when-needed</c:v>
                </c:pt>
                <c:pt idx="3">
                  <c:v>not-interested</c:v>
                </c:pt>
              </c:strCache>
            </c:strRef>
          </c:cat>
          <c:val>
            <c:numRef>
              <c:f>Sheet1!$C$113:$C$116</c:f>
              <c:numCache>
                <c:formatCode>General</c:formatCode>
                <c:ptCount val="4"/>
                <c:pt idx="0">
                  <c:v>2.1333333333333333</c:v>
                </c:pt>
                <c:pt idx="1">
                  <c:v>2.3333333333333335</c:v>
                </c:pt>
                <c:pt idx="2">
                  <c:v>2</c:v>
                </c:pt>
                <c:pt idx="3">
                  <c:v>1</c:v>
                </c:pt>
              </c:numCache>
            </c:numRef>
          </c:val>
          <c:extLst>
            <c:ext xmlns:c16="http://schemas.microsoft.com/office/drawing/2014/chart" uri="{C3380CC4-5D6E-409C-BE32-E72D297353CC}">
              <c16:uniqueId val="{00000000-EBF3-413B-B5BA-598391CA76B2}"/>
            </c:ext>
          </c:extLst>
        </c:ser>
        <c:ser>
          <c:idx val="1"/>
          <c:order val="1"/>
          <c:tx>
            <c:strRef>
              <c:f>Sheet1!$D$112</c:f>
              <c:strCache>
                <c:ptCount val="1"/>
                <c:pt idx="0">
                  <c:v>rp-feel-safer</c:v>
                </c:pt>
              </c:strCache>
            </c:strRef>
          </c:tx>
          <c:spPr>
            <a:solidFill>
              <a:schemeClr val="accent2"/>
            </a:solidFill>
            <a:ln>
              <a:noFill/>
            </a:ln>
            <a:effectLst/>
          </c:spPr>
          <c:invertIfNegative val="0"/>
          <c:cat>
            <c:strRef>
              <c:f>Sheet1!$A$113:$A$116</c:f>
              <c:strCache>
                <c:ptCount val="4"/>
                <c:pt idx="0">
                  <c:v>like-tech-enjoy-new</c:v>
                </c:pt>
                <c:pt idx="1">
                  <c:v>tech-useful-use-regularly</c:v>
                </c:pt>
                <c:pt idx="2">
                  <c:v>dont-mind-when-needed</c:v>
                </c:pt>
                <c:pt idx="3">
                  <c:v>not-interested</c:v>
                </c:pt>
              </c:strCache>
            </c:strRef>
          </c:cat>
          <c:val>
            <c:numRef>
              <c:f>Sheet1!$D$113:$D$116</c:f>
              <c:numCache>
                <c:formatCode>General</c:formatCode>
                <c:ptCount val="4"/>
                <c:pt idx="0">
                  <c:v>2.0666666666666669</c:v>
                </c:pt>
                <c:pt idx="1">
                  <c:v>2.4444444444444446</c:v>
                </c:pt>
                <c:pt idx="2">
                  <c:v>2</c:v>
                </c:pt>
                <c:pt idx="3">
                  <c:v>1</c:v>
                </c:pt>
              </c:numCache>
            </c:numRef>
          </c:val>
          <c:extLst>
            <c:ext xmlns:c16="http://schemas.microsoft.com/office/drawing/2014/chart" uri="{C3380CC4-5D6E-409C-BE32-E72D297353CC}">
              <c16:uniqueId val="{00000001-EBF3-413B-B5BA-598391CA76B2}"/>
            </c:ext>
          </c:extLst>
        </c:ser>
        <c:ser>
          <c:idx val="2"/>
          <c:order val="2"/>
          <c:tx>
            <c:strRef>
              <c:f>Sheet1!$E$112</c:f>
              <c:strCache>
                <c:ptCount val="1"/>
                <c:pt idx="0">
                  <c:v>rp-trust-register-communicate</c:v>
                </c:pt>
              </c:strCache>
            </c:strRef>
          </c:tx>
          <c:spPr>
            <a:solidFill>
              <a:schemeClr val="accent3"/>
            </a:solidFill>
            <a:ln>
              <a:noFill/>
            </a:ln>
            <a:effectLst/>
          </c:spPr>
          <c:invertIfNegative val="0"/>
          <c:cat>
            <c:strRef>
              <c:f>Sheet1!$A$113:$A$116</c:f>
              <c:strCache>
                <c:ptCount val="4"/>
                <c:pt idx="0">
                  <c:v>like-tech-enjoy-new</c:v>
                </c:pt>
                <c:pt idx="1">
                  <c:v>tech-useful-use-regularly</c:v>
                </c:pt>
                <c:pt idx="2">
                  <c:v>dont-mind-when-needed</c:v>
                </c:pt>
                <c:pt idx="3">
                  <c:v>not-interested</c:v>
                </c:pt>
              </c:strCache>
            </c:strRef>
          </c:cat>
          <c:val>
            <c:numRef>
              <c:f>Sheet1!$E$113:$E$116</c:f>
              <c:numCache>
                <c:formatCode>General</c:formatCode>
                <c:ptCount val="4"/>
                <c:pt idx="0">
                  <c:v>1.8666666666666667</c:v>
                </c:pt>
                <c:pt idx="1">
                  <c:v>2.2222222222222223</c:v>
                </c:pt>
                <c:pt idx="2">
                  <c:v>2</c:v>
                </c:pt>
                <c:pt idx="3">
                  <c:v>1</c:v>
                </c:pt>
              </c:numCache>
            </c:numRef>
          </c:val>
          <c:extLst>
            <c:ext xmlns:c16="http://schemas.microsoft.com/office/drawing/2014/chart" uri="{C3380CC4-5D6E-409C-BE32-E72D297353CC}">
              <c16:uniqueId val="{00000002-EBF3-413B-B5BA-598391CA76B2}"/>
            </c:ext>
          </c:extLst>
        </c:ser>
        <c:ser>
          <c:idx val="3"/>
          <c:order val="3"/>
          <c:tx>
            <c:strRef>
              <c:f>Sheet1!$F$112</c:f>
              <c:strCache>
                <c:ptCount val="1"/>
                <c:pt idx="0">
                  <c:v>rp-feedback-behavior</c:v>
                </c:pt>
              </c:strCache>
            </c:strRef>
          </c:tx>
          <c:spPr>
            <a:solidFill>
              <a:schemeClr val="accent4"/>
            </a:solidFill>
            <a:ln>
              <a:noFill/>
            </a:ln>
            <a:effectLst/>
          </c:spPr>
          <c:invertIfNegative val="0"/>
          <c:cat>
            <c:strRef>
              <c:f>Sheet1!$A$113:$A$116</c:f>
              <c:strCache>
                <c:ptCount val="4"/>
                <c:pt idx="0">
                  <c:v>like-tech-enjoy-new</c:v>
                </c:pt>
                <c:pt idx="1">
                  <c:v>tech-useful-use-regularly</c:v>
                </c:pt>
                <c:pt idx="2">
                  <c:v>dont-mind-when-needed</c:v>
                </c:pt>
                <c:pt idx="3">
                  <c:v>not-interested</c:v>
                </c:pt>
              </c:strCache>
            </c:strRef>
          </c:cat>
          <c:val>
            <c:numRef>
              <c:f>Sheet1!$F$113:$F$116</c:f>
              <c:numCache>
                <c:formatCode>General</c:formatCode>
                <c:ptCount val="4"/>
                <c:pt idx="0">
                  <c:v>1.8666666666666667</c:v>
                </c:pt>
                <c:pt idx="1">
                  <c:v>2.7777777777777777</c:v>
                </c:pt>
                <c:pt idx="2">
                  <c:v>1.5</c:v>
                </c:pt>
                <c:pt idx="3">
                  <c:v>1</c:v>
                </c:pt>
              </c:numCache>
            </c:numRef>
          </c:val>
          <c:extLst>
            <c:ext xmlns:c16="http://schemas.microsoft.com/office/drawing/2014/chart" uri="{C3380CC4-5D6E-409C-BE32-E72D297353CC}">
              <c16:uniqueId val="{00000003-EBF3-413B-B5BA-598391CA76B2}"/>
            </c:ext>
          </c:extLst>
        </c:ser>
        <c:ser>
          <c:idx val="4"/>
          <c:order val="4"/>
          <c:tx>
            <c:strRef>
              <c:f>Sheet1!$G$112</c:f>
              <c:strCache>
                <c:ptCount val="1"/>
                <c:pt idx="0">
                  <c:v>rp-would-use</c:v>
                </c:pt>
              </c:strCache>
            </c:strRef>
          </c:tx>
          <c:spPr>
            <a:solidFill>
              <a:schemeClr val="accent5"/>
            </a:solidFill>
            <a:ln>
              <a:noFill/>
            </a:ln>
            <a:effectLst/>
          </c:spPr>
          <c:invertIfNegative val="0"/>
          <c:cat>
            <c:strRef>
              <c:f>Sheet1!$A$113:$A$116</c:f>
              <c:strCache>
                <c:ptCount val="4"/>
                <c:pt idx="0">
                  <c:v>like-tech-enjoy-new</c:v>
                </c:pt>
                <c:pt idx="1">
                  <c:v>tech-useful-use-regularly</c:v>
                </c:pt>
                <c:pt idx="2">
                  <c:v>dont-mind-when-needed</c:v>
                </c:pt>
                <c:pt idx="3">
                  <c:v>not-interested</c:v>
                </c:pt>
              </c:strCache>
            </c:strRef>
          </c:cat>
          <c:val>
            <c:numRef>
              <c:f>Sheet1!$G$113:$G$116</c:f>
              <c:numCache>
                <c:formatCode>General</c:formatCode>
                <c:ptCount val="4"/>
                <c:pt idx="0">
                  <c:v>2.0666666666666669</c:v>
                </c:pt>
                <c:pt idx="1">
                  <c:v>2.2222222222222223</c:v>
                </c:pt>
                <c:pt idx="2">
                  <c:v>2.5</c:v>
                </c:pt>
                <c:pt idx="3">
                  <c:v>1</c:v>
                </c:pt>
              </c:numCache>
            </c:numRef>
          </c:val>
          <c:extLst>
            <c:ext xmlns:c16="http://schemas.microsoft.com/office/drawing/2014/chart" uri="{C3380CC4-5D6E-409C-BE32-E72D297353CC}">
              <c16:uniqueId val="{00000004-EBF3-413B-B5BA-598391CA76B2}"/>
            </c:ext>
          </c:extLst>
        </c:ser>
        <c:dLbls>
          <c:showLegendKey val="0"/>
          <c:showVal val="0"/>
          <c:showCatName val="0"/>
          <c:showSerName val="0"/>
          <c:showPercent val="0"/>
          <c:showBubbleSize val="0"/>
        </c:dLbls>
        <c:gapWidth val="219"/>
        <c:overlap val="-27"/>
        <c:axId val="1843099983"/>
        <c:axId val="1843108143"/>
      </c:barChart>
      <c:catAx>
        <c:axId val="1843099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Interest in technology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08143"/>
        <c:crosses val="autoZero"/>
        <c:auto val="1"/>
        <c:lblAlgn val="ctr"/>
        <c:lblOffset val="100"/>
        <c:noMultiLvlLbl val="0"/>
      </c:catAx>
      <c:valAx>
        <c:axId val="1843108143"/>
        <c:scaling>
          <c:orientation val="minMax"/>
          <c:max val="5"/>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09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Twisting seat scores </a:t>
            </a:r>
            <a:r>
              <a:rPr lang="en-GB" baseline="0"/>
              <a:t>vs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Sheet1!$B$133</c:f>
              <c:strCache>
                <c:ptCount val="1"/>
                <c:pt idx="0">
                  <c:v>ts-intuitive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Sheet1!$A$134:$A$160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Sheet1!$G$134:$G$160</c:f>
              <c:numCache>
                <c:formatCode>General</c:formatCode>
                <c:ptCount val="27"/>
                <c:pt idx="0">
                  <c:v>0.95108349832490435</c:v>
                </c:pt>
                <c:pt idx="1">
                  <c:v>2.7897255697787782</c:v>
                </c:pt>
                <c:pt idx="2">
                  <c:v>1.2981697294853185</c:v>
                </c:pt>
                <c:pt idx="3">
                  <c:v>5.0149324591532913</c:v>
                </c:pt>
                <c:pt idx="4">
                  <c:v>4.1417592170241857</c:v>
                </c:pt>
                <c:pt idx="5">
                  <c:v>3.9960942399218271</c:v>
                </c:pt>
                <c:pt idx="6">
                  <c:v>1.9540274534894482</c:v>
                </c:pt>
                <c:pt idx="7">
                  <c:v>1.3211924034946865</c:v>
                </c:pt>
                <c:pt idx="8">
                  <c:v>3.7637526541354336</c:v>
                </c:pt>
                <c:pt idx="9">
                  <c:v>1.1913876853826695</c:v>
                </c:pt>
                <c:pt idx="10">
                  <c:v>0.83709051567351778</c:v>
                </c:pt>
                <c:pt idx="11">
                  <c:v>0.85725562893450014</c:v>
                </c:pt>
                <c:pt idx="12">
                  <c:v>3.1364205917808987</c:v>
                </c:pt>
                <c:pt idx="13">
                  <c:v>1.1816691396479031</c:v>
                </c:pt>
                <c:pt idx="14">
                  <c:v>0.88994532882248389</c:v>
                </c:pt>
                <c:pt idx="15">
                  <c:v>0.94436301415769841</c:v>
                </c:pt>
                <c:pt idx="16">
                  <c:v>2.259418769840658</c:v>
                </c:pt>
                <c:pt idx="17">
                  <c:v>1.2045913964999768</c:v>
                </c:pt>
                <c:pt idx="18">
                  <c:v>0.78705536654587815</c:v>
                </c:pt>
                <c:pt idx="19">
                  <c:v>0.90238162471350691</c:v>
                </c:pt>
                <c:pt idx="20">
                  <c:v>0.80056768048361682</c:v>
                </c:pt>
                <c:pt idx="21">
                  <c:v>1.8078258443848698</c:v>
                </c:pt>
                <c:pt idx="22">
                  <c:v>1.7993626805729002</c:v>
                </c:pt>
                <c:pt idx="23">
                  <c:v>1.1598148520050873</c:v>
                </c:pt>
                <c:pt idx="24">
                  <c:v>1.1791180023368701</c:v>
                </c:pt>
                <c:pt idx="25">
                  <c:v>0.9288691661694698</c:v>
                </c:pt>
                <c:pt idx="26">
                  <c:v>0.68256227548578607</c:v>
                </c:pt>
              </c:numCache>
            </c:numRef>
          </c:yVal>
          <c:smooth val="0"/>
          <c:extLst>
            <c:ext xmlns:c16="http://schemas.microsoft.com/office/drawing/2014/chart" uri="{C3380CC4-5D6E-409C-BE32-E72D297353CC}">
              <c16:uniqueId val="{00000001-9B86-4777-969C-CC6B4FC9A5AA}"/>
            </c:ext>
          </c:extLst>
        </c:ser>
        <c:ser>
          <c:idx val="1"/>
          <c:order val="1"/>
          <c:tx>
            <c:strRef>
              <c:f>Sheet1!$C$133</c:f>
              <c:strCache>
                <c:ptCount val="1"/>
                <c:pt idx="0">
                  <c:v>ts-feel-safer</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Sheet1!$A$134:$A$160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Sheet1!$H$134:$H$160</c:f>
              <c:numCache>
                <c:formatCode>General</c:formatCode>
                <c:ptCount val="27"/>
                <c:pt idx="0">
                  <c:v>2.3367816594126549</c:v>
                </c:pt>
                <c:pt idx="1">
                  <c:v>2.959201847136677</c:v>
                </c:pt>
                <c:pt idx="2">
                  <c:v>1.7589715326011066</c:v>
                </c:pt>
                <c:pt idx="3">
                  <c:v>1.7235488777687449</c:v>
                </c:pt>
                <c:pt idx="4">
                  <c:v>1.6576250247530664</c:v>
                </c:pt>
                <c:pt idx="5">
                  <c:v>2.9277256070098145</c:v>
                </c:pt>
                <c:pt idx="6">
                  <c:v>2.2530026354155668</c:v>
                </c:pt>
                <c:pt idx="7">
                  <c:v>1.0337338916572725</c:v>
                </c:pt>
                <c:pt idx="8">
                  <c:v>2.9044305800394743</c:v>
                </c:pt>
                <c:pt idx="9">
                  <c:v>0.77604730249540754</c:v>
                </c:pt>
                <c:pt idx="10">
                  <c:v>0.71597711651465101</c:v>
                </c:pt>
                <c:pt idx="11">
                  <c:v>1.6855483734414511</c:v>
                </c:pt>
                <c:pt idx="12">
                  <c:v>1.6674759497038982</c:v>
                </c:pt>
                <c:pt idx="13">
                  <c:v>1.0009779999475721</c:v>
                </c:pt>
                <c:pt idx="14">
                  <c:v>1.2348660396743019</c:v>
                </c:pt>
                <c:pt idx="15">
                  <c:v>1.1819085266562479</c:v>
                </c:pt>
                <c:pt idx="16">
                  <c:v>3.0738316528708518</c:v>
                </c:pt>
                <c:pt idx="17">
                  <c:v>0.86917140824165084</c:v>
                </c:pt>
                <c:pt idx="18">
                  <c:v>0.67995038783505135</c:v>
                </c:pt>
                <c:pt idx="19">
                  <c:v>0.65642360802378596</c:v>
                </c:pt>
                <c:pt idx="20">
                  <c:v>1.1456799816203227</c:v>
                </c:pt>
                <c:pt idx="21">
                  <c:v>1.8485752836341842</c:v>
                </c:pt>
                <c:pt idx="22">
                  <c:v>1.2490636546741312</c:v>
                </c:pt>
                <c:pt idx="23">
                  <c:v>1.0438706296501574</c:v>
                </c:pt>
                <c:pt idx="24">
                  <c:v>1.1522511583869151</c:v>
                </c:pt>
                <c:pt idx="25">
                  <c:v>1.2925009870569442</c:v>
                </c:pt>
                <c:pt idx="26">
                  <c:v>1.0973853274669549</c:v>
                </c:pt>
              </c:numCache>
            </c:numRef>
          </c:yVal>
          <c:smooth val="0"/>
          <c:extLst>
            <c:ext xmlns:c16="http://schemas.microsoft.com/office/drawing/2014/chart" uri="{C3380CC4-5D6E-409C-BE32-E72D297353CC}">
              <c16:uniqueId val="{00000003-9B86-4777-969C-CC6B4FC9A5AA}"/>
            </c:ext>
          </c:extLst>
        </c:ser>
        <c:ser>
          <c:idx val="2"/>
          <c:order val="2"/>
          <c:tx>
            <c:strRef>
              <c:f>Sheet1!$D$133</c:f>
              <c:strCache>
                <c:ptCount val="1"/>
                <c:pt idx="0">
                  <c:v>ts-trust-register-communicate</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Sheet1!$A$134:$A$160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Sheet1!$I$134:$I$160</c:f>
              <c:numCache>
                <c:formatCode>General</c:formatCode>
                <c:ptCount val="27"/>
                <c:pt idx="0">
                  <c:v>5.2645477171769954</c:v>
                </c:pt>
                <c:pt idx="1">
                  <c:v>3.2659110375890323</c:v>
                </c:pt>
                <c:pt idx="2">
                  <c:v>3.0588264385919692</c:v>
                </c:pt>
                <c:pt idx="3">
                  <c:v>1.6600234637650793</c:v>
                </c:pt>
                <c:pt idx="4">
                  <c:v>2.0203777392920421</c:v>
                </c:pt>
                <c:pt idx="5">
                  <c:v>3.8888951305411101</c:v>
                </c:pt>
                <c:pt idx="6">
                  <c:v>2.1077129033240602</c:v>
                </c:pt>
                <c:pt idx="7">
                  <c:v>2.113935040159407</c:v>
                </c:pt>
                <c:pt idx="8">
                  <c:v>2.8341306074931611</c:v>
                </c:pt>
                <c:pt idx="9">
                  <c:v>1.334994620050044</c:v>
                </c:pt>
                <c:pt idx="10">
                  <c:v>1.2515342813465165</c:v>
                </c:pt>
                <c:pt idx="11">
                  <c:v>1.1933168176614697</c:v>
                </c:pt>
                <c:pt idx="12">
                  <c:v>2.1816611933472307</c:v>
                </c:pt>
                <c:pt idx="13">
                  <c:v>1.1960130477414743</c:v>
                </c:pt>
                <c:pt idx="14">
                  <c:v>1.0563481168966256</c:v>
                </c:pt>
                <c:pt idx="15">
                  <c:v>1.1687437469013007</c:v>
                </c:pt>
                <c:pt idx="16">
                  <c:v>3.3358835343394317</c:v>
                </c:pt>
                <c:pt idx="17">
                  <c:v>1.1750151906528403</c:v>
                </c:pt>
                <c:pt idx="18">
                  <c:v>0.94147762424310177</c:v>
                </c:pt>
                <c:pt idx="19">
                  <c:v>1.1482345053542748</c:v>
                </c:pt>
                <c:pt idx="20">
                  <c:v>1.1028875404128857</c:v>
                </c:pt>
                <c:pt idx="21">
                  <c:v>3.0505561936871137</c:v>
                </c:pt>
                <c:pt idx="22">
                  <c:v>1.8264353901793198</c:v>
                </c:pt>
                <c:pt idx="23">
                  <c:v>0.89205833370630538</c:v>
                </c:pt>
                <c:pt idx="24">
                  <c:v>1.6610694625417721</c:v>
                </c:pt>
                <c:pt idx="25">
                  <c:v>0.73471184068244411</c:v>
                </c:pt>
                <c:pt idx="26">
                  <c:v>4.2284617796892459</c:v>
                </c:pt>
              </c:numCache>
            </c:numRef>
          </c:yVal>
          <c:smooth val="0"/>
          <c:extLst>
            <c:ext xmlns:c16="http://schemas.microsoft.com/office/drawing/2014/chart" uri="{C3380CC4-5D6E-409C-BE32-E72D297353CC}">
              <c16:uniqueId val="{00000005-9B86-4777-969C-CC6B4FC9A5AA}"/>
            </c:ext>
          </c:extLst>
        </c:ser>
        <c:ser>
          <c:idx val="3"/>
          <c:order val="3"/>
          <c:tx>
            <c:strRef>
              <c:f>Sheet1!$E$133</c:f>
              <c:strCache>
                <c:ptCount val="1"/>
                <c:pt idx="0">
                  <c:v>ts-feedback-behavior</c:v>
                </c:pt>
              </c:strCache>
            </c:strRef>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Sheet1!$A$134:$A$160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Sheet1!$J$134:$J$160</c:f>
              <c:numCache>
                <c:formatCode>General</c:formatCode>
                <c:ptCount val="27"/>
                <c:pt idx="0">
                  <c:v>1.9738997678746293</c:v>
                </c:pt>
                <c:pt idx="1">
                  <c:v>3.231296254473218</c:v>
                </c:pt>
                <c:pt idx="2">
                  <c:v>2.8672875005104892</c:v>
                </c:pt>
                <c:pt idx="3">
                  <c:v>4.3165938949394516</c:v>
                </c:pt>
                <c:pt idx="4">
                  <c:v>4.97485987375648</c:v>
                </c:pt>
                <c:pt idx="5">
                  <c:v>3.710137829183251</c:v>
                </c:pt>
                <c:pt idx="6">
                  <c:v>2.1670607848352166</c:v>
                </c:pt>
                <c:pt idx="7">
                  <c:v>0.65478209192308734</c:v>
                </c:pt>
                <c:pt idx="8">
                  <c:v>2.1852313120613989</c:v>
                </c:pt>
                <c:pt idx="9">
                  <c:v>1.1803704823936347</c:v>
                </c:pt>
                <c:pt idx="10">
                  <c:v>0.65611253507191847</c:v>
                </c:pt>
                <c:pt idx="11">
                  <c:v>0.96947878455996617</c:v>
                </c:pt>
                <c:pt idx="12">
                  <c:v>2.7372727680084949</c:v>
                </c:pt>
                <c:pt idx="13">
                  <c:v>0.8485164404883776</c:v>
                </c:pt>
                <c:pt idx="14">
                  <c:v>4.1478997523785663</c:v>
                </c:pt>
                <c:pt idx="15">
                  <c:v>0.67984139075268479</c:v>
                </c:pt>
                <c:pt idx="16">
                  <c:v>3.1573417454743482</c:v>
                </c:pt>
                <c:pt idx="17">
                  <c:v>0.89429670597904387</c:v>
                </c:pt>
                <c:pt idx="18">
                  <c:v>0.92593573599464474</c:v>
                </c:pt>
                <c:pt idx="19">
                  <c:v>0.68395727415175833</c:v>
                </c:pt>
                <c:pt idx="20">
                  <c:v>0.74310415387412498</c:v>
                </c:pt>
                <c:pt idx="21">
                  <c:v>2.1622829444806762</c:v>
                </c:pt>
                <c:pt idx="22">
                  <c:v>3.1000894902509</c:v>
                </c:pt>
                <c:pt idx="23">
                  <c:v>0.68180129485199537</c:v>
                </c:pt>
                <c:pt idx="24">
                  <c:v>2.7117618983996614</c:v>
                </c:pt>
                <c:pt idx="25">
                  <c:v>0.98150423955871968</c:v>
                </c:pt>
                <c:pt idx="26">
                  <c:v>2.8737226492412287</c:v>
                </c:pt>
              </c:numCache>
            </c:numRef>
          </c:yVal>
          <c:smooth val="0"/>
          <c:extLst>
            <c:ext xmlns:c16="http://schemas.microsoft.com/office/drawing/2014/chart" uri="{C3380CC4-5D6E-409C-BE32-E72D297353CC}">
              <c16:uniqueId val="{00000007-9B86-4777-969C-CC6B4FC9A5AA}"/>
            </c:ext>
          </c:extLst>
        </c:ser>
        <c:ser>
          <c:idx val="4"/>
          <c:order val="4"/>
          <c:tx>
            <c:strRef>
              <c:f>Sheet1!$F$133</c:f>
              <c:strCache>
                <c:ptCount val="1"/>
                <c:pt idx="0">
                  <c:v>ts-would-use</c:v>
                </c:pt>
              </c:strCache>
            </c:strRef>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xVal>
            <c:numRef>
              <c:f>Sheet1!$A$134:$A$160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Sheet1!$K$134:$K$160</c:f>
              <c:numCache>
                <c:formatCode>General</c:formatCode>
                <c:ptCount val="27"/>
                <c:pt idx="0">
                  <c:v>0.84243868597649407</c:v>
                </c:pt>
                <c:pt idx="1">
                  <c:v>2.963031324841658</c:v>
                </c:pt>
                <c:pt idx="2">
                  <c:v>1.6593132502428258</c:v>
                </c:pt>
                <c:pt idx="3">
                  <c:v>1.9420617784638368</c:v>
                </c:pt>
                <c:pt idx="4">
                  <c:v>1.7783313840669039</c:v>
                </c:pt>
                <c:pt idx="5">
                  <c:v>1.8478814084538813</c:v>
                </c:pt>
                <c:pt idx="6">
                  <c:v>1.8697203672251028</c:v>
                </c:pt>
                <c:pt idx="7">
                  <c:v>1.1871527541188536</c:v>
                </c:pt>
                <c:pt idx="8">
                  <c:v>3.709374777989412</c:v>
                </c:pt>
                <c:pt idx="9">
                  <c:v>0.96785127884512612</c:v>
                </c:pt>
                <c:pt idx="10">
                  <c:v>1.1324170647600882</c:v>
                </c:pt>
                <c:pt idx="11">
                  <c:v>0.8624135767949006</c:v>
                </c:pt>
                <c:pt idx="12">
                  <c:v>3.0181735144133257</c:v>
                </c:pt>
                <c:pt idx="13">
                  <c:v>1.1271717590769041</c:v>
                </c:pt>
                <c:pt idx="14">
                  <c:v>2.0521616504825149</c:v>
                </c:pt>
                <c:pt idx="15">
                  <c:v>0.68347849338454436</c:v>
                </c:pt>
                <c:pt idx="16">
                  <c:v>2.6865782915373146</c:v>
                </c:pt>
                <c:pt idx="17">
                  <c:v>1.1634807541344658</c:v>
                </c:pt>
                <c:pt idx="18">
                  <c:v>0.69094450100934179</c:v>
                </c:pt>
                <c:pt idx="19">
                  <c:v>1.0894813517469832</c:v>
                </c:pt>
                <c:pt idx="20">
                  <c:v>1.3171609524527412</c:v>
                </c:pt>
                <c:pt idx="21">
                  <c:v>2.0993308570377249</c:v>
                </c:pt>
                <c:pt idx="22">
                  <c:v>1.310843634577723</c:v>
                </c:pt>
                <c:pt idx="23">
                  <c:v>1.2541454936495615</c:v>
                </c:pt>
                <c:pt idx="24">
                  <c:v>1.0923754063049649</c:v>
                </c:pt>
                <c:pt idx="25">
                  <c:v>1.2994152481329309</c:v>
                </c:pt>
                <c:pt idx="26">
                  <c:v>1.8942613294284576</c:v>
                </c:pt>
              </c:numCache>
            </c:numRef>
          </c:yVal>
          <c:smooth val="0"/>
          <c:extLst>
            <c:ext xmlns:c16="http://schemas.microsoft.com/office/drawing/2014/chart" uri="{C3380CC4-5D6E-409C-BE32-E72D297353CC}">
              <c16:uniqueId val="{00000008-9B86-4777-969C-CC6B4FC9A5AA}"/>
            </c:ext>
          </c:extLst>
        </c:ser>
        <c:dLbls>
          <c:showLegendKey val="0"/>
          <c:showVal val="0"/>
          <c:showCatName val="0"/>
          <c:showSerName val="0"/>
          <c:showPercent val="0"/>
          <c:showBubbleSize val="0"/>
        </c:dLbls>
        <c:axId val="1235163407"/>
        <c:axId val="1594307903"/>
      </c:scatterChart>
      <c:valAx>
        <c:axId val="1235163407"/>
        <c:scaling>
          <c:orientation val="minMax"/>
          <c:max val="70"/>
          <c:min val="1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07903"/>
        <c:crosses val="autoZero"/>
        <c:crossBetween val="midCat"/>
      </c:valAx>
      <c:valAx>
        <c:axId val="159430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634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Twisting seat</a:t>
            </a:r>
            <a:r>
              <a:rPr lang="en-GB" baseline="0"/>
              <a:t> </a:t>
            </a:r>
            <a:r>
              <a:rPr lang="en-GB"/>
              <a:t>scores vs</a:t>
            </a:r>
            <a:r>
              <a:rPr lang="en-GB" baseline="0"/>
              <a:t> interest in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Sheet1!$C$163</c:f>
              <c:strCache>
                <c:ptCount val="1"/>
                <c:pt idx="0">
                  <c:v>ts-intuitive</c:v>
                </c:pt>
              </c:strCache>
            </c:strRef>
          </c:tx>
          <c:spPr>
            <a:solidFill>
              <a:schemeClr val="accent1"/>
            </a:solidFill>
            <a:ln>
              <a:noFill/>
            </a:ln>
            <a:effectLst/>
          </c:spPr>
          <c:invertIfNegative val="0"/>
          <c:cat>
            <c:strRef>
              <c:f>Sheet1!$A$164:$A$167</c:f>
              <c:strCache>
                <c:ptCount val="4"/>
                <c:pt idx="0">
                  <c:v>like-tech-enjoy-new</c:v>
                </c:pt>
                <c:pt idx="1">
                  <c:v>tech-useful-use-regularly</c:v>
                </c:pt>
                <c:pt idx="2">
                  <c:v>dont-mind-when-needed</c:v>
                </c:pt>
                <c:pt idx="3">
                  <c:v>not-interested</c:v>
                </c:pt>
              </c:strCache>
            </c:strRef>
          </c:cat>
          <c:val>
            <c:numRef>
              <c:f>Sheet1!$C$164:$C$167</c:f>
              <c:numCache>
                <c:formatCode>General</c:formatCode>
                <c:ptCount val="4"/>
                <c:pt idx="0">
                  <c:v>1.8666666666666667</c:v>
                </c:pt>
                <c:pt idx="1">
                  <c:v>1.7777777777777777</c:v>
                </c:pt>
                <c:pt idx="2">
                  <c:v>1.5</c:v>
                </c:pt>
                <c:pt idx="3">
                  <c:v>1</c:v>
                </c:pt>
              </c:numCache>
            </c:numRef>
          </c:val>
          <c:extLst>
            <c:ext xmlns:c16="http://schemas.microsoft.com/office/drawing/2014/chart" uri="{C3380CC4-5D6E-409C-BE32-E72D297353CC}">
              <c16:uniqueId val="{00000000-3F62-410D-845D-F14B8AD9C2E5}"/>
            </c:ext>
          </c:extLst>
        </c:ser>
        <c:ser>
          <c:idx val="1"/>
          <c:order val="1"/>
          <c:tx>
            <c:strRef>
              <c:f>Sheet1!$D$163</c:f>
              <c:strCache>
                <c:ptCount val="1"/>
                <c:pt idx="0">
                  <c:v>ts-feel-safer</c:v>
                </c:pt>
              </c:strCache>
            </c:strRef>
          </c:tx>
          <c:spPr>
            <a:solidFill>
              <a:schemeClr val="accent2"/>
            </a:solidFill>
            <a:ln>
              <a:noFill/>
            </a:ln>
            <a:effectLst/>
          </c:spPr>
          <c:invertIfNegative val="0"/>
          <c:cat>
            <c:strRef>
              <c:f>Sheet1!$A$164:$A$167</c:f>
              <c:strCache>
                <c:ptCount val="4"/>
                <c:pt idx="0">
                  <c:v>like-tech-enjoy-new</c:v>
                </c:pt>
                <c:pt idx="1">
                  <c:v>tech-useful-use-regularly</c:v>
                </c:pt>
                <c:pt idx="2">
                  <c:v>dont-mind-when-needed</c:v>
                </c:pt>
                <c:pt idx="3">
                  <c:v>not-interested</c:v>
                </c:pt>
              </c:strCache>
            </c:strRef>
          </c:cat>
          <c:val>
            <c:numRef>
              <c:f>Sheet1!$D$164:$D$167</c:f>
              <c:numCache>
                <c:formatCode>General</c:formatCode>
                <c:ptCount val="4"/>
                <c:pt idx="0">
                  <c:v>1.5333333333333334</c:v>
                </c:pt>
                <c:pt idx="1">
                  <c:v>1.8888888888888888</c:v>
                </c:pt>
                <c:pt idx="2">
                  <c:v>1</c:v>
                </c:pt>
                <c:pt idx="3">
                  <c:v>1</c:v>
                </c:pt>
              </c:numCache>
            </c:numRef>
          </c:val>
          <c:extLst>
            <c:ext xmlns:c16="http://schemas.microsoft.com/office/drawing/2014/chart" uri="{C3380CC4-5D6E-409C-BE32-E72D297353CC}">
              <c16:uniqueId val="{00000001-3F62-410D-845D-F14B8AD9C2E5}"/>
            </c:ext>
          </c:extLst>
        </c:ser>
        <c:ser>
          <c:idx val="2"/>
          <c:order val="2"/>
          <c:tx>
            <c:strRef>
              <c:f>Sheet1!$E$163</c:f>
              <c:strCache>
                <c:ptCount val="1"/>
                <c:pt idx="0">
                  <c:v>ts-trust-register-communicate</c:v>
                </c:pt>
              </c:strCache>
            </c:strRef>
          </c:tx>
          <c:spPr>
            <a:solidFill>
              <a:schemeClr val="accent3"/>
            </a:solidFill>
            <a:ln>
              <a:noFill/>
            </a:ln>
            <a:effectLst/>
          </c:spPr>
          <c:invertIfNegative val="0"/>
          <c:cat>
            <c:strRef>
              <c:f>Sheet1!$A$164:$A$167</c:f>
              <c:strCache>
                <c:ptCount val="4"/>
                <c:pt idx="0">
                  <c:v>like-tech-enjoy-new</c:v>
                </c:pt>
                <c:pt idx="1">
                  <c:v>tech-useful-use-regularly</c:v>
                </c:pt>
                <c:pt idx="2">
                  <c:v>dont-mind-when-needed</c:v>
                </c:pt>
                <c:pt idx="3">
                  <c:v>not-interested</c:v>
                </c:pt>
              </c:strCache>
            </c:strRef>
          </c:cat>
          <c:val>
            <c:numRef>
              <c:f>Sheet1!$E$164:$E$167</c:f>
              <c:numCache>
                <c:formatCode>General</c:formatCode>
                <c:ptCount val="4"/>
                <c:pt idx="0">
                  <c:v>1.9333333333333333</c:v>
                </c:pt>
                <c:pt idx="1">
                  <c:v>2.3333333333333335</c:v>
                </c:pt>
                <c:pt idx="2">
                  <c:v>1.5</c:v>
                </c:pt>
                <c:pt idx="3">
                  <c:v>1</c:v>
                </c:pt>
              </c:numCache>
            </c:numRef>
          </c:val>
          <c:extLst>
            <c:ext xmlns:c16="http://schemas.microsoft.com/office/drawing/2014/chart" uri="{C3380CC4-5D6E-409C-BE32-E72D297353CC}">
              <c16:uniqueId val="{00000002-3F62-410D-845D-F14B8AD9C2E5}"/>
            </c:ext>
          </c:extLst>
        </c:ser>
        <c:ser>
          <c:idx val="3"/>
          <c:order val="3"/>
          <c:tx>
            <c:strRef>
              <c:f>Sheet1!$F$163</c:f>
              <c:strCache>
                <c:ptCount val="1"/>
                <c:pt idx="0">
                  <c:v>ts-feedback-behavior</c:v>
                </c:pt>
              </c:strCache>
            </c:strRef>
          </c:tx>
          <c:spPr>
            <a:solidFill>
              <a:schemeClr val="accent4"/>
            </a:solidFill>
            <a:ln>
              <a:noFill/>
            </a:ln>
            <a:effectLst/>
          </c:spPr>
          <c:invertIfNegative val="0"/>
          <c:cat>
            <c:strRef>
              <c:f>Sheet1!$A$164:$A$167</c:f>
              <c:strCache>
                <c:ptCount val="4"/>
                <c:pt idx="0">
                  <c:v>like-tech-enjoy-new</c:v>
                </c:pt>
                <c:pt idx="1">
                  <c:v>tech-useful-use-regularly</c:v>
                </c:pt>
                <c:pt idx="2">
                  <c:v>dont-mind-when-needed</c:v>
                </c:pt>
                <c:pt idx="3">
                  <c:v>not-interested</c:v>
                </c:pt>
              </c:strCache>
            </c:strRef>
          </c:cat>
          <c:val>
            <c:numRef>
              <c:f>Sheet1!$F$164:$F$167</c:f>
              <c:numCache>
                <c:formatCode>General</c:formatCode>
                <c:ptCount val="4"/>
                <c:pt idx="0">
                  <c:v>2.2000000000000002</c:v>
                </c:pt>
                <c:pt idx="1">
                  <c:v>2.2222222222222223</c:v>
                </c:pt>
                <c:pt idx="2">
                  <c:v>2</c:v>
                </c:pt>
                <c:pt idx="3">
                  <c:v>1</c:v>
                </c:pt>
              </c:numCache>
            </c:numRef>
          </c:val>
          <c:extLst>
            <c:ext xmlns:c16="http://schemas.microsoft.com/office/drawing/2014/chart" uri="{C3380CC4-5D6E-409C-BE32-E72D297353CC}">
              <c16:uniqueId val="{00000003-3F62-410D-845D-F14B8AD9C2E5}"/>
            </c:ext>
          </c:extLst>
        </c:ser>
        <c:ser>
          <c:idx val="4"/>
          <c:order val="4"/>
          <c:tx>
            <c:strRef>
              <c:f>Sheet1!$G$163</c:f>
              <c:strCache>
                <c:ptCount val="1"/>
                <c:pt idx="0">
                  <c:v>ts-would-use</c:v>
                </c:pt>
              </c:strCache>
            </c:strRef>
          </c:tx>
          <c:spPr>
            <a:solidFill>
              <a:schemeClr val="accent5"/>
            </a:solidFill>
            <a:ln>
              <a:noFill/>
            </a:ln>
            <a:effectLst/>
          </c:spPr>
          <c:invertIfNegative val="0"/>
          <c:cat>
            <c:strRef>
              <c:f>Sheet1!$A$164:$A$167</c:f>
              <c:strCache>
                <c:ptCount val="4"/>
                <c:pt idx="0">
                  <c:v>like-tech-enjoy-new</c:v>
                </c:pt>
                <c:pt idx="1">
                  <c:v>tech-useful-use-regularly</c:v>
                </c:pt>
                <c:pt idx="2">
                  <c:v>dont-mind-when-needed</c:v>
                </c:pt>
                <c:pt idx="3">
                  <c:v>not-interested</c:v>
                </c:pt>
              </c:strCache>
            </c:strRef>
          </c:cat>
          <c:val>
            <c:numRef>
              <c:f>Sheet1!$G$164:$G$167</c:f>
              <c:numCache>
                <c:formatCode>General</c:formatCode>
                <c:ptCount val="4"/>
                <c:pt idx="0">
                  <c:v>1.7333333333333334</c:v>
                </c:pt>
                <c:pt idx="1">
                  <c:v>1.6666666666666667</c:v>
                </c:pt>
                <c:pt idx="2">
                  <c:v>1</c:v>
                </c:pt>
                <c:pt idx="3">
                  <c:v>1</c:v>
                </c:pt>
              </c:numCache>
            </c:numRef>
          </c:val>
          <c:extLst>
            <c:ext xmlns:c16="http://schemas.microsoft.com/office/drawing/2014/chart" uri="{C3380CC4-5D6E-409C-BE32-E72D297353CC}">
              <c16:uniqueId val="{00000004-3F62-410D-845D-F14B8AD9C2E5}"/>
            </c:ext>
          </c:extLst>
        </c:ser>
        <c:dLbls>
          <c:showLegendKey val="0"/>
          <c:showVal val="0"/>
          <c:showCatName val="0"/>
          <c:showSerName val="0"/>
          <c:showPercent val="0"/>
          <c:showBubbleSize val="0"/>
        </c:dLbls>
        <c:gapWidth val="219"/>
        <c:overlap val="-27"/>
        <c:axId val="1843099983"/>
        <c:axId val="1843108143"/>
      </c:barChart>
      <c:catAx>
        <c:axId val="1843099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Interest in technology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08143"/>
        <c:crosses val="autoZero"/>
        <c:auto val="1"/>
        <c:lblAlgn val="ctr"/>
        <c:lblOffset val="100"/>
        <c:noMultiLvlLbl val="0"/>
      </c:catAx>
      <c:valAx>
        <c:axId val="1843108143"/>
        <c:scaling>
          <c:orientation val="minMax"/>
          <c:max val="5"/>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09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Knee rods scores </a:t>
            </a:r>
            <a:r>
              <a:rPr lang="en-GB" baseline="0"/>
              <a:t>vs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Sheet1!$B$183</c:f>
              <c:strCache>
                <c:ptCount val="1"/>
                <c:pt idx="0">
                  <c:v>kr-intuitive</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Sheet1!$A$184:$A$210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Sheet1!$G$184:$G$210</c:f>
              <c:numCache>
                <c:formatCode>General</c:formatCode>
                <c:ptCount val="27"/>
                <c:pt idx="0">
                  <c:v>0.94251083680203629</c:v>
                </c:pt>
                <c:pt idx="1">
                  <c:v>1.8060247634855138</c:v>
                </c:pt>
                <c:pt idx="2">
                  <c:v>0.76504072304620085</c:v>
                </c:pt>
                <c:pt idx="3">
                  <c:v>5.2184494169803104</c:v>
                </c:pt>
                <c:pt idx="4">
                  <c:v>3.7187219527359319</c:v>
                </c:pt>
                <c:pt idx="5">
                  <c:v>4.6937913987438638</c:v>
                </c:pt>
                <c:pt idx="6">
                  <c:v>1.6830462657104799</c:v>
                </c:pt>
                <c:pt idx="7">
                  <c:v>0.96965287987710069</c:v>
                </c:pt>
                <c:pt idx="8">
                  <c:v>2.0878345829961087</c:v>
                </c:pt>
                <c:pt idx="9">
                  <c:v>1.0068153053629258</c:v>
                </c:pt>
                <c:pt idx="10">
                  <c:v>0.78000734939009742</c:v>
                </c:pt>
                <c:pt idx="11">
                  <c:v>2.0341178878839892</c:v>
                </c:pt>
                <c:pt idx="12">
                  <c:v>3.1394734318379252</c:v>
                </c:pt>
                <c:pt idx="13">
                  <c:v>1.2079784694507749</c:v>
                </c:pt>
                <c:pt idx="14">
                  <c:v>0.86506885714405168</c:v>
                </c:pt>
                <c:pt idx="15">
                  <c:v>1.828670556445172</c:v>
                </c:pt>
                <c:pt idx="16">
                  <c:v>3.2483591515294226</c:v>
                </c:pt>
                <c:pt idx="17">
                  <c:v>1.3435503013143557</c:v>
                </c:pt>
                <c:pt idx="18">
                  <c:v>1.0559706002881677</c:v>
                </c:pt>
                <c:pt idx="19">
                  <c:v>1.0470363868080006</c:v>
                </c:pt>
                <c:pt idx="20">
                  <c:v>2.2834720598646832</c:v>
                </c:pt>
                <c:pt idx="21">
                  <c:v>2.3152814174107057</c:v>
                </c:pt>
                <c:pt idx="22">
                  <c:v>4.2469024635723134</c:v>
                </c:pt>
                <c:pt idx="23">
                  <c:v>0.65206027836070046</c:v>
                </c:pt>
                <c:pt idx="24">
                  <c:v>2.8104955969537162</c:v>
                </c:pt>
                <c:pt idx="25">
                  <c:v>0.92833975035863514</c:v>
                </c:pt>
                <c:pt idx="26">
                  <c:v>0.9820483910939195</c:v>
                </c:pt>
              </c:numCache>
            </c:numRef>
          </c:yVal>
          <c:smooth val="0"/>
          <c:extLst>
            <c:ext xmlns:c16="http://schemas.microsoft.com/office/drawing/2014/chart" uri="{C3380CC4-5D6E-409C-BE32-E72D297353CC}">
              <c16:uniqueId val="{00000001-2B68-44C1-A29E-801C4F860D60}"/>
            </c:ext>
          </c:extLst>
        </c:ser>
        <c:ser>
          <c:idx val="1"/>
          <c:order val="1"/>
          <c:tx>
            <c:strRef>
              <c:f>Sheet1!$C$183</c:f>
              <c:strCache>
                <c:ptCount val="1"/>
                <c:pt idx="0">
                  <c:v>kr-feel-safer</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Sheet1!$A$184:$A$210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Sheet1!$H$184:$H$210</c:f>
              <c:numCache>
                <c:formatCode>General</c:formatCode>
                <c:ptCount val="27"/>
                <c:pt idx="0">
                  <c:v>2.7987751359734063</c:v>
                </c:pt>
                <c:pt idx="1">
                  <c:v>0.75107000893634723</c:v>
                </c:pt>
                <c:pt idx="2">
                  <c:v>2.2321169204222651</c:v>
                </c:pt>
                <c:pt idx="3">
                  <c:v>4.1445330663796289</c:v>
                </c:pt>
                <c:pt idx="4">
                  <c:v>0.69449982081163186</c:v>
                </c:pt>
                <c:pt idx="5">
                  <c:v>4.7295581236474336</c:v>
                </c:pt>
                <c:pt idx="6">
                  <c:v>1.7946328813546131</c:v>
                </c:pt>
                <c:pt idx="7">
                  <c:v>0.74918300197281817</c:v>
                </c:pt>
                <c:pt idx="8">
                  <c:v>1.7166834018168207</c:v>
                </c:pt>
                <c:pt idx="9">
                  <c:v>1.2535682861697954</c:v>
                </c:pt>
                <c:pt idx="10">
                  <c:v>1.0879437053493137</c:v>
                </c:pt>
                <c:pt idx="11">
                  <c:v>1.0263008005029808</c:v>
                </c:pt>
                <c:pt idx="12">
                  <c:v>2.0320364822287762</c:v>
                </c:pt>
                <c:pt idx="13">
                  <c:v>1.2557126680987558</c:v>
                </c:pt>
                <c:pt idx="14">
                  <c:v>0.69745192921409616</c:v>
                </c:pt>
                <c:pt idx="15">
                  <c:v>1.7435365798738733</c:v>
                </c:pt>
                <c:pt idx="16">
                  <c:v>4.2070840988995979</c:v>
                </c:pt>
                <c:pt idx="17">
                  <c:v>1.2324386371796776</c:v>
                </c:pt>
                <c:pt idx="18">
                  <c:v>1.2614783308789717</c:v>
                </c:pt>
                <c:pt idx="19">
                  <c:v>0.79308633728888522</c:v>
                </c:pt>
                <c:pt idx="20">
                  <c:v>3.3179400518008282</c:v>
                </c:pt>
                <c:pt idx="21">
                  <c:v>2.2868385183161237</c:v>
                </c:pt>
                <c:pt idx="22">
                  <c:v>3.68555363655907</c:v>
                </c:pt>
                <c:pt idx="23">
                  <c:v>1.1087830170115349</c:v>
                </c:pt>
                <c:pt idx="24">
                  <c:v>2.8765275648278892</c:v>
                </c:pt>
                <c:pt idx="25">
                  <c:v>1.2708383469883153</c:v>
                </c:pt>
                <c:pt idx="26">
                  <c:v>2.1156894354126505</c:v>
                </c:pt>
              </c:numCache>
            </c:numRef>
          </c:yVal>
          <c:smooth val="0"/>
          <c:extLst>
            <c:ext xmlns:c16="http://schemas.microsoft.com/office/drawing/2014/chart" uri="{C3380CC4-5D6E-409C-BE32-E72D297353CC}">
              <c16:uniqueId val="{00000003-2B68-44C1-A29E-801C4F860D60}"/>
            </c:ext>
          </c:extLst>
        </c:ser>
        <c:ser>
          <c:idx val="2"/>
          <c:order val="2"/>
          <c:tx>
            <c:strRef>
              <c:f>Sheet1!$D$183</c:f>
              <c:strCache>
                <c:ptCount val="1"/>
                <c:pt idx="0">
                  <c:v>kr-trust-register-communicate</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Sheet1!$A$184:$A$210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Sheet1!$I$184:$I$210</c:f>
              <c:numCache>
                <c:formatCode>General</c:formatCode>
                <c:ptCount val="27"/>
                <c:pt idx="0">
                  <c:v>4.9056441143512064</c:v>
                </c:pt>
                <c:pt idx="1">
                  <c:v>2.1063877666379263</c:v>
                </c:pt>
                <c:pt idx="2">
                  <c:v>2.887016505275751</c:v>
                </c:pt>
                <c:pt idx="3">
                  <c:v>1.7842606234721368</c:v>
                </c:pt>
                <c:pt idx="4">
                  <c:v>5.3067846714151106</c:v>
                </c:pt>
                <c:pt idx="5">
                  <c:v>3.8582645493632208</c:v>
                </c:pt>
                <c:pt idx="6">
                  <c:v>1.6766442320426695</c:v>
                </c:pt>
                <c:pt idx="7">
                  <c:v>1.1323616223857105</c:v>
                </c:pt>
                <c:pt idx="8">
                  <c:v>1.7694625216895625</c:v>
                </c:pt>
                <c:pt idx="9">
                  <c:v>1.2104861480935487</c:v>
                </c:pt>
                <c:pt idx="10">
                  <c:v>1.3373236251381915</c:v>
                </c:pt>
                <c:pt idx="11">
                  <c:v>2.0192017582594977</c:v>
                </c:pt>
                <c:pt idx="12">
                  <c:v>2.8727832736149637</c:v>
                </c:pt>
                <c:pt idx="13">
                  <c:v>1.074926939323112</c:v>
                </c:pt>
                <c:pt idx="14">
                  <c:v>1.0325468466697247</c:v>
                </c:pt>
                <c:pt idx="15">
                  <c:v>1.8681058395499752</c:v>
                </c:pt>
                <c:pt idx="16">
                  <c:v>3.8087337766915326</c:v>
                </c:pt>
                <c:pt idx="17">
                  <c:v>1.3177331057491022</c:v>
                </c:pt>
                <c:pt idx="18">
                  <c:v>1.1668251248736363</c:v>
                </c:pt>
                <c:pt idx="19">
                  <c:v>0.93021125147765527</c:v>
                </c:pt>
                <c:pt idx="20">
                  <c:v>1.1926832788582273</c:v>
                </c:pt>
                <c:pt idx="21">
                  <c:v>1.7351971237052437</c:v>
                </c:pt>
                <c:pt idx="22">
                  <c:v>3.8183290251462587</c:v>
                </c:pt>
                <c:pt idx="23">
                  <c:v>1.1775200725160118</c:v>
                </c:pt>
                <c:pt idx="24">
                  <c:v>3.0652991006845975</c:v>
                </c:pt>
                <c:pt idx="25">
                  <c:v>1.0623378714832921</c:v>
                </c:pt>
                <c:pt idx="26">
                  <c:v>3.8164992456240294</c:v>
                </c:pt>
              </c:numCache>
            </c:numRef>
          </c:yVal>
          <c:smooth val="0"/>
          <c:extLst>
            <c:ext xmlns:c16="http://schemas.microsoft.com/office/drawing/2014/chart" uri="{C3380CC4-5D6E-409C-BE32-E72D297353CC}">
              <c16:uniqueId val="{00000005-2B68-44C1-A29E-801C4F860D60}"/>
            </c:ext>
          </c:extLst>
        </c:ser>
        <c:ser>
          <c:idx val="3"/>
          <c:order val="3"/>
          <c:tx>
            <c:strRef>
              <c:f>Sheet1!$E$183</c:f>
              <c:strCache>
                <c:ptCount val="1"/>
                <c:pt idx="0">
                  <c:v>kr-feedback-behavior</c:v>
                </c:pt>
              </c:strCache>
            </c:strRef>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Sheet1!$A$184:$A$210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Sheet1!$J$184:$J$210</c:f>
              <c:numCache>
                <c:formatCode>General</c:formatCode>
                <c:ptCount val="27"/>
                <c:pt idx="0">
                  <c:v>2.652471469699818</c:v>
                </c:pt>
                <c:pt idx="1">
                  <c:v>3.7286878686695797</c:v>
                </c:pt>
                <c:pt idx="2">
                  <c:v>2.8302684995872704</c:v>
                </c:pt>
                <c:pt idx="3">
                  <c:v>3.8794018544756939</c:v>
                </c:pt>
                <c:pt idx="4">
                  <c:v>4.8299066118292489</c:v>
                </c:pt>
                <c:pt idx="5">
                  <c:v>4.2462483761604375</c:v>
                </c:pt>
                <c:pt idx="6">
                  <c:v>1.8478099836592641</c:v>
                </c:pt>
                <c:pt idx="7">
                  <c:v>2.2265238786218071</c:v>
                </c:pt>
                <c:pt idx="8">
                  <c:v>3.2727829501889416</c:v>
                </c:pt>
                <c:pt idx="9">
                  <c:v>1.2869389066871693</c:v>
                </c:pt>
                <c:pt idx="10">
                  <c:v>1.1899883588493885</c:v>
                </c:pt>
                <c:pt idx="11">
                  <c:v>2.7689062364639514</c:v>
                </c:pt>
                <c:pt idx="12">
                  <c:v>2.7593780570908715</c:v>
                </c:pt>
                <c:pt idx="13">
                  <c:v>1.1849686286495116</c:v>
                </c:pt>
                <c:pt idx="14">
                  <c:v>4.23991301837777</c:v>
                </c:pt>
                <c:pt idx="15">
                  <c:v>2.0472635983262553</c:v>
                </c:pt>
                <c:pt idx="16">
                  <c:v>4.2176105831473896</c:v>
                </c:pt>
                <c:pt idx="17">
                  <c:v>0.75592217635872661</c:v>
                </c:pt>
                <c:pt idx="18">
                  <c:v>0.74189786064107532</c:v>
                </c:pt>
                <c:pt idx="19">
                  <c:v>0.74564675192399732</c:v>
                </c:pt>
                <c:pt idx="20">
                  <c:v>1.0410722077365648</c:v>
                </c:pt>
                <c:pt idx="21">
                  <c:v>2.2504082740942142</c:v>
                </c:pt>
                <c:pt idx="22">
                  <c:v>3.3338183449195458</c:v>
                </c:pt>
                <c:pt idx="23">
                  <c:v>0.95611039153163513</c:v>
                </c:pt>
                <c:pt idx="24">
                  <c:v>3.188037568970743</c:v>
                </c:pt>
                <c:pt idx="25">
                  <c:v>1.2400549965056915</c:v>
                </c:pt>
                <c:pt idx="26">
                  <c:v>4.1383468520974285</c:v>
                </c:pt>
              </c:numCache>
            </c:numRef>
          </c:yVal>
          <c:smooth val="0"/>
          <c:extLst>
            <c:ext xmlns:c16="http://schemas.microsoft.com/office/drawing/2014/chart" uri="{C3380CC4-5D6E-409C-BE32-E72D297353CC}">
              <c16:uniqueId val="{00000007-2B68-44C1-A29E-801C4F860D60}"/>
            </c:ext>
          </c:extLst>
        </c:ser>
        <c:ser>
          <c:idx val="4"/>
          <c:order val="4"/>
          <c:tx>
            <c:strRef>
              <c:f>Sheet1!$F$183</c:f>
              <c:strCache>
                <c:ptCount val="1"/>
                <c:pt idx="0">
                  <c:v>kr-would-use</c:v>
                </c:pt>
              </c:strCache>
            </c:strRef>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xVal>
            <c:numRef>
              <c:f>Sheet1!$A$184:$A$210</c:f>
              <c:numCache>
                <c:formatCode>General</c:formatCode>
                <c:ptCount val="27"/>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numCache>
            </c:numRef>
          </c:xVal>
          <c:yVal>
            <c:numRef>
              <c:f>Sheet1!$K$184:$K$210</c:f>
              <c:numCache>
                <c:formatCode>General</c:formatCode>
                <c:ptCount val="27"/>
                <c:pt idx="0">
                  <c:v>3.0954982576357031</c:v>
                </c:pt>
                <c:pt idx="1">
                  <c:v>1.1062394465568992</c:v>
                </c:pt>
                <c:pt idx="2">
                  <c:v>0.71549838649047703</c:v>
                </c:pt>
                <c:pt idx="3">
                  <c:v>2.8743431242909843</c:v>
                </c:pt>
                <c:pt idx="4">
                  <c:v>1.0541484795781393</c:v>
                </c:pt>
                <c:pt idx="5">
                  <c:v>4.190341502878705</c:v>
                </c:pt>
                <c:pt idx="6">
                  <c:v>1.9243451924969981</c:v>
                </c:pt>
                <c:pt idx="7">
                  <c:v>1.6813955885141194</c:v>
                </c:pt>
                <c:pt idx="8">
                  <c:v>3.0369227094872766</c:v>
                </c:pt>
                <c:pt idx="9">
                  <c:v>0.72801590560794138</c:v>
                </c:pt>
                <c:pt idx="10">
                  <c:v>1.2676462945617275</c:v>
                </c:pt>
                <c:pt idx="11">
                  <c:v>2.15223080023936</c:v>
                </c:pt>
                <c:pt idx="12">
                  <c:v>3.1237741011514806</c:v>
                </c:pt>
                <c:pt idx="13">
                  <c:v>0.6985464170827218</c:v>
                </c:pt>
                <c:pt idx="14">
                  <c:v>1.0752823362840667</c:v>
                </c:pt>
                <c:pt idx="15">
                  <c:v>1.2647419341697383</c:v>
                </c:pt>
                <c:pt idx="16">
                  <c:v>3.6686788605413647</c:v>
                </c:pt>
                <c:pt idx="17">
                  <c:v>1.0754614542197598</c:v>
                </c:pt>
                <c:pt idx="18">
                  <c:v>0.87484589388130618</c:v>
                </c:pt>
                <c:pt idx="19">
                  <c:v>0.82502886785941709</c:v>
                </c:pt>
                <c:pt idx="20">
                  <c:v>1.1509611762589049</c:v>
                </c:pt>
                <c:pt idx="21">
                  <c:v>2.2251804593725129</c:v>
                </c:pt>
                <c:pt idx="22">
                  <c:v>1.7827065274345708</c:v>
                </c:pt>
                <c:pt idx="23">
                  <c:v>1.1929229542079633</c:v>
                </c:pt>
                <c:pt idx="24">
                  <c:v>3.2921629846515565</c:v>
                </c:pt>
                <c:pt idx="25">
                  <c:v>1.0346596159794359</c:v>
                </c:pt>
                <c:pt idx="26">
                  <c:v>2.8289796801821301</c:v>
                </c:pt>
              </c:numCache>
            </c:numRef>
          </c:yVal>
          <c:smooth val="0"/>
          <c:extLst>
            <c:ext xmlns:c16="http://schemas.microsoft.com/office/drawing/2014/chart" uri="{C3380CC4-5D6E-409C-BE32-E72D297353CC}">
              <c16:uniqueId val="{00000008-2B68-44C1-A29E-801C4F860D60}"/>
            </c:ext>
          </c:extLst>
        </c:ser>
        <c:dLbls>
          <c:showLegendKey val="0"/>
          <c:showVal val="0"/>
          <c:showCatName val="0"/>
          <c:showSerName val="0"/>
          <c:showPercent val="0"/>
          <c:showBubbleSize val="0"/>
        </c:dLbls>
        <c:axId val="1235163407"/>
        <c:axId val="1594307903"/>
      </c:scatterChart>
      <c:valAx>
        <c:axId val="1235163407"/>
        <c:scaling>
          <c:orientation val="minMax"/>
          <c:max val="70"/>
          <c:min val="1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07903"/>
        <c:crosses val="autoZero"/>
        <c:crossBetween val="midCat"/>
      </c:valAx>
      <c:valAx>
        <c:axId val="159430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634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Knee rods</a:t>
            </a:r>
            <a:r>
              <a:rPr lang="en-GB" baseline="0"/>
              <a:t> </a:t>
            </a:r>
            <a:r>
              <a:rPr lang="en-GB"/>
              <a:t>scores vs</a:t>
            </a:r>
            <a:r>
              <a:rPr lang="en-GB" baseline="0"/>
              <a:t> interest in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Sheet1!$C$213</c:f>
              <c:strCache>
                <c:ptCount val="1"/>
                <c:pt idx="0">
                  <c:v>kr-intuitive</c:v>
                </c:pt>
              </c:strCache>
            </c:strRef>
          </c:tx>
          <c:spPr>
            <a:solidFill>
              <a:schemeClr val="accent1"/>
            </a:solidFill>
            <a:ln>
              <a:noFill/>
            </a:ln>
            <a:effectLst/>
          </c:spPr>
          <c:invertIfNegative val="0"/>
          <c:cat>
            <c:strRef>
              <c:f>Sheet1!$A$214:$A$217</c:f>
              <c:strCache>
                <c:ptCount val="4"/>
                <c:pt idx="0">
                  <c:v>like-tech-enjoy-new</c:v>
                </c:pt>
                <c:pt idx="1">
                  <c:v>tech-useful-use-regularly</c:v>
                </c:pt>
                <c:pt idx="2">
                  <c:v>dont-mind-when-needed</c:v>
                </c:pt>
                <c:pt idx="3">
                  <c:v>not-interested</c:v>
                </c:pt>
              </c:strCache>
            </c:strRef>
          </c:cat>
          <c:val>
            <c:numRef>
              <c:f>Sheet1!$C$214:$C$217</c:f>
              <c:numCache>
                <c:formatCode>General</c:formatCode>
                <c:ptCount val="4"/>
                <c:pt idx="0">
                  <c:v>1.7333333333333334</c:v>
                </c:pt>
                <c:pt idx="1">
                  <c:v>2.4444444444444446</c:v>
                </c:pt>
                <c:pt idx="2">
                  <c:v>2.5</c:v>
                </c:pt>
                <c:pt idx="3">
                  <c:v>1</c:v>
                </c:pt>
              </c:numCache>
            </c:numRef>
          </c:val>
          <c:extLst>
            <c:ext xmlns:c16="http://schemas.microsoft.com/office/drawing/2014/chart" uri="{C3380CC4-5D6E-409C-BE32-E72D297353CC}">
              <c16:uniqueId val="{00000000-2C52-4D40-A1B0-ADF0920D573E}"/>
            </c:ext>
          </c:extLst>
        </c:ser>
        <c:ser>
          <c:idx val="1"/>
          <c:order val="1"/>
          <c:tx>
            <c:strRef>
              <c:f>Sheet1!$D$213</c:f>
              <c:strCache>
                <c:ptCount val="1"/>
                <c:pt idx="0">
                  <c:v>kr-feel-safer</c:v>
                </c:pt>
              </c:strCache>
            </c:strRef>
          </c:tx>
          <c:spPr>
            <a:solidFill>
              <a:schemeClr val="accent2"/>
            </a:solidFill>
            <a:ln>
              <a:noFill/>
            </a:ln>
            <a:effectLst/>
          </c:spPr>
          <c:invertIfNegative val="0"/>
          <c:cat>
            <c:strRef>
              <c:f>Sheet1!$A$214:$A$217</c:f>
              <c:strCache>
                <c:ptCount val="4"/>
                <c:pt idx="0">
                  <c:v>like-tech-enjoy-new</c:v>
                </c:pt>
                <c:pt idx="1">
                  <c:v>tech-useful-use-regularly</c:v>
                </c:pt>
                <c:pt idx="2">
                  <c:v>dont-mind-when-needed</c:v>
                </c:pt>
                <c:pt idx="3">
                  <c:v>not-interested</c:v>
                </c:pt>
              </c:strCache>
            </c:strRef>
          </c:cat>
          <c:val>
            <c:numRef>
              <c:f>Sheet1!$D$214:$D$217</c:f>
              <c:numCache>
                <c:formatCode>General</c:formatCode>
                <c:ptCount val="4"/>
                <c:pt idx="0">
                  <c:v>1.6</c:v>
                </c:pt>
                <c:pt idx="1">
                  <c:v>2.5555555555555554</c:v>
                </c:pt>
                <c:pt idx="2">
                  <c:v>2.5</c:v>
                </c:pt>
                <c:pt idx="3">
                  <c:v>1</c:v>
                </c:pt>
              </c:numCache>
            </c:numRef>
          </c:val>
          <c:extLst>
            <c:ext xmlns:c16="http://schemas.microsoft.com/office/drawing/2014/chart" uri="{C3380CC4-5D6E-409C-BE32-E72D297353CC}">
              <c16:uniqueId val="{00000001-2C52-4D40-A1B0-ADF0920D573E}"/>
            </c:ext>
          </c:extLst>
        </c:ser>
        <c:ser>
          <c:idx val="2"/>
          <c:order val="2"/>
          <c:tx>
            <c:strRef>
              <c:f>Sheet1!$E$213</c:f>
              <c:strCache>
                <c:ptCount val="1"/>
                <c:pt idx="0">
                  <c:v>kr-trust-register-communicate</c:v>
                </c:pt>
              </c:strCache>
            </c:strRef>
          </c:tx>
          <c:spPr>
            <a:solidFill>
              <a:schemeClr val="accent3"/>
            </a:solidFill>
            <a:ln>
              <a:noFill/>
            </a:ln>
            <a:effectLst/>
          </c:spPr>
          <c:invertIfNegative val="0"/>
          <c:cat>
            <c:strRef>
              <c:f>Sheet1!$A$214:$A$217</c:f>
              <c:strCache>
                <c:ptCount val="4"/>
                <c:pt idx="0">
                  <c:v>like-tech-enjoy-new</c:v>
                </c:pt>
                <c:pt idx="1">
                  <c:v>tech-useful-use-regularly</c:v>
                </c:pt>
                <c:pt idx="2">
                  <c:v>dont-mind-when-needed</c:v>
                </c:pt>
                <c:pt idx="3">
                  <c:v>not-interested</c:v>
                </c:pt>
              </c:strCache>
            </c:strRef>
          </c:cat>
          <c:val>
            <c:numRef>
              <c:f>Sheet1!$E$214:$E$217</c:f>
              <c:numCache>
                <c:formatCode>General</c:formatCode>
                <c:ptCount val="4"/>
                <c:pt idx="0">
                  <c:v>1.8666666666666667</c:v>
                </c:pt>
                <c:pt idx="1">
                  <c:v>2.8888888888888888</c:v>
                </c:pt>
                <c:pt idx="2">
                  <c:v>2.5</c:v>
                </c:pt>
                <c:pt idx="3">
                  <c:v>1</c:v>
                </c:pt>
              </c:numCache>
            </c:numRef>
          </c:val>
          <c:extLst>
            <c:ext xmlns:c16="http://schemas.microsoft.com/office/drawing/2014/chart" uri="{C3380CC4-5D6E-409C-BE32-E72D297353CC}">
              <c16:uniqueId val="{00000002-2C52-4D40-A1B0-ADF0920D573E}"/>
            </c:ext>
          </c:extLst>
        </c:ser>
        <c:ser>
          <c:idx val="3"/>
          <c:order val="3"/>
          <c:tx>
            <c:strRef>
              <c:f>Sheet1!$F$213</c:f>
              <c:strCache>
                <c:ptCount val="1"/>
                <c:pt idx="0">
                  <c:v>kr-feedback-behavior</c:v>
                </c:pt>
              </c:strCache>
            </c:strRef>
          </c:tx>
          <c:spPr>
            <a:solidFill>
              <a:schemeClr val="accent4"/>
            </a:solidFill>
            <a:ln>
              <a:noFill/>
            </a:ln>
            <a:effectLst/>
          </c:spPr>
          <c:invertIfNegative val="0"/>
          <c:cat>
            <c:strRef>
              <c:f>Sheet1!$A$214:$A$217</c:f>
              <c:strCache>
                <c:ptCount val="4"/>
                <c:pt idx="0">
                  <c:v>like-tech-enjoy-new</c:v>
                </c:pt>
                <c:pt idx="1">
                  <c:v>tech-useful-use-regularly</c:v>
                </c:pt>
                <c:pt idx="2">
                  <c:v>dont-mind-when-needed</c:v>
                </c:pt>
                <c:pt idx="3">
                  <c:v>not-interested</c:v>
                </c:pt>
              </c:strCache>
            </c:strRef>
          </c:cat>
          <c:val>
            <c:numRef>
              <c:f>Sheet1!$F$214:$F$217</c:f>
              <c:numCache>
                <c:formatCode>General</c:formatCode>
                <c:ptCount val="4"/>
                <c:pt idx="0">
                  <c:v>2.4666666666666668</c:v>
                </c:pt>
                <c:pt idx="1">
                  <c:v>2.7777777777777777</c:v>
                </c:pt>
                <c:pt idx="2">
                  <c:v>2</c:v>
                </c:pt>
                <c:pt idx="3">
                  <c:v>1</c:v>
                </c:pt>
              </c:numCache>
            </c:numRef>
          </c:val>
          <c:extLst>
            <c:ext xmlns:c16="http://schemas.microsoft.com/office/drawing/2014/chart" uri="{C3380CC4-5D6E-409C-BE32-E72D297353CC}">
              <c16:uniqueId val="{00000003-2C52-4D40-A1B0-ADF0920D573E}"/>
            </c:ext>
          </c:extLst>
        </c:ser>
        <c:ser>
          <c:idx val="4"/>
          <c:order val="4"/>
          <c:tx>
            <c:strRef>
              <c:f>Sheet1!$G$213</c:f>
              <c:strCache>
                <c:ptCount val="1"/>
                <c:pt idx="0">
                  <c:v>kr-would-use</c:v>
                </c:pt>
              </c:strCache>
            </c:strRef>
          </c:tx>
          <c:spPr>
            <a:solidFill>
              <a:schemeClr val="accent5"/>
            </a:solidFill>
            <a:ln>
              <a:noFill/>
            </a:ln>
            <a:effectLst/>
          </c:spPr>
          <c:invertIfNegative val="0"/>
          <c:cat>
            <c:strRef>
              <c:f>Sheet1!$A$214:$A$217</c:f>
              <c:strCache>
                <c:ptCount val="4"/>
                <c:pt idx="0">
                  <c:v>like-tech-enjoy-new</c:v>
                </c:pt>
                <c:pt idx="1">
                  <c:v>tech-useful-use-regularly</c:v>
                </c:pt>
                <c:pt idx="2">
                  <c:v>dont-mind-when-needed</c:v>
                </c:pt>
                <c:pt idx="3">
                  <c:v>not-interested</c:v>
                </c:pt>
              </c:strCache>
            </c:strRef>
          </c:cat>
          <c:val>
            <c:numRef>
              <c:f>Sheet1!$G$214:$G$217</c:f>
              <c:numCache>
                <c:formatCode>General</c:formatCode>
                <c:ptCount val="4"/>
                <c:pt idx="0">
                  <c:v>1.5333333333333334</c:v>
                </c:pt>
                <c:pt idx="1">
                  <c:v>2.5555555555555554</c:v>
                </c:pt>
                <c:pt idx="2">
                  <c:v>1.5</c:v>
                </c:pt>
                <c:pt idx="3">
                  <c:v>1</c:v>
                </c:pt>
              </c:numCache>
            </c:numRef>
          </c:val>
          <c:extLst>
            <c:ext xmlns:c16="http://schemas.microsoft.com/office/drawing/2014/chart" uri="{C3380CC4-5D6E-409C-BE32-E72D297353CC}">
              <c16:uniqueId val="{00000004-2C52-4D40-A1B0-ADF0920D573E}"/>
            </c:ext>
          </c:extLst>
        </c:ser>
        <c:dLbls>
          <c:showLegendKey val="0"/>
          <c:showVal val="0"/>
          <c:showCatName val="0"/>
          <c:showSerName val="0"/>
          <c:showPercent val="0"/>
          <c:showBubbleSize val="0"/>
        </c:dLbls>
        <c:gapWidth val="219"/>
        <c:overlap val="-27"/>
        <c:axId val="1843099983"/>
        <c:axId val="1843108143"/>
      </c:barChart>
      <c:catAx>
        <c:axId val="1843099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Interest in technology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08143"/>
        <c:crosses val="autoZero"/>
        <c:auto val="1"/>
        <c:lblAlgn val="ctr"/>
        <c:lblOffset val="100"/>
        <c:noMultiLvlLbl val="0"/>
      </c:catAx>
      <c:valAx>
        <c:axId val="1843108143"/>
        <c:scaling>
          <c:orientation val="minMax"/>
          <c:max val="5"/>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09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All scores </a:t>
            </a:r>
            <a:r>
              <a:rPr lang="en-GB" baseline="0"/>
              <a:t>vs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Intuitive</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(Sheet1!$A$32:$A$58,Sheet1!$A$83:$A$109,Sheet1!$A$134:$A$160,Sheet1!$A$184:$A$210)</c:f>
              <c:numCache>
                <c:formatCode>General</c:formatCode>
                <c:ptCount val="108"/>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pt idx="27">
                  <c:v>25</c:v>
                </c:pt>
                <c:pt idx="28">
                  <c:v>25</c:v>
                </c:pt>
                <c:pt idx="29">
                  <c:v>20</c:v>
                </c:pt>
                <c:pt idx="30">
                  <c:v>23</c:v>
                </c:pt>
                <c:pt idx="31">
                  <c:v>47</c:v>
                </c:pt>
                <c:pt idx="32">
                  <c:v>21</c:v>
                </c:pt>
                <c:pt idx="33">
                  <c:v>60</c:v>
                </c:pt>
                <c:pt idx="34">
                  <c:v>37</c:v>
                </c:pt>
                <c:pt idx="35">
                  <c:v>52</c:v>
                </c:pt>
                <c:pt idx="36">
                  <c:v>20</c:v>
                </c:pt>
                <c:pt idx="37">
                  <c:v>65</c:v>
                </c:pt>
                <c:pt idx="38">
                  <c:v>52</c:v>
                </c:pt>
                <c:pt idx="39">
                  <c:v>30</c:v>
                </c:pt>
                <c:pt idx="40">
                  <c:v>61</c:v>
                </c:pt>
                <c:pt idx="41">
                  <c:v>47</c:v>
                </c:pt>
                <c:pt idx="42">
                  <c:v>53</c:v>
                </c:pt>
                <c:pt idx="43">
                  <c:v>20</c:v>
                </c:pt>
                <c:pt idx="44">
                  <c:v>56</c:v>
                </c:pt>
                <c:pt idx="45">
                  <c:v>54</c:v>
                </c:pt>
                <c:pt idx="46">
                  <c:v>64</c:v>
                </c:pt>
                <c:pt idx="47">
                  <c:v>35</c:v>
                </c:pt>
                <c:pt idx="48">
                  <c:v>45</c:v>
                </c:pt>
                <c:pt idx="49">
                  <c:v>51</c:v>
                </c:pt>
                <c:pt idx="50">
                  <c:v>60</c:v>
                </c:pt>
                <c:pt idx="51">
                  <c:v>66</c:v>
                </c:pt>
                <c:pt idx="52">
                  <c:v>35</c:v>
                </c:pt>
                <c:pt idx="53">
                  <c:v>44</c:v>
                </c:pt>
                <c:pt idx="54">
                  <c:v>25</c:v>
                </c:pt>
                <c:pt idx="55">
                  <c:v>25</c:v>
                </c:pt>
                <c:pt idx="56">
                  <c:v>20</c:v>
                </c:pt>
                <c:pt idx="57">
                  <c:v>23</c:v>
                </c:pt>
                <c:pt idx="58">
                  <c:v>47</c:v>
                </c:pt>
                <c:pt idx="59">
                  <c:v>21</c:v>
                </c:pt>
                <c:pt idx="60">
                  <c:v>60</c:v>
                </c:pt>
                <c:pt idx="61">
                  <c:v>37</c:v>
                </c:pt>
                <c:pt idx="62">
                  <c:v>52</c:v>
                </c:pt>
                <c:pt idx="63">
                  <c:v>20</c:v>
                </c:pt>
                <c:pt idx="64">
                  <c:v>65</c:v>
                </c:pt>
                <c:pt idx="65">
                  <c:v>52</c:v>
                </c:pt>
                <c:pt idx="66">
                  <c:v>30</c:v>
                </c:pt>
                <c:pt idx="67">
                  <c:v>61</c:v>
                </c:pt>
                <c:pt idx="68">
                  <c:v>47</c:v>
                </c:pt>
                <c:pt idx="69">
                  <c:v>53</c:v>
                </c:pt>
                <c:pt idx="70">
                  <c:v>20</c:v>
                </c:pt>
                <c:pt idx="71">
                  <c:v>56</c:v>
                </c:pt>
                <c:pt idx="72">
                  <c:v>54</c:v>
                </c:pt>
                <c:pt idx="73">
                  <c:v>64</c:v>
                </c:pt>
                <c:pt idx="74">
                  <c:v>35</c:v>
                </c:pt>
                <c:pt idx="75">
                  <c:v>45</c:v>
                </c:pt>
                <c:pt idx="76">
                  <c:v>51</c:v>
                </c:pt>
                <c:pt idx="77">
                  <c:v>60</c:v>
                </c:pt>
                <c:pt idx="78">
                  <c:v>66</c:v>
                </c:pt>
                <c:pt idx="79">
                  <c:v>35</c:v>
                </c:pt>
                <c:pt idx="80">
                  <c:v>44</c:v>
                </c:pt>
                <c:pt idx="81">
                  <c:v>25</c:v>
                </c:pt>
                <c:pt idx="82">
                  <c:v>25</c:v>
                </c:pt>
                <c:pt idx="83">
                  <c:v>20</c:v>
                </c:pt>
                <c:pt idx="84">
                  <c:v>23</c:v>
                </c:pt>
                <c:pt idx="85">
                  <c:v>47</c:v>
                </c:pt>
                <c:pt idx="86">
                  <c:v>21</c:v>
                </c:pt>
                <c:pt idx="87">
                  <c:v>60</c:v>
                </c:pt>
                <c:pt idx="88">
                  <c:v>37</c:v>
                </c:pt>
                <c:pt idx="89">
                  <c:v>52</c:v>
                </c:pt>
                <c:pt idx="90">
                  <c:v>20</c:v>
                </c:pt>
                <c:pt idx="91">
                  <c:v>65</c:v>
                </c:pt>
                <c:pt idx="92">
                  <c:v>52</c:v>
                </c:pt>
                <c:pt idx="93">
                  <c:v>30</c:v>
                </c:pt>
                <c:pt idx="94">
                  <c:v>61</c:v>
                </c:pt>
                <c:pt idx="95">
                  <c:v>47</c:v>
                </c:pt>
                <c:pt idx="96">
                  <c:v>53</c:v>
                </c:pt>
                <c:pt idx="97">
                  <c:v>20</c:v>
                </c:pt>
                <c:pt idx="98">
                  <c:v>56</c:v>
                </c:pt>
                <c:pt idx="99">
                  <c:v>54</c:v>
                </c:pt>
                <c:pt idx="100">
                  <c:v>64</c:v>
                </c:pt>
                <c:pt idx="101">
                  <c:v>35</c:v>
                </c:pt>
                <c:pt idx="102">
                  <c:v>45</c:v>
                </c:pt>
                <c:pt idx="103">
                  <c:v>51</c:v>
                </c:pt>
                <c:pt idx="104">
                  <c:v>60</c:v>
                </c:pt>
                <c:pt idx="105">
                  <c:v>66</c:v>
                </c:pt>
                <c:pt idx="106">
                  <c:v>35</c:v>
                </c:pt>
                <c:pt idx="107">
                  <c:v>44</c:v>
                </c:pt>
              </c:numCache>
            </c:numRef>
          </c:xVal>
          <c:yVal>
            <c:numRef>
              <c:f>(Sheet1!$G$32:$G$58,Sheet1!$G$83:$G$109,Sheet1!$G$134:$G$160,Sheet1!$G$184:$G$210)</c:f>
              <c:numCache>
                <c:formatCode>General</c:formatCode>
                <c:ptCount val="108"/>
                <c:pt idx="0">
                  <c:v>4.2133291316549162</c:v>
                </c:pt>
                <c:pt idx="1">
                  <c:v>4.7936963161376509</c:v>
                </c:pt>
                <c:pt idx="2">
                  <c:v>2.042249970103303</c:v>
                </c:pt>
                <c:pt idx="3">
                  <c:v>5.1764577318275036</c:v>
                </c:pt>
                <c:pt idx="4">
                  <c:v>1.0534433624909143</c:v>
                </c:pt>
                <c:pt idx="5">
                  <c:v>2.3361590759932978</c:v>
                </c:pt>
                <c:pt idx="6">
                  <c:v>4.0295971454736534</c:v>
                </c:pt>
                <c:pt idx="7">
                  <c:v>0.83333610638165023</c:v>
                </c:pt>
                <c:pt idx="8">
                  <c:v>3.1629259097674876</c:v>
                </c:pt>
                <c:pt idx="9">
                  <c:v>0.75832768181691523</c:v>
                </c:pt>
                <c:pt idx="10">
                  <c:v>2.0919836595797903</c:v>
                </c:pt>
                <c:pt idx="11">
                  <c:v>3.0645573241349116</c:v>
                </c:pt>
                <c:pt idx="12">
                  <c:v>3.0885929423099103</c:v>
                </c:pt>
                <c:pt idx="13">
                  <c:v>2.1456311892973212</c:v>
                </c:pt>
                <c:pt idx="14">
                  <c:v>0.9010309802226123</c:v>
                </c:pt>
                <c:pt idx="15">
                  <c:v>1.1009677690122763</c:v>
                </c:pt>
                <c:pt idx="16">
                  <c:v>2.8857304735560145</c:v>
                </c:pt>
                <c:pt idx="17">
                  <c:v>1.0171340160862155</c:v>
                </c:pt>
                <c:pt idx="18">
                  <c:v>1.3433972969979309</c:v>
                </c:pt>
                <c:pt idx="19">
                  <c:v>1.2378441113804817</c:v>
                </c:pt>
                <c:pt idx="20">
                  <c:v>0.65307570027852369</c:v>
                </c:pt>
                <c:pt idx="21">
                  <c:v>1.1179095668034242</c:v>
                </c:pt>
                <c:pt idx="22">
                  <c:v>0.80706173619894139</c:v>
                </c:pt>
                <c:pt idx="23">
                  <c:v>1.1599778866755499</c:v>
                </c:pt>
                <c:pt idx="24">
                  <c:v>3.2003201163380615</c:v>
                </c:pt>
                <c:pt idx="25">
                  <c:v>1.3440332505709123</c:v>
                </c:pt>
                <c:pt idx="26">
                  <c:v>2.2546574112764071</c:v>
                </c:pt>
                <c:pt idx="27">
                  <c:v>0.96227329138972095</c:v>
                </c:pt>
                <c:pt idx="28">
                  <c:v>0.88293905091361791</c:v>
                </c:pt>
                <c:pt idx="29">
                  <c:v>4.1211034951675307</c:v>
                </c:pt>
                <c:pt idx="30">
                  <c:v>5.0759615564419009</c:v>
                </c:pt>
                <c:pt idx="31">
                  <c:v>4.2212959853103289</c:v>
                </c:pt>
                <c:pt idx="32">
                  <c:v>4.2267504312465904</c:v>
                </c:pt>
                <c:pt idx="33">
                  <c:v>3.0598332988937447</c:v>
                </c:pt>
                <c:pt idx="34">
                  <c:v>1.208680712085342</c:v>
                </c:pt>
                <c:pt idx="35">
                  <c:v>4.0447451940365893</c:v>
                </c:pt>
                <c:pt idx="36">
                  <c:v>0.96926032962552766</c:v>
                </c:pt>
                <c:pt idx="37">
                  <c:v>0.92526250966468937</c:v>
                </c:pt>
                <c:pt idx="38">
                  <c:v>2.7100450918140382</c:v>
                </c:pt>
                <c:pt idx="39">
                  <c:v>1.3465644066368034</c:v>
                </c:pt>
                <c:pt idx="40">
                  <c:v>0.66217871971024822</c:v>
                </c:pt>
                <c:pt idx="41">
                  <c:v>0.67641761414662938</c:v>
                </c:pt>
                <c:pt idx="42">
                  <c:v>1.97383175727382</c:v>
                </c:pt>
                <c:pt idx="43">
                  <c:v>4.2153515643789152</c:v>
                </c:pt>
                <c:pt idx="44">
                  <c:v>0.98039184500896215</c:v>
                </c:pt>
                <c:pt idx="45">
                  <c:v>0.94336014859260831</c:v>
                </c:pt>
                <c:pt idx="46">
                  <c:v>0.85689933764795345</c:v>
                </c:pt>
                <c:pt idx="47">
                  <c:v>1.0532992227144609</c:v>
                </c:pt>
                <c:pt idx="48">
                  <c:v>2.2175809052776128</c:v>
                </c:pt>
                <c:pt idx="49">
                  <c:v>3.2207958020042904</c:v>
                </c:pt>
                <c:pt idx="50">
                  <c:v>1.2342218326393986</c:v>
                </c:pt>
                <c:pt idx="51">
                  <c:v>1.7180533006273293</c:v>
                </c:pt>
                <c:pt idx="52">
                  <c:v>0.71421364631479956</c:v>
                </c:pt>
                <c:pt idx="53">
                  <c:v>4.0592387429236947</c:v>
                </c:pt>
                <c:pt idx="54">
                  <c:v>0.95108349832490435</c:v>
                </c:pt>
                <c:pt idx="55">
                  <c:v>2.7897255697787782</c:v>
                </c:pt>
                <c:pt idx="56">
                  <c:v>1.2981697294853185</c:v>
                </c:pt>
                <c:pt idx="57">
                  <c:v>5.0149324591532913</c:v>
                </c:pt>
                <c:pt idx="58">
                  <c:v>4.1417592170241857</c:v>
                </c:pt>
                <c:pt idx="59">
                  <c:v>3.9960942399218271</c:v>
                </c:pt>
                <c:pt idx="60">
                  <c:v>1.9540274534894482</c:v>
                </c:pt>
                <c:pt idx="61">
                  <c:v>1.3211924034946865</c:v>
                </c:pt>
                <c:pt idx="62">
                  <c:v>3.7637526541354336</c:v>
                </c:pt>
                <c:pt idx="63">
                  <c:v>1.1913876853826695</c:v>
                </c:pt>
                <c:pt idx="64">
                  <c:v>0.83709051567351778</c:v>
                </c:pt>
                <c:pt idx="65">
                  <c:v>0.85725562893450014</c:v>
                </c:pt>
                <c:pt idx="66">
                  <c:v>3.1364205917808987</c:v>
                </c:pt>
                <c:pt idx="67">
                  <c:v>1.1816691396479031</c:v>
                </c:pt>
                <c:pt idx="68">
                  <c:v>0.88994532882248389</c:v>
                </c:pt>
                <c:pt idx="69">
                  <c:v>0.94436301415769841</c:v>
                </c:pt>
                <c:pt idx="70">
                  <c:v>2.259418769840658</c:v>
                </c:pt>
                <c:pt idx="71">
                  <c:v>1.2045913964999768</c:v>
                </c:pt>
                <c:pt idx="72">
                  <c:v>0.78705536654587815</c:v>
                </c:pt>
                <c:pt idx="73">
                  <c:v>0.90238162471350691</c:v>
                </c:pt>
                <c:pt idx="74">
                  <c:v>0.80056768048361682</c:v>
                </c:pt>
                <c:pt idx="75">
                  <c:v>1.8078258443848698</c:v>
                </c:pt>
                <c:pt idx="76">
                  <c:v>1.7993626805729002</c:v>
                </c:pt>
                <c:pt idx="77">
                  <c:v>1.1598148520050873</c:v>
                </c:pt>
                <c:pt idx="78">
                  <c:v>1.1791180023368701</c:v>
                </c:pt>
                <c:pt idx="79">
                  <c:v>0.9288691661694698</c:v>
                </c:pt>
                <c:pt idx="80">
                  <c:v>0.68256227548578607</c:v>
                </c:pt>
                <c:pt idx="81">
                  <c:v>0.94251083680203629</c:v>
                </c:pt>
                <c:pt idx="82">
                  <c:v>1.8060247634855138</c:v>
                </c:pt>
                <c:pt idx="83">
                  <c:v>0.76504072304620085</c:v>
                </c:pt>
                <c:pt idx="84">
                  <c:v>5.2184494169803104</c:v>
                </c:pt>
                <c:pt idx="85">
                  <c:v>3.7187219527359319</c:v>
                </c:pt>
                <c:pt idx="86">
                  <c:v>4.6937913987438638</c:v>
                </c:pt>
                <c:pt idx="87">
                  <c:v>1.6830462657104799</c:v>
                </c:pt>
                <c:pt idx="88">
                  <c:v>0.96965287987710069</c:v>
                </c:pt>
                <c:pt idx="89">
                  <c:v>2.0878345829961087</c:v>
                </c:pt>
                <c:pt idx="90">
                  <c:v>1.0068153053629258</c:v>
                </c:pt>
                <c:pt idx="91">
                  <c:v>0.78000734939009742</c:v>
                </c:pt>
                <c:pt idx="92">
                  <c:v>2.0341178878839892</c:v>
                </c:pt>
                <c:pt idx="93">
                  <c:v>3.1394734318379252</c:v>
                </c:pt>
                <c:pt idx="94">
                  <c:v>1.2079784694507749</c:v>
                </c:pt>
                <c:pt idx="95">
                  <c:v>0.86506885714405168</c:v>
                </c:pt>
                <c:pt idx="96">
                  <c:v>1.828670556445172</c:v>
                </c:pt>
                <c:pt idx="97">
                  <c:v>3.2483591515294226</c:v>
                </c:pt>
                <c:pt idx="98">
                  <c:v>1.3435503013143557</c:v>
                </c:pt>
                <c:pt idx="99">
                  <c:v>1.0559706002881677</c:v>
                </c:pt>
                <c:pt idx="100">
                  <c:v>1.0470363868080006</c:v>
                </c:pt>
                <c:pt idx="101">
                  <c:v>2.2834720598646832</c:v>
                </c:pt>
                <c:pt idx="102">
                  <c:v>2.3152814174107057</c:v>
                </c:pt>
                <c:pt idx="103">
                  <c:v>4.2469024635723134</c:v>
                </c:pt>
                <c:pt idx="104">
                  <c:v>0.65206027836070046</c:v>
                </c:pt>
                <c:pt idx="105">
                  <c:v>2.8104955969537162</c:v>
                </c:pt>
                <c:pt idx="106">
                  <c:v>0.92833975035863514</c:v>
                </c:pt>
                <c:pt idx="107">
                  <c:v>0.9820483910939195</c:v>
                </c:pt>
              </c:numCache>
            </c:numRef>
          </c:yVal>
          <c:smooth val="0"/>
          <c:extLst>
            <c:ext xmlns:c16="http://schemas.microsoft.com/office/drawing/2014/chart" uri="{C3380CC4-5D6E-409C-BE32-E72D297353CC}">
              <c16:uniqueId val="{0000001A-CC7E-4BA2-AEF4-EE4C1D52C09A}"/>
            </c:ext>
          </c:extLst>
        </c:ser>
        <c:ser>
          <c:idx val="1"/>
          <c:order val="1"/>
          <c:tx>
            <c:v>Feel safer</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(Sheet1!$A$32:$A$58,Sheet1!$A$83:$A$109,Sheet1!$A$134:$A$160,Sheet1!$A$184:$A$210)</c:f>
              <c:numCache>
                <c:formatCode>General</c:formatCode>
                <c:ptCount val="108"/>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pt idx="27">
                  <c:v>25</c:v>
                </c:pt>
                <c:pt idx="28">
                  <c:v>25</c:v>
                </c:pt>
                <c:pt idx="29">
                  <c:v>20</c:v>
                </c:pt>
                <c:pt idx="30">
                  <c:v>23</c:v>
                </c:pt>
                <c:pt idx="31">
                  <c:v>47</c:v>
                </c:pt>
                <c:pt idx="32">
                  <c:v>21</c:v>
                </c:pt>
                <c:pt idx="33">
                  <c:v>60</c:v>
                </c:pt>
                <c:pt idx="34">
                  <c:v>37</c:v>
                </c:pt>
                <c:pt idx="35">
                  <c:v>52</c:v>
                </c:pt>
                <c:pt idx="36">
                  <c:v>20</c:v>
                </c:pt>
                <c:pt idx="37">
                  <c:v>65</c:v>
                </c:pt>
                <c:pt idx="38">
                  <c:v>52</c:v>
                </c:pt>
                <c:pt idx="39">
                  <c:v>30</c:v>
                </c:pt>
                <c:pt idx="40">
                  <c:v>61</c:v>
                </c:pt>
                <c:pt idx="41">
                  <c:v>47</c:v>
                </c:pt>
                <c:pt idx="42">
                  <c:v>53</c:v>
                </c:pt>
                <c:pt idx="43">
                  <c:v>20</c:v>
                </c:pt>
                <c:pt idx="44">
                  <c:v>56</c:v>
                </c:pt>
                <c:pt idx="45">
                  <c:v>54</c:v>
                </c:pt>
                <c:pt idx="46">
                  <c:v>64</c:v>
                </c:pt>
                <c:pt idx="47">
                  <c:v>35</c:v>
                </c:pt>
                <c:pt idx="48">
                  <c:v>45</c:v>
                </c:pt>
                <c:pt idx="49">
                  <c:v>51</c:v>
                </c:pt>
                <c:pt idx="50">
                  <c:v>60</c:v>
                </c:pt>
                <c:pt idx="51">
                  <c:v>66</c:v>
                </c:pt>
                <c:pt idx="52">
                  <c:v>35</c:v>
                </c:pt>
                <c:pt idx="53">
                  <c:v>44</c:v>
                </c:pt>
                <c:pt idx="54">
                  <c:v>25</c:v>
                </c:pt>
                <c:pt idx="55">
                  <c:v>25</c:v>
                </c:pt>
                <c:pt idx="56">
                  <c:v>20</c:v>
                </c:pt>
                <c:pt idx="57">
                  <c:v>23</c:v>
                </c:pt>
                <c:pt idx="58">
                  <c:v>47</c:v>
                </c:pt>
                <c:pt idx="59">
                  <c:v>21</c:v>
                </c:pt>
                <c:pt idx="60">
                  <c:v>60</c:v>
                </c:pt>
                <c:pt idx="61">
                  <c:v>37</c:v>
                </c:pt>
                <c:pt idx="62">
                  <c:v>52</c:v>
                </c:pt>
                <c:pt idx="63">
                  <c:v>20</c:v>
                </c:pt>
                <c:pt idx="64">
                  <c:v>65</c:v>
                </c:pt>
                <c:pt idx="65">
                  <c:v>52</c:v>
                </c:pt>
                <c:pt idx="66">
                  <c:v>30</c:v>
                </c:pt>
                <c:pt idx="67">
                  <c:v>61</c:v>
                </c:pt>
                <c:pt idx="68">
                  <c:v>47</c:v>
                </c:pt>
                <c:pt idx="69">
                  <c:v>53</c:v>
                </c:pt>
                <c:pt idx="70">
                  <c:v>20</c:v>
                </c:pt>
                <c:pt idx="71">
                  <c:v>56</c:v>
                </c:pt>
                <c:pt idx="72">
                  <c:v>54</c:v>
                </c:pt>
                <c:pt idx="73">
                  <c:v>64</c:v>
                </c:pt>
                <c:pt idx="74">
                  <c:v>35</c:v>
                </c:pt>
                <c:pt idx="75">
                  <c:v>45</c:v>
                </c:pt>
                <c:pt idx="76">
                  <c:v>51</c:v>
                </c:pt>
                <c:pt idx="77">
                  <c:v>60</c:v>
                </c:pt>
                <c:pt idx="78">
                  <c:v>66</c:v>
                </c:pt>
                <c:pt idx="79">
                  <c:v>35</c:v>
                </c:pt>
                <c:pt idx="80">
                  <c:v>44</c:v>
                </c:pt>
                <c:pt idx="81">
                  <c:v>25</c:v>
                </c:pt>
                <c:pt idx="82">
                  <c:v>25</c:v>
                </c:pt>
                <c:pt idx="83">
                  <c:v>20</c:v>
                </c:pt>
                <c:pt idx="84">
                  <c:v>23</c:v>
                </c:pt>
                <c:pt idx="85">
                  <c:v>47</c:v>
                </c:pt>
                <c:pt idx="86">
                  <c:v>21</c:v>
                </c:pt>
                <c:pt idx="87">
                  <c:v>60</c:v>
                </c:pt>
                <c:pt idx="88">
                  <c:v>37</c:v>
                </c:pt>
                <c:pt idx="89">
                  <c:v>52</c:v>
                </c:pt>
                <c:pt idx="90">
                  <c:v>20</c:v>
                </c:pt>
                <c:pt idx="91">
                  <c:v>65</c:v>
                </c:pt>
                <c:pt idx="92">
                  <c:v>52</c:v>
                </c:pt>
                <c:pt idx="93">
                  <c:v>30</c:v>
                </c:pt>
                <c:pt idx="94">
                  <c:v>61</c:v>
                </c:pt>
                <c:pt idx="95">
                  <c:v>47</c:v>
                </c:pt>
                <c:pt idx="96">
                  <c:v>53</c:v>
                </c:pt>
                <c:pt idx="97">
                  <c:v>20</c:v>
                </c:pt>
                <c:pt idx="98">
                  <c:v>56</c:v>
                </c:pt>
                <c:pt idx="99">
                  <c:v>54</c:v>
                </c:pt>
                <c:pt idx="100">
                  <c:v>64</c:v>
                </c:pt>
                <c:pt idx="101">
                  <c:v>35</c:v>
                </c:pt>
                <c:pt idx="102">
                  <c:v>45</c:v>
                </c:pt>
                <c:pt idx="103">
                  <c:v>51</c:v>
                </c:pt>
                <c:pt idx="104">
                  <c:v>60</c:v>
                </c:pt>
                <c:pt idx="105">
                  <c:v>66</c:v>
                </c:pt>
                <c:pt idx="106">
                  <c:v>35</c:v>
                </c:pt>
                <c:pt idx="107">
                  <c:v>44</c:v>
                </c:pt>
              </c:numCache>
            </c:numRef>
          </c:xVal>
          <c:yVal>
            <c:numRef>
              <c:f>(Sheet1!$H$32:$H$58,Sheet1!$H$83:$H$109,Sheet1!$H$134:$H$160,Sheet1!$H$184:$H$210)</c:f>
              <c:numCache>
                <c:formatCode>General</c:formatCode>
                <c:ptCount val="108"/>
                <c:pt idx="0">
                  <c:v>3.6935133067363299</c:v>
                </c:pt>
                <c:pt idx="1">
                  <c:v>4.014557961729242</c:v>
                </c:pt>
                <c:pt idx="2">
                  <c:v>3.8913394251639106</c:v>
                </c:pt>
                <c:pt idx="3">
                  <c:v>3.1830562723285825</c:v>
                </c:pt>
                <c:pt idx="4">
                  <c:v>1.2536959067504283</c:v>
                </c:pt>
                <c:pt idx="5">
                  <c:v>2.7533589876882414</c:v>
                </c:pt>
                <c:pt idx="6">
                  <c:v>3.9901448227412017</c:v>
                </c:pt>
                <c:pt idx="7">
                  <c:v>1.0948147441380303</c:v>
                </c:pt>
                <c:pt idx="8">
                  <c:v>3.0627846318665823</c:v>
                </c:pt>
                <c:pt idx="9">
                  <c:v>1.2685143802054355</c:v>
                </c:pt>
                <c:pt idx="10">
                  <c:v>1.887340944720707</c:v>
                </c:pt>
                <c:pt idx="11">
                  <c:v>2.1469444783511298</c:v>
                </c:pt>
                <c:pt idx="12">
                  <c:v>3.8941689530194954</c:v>
                </c:pt>
                <c:pt idx="13">
                  <c:v>0.85644198640467695</c:v>
                </c:pt>
                <c:pt idx="14">
                  <c:v>1.2676875825883696</c:v>
                </c:pt>
                <c:pt idx="15">
                  <c:v>1.0269806292460069</c:v>
                </c:pt>
                <c:pt idx="16">
                  <c:v>3.8546176853552576</c:v>
                </c:pt>
                <c:pt idx="17">
                  <c:v>1.1060130999474551</c:v>
                </c:pt>
                <c:pt idx="18">
                  <c:v>1.7312299157512909</c:v>
                </c:pt>
                <c:pt idx="19">
                  <c:v>0.88582896670362554</c:v>
                </c:pt>
                <c:pt idx="20">
                  <c:v>1.0360047027975638</c:v>
                </c:pt>
                <c:pt idx="21">
                  <c:v>0.7142684544844129</c:v>
                </c:pt>
                <c:pt idx="22">
                  <c:v>0.74703762687689079</c:v>
                </c:pt>
                <c:pt idx="23">
                  <c:v>0.7765180352433535</c:v>
                </c:pt>
                <c:pt idx="24">
                  <c:v>3.6683337671439982</c:v>
                </c:pt>
                <c:pt idx="25">
                  <c:v>0.96206528287055915</c:v>
                </c:pt>
                <c:pt idx="26">
                  <c:v>2.3041693756729122</c:v>
                </c:pt>
                <c:pt idx="27">
                  <c:v>3.0749885760814464</c:v>
                </c:pt>
                <c:pt idx="28">
                  <c:v>1.6759093917933989</c:v>
                </c:pt>
                <c:pt idx="29">
                  <c:v>4.3221858826868882</c:v>
                </c:pt>
                <c:pt idx="30">
                  <c:v>3.8133817757576183</c:v>
                </c:pt>
                <c:pt idx="31">
                  <c:v>4.141986595593754</c:v>
                </c:pt>
                <c:pt idx="32">
                  <c:v>3.829032982520169</c:v>
                </c:pt>
                <c:pt idx="33">
                  <c:v>2.2067411508177979</c:v>
                </c:pt>
                <c:pt idx="34">
                  <c:v>1.2888874860499322</c:v>
                </c:pt>
                <c:pt idx="35">
                  <c:v>4.0928185499454379</c:v>
                </c:pt>
                <c:pt idx="36">
                  <c:v>0.81082289488258608</c:v>
                </c:pt>
                <c:pt idx="37">
                  <c:v>1.2545664344937666</c:v>
                </c:pt>
                <c:pt idx="38">
                  <c:v>3.0798826665751053</c:v>
                </c:pt>
                <c:pt idx="39">
                  <c:v>1.2680194532285762</c:v>
                </c:pt>
                <c:pt idx="40">
                  <c:v>1.3335480859808824</c:v>
                </c:pt>
                <c:pt idx="41">
                  <c:v>0.98607569834981568</c:v>
                </c:pt>
                <c:pt idx="42">
                  <c:v>1.9988556605927641</c:v>
                </c:pt>
                <c:pt idx="43">
                  <c:v>3.9798093504006902</c:v>
                </c:pt>
                <c:pt idx="44">
                  <c:v>1.2377937931523946</c:v>
                </c:pt>
                <c:pt idx="45">
                  <c:v>1.0481190399250999</c:v>
                </c:pt>
                <c:pt idx="46">
                  <c:v>0.94874147404204212</c:v>
                </c:pt>
                <c:pt idx="47">
                  <c:v>0.95113606119000538</c:v>
                </c:pt>
                <c:pt idx="48">
                  <c:v>3.0323347310974067</c:v>
                </c:pt>
                <c:pt idx="49">
                  <c:v>3.186315932831072</c:v>
                </c:pt>
                <c:pt idx="50">
                  <c:v>1.1756880475844527</c:v>
                </c:pt>
                <c:pt idx="51">
                  <c:v>2.0494536124568672</c:v>
                </c:pt>
                <c:pt idx="52">
                  <c:v>0.749050817221942</c:v>
                </c:pt>
                <c:pt idx="53">
                  <c:v>1.9763528584514836</c:v>
                </c:pt>
                <c:pt idx="54">
                  <c:v>2.3367816594126549</c:v>
                </c:pt>
                <c:pt idx="55">
                  <c:v>2.959201847136677</c:v>
                </c:pt>
                <c:pt idx="56">
                  <c:v>1.7589715326011066</c:v>
                </c:pt>
                <c:pt idx="57">
                  <c:v>1.7235488777687449</c:v>
                </c:pt>
                <c:pt idx="58">
                  <c:v>1.6576250247530664</c:v>
                </c:pt>
                <c:pt idx="59">
                  <c:v>2.9277256070098145</c:v>
                </c:pt>
                <c:pt idx="60">
                  <c:v>2.2530026354155668</c:v>
                </c:pt>
                <c:pt idx="61">
                  <c:v>1.0337338916572725</c:v>
                </c:pt>
                <c:pt idx="62">
                  <c:v>2.9044305800394743</c:v>
                </c:pt>
                <c:pt idx="63">
                  <c:v>0.77604730249540754</c:v>
                </c:pt>
                <c:pt idx="64">
                  <c:v>0.71597711651465101</c:v>
                </c:pt>
                <c:pt idx="65">
                  <c:v>1.6855483734414511</c:v>
                </c:pt>
                <c:pt idx="66">
                  <c:v>1.6674759497038982</c:v>
                </c:pt>
                <c:pt idx="67">
                  <c:v>1.0009779999475721</c:v>
                </c:pt>
                <c:pt idx="68">
                  <c:v>1.2348660396743019</c:v>
                </c:pt>
                <c:pt idx="69">
                  <c:v>1.1819085266562479</c:v>
                </c:pt>
                <c:pt idx="70">
                  <c:v>3.0738316528708518</c:v>
                </c:pt>
                <c:pt idx="71">
                  <c:v>0.86917140824165084</c:v>
                </c:pt>
                <c:pt idx="72">
                  <c:v>0.67995038783505135</c:v>
                </c:pt>
                <c:pt idx="73">
                  <c:v>0.65642360802378596</c:v>
                </c:pt>
                <c:pt idx="74">
                  <c:v>1.1456799816203227</c:v>
                </c:pt>
                <c:pt idx="75">
                  <c:v>1.8485752836341842</c:v>
                </c:pt>
                <c:pt idx="76">
                  <c:v>1.2490636546741312</c:v>
                </c:pt>
                <c:pt idx="77">
                  <c:v>1.0438706296501574</c:v>
                </c:pt>
                <c:pt idx="78">
                  <c:v>1.1522511583869151</c:v>
                </c:pt>
                <c:pt idx="79">
                  <c:v>1.2925009870569442</c:v>
                </c:pt>
                <c:pt idx="80">
                  <c:v>1.0973853274669549</c:v>
                </c:pt>
                <c:pt idx="81">
                  <c:v>2.7987751359734063</c:v>
                </c:pt>
                <c:pt idx="82">
                  <c:v>0.75107000893634723</c:v>
                </c:pt>
                <c:pt idx="83">
                  <c:v>2.2321169204222651</c:v>
                </c:pt>
                <c:pt idx="84">
                  <c:v>4.1445330663796289</c:v>
                </c:pt>
                <c:pt idx="85">
                  <c:v>0.69449982081163186</c:v>
                </c:pt>
                <c:pt idx="86">
                  <c:v>4.7295581236474336</c:v>
                </c:pt>
                <c:pt idx="87">
                  <c:v>1.7946328813546131</c:v>
                </c:pt>
                <c:pt idx="88">
                  <c:v>0.74918300197281817</c:v>
                </c:pt>
                <c:pt idx="89">
                  <c:v>1.7166834018168207</c:v>
                </c:pt>
                <c:pt idx="90">
                  <c:v>1.2535682861697954</c:v>
                </c:pt>
                <c:pt idx="91">
                  <c:v>1.0879437053493137</c:v>
                </c:pt>
                <c:pt idx="92">
                  <c:v>1.0263008005029808</c:v>
                </c:pt>
                <c:pt idx="93">
                  <c:v>2.0320364822287762</c:v>
                </c:pt>
                <c:pt idx="94">
                  <c:v>1.2557126680987558</c:v>
                </c:pt>
                <c:pt idx="95">
                  <c:v>0.69745192921409616</c:v>
                </c:pt>
                <c:pt idx="96">
                  <c:v>1.7435365798738733</c:v>
                </c:pt>
                <c:pt idx="97">
                  <c:v>4.2070840988995979</c:v>
                </c:pt>
                <c:pt idx="98">
                  <c:v>1.2324386371796776</c:v>
                </c:pt>
                <c:pt idx="99">
                  <c:v>1.2614783308789717</c:v>
                </c:pt>
                <c:pt idx="100">
                  <c:v>0.79308633728888522</c:v>
                </c:pt>
                <c:pt idx="101">
                  <c:v>3.3179400518008282</c:v>
                </c:pt>
                <c:pt idx="102">
                  <c:v>2.2868385183161237</c:v>
                </c:pt>
                <c:pt idx="103">
                  <c:v>3.68555363655907</c:v>
                </c:pt>
                <c:pt idx="104">
                  <c:v>1.1087830170115349</c:v>
                </c:pt>
                <c:pt idx="105">
                  <c:v>2.8765275648278892</c:v>
                </c:pt>
                <c:pt idx="106">
                  <c:v>1.2708383469883153</c:v>
                </c:pt>
                <c:pt idx="107">
                  <c:v>2.1156894354126505</c:v>
                </c:pt>
              </c:numCache>
            </c:numRef>
          </c:yVal>
          <c:smooth val="0"/>
          <c:extLst>
            <c:ext xmlns:c16="http://schemas.microsoft.com/office/drawing/2014/chart" uri="{C3380CC4-5D6E-409C-BE32-E72D297353CC}">
              <c16:uniqueId val="{0000001B-CC7E-4BA2-AEF4-EE4C1D52C09A}"/>
            </c:ext>
          </c:extLst>
        </c:ser>
        <c:ser>
          <c:idx val="2"/>
          <c:order val="2"/>
          <c:tx>
            <c:v>Trust register and communicate</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(Sheet1!$A$32:$A$58,Sheet1!$A$83:$A$109,Sheet1!$A$134:$A$160,Sheet1!$A$184:$A$210)</c:f>
              <c:numCache>
                <c:formatCode>General</c:formatCode>
                <c:ptCount val="108"/>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pt idx="27">
                  <c:v>25</c:v>
                </c:pt>
                <c:pt idx="28">
                  <c:v>25</c:v>
                </c:pt>
                <c:pt idx="29">
                  <c:v>20</c:v>
                </c:pt>
                <c:pt idx="30">
                  <c:v>23</c:v>
                </c:pt>
                <c:pt idx="31">
                  <c:v>47</c:v>
                </c:pt>
                <c:pt idx="32">
                  <c:v>21</c:v>
                </c:pt>
                <c:pt idx="33">
                  <c:v>60</c:v>
                </c:pt>
                <c:pt idx="34">
                  <c:v>37</c:v>
                </c:pt>
                <c:pt idx="35">
                  <c:v>52</c:v>
                </c:pt>
                <c:pt idx="36">
                  <c:v>20</c:v>
                </c:pt>
                <c:pt idx="37">
                  <c:v>65</c:v>
                </c:pt>
                <c:pt idx="38">
                  <c:v>52</c:v>
                </c:pt>
                <c:pt idx="39">
                  <c:v>30</c:v>
                </c:pt>
                <c:pt idx="40">
                  <c:v>61</c:v>
                </c:pt>
                <c:pt idx="41">
                  <c:v>47</c:v>
                </c:pt>
                <c:pt idx="42">
                  <c:v>53</c:v>
                </c:pt>
                <c:pt idx="43">
                  <c:v>20</c:v>
                </c:pt>
                <c:pt idx="44">
                  <c:v>56</c:v>
                </c:pt>
                <c:pt idx="45">
                  <c:v>54</c:v>
                </c:pt>
                <c:pt idx="46">
                  <c:v>64</c:v>
                </c:pt>
                <c:pt idx="47">
                  <c:v>35</c:v>
                </c:pt>
                <c:pt idx="48">
                  <c:v>45</c:v>
                </c:pt>
                <c:pt idx="49">
                  <c:v>51</c:v>
                </c:pt>
                <c:pt idx="50">
                  <c:v>60</c:v>
                </c:pt>
                <c:pt idx="51">
                  <c:v>66</c:v>
                </c:pt>
                <c:pt idx="52">
                  <c:v>35</c:v>
                </c:pt>
                <c:pt idx="53">
                  <c:v>44</c:v>
                </c:pt>
                <c:pt idx="54">
                  <c:v>25</c:v>
                </c:pt>
                <c:pt idx="55">
                  <c:v>25</c:v>
                </c:pt>
                <c:pt idx="56">
                  <c:v>20</c:v>
                </c:pt>
                <c:pt idx="57">
                  <c:v>23</c:v>
                </c:pt>
                <c:pt idx="58">
                  <c:v>47</c:v>
                </c:pt>
                <c:pt idx="59">
                  <c:v>21</c:v>
                </c:pt>
                <c:pt idx="60">
                  <c:v>60</c:v>
                </c:pt>
                <c:pt idx="61">
                  <c:v>37</c:v>
                </c:pt>
                <c:pt idx="62">
                  <c:v>52</c:v>
                </c:pt>
                <c:pt idx="63">
                  <c:v>20</c:v>
                </c:pt>
                <c:pt idx="64">
                  <c:v>65</c:v>
                </c:pt>
                <c:pt idx="65">
                  <c:v>52</c:v>
                </c:pt>
                <c:pt idx="66">
                  <c:v>30</c:v>
                </c:pt>
                <c:pt idx="67">
                  <c:v>61</c:v>
                </c:pt>
                <c:pt idx="68">
                  <c:v>47</c:v>
                </c:pt>
                <c:pt idx="69">
                  <c:v>53</c:v>
                </c:pt>
                <c:pt idx="70">
                  <c:v>20</c:v>
                </c:pt>
                <c:pt idx="71">
                  <c:v>56</c:v>
                </c:pt>
                <c:pt idx="72">
                  <c:v>54</c:v>
                </c:pt>
                <c:pt idx="73">
                  <c:v>64</c:v>
                </c:pt>
                <c:pt idx="74">
                  <c:v>35</c:v>
                </c:pt>
                <c:pt idx="75">
                  <c:v>45</c:v>
                </c:pt>
                <c:pt idx="76">
                  <c:v>51</c:v>
                </c:pt>
                <c:pt idx="77">
                  <c:v>60</c:v>
                </c:pt>
                <c:pt idx="78">
                  <c:v>66</c:v>
                </c:pt>
                <c:pt idx="79">
                  <c:v>35</c:v>
                </c:pt>
                <c:pt idx="80">
                  <c:v>44</c:v>
                </c:pt>
                <c:pt idx="81">
                  <c:v>25</c:v>
                </c:pt>
                <c:pt idx="82">
                  <c:v>25</c:v>
                </c:pt>
                <c:pt idx="83">
                  <c:v>20</c:v>
                </c:pt>
                <c:pt idx="84">
                  <c:v>23</c:v>
                </c:pt>
                <c:pt idx="85">
                  <c:v>47</c:v>
                </c:pt>
                <c:pt idx="86">
                  <c:v>21</c:v>
                </c:pt>
                <c:pt idx="87">
                  <c:v>60</c:v>
                </c:pt>
                <c:pt idx="88">
                  <c:v>37</c:v>
                </c:pt>
                <c:pt idx="89">
                  <c:v>52</c:v>
                </c:pt>
                <c:pt idx="90">
                  <c:v>20</c:v>
                </c:pt>
                <c:pt idx="91">
                  <c:v>65</c:v>
                </c:pt>
                <c:pt idx="92">
                  <c:v>52</c:v>
                </c:pt>
                <c:pt idx="93">
                  <c:v>30</c:v>
                </c:pt>
                <c:pt idx="94">
                  <c:v>61</c:v>
                </c:pt>
                <c:pt idx="95">
                  <c:v>47</c:v>
                </c:pt>
                <c:pt idx="96">
                  <c:v>53</c:v>
                </c:pt>
                <c:pt idx="97">
                  <c:v>20</c:v>
                </c:pt>
                <c:pt idx="98">
                  <c:v>56</c:v>
                </c:pt>
                <c:pt idx="99">
                  <c:v>54</c:v>
                </c:pt>
                <c:pt idx="100">
                  <c:v>64</c:v>
                </c:pt>
                <c:pt idx="101">
                  <c:v>35</c:v>
                </c:pt>
                <c:pt idx="102">
                  <c:v>45</c:v>
                </c:pt>
                <c:pt idx="103">
                  <c:v>51</c:v>
                </c:pt>
                <c:pt idx="104">
                  <c:v>60</c:v>
                </c:pt>
                <c:pt idx="105">
                  <c:v>66</c:v>
                </c:pt>
                <c:pt idx="106">
                  <c:v>35</c:v>
                </c:pt>
                <c:pt idx="107">
                  <c:v>44</c:v>
                </c:pt>
              </c:numCache>
            </c:numRef>
          </c:xVal>
          <c:yVal>
            <c:numRef>
              <c:f>(Sheet1!$I$32:$I$58,Sheet1!$I$83:$I$109,Sheet1!$I$134:$I$160,Sheet1!$I$184:$I$210)</c:f>
              <c:numCache>
                <c:formatCode>General</c:formatCode>
                <c:ptCount val="108"/>
                <c:pt idx="0">
                  <c:v>2.8444372898094699</c:v>
                </c:pt>
                <c:pt idx="1">
                  <c:v>5.0979334523840185</c:v>
                </c:pt>
                <c:pt idx="2">
                  <c:v>3.3406060280365155</c:v>
                </c:pt>
                <c:pt idx="3">
                  <c:v>2.9005885884681382</c:v>
                </c:pt>
                <c:pt idx="4">
                  <c:v>2.6587666920238755</c:v>
                </c:pt>
                <c:pt idx="5">
                  <c:v>2.2840593759493824</c:v>
                </c:pt>
                <c:pt idx="6">
                  <c:v>3.8245491206442739</c:v>
                </c:pt>
                <c:pt idx="7">
                  <c:v>1.0665053561571294</c:v>
                </c:pt>
                <c:pt idx="8">
                  <c:v>2.3313435588706302</c:v>
                </c:pt>
                <c:pt idx="9">
                  <c:v>1.1973222783618347</c:v>
                </c:pt>
                <c:pt idx="10">
                  <c:v>0.94735988171733554</c:v>
                </c:pt>
                <c:pt idx="11">
                  <c:v>2.0752328616347047</c:v>
                </c:pt>
                <c:pt idx="12">
                  <c:v>5.340505178827371</c:v>
                </c:pt>
                <c:pt idx="13">
                  <c:v>1.1369803324578924</c:v>
                </c:pt>
                <c:pt idx="14">
                  <c:v>0.68737300865739437</c:v>
                </c:pt>
                <c:pt idx="15">
                  <c:v>1.9566048933303495</c:v>
                </c:pt>
                <c:pt idx="16">
                  <c:v>3.1798748588535628</c:v>
                </c:pt>
                <c:pt idx="17">
                  <c:v>1.0512178457794388</c:v>
                </c:pt>
                <c:pt idx="18">
                  <c:v>2.3143276158273061</c:v>
                </c:pt>
                <c:pt idx="19">
                  <c:v>0.73573924365221499</c:v>
                </c:pt>
                <c:pt idx="20">
                  <c:v>1.1530045077229842</c:v>
                </c:pt>
                <c:pt idx="21">
                  <c:v>0.67551694922931516</c:v>
                </c:pt>
                <c:pt idx="22">
                  <c:v>1.1975338787087382</c:v>
                </c:pt>
                <c:pt idx="23">
                  <c:v>0.71458437022491117</c:v>
                </c:pt>
                <c:pt idx="24">
                  <c:v>1.727464091128623</c:v>
                </c:pt>
                <c:pt idx="25">
                  <c:v>2.3258693258391605</c:v>
                </c:pt>
                <c:pt idx="26">
                  <c:v>3.8890730422228654</c:v>
                </c:pt>
                <c:pt idx="27">
                  <c:v>2.3410061305087564</c:v>
                </c:pt>
                <c:pt idx="28">
                  <c:v>2.0394916997437953</c:v>
                </c:pt>
                <c:pt idx="29">
                  <c:v>4.14881891504821</c:v>
                </c:pt>
                <c:pt idx="30">
                  <c:v>4.1887302385868992</c:v>
                </c:pt>
                <c:pt idx="31">
                  <c:v>1.2497194779497129</c:v>
                </c:pt>
                <c:pt idx="32">
                  <c:v>2.9455333324439459</c:v>
                </c:pt>
                <c:pt idx="33">
                  <c:v>2.0295465323466231</c:v>
                </c:pt>
                <c:pt idx="34">
                  <c:v>2.1063917607557312</c:v>
                </c:pt>
                <c:pt idx="35">
                  <c:v>2.7602886313495065</c:v>
                </c:pt>
                <c:pt idx="36">
                  <c:v>1.2581071542916016</c:v>
                </c:pt>
                <c:pt idx="37">
                  <c:v>1.0123006132226067</c:v>
                </c:pt>
                <c:pt idx="38">
                  <c:v>3.20691151859066</c:v>
                </c:pt>
                <c:pt idx="39">
                  <c:v>2.3278241677373579</c:v>
                </c:pt>
                <c:pt idx="40">
                  <c:v>1.1977028518986026</c:v>
                </c:pt>
                <c:pt idx="41">
                  <c:v>1.2732967781587392</c:v>
                </c:pt>
                <c:pt idx="42">
                  <c:v>1.7227391257154894</c:v>
                </c:pt>
                <c:pt idx="43">
                  <c:v>3.0507117857482844</c:v>
                </c:pt>
                <c:pt idx="44">
                  <c:v>0.96415196142694182</c:v>
                </c:pt>
                <c:pt idx="45">
                  <c:v>1.3491717064395172</c:v>
                </c:pt>
                <c:pt idx="46">
                  <c:v>1.1937377973043237</c:v>
                </c:pt>
                <c:pt idx="47">
                  <c:v>0.70686227677220359</c:v>
                </c:pt>
                <c:pt idx="48">
                  <c:v>2.0085024055763809</c:v>
                </c:pt>
                <c:pt idx="49">
                  <c:v>2.7374227289244852</c:v>
                </c:pt>
                <c:pt idx="50">
                  <c:v>0.88651875865447871</c:v>
                </c:pt>
                <c:pt idx="51">
                  <c:v>2.1462517781281094</c:v>
                </c:pt>
                <c:pt idx="52">
                  <c:v>0.79784181990960756</c:v>
                </c:pt>
                <c:pt idx="53">
                  <c:v>3.3105739276529937</c:v>
                </c:pt>
                <c:pt idx="54">
                  <c:v>5.2645477171769954</c:v>
                </c:pt>
                <c:pt idx="55">
                  <c:v>3.2659110375890323</c:v>
                </c:pt>
                <c:pt idx="56">
                  <c:v>3.0588264385919692</c:v>
                </c:pt>
                <c:pt idx="57">
                  <c:v>1.6600234637650793</c:v>
                </c:pt>
                <c:pt idx="58">
                  <c:v>2.0203777392920421</c:v>
                </c:pt>
                <c:pt idx="59">
                  <c:v>3.8888951305411101</c:v>
                </c:pt>
                <c:pt idx="60">
                  <c:v>2.1077129033240602</c:v>
                </c:pt>
                <c:pt idx="61">
                  <c:v>2.113935040159407</c:v>
                </c:pt>
                <c:pt idx="62">
                  <c:v>2.8341306074931611</c:v>
                </c:pt>
                <c:pt idx="63">
                  <c:v>1.334994620050044</c:v>
                </c:pt>
                <c:pt idx="64">
                  <c:v>1.2515342813465165</c:v>
                </c:pt>
                <c:pt idx="65">
                  <c:v>1.1933168176614697</c:v>
                </c:pt>
                <c:pt idx="66">
                  <c:v>2.1816611933472307</c:v>
                </c:pt>
                <c:pt idx="67">
                  <c:v>1.1960130477414743</c:v>
                </c:pt>
                <c:pt idx="68">
                  <c:v>1.0563481168966256</c:v>
                </c:pt>
                <c:pt idx="69">
                  <c:v>1.1687437469013007</c:v>
                </c:pt>
                <c:pt idx="70">
                  <c:v>3.3358835343394317</c:v>
                </c:pt>
                <c:pt idx="71">
                  <c:v>1.1750151906528403</c:v>
                </c:pt>
                <c:pt idx="72">
                  <c:v>0.94147762424310177</c:v>
                </c:pt>
                <c:pt idx="73">
                  <c:v>1.1482345053542748</c:v>
                </c:pt>
                <c:pt idx="74">
                  <c:v>1.1028875404128857</c:v>
                </c:pt>
                <c:pt idx="75">
                  <c:v>3.0505561936871137</c:v>
                </c:pt>
                <c:pt idx="76">
                  <c:v>1.8264353901793198</c:v>
                </c:pt>
                <c:pt idx="77">
                  <c:v>0.89205833370630538</c:v>
                </c:pt>
                <c:pt idx="78">
                  <c:v>1.6610694625417721</c:v>
                </c:pt>
                <c:pt idx="79">
                  <c:v>0.73471184068244411</c:v>
                </c:pt>
                <c:pt idx="80">
                  <c:v>4.2284617796892459</c:v>
                </c:pt>
                <c:pt idx="81">
                  <c:v>4.9056441143512064</c:v>
                </c:pt>
                <c:pt idx="82">
                  <c:v>2.1063877666379263</c:v>
                </c:pt>
                <c:pt idx="83">
                  <c:v>2.887016505275751</c:v>
                </c:pt>
                <c:pt idx="84">
                  <c:v>1.7842606234721368</c:v>
                </c:pt>
                <c:pt idx="85">
                  <c:v>5.3067846714151106</c:v>
                </c:pt>
                <c:pt idx="86">
                  <c:v>3.8582645493632208</c:v>
                </c:pt>
                <c:pt idx="87">
                  <c:v>1.6766442320426695</c:v>
                </c:pt>
                <c:pt idx="88">
                  <c:v>1.1323616223857105</c:v>
                </c:pt>
                <c:pt idx="89">
                  <c:v>1.7694625216895625</c:v>
                </c:pt>
                <c:pt idx="90">
                  <c:v>1.2104861480935487</c:v>
                </c:pt>
                <c:pt idx="91">
                  <c:v>1.3373236251381915</c:v>
                </c:pt>
                <c:pt idx="92">
                  <c:v>2.0192017582594977</c:v>
                </c:pt>
                <c:pt idx="93">
                  <c:v>2.8727832736149637</c:v>
                </c:pt>
                <c:pt idx="94">
                  <c:v>1.074926939323112</c:v>
                </c:pt>
                <c:pt idx="95">
                  <c:v>1.0325468466697247</c:v>
                </c:pt>
                <c:pt idx="96">
                  <c:v>1.8681058395499752</c:v>
                </c:pt>
                <c:pt idx="97">
                  <c:v>3.8087337766915326</c:v>
                </c:pt>
                <c:pt idx="98">
                  <c:v>1.3177331057491022</c:v>
                </c:pt>
                <c:pt idx="99">
                  <c:v>1.1668251248736363</c:v>
                </c:pt>
                <c:pt idx="100">
                  <c:v>0.93021125147765527</c:v>
                </c:pt>
                <c:pt idx="101">
                  <c:v>1.1926832788582273</c:v>
                </c:pt>
                <c:pt idx="102">
                  <c:v>1.7351971237052437</c:v>
                </c:pt>
                <c:pt idx="103">
                  <c:v>3.8183290251462587</c:v>
                </c:pt>
                <c:pt idx="104">
                  <c:v>1.1775200725160118</c:v>
                </c:pt>
                <c:pt idx="105">
                  <c:v>3.0652991006845975</c:v>
                </c:pt>
                <c:pt idx="106">
                  <c:v>1.0623378714832921</c:v>
                </c:pt>
                <c:pt idx="107">
                  <c:v>3.8164992456240294</c:v>
                </c:pt>
              </c:numCache>
            </c:numRef>
          </c:yVal>
          <c:smooth val="0"/>
          <c:extLst>
            <c:ext xmlns:c16="http://schemas.microsoft.com/office/drawing/2014/chart" uri="{C3380CC4-5D6E-409C-BE32-E72D297353CC}">
              <c16:uniqueId val="{0000001C-CC7E-4BA2-AEF4-EE4C1D52C09A}"/>
            </c:ext>
          </c:extLst>
        </c:ser>
        <c:ser>
          <c:idx val="3"/>
          <c:order val="3"/>
          <c:tx>
            <c:v>Feedback behavior</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(Sheet1!$A$32:$A$58,Sheet1!$A$83:$A$109,Sheet1!$A$134:$A$160,Sheet1!$A$184:$A$210)</c:f>
              <c:numCache>
                <c:formatCode>General</c:formatCode>
                <c:ptCount val="108"/>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pt idx="27">
                  <c:v>25</c:v>
                </c:pt>
                <c:pt idx="28">
                  <c:v>25</c:v>
                </c:pt>
                <c:pt idx="29">
                  <c:v>20</c:v>
                </c:pt>
                <c:pt idx="30">
                  <c:v>23</c:v>
                </c:pt>
                <c:pt idx="31">
                  <c:v>47</c:v>
                </c:pt>
                <c:pt idx="32">
                  <c:v>21</c:v>
                </c:pt>
                <c:pt idx="33">
                  <c:v>60</c:v>
                </c:pt>
                <c:pt idx="34">
                  <c:v>37</c:v>
                </c:pt>
                <c:pt idx="35">
                  <c:v>52</c:v>
                </c:pt>
                <c:pt idx="36">
                  <c:v>20</c:v>
                </c:pt>
                <c:pt idx="37">
                  <c:v>65</c:v>
                </c:pt>
                <c:pt idx="38">
                  <c:v>52</c:v>
                </c:pt>
                <c:pt idx="39">
                  <c:v>30</c:v>
                </c:pt>
                <c:pt idx="40">
                  <c:v>61</c:v>
                </c:pt>
                <c:pt idx="41">
                  <c:v>47</c:v>
                </c:pt>
                <c:pt idx="42">
                  <c:v>53</c:v>
                </c:pt>
                <c:pt idx="43">
                  <c:v>20</c:v>
                </c:pt>
                <c:pt idx="44">
                  <c:v>56</c:v>
                </c:pt>
                <c:pt idx="45">
                  <c:v>54</c:v>
                </c:pt>
                <c:pt idx="46">
                  <c:v>64</c:v>
                </c:pt>
                <c:pt idx="47">
                  <c:v>35</c:v>
                </c:pt>
                <c:pt idx="48">
                  <c:v>45</c:v>
                </c:pt>
                <c:pt idx="49">
                  <c:v>51</c:v>
                </c:pt>
                <c:pt idx="50">
                  <c:v>60</c:v>
                </c:pt>
                <c:pt idx="51">
                  <c:v>66</c:v>
                </c:pt>
                <c:pt idx="52">
                  <c:v>35</c:v>
                </c:pt>
                <c:pt idx="53">
                  <c:v>44</c:v>
                </c:pt>
                <c:pt idx="54">
                  <c:v>25</c:v>
                </c:pt>
                <c:pt idx="55">
                  <c:v>25</c:v>
                </c:pt>
                <c:pt idx="56">
                  <c:v>20</c:v>
                </c:pt>
                <c:pt idx="57">
                  <c:v>23</c:v>
                </c:pt>
                <c:pt idx="58">
                  <c:v>47</c:v>
                </c:pt>
                <c:pt idx="59">
                  <c:v>21</c:v>
                </c:pt>
                <c:pt idx="60">
                  <c:v>60</c:v>
                </c:pt>
                <c:pt idx="61">
                  <c:v>37</c:v>
                </c:pt>
                <c:pt idx="62">
                  <c:v>52</c:v>
                </c:pt>
                <c:pt idx="63">
                  <c:v>20</c:v>
                </c:pt>
                <c:pt idx="64">
                  <c:v>65</c:v>
                </c:pt>
                <c:pt idx="65">
                  <c:v>52</c:v>
                </c:pt>
                <c:pt idx="66">
                  <c:v>30</c:v>
                </c:pt>
                <c:pt idx="67">
                  <c:v>61</c:v>
                </c:pt>
                <c:pt idx="68">
                  <c:v>47</c:v>
                </c:pt>
                <c:pt idx="69">
                  <c:v>53</c:v>
                </c:pt>
                <c:pt idx="70">
                  <c:v>20</c:v>
                </c:pt>
                <c:pt idx="71">
                  <c:v>56</c:v>
                </c:pt>
                <c:pt idx="72">
                  <c:v>54</c:v>
                </c:pt>
                <c:pt idx="73">
                  <c:v>64</c:v>
                </c:pt>
                <c:pt idx="74">
                  <c:v>35</c:v>
                </c:pt>
                <c:pt idx="75">
                  <c:v>45</c:v>
                </c:pt>
                <c:pt idx="76">
                  <c:v>51</c:v>
                </c:pt>
                <c:pt idx="77">
                  <c:v>60</c:v>
                </c:pt>
                <c:pt idx="78">
                  <c:v>66</c:v>
                </c:pt>
                <c:pt idx="79">
                  <c:v>35</c:v>
                </c:pt>
                <c:pt idx="80">
                  <c:v>44</c:v>
                </c:pt>
                <c:pt idx="81">
                  <c:v>25</c:v>
                </c:pt>
                <c:pt idx="82">
                  <c:v>25</c:v>
                </c:pt>
                <c:pt idx="83">
                  <c:v>20</c:v>
                </c:pt>
                <c:pt idx="84">
                  <c:v>23</c:v>
                </c:pt>
                <c:pt idx="85">
                  <c:v>47</c:v>
                </c:pt>
                <c:pt idx="86">
                  <c:v>21</c:v>
                </c:pt>
                <c:pt idx="87">
                  <c:v>60</c:v>
                </c:pt>
                <c:pt idx="88">
                  <c:v>37</c:v>
                </c:pt>
                <c:pt idx="89">
                  <c:v>52</c:v>
                </c:pt>
                <c:pt idx="90">
                  <c:v>20</c:v>
                </c:pt>
                <c:pt idx="91">
                  <c:v>65</c:v>
                </c:pt>
                <c:pt idx="92">
                  <c:v>52</c:v>
                </c:pt>
                <c:pt idx="93">
                  <c:v>30</c:v>
                </c:pt>
                <c:pt idx="94">
                  <c:v>61</c:v>
                </c:pt>
                <c:pt idx="95">
                  <c:v>47</c:v>
                </c:pt>
                <c:pt idx="96">
                  <c:v>53</c:v>
                </c:pt>
                <c:pt idx="97">
                  <c:v>20</c:v>
                </c:pt>
                <c:pt idx="98">
                  <c:v>56</c:v>
                </c:pt>
                <c:pt idx="99">
                  <c:v>54</c:v>
                </c:pt>
                <c:pt idx="100">
                  <c:v>64</c:v>
                </c:pt>
                <c:pt idx="101">
                  <c:v>35</c:v>
                </c:pt>
                <c:pt idx="102">
                  <c:v>45</c:v>
                </c:pt>
                <c:pt idx="103">
                  <c:v>51</c:v>
                </c:pt>
                <c:pt idx="104">
                  <c:v>60</c:v>
                </c:pt>
                <c:pt idx="105">
                  <c:v>66</c:v>
                </c:pt>
                <c:pt idx="106">
                  <c:v>35</c:v>
                </c:pt>
                <c:pt idx="107">
                  <c:v>44</c:v>
                </c:pt>
              </c:numCache>
            </c:numRef>
          </c:xVal>
          <c:yVal>
            <c:numRef>
              <c:f>(Sheet1!$J$32:$J$58,Sheet1!$J$83:$J$109,Sheet1!$J$134:$J$160,Sheet1!$J$184:$J$210)</c:f>
              <c:numCache>
                <c:formatCode>General</c:formatCode>
                <c:ptCount val="108"/>
                <c:pt idx="0">
                  <c:v>4.9402475081451156</c:v>
                </c:pt>
                <c:pt idx="1">
                  <c:v>5.1925899273380267</c:v>
                </c:pt>
                <c:pt idx="2">
                  <c:v>3.8503665635339428</c:v>
                </c:pt>
                <c:pt idx="3">
                  <c:v>4.3012868663937995</c:v>
                </c:pt>
                <c:pt idx="4">
                  <c:v>2.067219275084867</c:v>
                </c:pt>
                <c:pt idx="5">
                  <c:v>2.1862965331404998</c:v>
                </c:pt>
                <c:pt idx="6">
                  <c:v>4.0472821548325815</c:v>
                </c:pt>
                <c:pt idx="7">
                  <c:v>0.67566801029676138</c:v>
                </c:pt>
                <c:pt idx="8">
                  <c:v>3.3150866812546265</c:v>
                </c:pt>
                <c:pt idx="9">
                  <c:v>0.67514342770895985</c:v>
                </c:pt>
                <c:pt idx="10">
                  <c:v>1.3247654878997632</c:v>
                </c:pt>
                <c:pt idx="11">
                  <c:v>2.1562557820089547</c:v>
                </c:pt>
                <c:pt idx="12">
                  <c:v>3.6566339332210109</c:v>
                </c:pt>
                <c:pt idx="13">
                  <c:v>5.2960668539586528</c:v>
                </c:pt>
                <c:pt idx="14">
                  <c:v>3.8741999127449978</c:v>
                </c:pt>
                <c:pt idx="15">
                  <c:v>2.0530236907109249</c:v>
                </c:pt>
                <c:pt idx="16">
                  <c:v>3.6890067502643058</c:v>
                </c:pt>
                <c:pt idx="17">
                  <c:v>0.88736585938037649</c:v>
                </c:pt>
                <c:pt idx="18">
                  <c:v>3.061739786654778</c:v>
                </c:pt>
                <c:pt idx="19">
                  <c:v>1.0631763596767529</c:v>
                </c:pt>
                <c:pt idx="20">
                  <c:v>1.0967616737259176</c:v>
                </c:pt>
                <c:pt idx="21">
                  <c:v>1.2163832483438348</c:v>
                </c:pt>
                <c:pt idx="22">
                  <c:v>0.88908234708908318</c:v>
                </c:pt>
                <c:pt idx="23">
                  <c:v>0.70452268461090695</c:v>
                </c:pt>
                <c:pt idx="24">
                  <c:v>2.8620938288061453</c:v>
                </c:pt>
                <c:pt idx="25">
                  <c:v>2.1592605667738116</c:v>
                </c:pt>
                <c:pt idx="26">
                  <c:v>3.0551075804493428</c:v>
                </c:pt>
                <c:pt idx="27">
                  <c:v>4.8353404070094719</c:v>
                </c:pt>
                <c:pt idx="28">
                  <c:v>0.65575265953923589</c:v>
                </c:pt>
                <c:pt idx="29">
                  <c:v>3.2912484938237698</c:v>
                </c:pt>
                <c:pt idx="30">
                  <c:v>2.6560190412420188</c:v>
                </c:pt>
                <c:pt idx="31">
                  <c:v>0.91799070235817082</c:v>
                </c:pt>
                <c:pt idx="32">
                  <c:v>3.9886509774188292</c:v>
                </c:pt>
                <c:pt idx="33">
                  <c:v>1.6717100420819135</c:v>
                </c:pt>
                <c:pt idx="34">
                  <c:v>0.77135618339553513</c:v>
                </c:pt>
                <c:pt idx="35">
                  <c:v>2.7414817062924728</c:v>
                </c:pt>
                <c:pt idx="36">
                  <c:v>1.2011842707146867</c:v>
                </c:pt>
                <c:pt idx="37">
                  <c:v>0.86869478732048111</c:v>
                </c:pt>
                <c:pt idx="38">
                  <c:v>2.7587127055289642</c:v>
                </c:pt>
                <c:pt idx="39">
                  <c:v>2.0086172048829001</c:v>
                </c:pt>
                <c:pt idx="40">
                  <c:v>1.1827584224590839</c:v>
                </c:pt>
                <c:pt idx="41">
                  <c:v>4.032311836286973</c:v>
                </c:pt>
                <c:pt idx="42">
                  <c:v>2.9247593780623085</c:v>
                </c:pt>
                <c:pt idx="43">
                  <c:v>2.9450430980948954</c:v>
                </c:pt>
                <c:pt idx="44">
                  <c:v>1.1815792670696712</c:v>
                </c:pt>
                <c:pt idx="45">
                  <c:v>1.0284864781188232</c:v>
                </c:pt>
                <c:pt idx="46">
                  <c:v>1.0394939121697024</c:v>
                </c:pt>
                <c:pt idx="47">
                  <c:v>0.77273552950480662</c:v>
                </c:pt>
                <c:pt idx="48">
                  <c:v>1.9616723899683883</c:v>
                </c:pt>
                <c:pt idx="49">
                  <c:v>1.7691154654735641</c:v>
                </c:pt>
                <c:pt idx="50">
                  <c:v>1.2514552665797229</c:v>
                </c:pt>
                <c:pt idx="51">
                  <c:v>2.0117288630277348</c:v>
                </c:pt>
                <c:pt idx="52">
                  <c:v>0.86601453675184381</c:v>
                </c:pt>
                <c:pt idx="53">
                  <c:v>3.8709289661481718</c:v>
                </c:pt>
                <c:pt idx="54">
                  <c:v>1.9738997678746293</c:v>
                </c:pt>
                <c:pt idx="55">
                  <c:v>3.231296254473218</c:v>
                </c:pt>
                <c:pt idx="56">
                  <c:v>2.8672875005104892</c:v>
                </c:pt>
                <c:pt idx="57">
                  <c:v>4.3165938949394516</c:v>
                </c:pt>
                <c:pt idx="58">
                  <c:v>4.97485987375648</c:v>
                </c:pt>
                <c:pt idx="59">
                  <c:v>3.710137829183251</c:v>
                </c:pt>
                <c:pt idx="60">
                  <c:v>2.1670607848352166</c:v>
                </c:pt>
                <c:pt idx="61">
                  <c:v>0.65478209192308734</c:v>
                </c:pt>
                <c:pt idx="62">
                  <c:v>2.1852313120613989</c:v>
                </c:pt>
                <c:pt idx="63">
                  <c:v>1.1803704823936347</c:v>
                </c:pt>
                <c:pt idx="64">
                  <c:v>0.65611253507191847</c:v>
                </c:pt>
                <c:pt idx="65">
                  <c:v>0.96947878455996617</c:v>
                </c:pt>
                <c:pt idx="66">
                  <c:v>2.7372727680084949</c:v>
                </c:pt>
                <c:pt idx="67">
                  <c:v>0.8485164404883776</c:v>
                </c:pt>
                <c:pt idx="68">
                  <c:v>4.1478997523785663</c:v>
                </c:pt>
                <c:pt idx="69">
                  <c:v>0.67984139075268479</c:v>
                </c:pt>
                <c:pt idx="70">
                  <c:v>3.1573417454743482</c:v>
                </c:pt>
                <c:pt idx="71">
                  <c:v>0.89429670597904387</c:v>
                </c:pt>
                <c:pt idx="72">
                  <c:v>0.92593573599464474</c:v>
                </c:pt>
                <c:pt idx="73">
                  <c:v>0.68395727415175833</c:v>
                </c:pt>
                <c:pt idx="74">
                  <c:v>0.74310415387412498</c:v>
                </c:pt>
                <c:pt idx="75">
                  <c:v>2.1622829444806762</c:v>
                </c:pt>
                <c:pt idx="76">
                  <c:v>3.1000894902509</c:v>
                </c:pt>
                <c:pt idx="77">
                  <c:v>0.68180129485199537</c:v>
                </c:pt>
                <c:pt idx="78">
                  <c:v>2.7117618983996614</c:v>
                </c:pt>
                <c:pt idx="79">
                  <c:v>0.98150423955871968</c:v>
                </c:pt>
                <c:pt idx="80">
                  <c:v>2.8737226492412287</c:v>
                </c:pt>
                <c:pt idx="81">
                  <c:v>2.652471469699818</c:v>
                </c:pt>
                <c:pt idx="82">
                  <c:v>3.7286878686695797</c:v>
                </c:pt>
                <c:pt idx="83">
                  <c:v>2.8302684995872704</c:v>
                </c:pt>
                <c:pt idx="84">
                  <c:v>3.8794018544756939</c:v>
                </c:pt>
                <c:pt idx="85">
                  <c:v>4.8299066118292489</c:v>
                </c:pt>
                <c:pt idx="86">
                  <c:v>4.2462483761604375</c:v>
                </c:pt>
                <c:pt idx="87">
                  <c:v>1.8478099836592641</c:v>
                </c:pt>
                <c:pt idx="88">
                  <c:v>2.2265238786218071</c:v>
                </c:pt>
                <c:pt idx="89">
                  <c:v>3.2727829501889416</c:v>
                </c:pt>
                <c:pt idx="90">
                  <c:v>1.2869389066871693</c:v>
                </c:pt>
                <c:pt idx="91">
                  <c:v>1.1899883588493885</c:v>
                </c:pt>
                <c:pt idx="92">
                  <c:v>2.7689062364639514</c:v>
                </c:pt>
                <c:pt idx="93">
                  <c:v>2.7593780570908715</c:v>
                </c:pt>
                <c:pt idx="94">
                  <c:v>1.1849686286495116</c:v>
                </c:pt>
                <c:pt idx="95">
                  <c:v>4.23991301837777</c:v>
                </c:pt>
                <c:pt idx="96">
                  <c:v>2.0472635983262553</c:v>
                </c:pt>
                <c:pt idx="97">
                  <c:v>4.2176105831473896</c:v>
                </c:pt>
                <c:pt idx="98">
                  <c:v>0.75592217635872661</c:v>
                </c:pt>
                <c:pt idx="99">
                  <c:v>0.74189786064107532</c:v>
                </c:pt>
                <c:pt idx="100">
                  <c:v>0.74564675192399732</c:v>
                </c:pt>
                <c:pt idx="101">
                  <c:v>1.0410722077365648</c:v>
                </c:pt>
                <c:pt idx="102">
                  <c:v>2.2504082740942142</c:v>
                </c:pt>
                <c:pt idx="103">
                  <c:v>3.3338183449195458</c:v>
                </c:pt>
                <c:pt idx="104">
                  <c:v>0.95611039153163513</c:v>
                </c:pt>
                <c:pt idx="105">
                  <c:v>3.188037568970743</c:v>
                </c:pt>
                <c:pt idx="106">
                  <c:v>1.2400549965056915</c:v>
                </c:pt>
                <c:pt idx="107">
                  <c:v>4.1383468520974285</c:v>
                </c:pt>
              </c:numCache>
            </c:numRef>
          </c:yVal>
          <c:smooth val="0"/>
          <c:extLst>
            <c:ext xmlns:c16="http://schemas.microsoft.com/office/drawing/2014/chart" uri="{C3380CC4-5D6E-409C-BE32-E72D297353CC}">
              <c16:uniqueId val="{0000001D-CC7E-4BA2-AEF4-EE4C1D52C09A}"/>
            </c:ext>
          </c:extLst>
        </c:ser>
        <c:ser>
          <c:idx val="4"/>
          <c:order val="4"/>
          <c:tx>
            <c:v>Would use</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0"/>
          </c:trendline>
          <c:xVal>
            <c:numRef>
              <c:f>(Sheet1!$A$32:$A$58,Sheet1!$A$83:$A$109,Sheet1!$A$134:$A$160,Sheet1!$A$184:$A$210)</c:f>
              <c:numCache>
                <c:formatCode>General</c:formatCode>
                <c:ptCount val="108"/>
                <c:pt idx="0">
                  <c:v>25</c:v>
                </c:pt>
                <c:pt idx="1">
                  <c:v>25</c:v>
                </c:pt>
                <c:pt idx="2">
                  <c:v>20</c:v>
                </c:pt>
                <c:pt idx="3">
                  <c:v>23</c:v>
                </c:pt>
                <c:pt idx="4">
                  <c:v>47</c:v>
                </c:pt>
                <c:pt idx="5">
                  <c:v>21</c:v>
                </c:pt>
                <c:pt idx="6">
                  <c:v>60</c:v>
                </c:pt>
                <c:pt idx="7">
                  <c:v>37</c:v>
                </c:pt>
                <c:pt idx="8">
                  <c:v>52</c:v>
                </c:pt>
                <c:pt idx="9">
                  <c:v>20</c:v>
                </c:pt>
                <c:pt idx="10">
                  <c:v>65</c:v>
                </c:pt>
                <c:pt idx="11">
                  <c:v>52</c:v>
                </c:pt>
                <c:pt idx="12">
                  <c:v>30</c:v>
                </c:pt>
                <c:pt idx="13">
                  <c:v>61</c:v>
                </c:pt>
                <c:pt idx="14">
                  <c:v>47</c:v>
                </c:pt>
                <c:pt idx="15">
                  <c:v>53</c:v>
                </c:pt>
                <c:pt idx="16">
                  <c:v>20</c:v>
                </c:pt>
                <c:pt idx="17">
                  <c:v>56</c:v>
                </c:pt>
                <c:pt idx="18">
                  <c:v>54</c:v>
                </c:pt>
                <c:pt idx="19">
                  <c:v>64</c:v>
                </c:pt>
                <c:pt idx="20">
                  <c:v>35</c:v>
                </c:pt>
                <c:pt idx="21">
                  <c:v>45</c:v>
                </c:pt>
                <c:pt idx="22">
                  <c:v>51</c:v>
                </c:pt>
                <c:pt idx="23">
                  <c:v>60</c:v>
                </c:pt>
                <c:pt idx="24">
                  <c:v>66</c:v>
                </c:pt>
                <c:pt idx="25">
                  <c:v>35</c:v>
                </c:pt>
                <c:pt idx="26">
                  <c:v>44</c:v>
                </c:pt>
                <c:pt idx="27">
                  <c:v>25</c:v>
                </c:pt>
                <c:pt idx="28">
                  <c:v>25</c:v>
                </c:pt>
                <c:pt idx="29">
                  <c:v>20</c:v>
                </c:pt>
                <c:pt idx="30">
                  <c:v>23</c:v>
                </c:pt>
                <c:pt idx="31">
                  <c:v>47</c:v>
                </c:pt>
                <c:pt idx="32">
                  <c:v>21</c:v>
                </c:pt>
                <c:pt idx="33">
                  <c:v>60</c:v>
                </c:pt>
                <c:pt idx="34">
                  <c:v>37</c:v>
                </c:pt>
                <c:pt idx="35">
                  <c:v>52</c:v>
                </c:pt>
                <c:pt idx="36">
                  <c:v>20</c:v>
                </c:pt>
                <c:pt idx="37">
                  <c:v>65</c:v>
                </c:pt>
                <c:pt idx="38">
                  <c:v>52</c:v>
                </c:pt>
                <c:pt idx="39">
                  <c:v>30</c:v>
                </c:pt>
                <c:pt idx="40">
                  <c:v>61</c:v>
                </c:pt>
                <c:pt idx="41">
                  <c:v>47</c:v>
                </c:pt>
                <c:pt idx="42">
                  <c:v>53</c:v>
                </c:pt>
                <c:pt idx="43">
                  <c:v>20</c:v>
                </c:pt>
                <c:pt idx="44">
                  <c:v>56</c:v>
                </c:pt>
                <c:pt idx="45">
                  <c:v>54</c:v>
                </c:pt>
                <c:pt idx="46">
                  <c:v>64</c:v>
                </c:pt>
                <c:pt idx="47">
                  <c:v>35</c:v>
                </c:pt>
                <c:pt idx="48">
                  <c:v>45</c:v>
                </c:pt>
                <c:pt idx="49">
                  <c:v>51</c:v>
                </c:pt>
                <c:pt idx="50">
                  <c:v>60</c:v>
                </c:pt>
                <c:pt idx="51">
                  <c:v>66</c:v>
                </c:pt>
                <c:pt idx="52">
                  <c:v>35</c:v>
                </c:pt>
                <c:pt idx="53">
                  <c:v>44</c:v>
                </c:pt>
                <c:pt idx="54">
                  <c:v>25</c:v>
                </c:pt>
                <c:pt idx="55">
                  <c:v>25</c:v>
                </c:pt>
                <c:pt idx="56">
                  <c:v>20</c:v>
                </c:pt>
                <c:pt idx="57">
                  <c:v>23</c:v>
                </c:pt>
                <c:pt idx="58">
                  <c:v>47</c:v>
                </c:pt>
                <c:pt idx="59">
                  <c:v>21</c:v>
                </c:pt>
                <c:pt idx="60">
                  <c:v>60</c:v>
                </c:pt>
                <c:pt idx="61">
                  <c:v>37</c:v>
                </c:pt>
                <c:pt idx="62">
                  <c:v>52</c:v>
                </c:pt>
                <c:pt idx="63">
                  <c:v>20</c:v>
                </c:pt>
                <c:pt idx="64">
                  <c:v>65</c:v>
                </c:pt>
                <c:pt idx="65">
                  <c:v>52</c:v>
                </c:pt>
                <c:pt idx="66">
                  <c:v>30</c:v>
                </c:pt>
                <c:pt idx="67">
                  <c:v>61</c:v>
                </c:pt>
                <c:pt idx="68">
                  <c:v>47</c:v>
                </c:pt>
                <c:pt idx="69">
                  <c:v>53</c:v>
                </c:pt>
                <c:pt idx="70">
                  <c:v>20</c:v>
                </c:pt>
                <c:pt idx="71">
                  <c:v>56</c:v>
                </c:pt>
                <c:pt idx="72">
                  <c:v>54</c:v>
                </c:pt>
                <c:pt idx="73">
                  <c:v>64</c:v>
                </c:pt>
                <c:pt idx="74">
                  <c:v>35</c:v>
                </c:pt>
                <c:pt idx="75">
                  <c:v>45</c:v>
                </c:pt>
                <c:pt idx="76">
                  <c:v>51</c:v>
                </c:pt>
                <c:pt idx="77">
                  <c:v>60</c:v>
                </c:pt>
                <c:pt idx="78">
                  <c:v>66</c:v>
                </c:pt>
                <c:pt idx="79">
                  <c:v>35</c:v>
                </c:pt>
                <c:pt idx="80">
                  <c:v>44</c:v>
                </c:pt>
                <c:pt idx="81">
                  <c:v>25</c:v>
                </c:pt>
                <c:pt idx="82">
                  <c:v>25</c:v>
                </c:pt>
                <c:pt idx="83">
                  <c:v>20</c:v>
                </c:pt>
                <c:pt idx="84">
                  <c:v>23</c:v>
                </c:pt>
                <c:pt idx="85">
                  <c:v>47</c:v>
                </c:pt>
                <c:pt idx="86">
                  <c:v>21</c:v>
                </c:pt>
                <c:pt idx="87">
                  <c:v>60</c:v>
                </c:pt>
                <c:pt idx="88">
                  <c:v>37</c:v>
                </c:pt>
                <c:pt idx="89">
                  <c:v>52</c:v>
                </c:pt>
                <c:pt idx="90">
                  <c:v>20</c:v>
                </c:pt>
                <c:pt idx="91">
                  <c:v>65</c:v>
                </c:pt>
                <c:pt idx="92">
                  <c:v>52</c:v>
                </c:pt>
                <c:pt idx="93">
                  <c:v>30</c:v>
                </c:pt>
                <c:pt idx="94">
                  <c:v>61</c:v>
                </c:pt>
                <c:pt idx="95">
                  <c:v>47</c:v>
                </c:pt>
                <c:pt idx="96">
                  <c:v>53</c:v>
                </c:pt>
                <c:pt idx="97">
                  <c:v>20</c:v>
                </c:pt>
                <c:pt idx="98">
                  <c:v>56</c:v>
                </c:pt>
                <c:pt idx="99">
                  <c:v>54</c:v>
                </c:pt>
                <c:pt idx="100">
                  <c:v>64</c:v>
                </c:pt>
                <c:pt idx="101">
                  <c:v>35</c:v>
                </c:pt>
                <c:pt idx="102">
                  <c:v>45</c:v>
                </c:pt>
                <c:pt idx="103">
                  <c:v>51</c:v>
                </c:pt>
                <c:pt idx="104">
                  <c:v>60</c:v>
                </c:pt>
                <c:pt idx="105">
                  <c:v>66</c:v>
                </c:pt>
                <c:pt idx="106">
                  <c:v>35</c:v>
                </c:pt>
                <c:pt idx="107">
                  <c:v>44</c:v>
                </c:pt>
              </c:numCache>
            </c:numRef>
          </c:xVal>
          <c:yVal>
            <c:numRef>
              <c:f>(Sheet1!$K$32:$K$58,Sheet1!$K$83:$K$109,Sheet1!$K$134:$K$160,Sheet1!$K$184:$K$210)</c:f>
              <c:numCache>
                <c:formatCode>General</c:formatCode>
                <c:ptCount val="108"/>
                <c:pt idx="0">
                  <c:v>1.920729303314074</c:v>
                </c:pt>
                <c:pt idx="1">
                  <c:v>3.8806897275894778</c:v>
                </c:pt>
                <c:pt idx="2">
                  <c:v>3.8551731404550522</c:v>
                </c:pt>
                <c:pt idx="3">
                  <c:v>2.9235261526870366</c:v>
                </c:pt>
                <c:pt idx="4">
                  <c:v>1.2930672883076739</c:v>
                </c:pt>
                <c:pt idx="5">
                  <c:v>1.1890439293005712</c:v>
                </c:pt>
                <c:pt idx="6">
                  <c:v>3.6558519904597913</c:v>
                </c:pt>
                <c:pt idx="7">
                  <c:v>2.8340429740948996</c:v>
                </c:pt>
                <c:pt idx="8">
                  <c:v>4.3421219260654018</c:v>
                </c:pt>
                <c:pt idx="9">
                  <c:v>0.84077575811633387</c:v>
                </c:pt>
                <c:pt idx="10">
                  <c:v>2.3461582312510618</c:v>
                </c:pt>
                <c:pt idx="11">
                  <c:v>2.7132792879583851</c:v>
                </c:pt>
                <c:pt idx="12">
                  <c:v>4.0430434502748573</c:v>
                </c:pt>
                <c:pt idx="13">
                  <c:v>3.1703346901993803</c:v>
                </c:pt>
                <c:pt idx="14">
                  <c:v>1.7538052884949658</c:v>
                </c:pt>
                <c:pt idx="15">
                  <c:v>1.1634988035426259</c:v>
                </c:pt>
                <c:pt idx="16">
                  <c:v>3.8618807608633152</c:v>
                </c:pt>
                <c:pt idx="17">
                  <c:v>2.2761266038736103</c:v>
                </c:pt>
                <c:pt idx="18">
                  <c:v>2.0554906931224881</c:v>
                </c:pt>
                <c:pt idx="19">
                  <c:v>0.67026914832359297</c:v>
                </c:pt>
                <c:pt idx="20">
                  <c:v>1.0244761610268251</c:v>
                </c:pt>
                <c:pt idx="21">
                  <c:v>1.0529885236529426</c:v>
                </c:pt>
                <c:pt idx="22">
                  <c:v>1.0687671374699803</c:v>
                </c:pt>
                <c:pt idx="23">
                  <c:v>1.2587034619021995</c:v>
                </c:pt>
                <c:pt idx="24">
                  <c:v>4.280181492379886</c:v>
                </c:pt>
                <c:pt idx="25">
                  <c:v>2.1928185669205038</c:v>
                </c:pt>
                <c:pt idx="26">
                  <c:v>1.8736828212306444</c:v>
                </c:pt>
                <c:pt idx="27">
                  <c:v>3.1782080381033779</c:v>
                </c:pt>
                <c:pt idx="28">
                  <c:v>1.6530227554566941</c:v>
                </c:pt>
                <c:pt idx="29">
                  <c:v>4.1702448786181892</c:v>
                </c:pt>
                <c:pt idx="30">
                  <c:v>5.1787752921505685</c:v>
                </c:pt>
                <c:pt idx="31">
                  <c:v>3.9806018850133604</c:v>
                </c:pt>
                <c:pt idx="32">
                  <c:v>2.847226528090633</c:v>
                </c:pt>
                <c:pt idx="33">
                  <c:v>2.0755911031080543</c:v>
                </c:pt>
                <c:pt idx="34">
                  <c:v>1.2691364195518944</c:v>
                </c:pt>
                <c:pt idx="35">
                  <c:v>4.0997745863546013</c:v>
                </c:pt>
                <c:pt idx="36">
                  <c:v>1.0506955236874296</c:v>
                </c:pt>
                <c:pt idx="37">
                  <c:v>0.85933497734208608</c:v>
                </c:pt>
                <c:pt idx="38">
                  <c:v>3.2276141611550067</c:v>
                </c:pt>
                <c:pt idx="39">
                  <c:v>0.91714630774241446</c:v>
                </c:pt>
                <c:pt idx="40">
                  <c:v>0.74528966158677989</c:v>
                </c:pt>
                <c:pt idx="41">
                  <c:v>1.1749499613707608</c:v>
                </c:pt>
                <c:pt idx="42">
                  <c:v>1.3320826980149854</c:v>
                </c:pt>
                <c:pt idx="43">
                  <c:v>4.226949343184744</c:v>
                </c:pt>
                <c:pt idx="44">
                  <c:v>1.3317585607212234</c:v>
                </c:pt>
                <c:pt idx="45">
                  <c:v>1.198664576358945</c:v>
                </c:pt>
                <c:pt idx="46">
                  <c:v>0.9959676745127779</c:v>
                </c:pt>
                <c:pt idx="47">
                  <c:v>0.71254645173384779</c:v>
                </c:pt>
                <c:pt idx="48">
                  <c:v>2.2642740425917647</c:v>
                </c:pt>
                <c:pt idx="49">
                  <c:v>4.2125642574450239</c:v>
                </c:pt>
                <c:pt idx="50">
                  <c:v>1.3219873134313331</c:v>
                </c:pt>
                <c:pt idx="51">
                  <c:v>1.7847304697565083</c:v>
                </c:pt>
                <c:pt idx="52">
                  <c:v>1.1109191481797946</c:v>
                </c:pt>
                <c:pt idx="53">
                  <c:v>2.0191133469262534</c:v>
                </c:pt>
                <c:pt idx="54">
                  <c:v>0.84243868597649407</c:v>
                </c:pt>
                <c:pt idx="55">
                  <c:v>2.963031324841658</c:v>
                </c:pt>
                <c:pt idx="56">
                  <c:v>1.6593132502428258</c:v>
                </c:pt>
                <c:pt idx="57">
                  <c:v>1.9420617784638368</c:v>
                </c:pt>
                <c:pt idx="58">
                  <c:v>1.7783313840669039</c:v>
                </c:pt>
                <c:pt idx="59">
                  <c:v>1.8478814084538813</c:v>
                </c:pt>
                <c:pt idx="60">
                  <c:v>1.8697203672251028</c:v>
                </c:pt>
                <c:pt idx="61">
                  <c:v>1.1871527541188536</c:v>
                </c:pt>
                <c:pt idx="62">
                  <c:v>3.709374777989412</c:v>
                </c:pt>
                <c:pt idx="63">
                  <c:v>0.96785127884512612</c:v>
                </c:pt>
                <c:pt idx="64">
                  <c:v>1.1324170647600882</c:v>
                </c:pt>
                <c:pt idx="65">
                  <c:v>0.8624135767949006</c:v>
                </c:pt>
                <c:pt idx="66">
                  <c:v>3.0181735144133257</c:v>
                </c:pt>
                <c:pt idx="67">
                  <c:v>1.1271717590769041</c:v>
                </c:pt>
                <c:pt idx="68">
                  <c:v>2.0521616504825149</c:v>
                </c:pt>
                <c:pt idx="69">
                  <c:v>0.68347849338454436</c:v>
                </c:pt>
                <c:pt idx="70">
                  <c:v>2.6865782915373146</c:v>
                </c:pt>
                <c:pt idx="71">
                  <c:v>1.1634807541344658</c:v>
                </c:pt>
                <c:pt idx="72">
                  <c:v>0.69094450100934179</c:v>
                </c:pt>
                <c:pt idx="73">
                  <c:v>1.0894813517469832</c:v>
                </c:pt>
                <c:pt idx="74">
                  <c:v>1.3171609524527412</c:v>
                </c:pt>
                <c:pt idx="75">
                  <c:v>2.0993308570377249</c:v>
                </c:pt>
                <c:pt idx="76">
                  <c:v>1.310843634577723</c:v>
                </c:pt>
                <c:pt idx="77">
                  <c:v>1.2541454936495615</c:v>
                </c:pt>
                <c:pt idx="78">
                  <c:v>1.0923754063049649</c:v>
                </c:pt>
                <c:pt idx="79">
                  <c:v>1.2994152481329309</c:v>
                </c:pt>
                <c:pt idx="80">
                  <c:v>1.8942613294284576</c:v>
                </c:pt>
                <c:pt idx="81">
                  <c:v>3.0954982576357031</c:v>
                </c:pt>
                <c:pt idx="82">
                  <c:v>1.1062394465568992</c:v>
                </c:pt>
                <c:pt idx="83">
                  <c:v>0.71549838649047703</c:v>
                </c:pt>
                <c:pt idx="84">
                  <c:v>2.8743431242909843</c:v>
                </c:pt>
                <c:pt idx="85">
                  <c:v>1.0541484795781393</c:v>
                </c:pt>
                <c:pt idx="86">
                  <c:v>4.190341502878705</c:v>
                </c:pt>
                <c:pt idx="87">
                  <c:v>1.9243451924969981</c:v>
                </c:pt>
                <c:pt idx="88">
                  <c:v>1.6813955885141194</c:v>
                </c:pt>
                <c:pt idx="89">
                  <c:v>3.0369227094872766</c:v>
                </c:pt>
                <c:pt idx="90">
                  <c:v>0.72801590560794138</c:v>
                </c:pt>
                <c:pt idx="91">
                  <c:v>1.2676462945617275</c:v>
                </c:pt>
                <c:pt idx="92">
                  <c:v>2.15223080023936</c:v>
                </c:pt>
                <c:pt idx="93">
                  <c:v>3.1237741011514806</c:v>
                </c:pt>
                <c:pt idx="94">
                  <c:v>0.6985464170827218</c:v>
                </c:pt>
                <c:pt idx="95">
                  <c:v>1.0752823362840667</c:v>
                </c:pt>
                <c:pt idx="96">
                  <c:v>1.2647419341697383</c:v>
                </c:pt>
                <c:pt idx="97">
                  <c:v>3.6686788605413647</c:v>
                </c:pt>
                <c:pt idx="98">
                  <c:v>1.0754614542197598</c:v>
                </c:pt>
                <c:pt idx="99">
                  <c:v>0.87484589388130618</c:v>
                </c:pt>
                <c:pt idx="100">
                  <c:v>0.82502886785941709</c:v>
                </c:pt>
                <c:pt idx="101">
                  <c:v>1.1509611762589049</c:v>
                </c:pt>
                <c:pt idx="102">
                  <c:v>2.2251804593725129</c:v>
                </c:pt>
                <c:pt idx="103">
                  <c:v>1.7827065274345708</c:v>
                </c:pt>
                <c:pt idx="104">
                  <c:v>1.1929229542079633</c:v>
                </c:pt>
                <c:pt idx="105">
                  <c:v>3.2921629846515565</c:v>
                </c:pt>
                <c:pt idx="106">
                  <c:v>1.0346596159794359</c:v>
                </c:pt>
                <c:pt idx="107">
                  <c:v>2.8289796801821301</c:v>
                </c:pt>
              </c:numCache>
            </c:numRef>
          </c:yVal>
          <c:smooth val="0"/>
          <c:extLst>
            <c:ext xmlns:c16="http://schemas.microsoft.com/office/drawing/2014/chart" uri="{C3380CC4-5D6E-409C-BE32-E72D297353CC}">
              <c16:uniqueId val="{0000001E-CC7E-4BA2-AEF4-EE4C1D52C09A}"/>
            </c:ext>
          </c:extLst>
        </c:ser>
        <c:dLbls>
          <c:showLegendKey val="0"/>
          <c:showVal val="0"/>
          <c:showCatName val="0"/>
          <c:showSerName val="0"/>
          <c:showPercent val="0"/>
          <c:showBubbleSize val="0"/>
        </c:dLbls>
        <c:axId val="1235163407"/>
        <c:axId val="1594307903"/>
      </c:scatterChart>
      <c:valAx>
        <c:axId val="1235163407"/>
        <c:scaling>
          <c:orientation val="minMax"/>
          <c:max val="68"/>
          <c:min val="18"/>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07903"/>
        <c:crosses val="autoZero"/>
        <c:crossBetween val="midCat"/>
        <c:majorUnit val="4"/>
      </c:valAx>
      <c:valAx>
        <c:axId val="159430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634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All scores vs</a:t>
            </a:r>
            <a:r>
              <a:rPr lang="en-GB" baseline="0"/>
              <a:t> interest in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Sheet1!$C$222</c:f>
              <c:strCache>
                <c:ptCount val="1"/>
                <c:pt idx="0">
                  <c:v>Intuitive</c:v>
                </c:pt>
              </c:strCache>
            </c:strRef>
          </c:tx>
          <c:spPr>
            <a:solidFill>
              <a:schemeClr val="accent1"/>
            </a:solidFill>
            <a:ln>
              <a:noFill/>
            </a:ln>
            <a:effectLst/>
          </c:spPr>
          <c:invertIfNegative val="0"/>
          <c:cat>
            <c:strRef>
              <c:f>Sheet1!$A$223:$A$226</c:f>
              <c:strCache>
                <c:ptCount val="4"/>
                <c:pt idx="0">
                  <c:v>like-tech-enjoy-new</c:v>
                </c:pt>
                <c:pt idx="1">
                  <c:v>tech-useful-use-regularly</c:v>
                </c:pt>
                <c:pt idx="2">
                  <c:v>dont-mind-when-needed</c:v>
                </c:pt>
                <c:pt idx="3">
                  <c:v>not-interested</c:v>
                </c:pt>
              </c:strCache>
            </c:strRef>
          </c:cat>
          <c:val>
            <c:numRef>
              <c:f>Sheet1!$C$223:$C$226</c:f>
              <c:numCache>
                <c:formatCode>General</c:formatCode>
                <c:ptCount val="4"/>
                <c:pt idx="0">
                  <c:v>1.9000000000000001</c:v>
                </c:pt>
                <c:pt idx="1">
                  <c:v>2.3055555555555554</c:v>
                </c:pt>
                <c:pt idx="2">
                  <c:v>1.875</c:v>
                </c:pt>
                <c:pt idx="3">
                  <c:v>1</c:v>
                </c:pt>
              </c:numCache>
            </c:numRef>
          </c:val>
          <c:extLst>
            <c:ext xmlns:c16="http://schemas.microsoft.com/office/drawing/2014/chart" uri="{C3380CC4-5D6E-409C-BE32-E72D297353CC}">
              <c16:uniqueId val="{00000008-FF16-44AC-A92C-6D300475FD48}"/>
            </c:ext>
          </c:extLst>
        </c:ser>
        <c:ser>
          <c:idx val="1"/>
          <c:order val="1"/>
          <c:tx>
            <c:strRef>
              <c:f>Sheet1!$D$222</c:f>
              <c:strCache>
                <c:ptCount val="1"/>
                <c:pt idx="0">
                  <c:v>Feel safer</c:v>
                </c:pt>
              </c:strCache>
            </c:strRef>
          </c:tx>
          <c:spPr>
            <a:solidFill>
              <a:schemeClr val="accent2"/>
            </a:solidFill>
            <a:ln>
              <a:noFill/>
            </a:ln>
            <a:effectLst/>
          </c:spPr>
          <c:invertIfNegative val="0"/>
          <c:cat>
            <c:strRef>
              <c:f>Sheet1!$A$223:$A$226</c:f>
              <c:strCache>
                <c:ptCount val="4"/>
                <c:pt idx="0">
                  <c:v>like-tech-enjoy-new</c:v>
                </c:pt>
                <c:pt idx="1">
                  <c:v>tech-useful-use-regularly</c:v>
                </c:pt>
                <c:pt idx="2">
                  <c:v>dont-mind-when-needed</c:v>
                </c:pt>
                <c:pt idx="3">
                  <c:v>not-interested</c:v>
                </c:pt>
              </c:strCache>
            </c:strRef>
          </c:cat>
          <c:val>
            <c:numRef>
              <c:f>Sheet1!$D$223:$D$226</c:f>
              <c:numCache>
                <c:formatCode>General</c:formatCode>
                <c:ptCount val="4"/>
                <c:pt idx="0">
                  <c:v>1.75</c:v>
                </c:pt>
                <c:pt idx="1">
                  <c:v>2.4722222222222223</c:v>
                </c:pt>
                <c:pt idx="2">
                  <c:v>1.75</c:v>
                </c:pt>
                <c:pt idx="3">
                  <c:v>1</c:v>
                </c:pt>
              </c:numCache>
            </c:numRef>
          </c:val>
          <c:extLst>
            <c:ext xmlns:c16="http://schemas.microsoft.com/office/drawing/2014/chart" uri="{C3380CC4-5D6E-409C-BE32-E72D297353CC}">
              <c16:uniqueId val="{00000009-FF16-44AC-A92C-6D300475FD48}"/>
            </c:ext>
          </c:extLst>
        </c:ser>
        <c:ser>
          <c:idx val="2"/>
          <c:order val="2"/>
          <c:tx>
            <c:strRef>
              <c:f>Sheet1!$E$222</c:f>
              <c:strCache>
                <c:ptCount val="1"/>
                <c:pt idx="0">
                  <c:v>Trust register and communicate</c:v>
                </c:pt>
              </c:strCache>
            </c:strRef>
          </c:tx>
          <c:spPr>
            <a:solidFill>
              <a:schemeClr val="accent3"/>
            </a:solidFill>
            <a:ln>
              <a:noFill/>
            </a:ln>
            <a:effectLst/>
          </c:spPr>
          <c:invertIfNegative val="0"/>
          <c:cat>
            <c:strRef>
              <c:f>Sheet1!$A$223:$A$226</c:f>
              <c:strCache>
                <c:ptCount val="4"/>
                <c:pt idx="0">
                  <c:v>like-tech-enjoy-new</c:v>
                </c:pt>
                <c:pt idx="1">
                  <c:v>tech-useful-use-regularly</c:v>
                </c:pt>
                <c:pt idx="2">
                  <c:v>dont-mind-when-needed</c:v>
                </c:pt>
                <c:pt idx="3">
                  <c:v>not-interested</c:v>
                </c:pt>
              </c:strCache>
            </c:strRef>
          </c:cat>
          <c:val>
            <c:numRef>
              <c:f>Sheet1!$E$223:$E$226</c:f>
              <c:numCache>
                <c:formatCode>General</c:formatCode>
                <c:ptCount val="4"/>
                <c:pt idx="0">
                  <c:v>1.9333333333333336</c:v>
                </c:pt>
                <c:pt idx="1">
                  <c:v>2.5277777777777781</c:v>
                </c:pt>
                <c:pt idx="2">
                  <c:v>1.75</c:v>
                </c:pt>
                <c:pt idx="3">
                  <c:v>1</c:v>
                </c:pt>
              </c:numCache>
            </c:numRef>
          </c:val>
          <c:extLst>
            <c:ext xmlns:c16="http://schemas.microsoft.com/office/drawing/2014/chart" uri="{C3380CC4-5D6E-409C-BE32-E72D297353CC}">
              <c16:uniqueId val="{0000000A-FF16-44AC-A92C-6D300475FD48}"/>
            </c:ext>
          </c:extLst>
        </c:ser>
        <c:ser>
          <c:idx val="3"/>
          <c:order val="3"/>
          <c:tx>
            <c:strRef>
              <c:f>Sheet1!$F$222</c:f>
              <c:strCache>
                <c:ptCount val="1"/>
                <c:pt idx="0">
                  <c:v>Feedback behavior</c:v>
                </c:pt>
              </c:strCache>
            </c:strRef>
          </c:tx>
          <c:spPr>
            <a:solidFill>
              <a:schemeClr val="accent4"/>
            </a:solidFill>
            <a:ln>
              <a:noFill/>
            </a:ln>
            <a:effectLst/>
          </c:spPr>
          <c:invertIfNegative val="0"/>
          <c:cat>
            <c:strRef>
              <c:f>Sheet1!$A$223:$A$226</c:f>
              <c:strCache>
                <c:ptCount val="4"/>
                <c:pt idx="0">
                  <c:v>like-tech-enjoy-new</c:v>
                </c:pt>
                <c:pt idx="1">
                  <c:v>tech-useful-use-regularly</c:v>
                </c:pt>
                <c:pt idx="2">
                  <c:v>dont-mind-when-needed</c:v>
                </c:pt>
                <c:pt idx="3">
                  <c:v>not-interested</c:v>
                </c:pt>
              </c:strCache>
            </c:strRef>
          </c:cat>
          <c:val>
            <c:numRef>
              <c:f>Sheet1!$F$223:$F$226</c:f>
              <c:numCache>
                <c:formatCode>General</c:formatCode>
                <c:ptCount val="4"/>
                <c:pt idx="0">
                  <c:v>2.2999999999999998</c:v>
                </c:pt>
                <c:pt idx="1">
                  <c:v>2.6944444444444446</c:v>
                </c:pt>
                <c:pt idx="2">
                  <c:v>1.625</c:v>
                </c:pt>
                <c:pt idx="3">
                  <c:v>1</c:v>
                </c:pt>
              </c:numCache>
            </c:numRef>
          </c:val>
          <c:extLst>
            <c:ext xmlns:c16="http://schemas.microsoft.com/office/drawing/2014/chart" uri="{C3380CC4-5D6E-409C-BE32-E72D297353CC}">
              <c16:uniqueId val="{0000000B-FF16-44AC-A92C-6D300475FD48}"/>
            </c:ext>
          </c:extLst>
        </c:ser>
        <c:ser>
          <c:idx val="4"/>
          <c:order val="4"/>
          <c:tx>
            <c:strRef>
              <c:f>Sheet1!$G$222</c:f>
              <c:strCache>
                <c:ptCount val="1"/>
                <c:pt idx="0">
                  <c:v>Would use</c:v>
                </c:pt>
              </c:strCache>
            </c:strRef>
          </c:tx>
          <c:spPr>
            <a:solidFill>
              <a:schemeClr val="accent5"/>
            </a:solidFill>
            <a:ln>
              <a:noFill/>
            </a:ln>
            <a:effectLst/>
          </c:spPr>
          <c:invertIfNegative val="0"/>
          <c:cat>
            <c:strRef>
              <c:f>Sheet1!$A$223:$A$226</c:f>
              <c:strCache>
                <c:ptCount val="4"/>
                <c:pt idx="0">
                  <c:v>like-tech-enjoy-new</c:v>
                </c:pt>
                <c:pt idx="1">
                  <c:v>tech-useful-use-regularly</c:v>
                </c:pt>
                <c:pt idx="2">
                  <c:v>dont-mind-when-needed</c:v>
                </c:pt>
                <c:pt idx="3">
                  <c:v>not-interested</c:v>
                </c:pt>
              </c:strCache>
            </c:strRef>
          </c:cat>
          <c:val>
            <c:numRef>
              <c:f>Sheet1!$G$223:$G$226</c:f>
              <c:numCache>
                <c:formatCode>General</c:formatCode>
                <c:ptCount val="4"/>
                <c:pt idx="0">
                  <c:v>1.9166666666666667</c:v>
                </c:pt>
                <c:pt idx="1">
                  <c:v>2.2777777777777777</c:v>
                </c:pt>
                <c:pt idx="2">
                  <c:v>1.625</c:v>
                </c:pt>
                <c:pt idx="3">
                  <c:v>1</c:v>
                </c:pt>
              </c:numCache>
            </c:numRef>
          </c:val>
          <c:extLst>
            <c:ext xmlns:c16="http://schemas.microsoft.com/office/drawing/2014/chart" uri="{C3380CC4-5D6E-409C-BE32-E72D297353CC}">
              <c16:uniqueId val="{0000000C-FF16-44AC-A92C-6D300475FD48}"/>
            </c:ext>
          </c:extLst>
        </c:ser>
        <c:dLbls>
          <c:showLegendKey val="0"/>
          <c:showVal val="0"/>
          <c:showCatName val="0"/>
          <c:showSerName val="0"/>
          <c:showPercent val="0"/>
          <c:showBubbleSize val="0"/>
        </c:dLbls>
        <c:gapWidth val="219"/>
        <c:overlap val="-27"/>
        <c:axId val="1843099983"/>
        <c:axId val="1843108143"/>
      </c:barChart>
      <c:catAx>
        <c:axId val="1843099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Interest in technology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08143"/>
        <c:crosses val="autoZero"/>
        <c:auto val="1"/>
        <c:lblAlgn val="ctr"/>
        <c:lblOffset val="100"/>
        <c:noMultiLvlLbl val="0"/>
      </c:catAx>
      <c:valAx>
        <c:axId val="1843108143"/>
        <c:scaling>
          <c:orientation val="minMax"/>
          <c:max val="5"/>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09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11</xdr:col>
      <xdr:colOff>171450</xdr:colOff>
      <xdr:row>30</xdr:row>
      <xdr:rowOff>19051</xdr:rowOff>
    </xdr:from>
    <xdr:to>
      <xdr:col>16</xdr:col>
      <xdr:colOff>133349</xdr:colOff>
      <xdr:row>58</xdr:row>
      <xdr:rowOff>47625</xdr:rowOff>
    </xdr:to>
    <xdr:graphicFrame macro="">
      <xdr:nvGraphicFramePr>
        <xdr:cNvPr id="2" name="Chart 1">
          <a:extLst>
            <a:ext uri="{FF2B5EF4-FFF2-40B4-BE49-F238E27FC236}">
              <a16:creationId xmlns:a16="http://schemas.microsoft.com/office/drawing/2014/main" id="{F87A6D93-F8F4-1AAF-4BF8-E6B96C51DF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171450</xdr:colOff>
      <xdr:row>58</xdr:row>
      <xdr:rowOff>128586</xdr:rowOff>
    </xdr:from>
    <xdr:to>
      <xdr:col>16</xdr:col>
      <xdr:colOff>152400</xdr:colOff>
      <xdr:row>80</xdr:row>
      <xdr:rowOff>28575</xdr:rowOff>
    </xdr:to>
    <xdr:graphicFrame macro="">
      <xdr:nvGraphicFramePr>
        <xdr:cNvPr id="6" name="Chart 5">
          <a:extLst>
            <a:ext uri="{FF2B5EF4-FFF2-40B4-BE49-F238E27FC236}">
              <a16:creationId xmlns:a16="http://schemas.microsoft.com/office/drawing/2014/main" id="{7B304D58-5945-E44D-0CC1-D630273508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180975</xdr:colOff>
      <xdr:row>81</xdr:row>
      <xdr:rowOff>9525</xdr:rowOff>
    </xdr:from>
    <xdr:to>
      <xdr:col>16</xdr:col>
      <xdr:colOff>142874</xdr:colOff>
      <xdr:row>109</xdr:row>
      <xdr:rowOff>38099</xdr:rowOff>
    </xdr:to>
    <xdr:graphicFrame macro="">
      <xdr:nvGraphicFramePr>
        <xdr:cNvPr id="3" name="Chart 2">
          <a:extLst>
            <a:ext uri="{FF2B5EF4-FFF2-40B4-BE49-F238E27FC236}">
              <a16:creationId xmlns:a16="http://schemas.microsoft.com/office/drawing/2014/main" id="{495BD0B9-7CF5-4C51-A861-515F133EE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152400</xdr:colOff>
      <xdr:row>109</xdr:row>
      <xdr:rowOff>128585</xdr:rowOff>
    </xdr:from>
    <xdr:to>
      <xdr:col>16</xdr:col>
      <xdr:colOff>133350</xdr:colOff>
      <xdr:row>131</xdr:row>
      <xdr:rowOff>28574</xdr:rowOff>
    </xdr:to>
    <xdr:graphicFrame macro="">
      <xdr:nvGraphicFramePr>
        <xdr:cNvPr id="4" name="Chart 3">
          <a:extLst>
            <a:ext uri="{FF2B5EF4-FFF2-40B4-BE49-F238E27FC236}">
              <a16:creationId xmlns:a16="http://schemas.microsoft.com/office/drawing/2014/main" id="{0C2D28C2-7A90-482B-B750-647BEEF85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114300</xdr:colOff>
      <xdr:row>132</xdr:row>
      <xdr:rowOff>19050</xdr:rowOff>
    </xdr:from>
    <xdr:to>
      <xdr:col>16</xdr:col>
      <xdr:colOff>76199</xdr:colOff>
      <xdr:row>160</xdr:row>
      <xdr:rowOff>47624</xdr:rowOff>
    </xdr:to>
    <xdr:graphicFrame macro="">
      <xdr:nvGraphicFramePr>
        <xdr:cNvPr id="5" name="Chart 4">
          <a:extLst>
            <a:ext uri="{FF2B5EF4-FFF2-40B4-BE49-F238E27FC236}">
              <a16:creationId xmlns:a16="http://schemas.microsoft.com/office/drawing/2014/main" id="{B7DAFF2D-A0FC-4BE5-A592-6D90AB275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85725</xdr:colOff>
      <xdr:row>160</xdr:row>
      <xdr:rowOff>138110</xdr:rowOff>
    </xdr:from>
    <xdr:to>
      <xdr:col>16</xdr:col>
      <xdr:colOff>66675</xdr:colOff>
      <xdr:row>182</xdr:row>
      <xdr:rowOff>38099</xdr:rowOff>
    </xdr:to>
    <xdr:graphicFrame macro="">
      <xdr:nvGraphicFramePr>
        <xdr:cNvPr id="7" name="Chart 6">
          <a:extLst>
            <a:ext uri="{FF2B5EF4-FFF2-40B4-BE49-F238E27FC236}">
              <a16:creationId xmlns:a16="http://schemas.microsoft.com/office/drawing/2014/main" id="{7165B513-6674-43BF-9A27-F35A84EFE6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85725</xdr:colOff>
      <xdr:row>182</xdr:row>
      <xdr:rowOff>114300</xdr:rowOff>
    </xdr:from>
    <xdr:to>
      <xdr:col>16</xdr:col>
      <xdr:colOff>47624</xdr:colOff>
      <xdr:row>210</xdr:row>
      <xdr:rowOff>142874</xdr:rowOff>
    </xdr:to>
    <xdr:graphicFrame macro="">
      <xdr:nvGraphicFramePr>
        <xdr:cNvPr id="8" name="Chart 7">
          <a:extLst>
            <a:ext uri="{FF2B5EF4-FFF2-40B4-BE49-F238E27FC236}">
              <a16:creationId xmlns:a16="http://schemas.microsoft.com/office/drawing/2014/main" id="{6F441EBF-0D9D-4155-A3B4-C90C50BE8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57150</xdr:colOff>
      <xdr:row>211</xdr:row>
      <xdr:rowOff>42860</xdr:rowOff>
    </xdr:from>
    <xdr:to>
      <xdr:col>16</xdr:col>
      <xdr:colOff>38100</xdr:colOff>
      <xdr:row>232</xdr:row>
      <xdr:rowOff>133349</xdr:rowOff>
    </xdr:to>
    <xdr:graphicFrame macro="">
      <xdr:nvGraphicFramePr>
        <xdr:cNvPr id="9" name="Chart 8">
          <a:extLst>
            <a:ext uri="{FF2B5EF4-FFF2-40B4-BE49-F238E27FC236}">
              <a16:creationId xmlns:a16="http://schemas.microsoft.com/office/drawing/2014/main" id="{8C71A616-5CDA-42D6-B4A5-1819C1262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28576</xdr:colOff>
      <xdr:row>235</xdr:row>
      <xdr:rowOff>85726</xdr:rowOff>
    </xdr:from>
    <xdr:to>
      <xdr:col>7</xdr:col>
      <xdr:colOff>561975</xdr:colOff>
      <xdr:row>252</xdr:row>
      <xdr:rowOff>66675</xdr:rowOff>
    </xdr:to>
    <xdr:graphicFrame macro="">
      <xdr:nvGraphicFramePr>
        <xdr:cNvPr id="10" name="Chart 9">
          <a:extLst>
            <a:ext uri="{FF2B5EF4-FFF2-40B4-BE49-F238E27FC236}">
              <a16:creationId xmlns:a16="http://schemas.microsoft.com/office/drawing/2014/main" id="{5CEAB38E-4726-4A3D-B7CF-7649FDEB63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247650</xdr:colOff>
      <xdr:row>235</xdr:row>
      <xdr:rowOff>80960</xdr:rowOff>
    </xdr:from>
    <xdr:to>
      <xdr:col>16</xdr:col>
      <xdr:colOff>161925</xdr:colOff>
      <xdr:row>260</xdr:row>
      <xdr:rowOff>104775</xdr:rowOff>
    </xdr:to>
    <xdr:graphicFrame macro="">
      <xdr:nvGraphicFramePr>
        <xdr:cNvPr id="11" name="Chart 10">
          <a:extLst>
            <a:ext uri="{FF2B5EF4-FFF2-40B4-BE49-F238E27FC236}">
              <a16:creationId xmlns:a16="http://schemas.microsoft.com/office/drawing/2014/main" id="{9D74A258-0A0E-4D33-8668-E54FC0BB91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B28" totalsRowShown="0">
  <autoFilter ref="A1:BB28" xr:uid="{00000000-0009-0000-0100-000001000000}"/>
  <tableColumns count="54">
    <tableColumn id="1" xr3:uid="{00000000-0010-0000-0000-000001000000}" name="ID" dataDxfId="53"/>
    <tableColumn id="2" xr3:uid="{00000000-0010-0000-0000-000002000000}" name="Starttime" dataDxfId="52"/>
    <tableColumn id="3" xr3:uid="{00000000-0010-0000-0000-000003000000}" name="Endtime" dataDxfId="51"/>
    <tableColumn id="6" xr3:uid="{00000000-0010-0000-0000-000006000000}" name="Language" dataDxfId="50"/>
    <tableColumn id="7" xr3:uid="{00000000-0010-0000-0000-000007000000}" name="Consent" dataDxfId="49"/>
    <tableColumn id="8" xr3:uid="{00000000-0010-0000-0000-000008000000}" name="first-thoughts-cyling-amongst-avs" dataDxfId="48"/>
    <tableColumn id="9" xr3:uid="{00000000-0010-0000-0000-000009000000}" name="cycling-experience" dataDxfId="47"/>
    <tableColumn id="10" xr3:uid="{00000000-0010-0000-0000-00000A000000}" name="rate-current-infra" dataDxfId="46"/>
    <tableColumn id="11" xr3:uid="{00000000-0010-0000-0000-00000B000000}" name="describe-current-infra" dataDxfId="45"/>
    <tableColumn id="12" xr3:uid="{00000000-0010-0000-0000-00000C000000}" name="cycle-when-growing-up" dataDxfId="44"/>
    <tableColumn id="13" xr3:uid="{00000000-0010-0000-0000-00000D000000}" name="rate-growup-infra" dataDxfId="43"/>
    <tableColumn id="14" xr3:uid="{00000000-0010-0000-0000-00000E000000}" name="describe-growup-infra" dataDxfId="42"/>
    <tableColumn id="16" xr3:uid="{00000000-0010-0000-0000-000010000000}" name="sh-intuitive" dataDxfId="41"/>
    <tableColumn id="17" xr3:uid="{00000000-0010-0000-0000-000011000000}" name="sh-feel-safer" dataDxfId="40"/>
    <tableColumn id="18" xr3:uid="{00000000-0010-0000-0000-000012000000}" name="sh-trust-register-communicate" dataDxfId="39"/>
    <tableColumn id="19" xr3:uid="{00000000-0010-0000-0000-000013000000}" name="sh-feedback-behavior" dataDxfId="38"/>
    <tableColumn id="20" xr3:uid="{00000000-0010-0000-0000-000014000000}" name="sh-would-use" dataDxfId="37"/>
    <tableColumn id="21" xr3:uid="{00000000-0010-0000-0000-000015000000}" name="sh-like" dataDxfId="36"/>
    <tableColumn id="22" xr3:uid="{00000000-0010-0000-0000-000016000000}" name="sh-improve" dataDxfId="35"/>
    <tableColumn id="23" xr3:uid="{00000000-0010-0000-0000-000017000000}" name="sh-comments" dataDxfId="34"/>
    <tableColumn id="25" xr3:uid="{00000000-0010-0000-0000-000019000000}" name="rp-intuitive" dataDxfId="33"/>
    <tableColumn id="26" xr3:uid="{00000000-0010-0000-0000-00001A000000}" name="rp-feel-safer" dataDxfId="32"/>
    <tableColumn id="27" xr3:uid="{00000000-0010-0000-0000-00001B000000}" name="rp-trust-register-communicate" dataDxfId="31"/>
    <tableColumn id="28" xr3:uid="{00000000-0010-0000-0000-00001C000000}" name="rp-feedback-behavior" dataDxfId="30"/>
    <tableColumn id="29" xr3:uid="{00000000-0010-0000-0000-00001D000000}" name="rp-would-use" dataDxfId="29"/>
    <tableColumn id="30" xr3:uid="{00000000-0010-0000-0000-00001E000000}" name="rp-like" dataDxfId="28"/>
    <tableColumn id="31" xr3:uid="{00000000-0010-0000-0000-00001F000000}" name="rp-improve" dataDxfId="27"/>
    <tableColumn id="32" xr3:uid="{00000000-0010-0000-0000-000020000000}" name="rp-comments" dataDxfId="26"/>
    <tableColumn id="34" xr3:uid="{00000000-0010-0000-0000-000022000000}" name="ts-intuitive" dataDxfId="25"/>
    <tableColumn id="35" xr3:uid="{00000000-0010-0000-0000-000023000000}" name="ts-feel-safer" dataDxfId="24"/>
    <tableColumn id="36" xr3:uid="{00000000-0010-0000-0000-000024000000}" name="ts-trust-register-communicate" dataDxfId="23"/>
    <tableColumn id="37" xr3:uid="{00000000-0010-0000-0000-000025000000}" name="ts-feedback-behavior" dataDxfId="22"/>
    <tableColumn id="38" xr3:uid="{00000000-0010-0000-0000-000026000000}" name="ts-would-use" dataDxfId="21"/>
    <tableColumn id="39" xr3:uid="{00000000-0010-0000-0000-000027000000}" name="ts-like" dataDxfId="20"/>
    <tableColumn id="40" xr3:uid="{00000000-0010-0000-0000-000028000000}" name="ts-improve" dataDxfId="19"/>
    <tableColumn id="41" xr3:uid="{00000000-0010-0000-0000-000029000000}" name="ts-comments" dataDxfId="18"/>
    <tableColumn id="43" xr3:uid="{00000000-0010-0000-0000-00002B000000}" name="kr-intuitive" dataDxfId="17"/>
    <tableColumn id="44" xr3:uid="{00000000-0010-0000-0000-00002C000000}" name="kr-feel-safer" dataDxfId="16"/>
    <tableColumn id="45" xr3:uid="{00000000-0010-0000-0000-00002D000000}" name="kr-trust-register-communicate" dataDxfId="15"/>
    <tableColumn id="46" xr3:uid="{00000000-0010-0000-0000-00002E000000}" name="kr-feedback-behavior" dataDxfId="14"/>
    <tableColumn id="47" xr3:uid="{00000000-0010-0000-0000-00002F000000}" name="kr-would-use" dataDxfId="13"/>
    <tableColumn id="48" xr3:uid="{00000000-0010-0000-0000-000030000000}" name="kr-like" dataDxfId="12"/>
    <tableColumn id="49" xr3:uid="{00000000-0010-0000-0000-000031000000}" name="kr-improve" dataDxfId="11"/>
    <tableColumn id="50" xr3:uid="{00000000-0010-0000-0000-000032000000}" name="kr-comments" dataDxfId="10"/>
    <tableColumn id="51" xr3:uid="{00000000-0010-0000-0000-000033000000}" name="compare-easiest-to-trigger" dataDxfId="9"/>
    <tableColumn id="52" xr3:uid="{00000000-0010-0000-0000-000034000000}" name="compare-likely-misfire" dataDxfId="8"/>
    <tableColumn id="53" xr3:uid="{00000000-0010-0000-0000-000035000000}" name="compare-best-feedback-reaction-avs" dataDxfId="7"/>
    <tableColumn id="54" xr3:uid="{00000000-0010-0000-0000-000036000000}" name="compare-right-amount-safety" dataDxfId="6"/>
    <tableColumn id="55" xr3:uid="{00000000-0010-0000-0000-000037000000}" name="compare-most-likely-use" dataDxfId="5"/>
    <tableColumn id="56" xr3:uid="{00000000-0010-0000-0000-000038000000}" name="compare-least-likely-use" dataDxfId="4"/>
    <tableColumn id="57" xr3:uid="{00000000-0010-0000-0000-000039000000}" name="age" dataDxfId="3"/>
    <tableColumn id="58" xr3:uid="{00000000-0010-0000-0000-00003A000000}" name="reasons-to-cycle" dataDxfId="2"/>
    <tableColumn id="59" xr3:uid="{00000000-0010-0000-0000-00003B000000}" name="statement-technology" dataDxfId="1"/>
    <tableColumn id="60" xr3:uid="{00000000-0010-0000-0000-00003C000000}" name="toughts-cycling-with-concep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26"/>
  <sheetViews>
    <sheetView tabSelected="1" topLeftCell="A228" zoomScaleNormal="100" workbookViewId="0">
      <selection activeCell="J233" sqref="J233"/>
    </sheetView>
  </sheetViews>
  <sheetFormatPr defaultRowHeight="15" x14ac:dyDescent="0.25"/>
  <cols>
    <col min="1" max="1" width="5.140625" bestFit="1" customWidth="1"/>
    <col min="2" max="3" width="15.140625" bestFit="1" customWidth="1"/>
    <col min="4" max="4" width="11.5703125" bestFit="1" customWidth="1"/>
    <col min="5" max="5" width="10.5703125" bestFit="1" customWidth="1"/>
    <col min="6" max="6" width="20" bestFit="1" customWidth="1"/>
    <col min="7" max="7" width="20.28515625" bestFit="1" customWidth="1"/>
    <col min="8" max="8" width="19" bestFit="1" customWidth="1"/>
    <col min="9" max="10" width="20" bestFit="1" customWidth="1"/>
    <col min="11" max="11" width="19.28515625" bestFit="1" customWidth="1"/>
    <col min="12" max="12" width="20" bestFit="1" customWidth="1"/>
    <col min="13" max="13" width="13.5703125" bestFit="1" customWidth="1"/>
    <col min="14" max="14" width="14.7109375" bestFit="1" customWidth="1"/>
    <col min="15" max="16" width="20" bestFit="1" customWidth="1"/>
    <col min="17" max="17" width="15.5703125" bestFit="1" customWidth="1"/>
    <col min="18" max="20" width="20" bestFit="1" customWidth="1"/>
    <col min="21" max="21" width="13.42578125" bestFit="1" customWidth="1"/>
    <col min="22" max="22" width="14.5703125" bestFit="1" customWidth="1"/>
    <col min="23" max="24" width="20" bestFit="1" customWidth="1"/>
    <col min="25" max="25" width="15.42578125" bestFit="1" customWidth="1"/>
    <col min="26" max="28" width="20" bestFit="1" customWidth="1"/>
    <col min="29" max="29" width="13.140625" bestFit="1" customWidth="1"/>
    <col min="30" max="30" width="14.28515625" bestFit="1" customWidth="1"/>
    <col min="31" max="32" width="20" bestFit="1" customWidth="1"/>
    <col min="33" max="33" width="15" bestFit="1" customWidth="1"/>
    <col min="34" max="36" width="20" bestFit="1" customWidth="1"/>
    <col min="37" max="37" width="13.28515625" bestFit="1" customWidth="1"/>
    <col min="38" max="38" width="14.42578125" bestFit="1" customWidth="1"/>
    <col min="39" max="40" width="20" bestFit="1" customWidth="1"/>
    <col min="41" max="41" width="15.140625" bestFit="1" customWidth="1"/>
    <col min="42" max="50" width="20" bestFit="1" customWidth="1"/>
    <col min="51" max="51" width="6.42578125" bestFit="1" customWidth="1"/>
    <col min="52" max="54" width="20" bestFit="1" customWidth="1"/>
  </cols>
  <sheetData>
    <row r="1" spans="1:54" x14ac:dyDescent="0.25">
      <c r="A1" t="s">
        <v>0</v>
      </c>
      <c r="B1" t="s">
        <v>207</v>
      </c>
      <c r="C1" t="s">
        <v>208</v>
      </c>
      <c r="D1" t="s">
        <v>209</v>
      </c>
      <c r="E1" t="s">
        <v>210</v>
      </c>
      <c r="F1" t="s">
        <v>211</v>
      </c>
      <c r="G1" t="s">
        <v>212</v>
      </c>
      <c r="H1" t="s">
        <v>216</v>
      </c>
      <c r="I1" t="s">
        <v>217</v>
      </c>
      <c r="J1" t="s">
        <v>218</v>
      </c>
      <c r="K1" t="s">
        <v>219</v>
      </c>
      <c r="L1" t="s">
        <v>220</v>
      </c>
      <c r="M1" t="s">
        <v>233</v>
      </c>
      <c r="N1" t="s">
        <v>232</v>
      </c>
      <c r="O1" t="s">
        <v>231</v>
      </c>
      <c r="P1" t="s">
        <v>234</v>
      </c>
      <c r="Q1" t="s">
        <v>235</v>
      </c>
      <c r="R1" t="s">
        <v>236</v>
      </c>
      <c r="S1" t="s">
        <v>237</v>
      </c>
      <c r="T1" t="s">
        <v>238</v>
      </c>
      <c r="U1" t="s">
        <v>239</v>
      </c>
      <c r="V1" t="s">
        <v>240</v>
      </c>
      <c r="W1" t="s">
        <v>241</v>
      </c>
      <c r="X1" t="s">
        <v>242</v>
      </c>
      <c r="Y1" t="s">
        <v>243</v>
      </c>
      <c r="Z1" t="s">
        <v>244</v>
      </c>
      <c r="AA1" t="s">
        <v>245</v>
      </c>
      <c r="AB1" t="s">
        <v>246</v>
      </c>
      <c r="AC1" t="s">
        <v>247</v>
      </c>
      <c r="AD1" t="s">
        <v>248</v>
      </c>
      <c r="AE1" t="s">
        <v>249</v>
      </c>
      <c r="AF1" t="s">
        <v>250</v>
      </c>
      <c r="AG1" t="s">
        <v>251</v>
      </c>
      <c r="AH1" t="s">
        <v>252</v>
      </c>
      <c r="AI1" t="s">
        <v>253</v>
      </c>
      <c r="AJ1" t="s">
        <v>254</v>
      </c>
      <c r="AK1" t="s">
        <v>255</v>
      </c>
      <c r="AL1" t="s">
        <v>256</v>
      </c>
      <c r="AM1" t="s">
        <v>257</v>
      </c>
      <c r="AN1" t="s">
        <v>258</v>
      </c>
      <c r="AO1" t="s">
        <v>259</v>
      </c>
      <c r="AP1" t="s">
        <v>260</v>
      </c>
      <c r="AQ1" t="s">
        <v>261</v>
      </c>
      <c r="AR1" t="s">
        <v>262</v>
      </c>
      <c r="AS1" t="s">
        <v>263</v>
      </c>
      <c r="AT1" t="s">
        <v>264</v>
      </c>
      <c r="AU1" t="s">
        <v>271</v>
      </c>
      <c r="AV1" t="s">
        <v>265</v>
      </c>
      <c r="AW1" t="s">
        <v>266</v>
      </c>
      <c r="AX1" t="s">
        <v>267</v>
      </c>
      <c r="AY1" t="s">
        <v>268</v>
      </c>
      <c r="AZ1" t="s">
        <v>269</v>
      </c>
      <c r="BA1" t="s">
        <v>270</v>
      </c>
      <c r="BB1" t="s">
        <v>272</v>
      </c>
    </row>
    <row r="2" spans="1:54" x14ac:dyDescent="0.25">
      <c r="A2">
        <v>6</v>
      </c>
      <c r="B2" s="1">
        <v>45009.456724536998</v>
      </c>
      <c r="C2" s="1">
        <v>45009.482060185197</v>
      </c>
      <c r="D2" t="s">
        <v>222</v>
      </c>
      <c r="E2" t="s">
        <v>221</v>
      </c>
      <c r="F2" t="s">
        <v>1</v>
      </c>
      <c r="G2" t="s">
        <v>213</v>
      </c>
      <c r="H2">
        <v>8</v>
      </c>
      <c r="I2" t="s">
        <v>224</v>
      </c>
      <c r="J2" t="s">
        <v>227</v>
      </c>
      <c r="K2">
        <v>6</v>
      </c>
      <c r="L2" t="s">
        <v>226</v>
      </c>
      <c r="M2">
        <v>4</v>
      </c>
      <c r="N2">
        <v>4</v>
      </c>
      <c r="O2">
        <v>3</v>
      </c>
      <c r="P2">
        <v>5</v>
      </c>
      <c r="Q2">
        <v>2</v>
      </c>
      <c r="R2" t="s">
        <v>2</v>
      </c>
      <c r="S2" t="s">
        <v>3</v>
      </c>
      <c r="T2" t="s">
        <v>3</v>
      </c>
      <c r="U2">
        <v>1</v>
      </c>
      <c r="V2">
        <v>3</v>
      </c>
      <c r="W2">
        <v>2</v>
      </c>
      <c r="X2">
        <v>5</v>
      </c>
      <c r="Y2">
        <v>3</v>
      </c>
      <c r="Z2" t="s">
        <v>4</v>
      </c>
      <c r="AA2" t="s">
        <v>3</v>
      </c>
      <c r="AB2" t="s">
        <v>5</v>
      </c>
      <c r="AC2">
        <v>1</v>
      </c>
      <c r="AD2">
        <v>2</v>
      </c>
      <c r="AE2">
        <v>5</v>
      </c>
      <c r="AF2">
        <v>2</v>
      </c>
      <c r="AG2">
        <v>1</v>
      </c>
      <c r="AH2" t="s">
        <v>3</v>
      </c>
      <c r="AI2" t="s">
        <v>3</v>
      </c>
      <c r="AJ2" t="s">
        <v>6</v>
      </c>
      <c r="AK2">
        <v>1</v>
      </c>
      <c r="AL2">
        <v>3</v>
      </c>
      <c r="AM2">
        <v>5</v>
      </c>
      <c r="AN2">
        <v>3</v>
      </c>
      <c r="AO2">
        <v>3</v>
      </c>
      <c r="AP2" t="s">
        <v>3</v>
      </c>
      <c r="AQ2" t="s">
        <v>3</v>
      </c>
      <c r="AR2" t="s">
        <v>7</v>
      </c>
      <c r="AS2" t="s">
        <v>273</v>
      </c>
      <c r="AT2" t="s">
        <v>283</v>
      </c>
      <c r="AU2" t="s">
        <v>273</v>
      </c>
      <c r="AV2" t="s">
        <v>273</v>
      </c>
      <c r="AW2" t="s">
        <v>273</v>
      </c>
      <c r="AX2" t="s">
        <v>273</v>
      </c>
      <c r="AY2" s="2">
        <v>25</v>
      </c>
      <c r="AZ2" t="s">
        <v>8</v>
      </c>
      <c r="BA2" t="s">
        <v>304</v>
      </c>
    </row>
    <row r="3" spans="1:54" x14ac:dyDescent="0.25">
      <c r="A3">
        <v>7</v>
      </c>
      <c r="B3" s="1">
        <v>45009.478935185201</v>
      </c>
      <c r="C3" s="1">
        <v>45009.482719907399</v>
      </c>
      <c r="D3" t="s">
        <v>222</v>
      </c>
      <c r="E3" t="s">
        <v>221</v>
      </c>
      <c r="F3" t="s">
        <v>9</v>
      </c>
      <c r="G3" t="s">
        <v>213</v>
      </c>
      <c r="H3">
        <v>10</v>
      </c>
      <c r="I3" t="s">
        <v>224</v>
      </c>
      <c r="J3" t="s">
        <v>227</v>
      </c>
      <c r="K3">
        <v>1</v>
      </c>
      <c r="L3" t="s">
        <v>230</v>
      </c>
      <c r="M3">
        <v>5</v>
      </c>
      <c r="N3">
        <v>4</v>
      </c>
      <c r="O3">
        <v>5</v>
      </c>
      <c r="P3">
        <v>5</v>
      </c>
      <c r="Q3">
        <v>4</v>
      </c>
      <c r="R3" t="s">
        <v>10</v>
      </c>
      <c r="U3">
        <v>1</v>
      </c>
      <c r="V3">
        <v>2</v>
      </c>
      <c r="W3">
        <v>2</v>
      </c>
      <c r="X3">
        <v>1</v>
      </c>
      <c r="Y3">
        <v>2</v>
      </c>
      <c r="Z3" t="s">
        <v>11</v>
      </c>
      <c r="AC3">
        <v>3</v>
      </c>
      <c r="AD3">
        <v>3</v>
      </c>
      <c r="AE3">
        <v>3</v>
      </c>
      <c r="AF3">
        <v>3</v>
      </c>
      <c r="AG3">
        <v>3</v>
      </c>
      <c r="AJ3" t="s">
        <v>12</v>
      </c>
      <c r="AK3">
        <v>2</v>
      </c>
      <c r="AL3">
        <v>1</v>
      </c>
      <c r="AM3">
        <v>2</v>
      </c>
      <c r="AN3">
        <v>4</v>
      </c>
      <c r="AO3">
        <v>1</v>
      </c>
      <c r="AR3" t="s">
        <v>13</v>
      </c>
      <c r="AS3" t="s">
        <v>273</v>
      </c>
      <c r="AT3" t="s">
        <v>274</v>
      </c>
      <c r="AU3" t="s">
        <v>273</v>
      </c>
      <c r="AV3" t="s">
        <v>273</v>
      </c>
      <c r="AW3" t="s">
        <v>273</v>
      </c>
      <c r="AX3" t="s">
        <v>274</v>
      </c>
      <c r="AY3" s="2">
        <v>25</v>
      </c>
      <c r="AZ3" t="s">
        <v>14</v>
      </c>
      <c r="BA3" t="s">
        <v>305</v>
      </c>
    </row>
    <row r="4" spans="1:54" x14ac:dyDescent="0.25">
      <c r="A4">
        <v>8</v>
      </c>
      <c r="B4" s="1">
        <v>45010.511076388902</v>
      </c>
      <c r="C4" s="1">
        <v>45010.517129629603</v>
      </c>
      <c r="D4" t="s">
        <v>222</v>
      </c>
      <c r="E4" t="s">
        <v>221</v>
      </c>
      <c r="G4" t="s">
        <v>213</v>
      </c>
      <c r="H4">
        <v>10</v>
      </c>
      <c r="I4" t="s">
        <v>224</v>
      </c>
      <c r="J4" t="s">
        <v>228</v>
      </c>
      <c r="M4">
        <v>2</v>
      </c>
      <c r="N4">
        <v>4</v>
      </c>
      <c r="O4">
        <v>3</v>
      </c>
      <c r="P4">
        <v>4</v>
      </c>
      <c r="Q4">
        <v>4</v>
      </c>
      <c r="T4" t="s">
        <v>15</v>
      </c>
      <c r="U4">
        <v>4</v>
      </c>
      <c r="V4">
        <v>4</v>
      </c>
      <c r="W4">
        <v>4</v>
      </c>
      <c r="X4">
        <v>3</v>
      </c>
      <c r="Y4">
        <v>4</v>
      </c>
      <c r="AC4">
        <v>1</v>
      </c>
      <c r="AD4">
        <v>2</v>
      </c>
      <c r="AE4">
        <v>3</v>
      </c>
      <c r="AF4">
        <v>3</v>
      </c>
      <c r="AG4">
        <v>2</v>
      </c>
      <c r="AJ4" t="s">
        <v>16</v>
      </c>
      <c r="AK4">
        <v>1</v>
      </c>
      <c r="AL4">
        <v>2</v>
      </c>
      <c r="AM4">
        <v>3</v>
      </c>
      <c r="AN4">
        <v>3</v>
      </c>
      <c r="AO4">
        <v>1</v>
      </c>
      <c r="AR4" t="s">
        <v>17</v>
      </c>
      <c r="AS4" t="s">
        <v>274</v>
      </c>
      <c r="AT4" t="s">
        <v>273</v>
      </c>
      <c r="AU4" t="s">
        <v>273</v>
      </c>
      <c r="AV4" t="s">
        <v>274</v>
      </c>
      <c r="AW4" t="s">
        <v>274</v>
      </c>
      <c r="AX4" t="s">
        <v>284</v>
      </c>
      <c r="AY4" s="2">
        <v>20</v>
      </c>
      <c r="AZ4" t="s">
        <v>14</v>
      </c>
      <c r="BA4" t="s">
        <v>305</v>
      </c>
    </row>
    <row r="5" spans="1:54" x14ac:dyDescent="0.25">
      <c r="A5">
        <v>9</v>
      </c>
      <c r="B5" s="1">
        <v>45010.558055555601</v>
      </c>
      <c r="C5" s="1">
        <v>45010.574675925898</v>
      </c>
      <c r="D5" t="s">
        <v>222</v>
      </c>
      <c r="E5" t="s">
        <v>221</v>
      </c>
      <c r="F5" t="s">
        <v>18</v>
      </c>
      <c r="G5" t="s">
        <v>213</v>
      </c>
      <c r="H5">
        <v>9</v>
      </c>
      <c r="I5" t="s">
        <v>224</v>
      </c>
      <c r="J5" t="s">
        <v>229</v>
      </c>
      <c r="M5">
        <v>5</v>
      </c>
      <c r="N5">
        <v>3</v>
      </c>
      <c r="O5">
        <v>3</v>
      </c>
      <c r="P5">
        <v>4</v>
      </c>
      <c r="Q5">
        <v>3</v>
      </c>
      <c r="R5" t="s">
        <v>19</v>
      </c>
      <c r="T5" t="s">
        <v>20</v>
      </c>
      <c r="U5">
        <v>5</v>
      </c>
      <c r="V5">
        <v>4</v>
      </c>
      <c r="W5">
        <v>4</v>
      </c>
      <c r="X5">
        <v>3</v>
      </c>
      <c r="Y5">
        <v>5</v>
      </c>
      <c r="Z5" t="s">
        <v>275</v>
      </c>
      <c r="AA5" t="s">
        <v>21</v>
      </c>
      <c r="AC5">
        <v>5</v>
      </c>
      <c r="AD5">
        <v>2</v>
      </c>
      <c r="AE5">
        <v>2</v>
      </c>
      <c r="AF5">
        <v>4</v>
      </c>
      <c r="AG5">
        <v>2</v>
      </c>
      <c r="AH5" t="s">
        <v>22</v>
      </c>
      <c r="AJ5" t="s">
        <v>23</v>
      </c>
      <c r="AK5">
        <v>5</v>
      </c>
      <c r="AL5">
        <v>4</v>
      </c>
      <c r="AM5">
        <v>2</v>
      </c>
      <c r="AN5">
        <v>4</v>
      </c>
      <c r="AO5">
        <v>3</v>
      </c>
      <c r="AP5" t="s">
        <v>24</v>
      </c>
      <c r="AQ5" t="s">
        <v>25</v>
      </c>
      <c r="AS5" t="s">
        <v>277</v>
      </c>
      <c r="AT5" t="s">
        <v>285</v>
      </c>
      <c r="AU5" t="s">
        <v>278</v>
      </c>
      <c r="AV5" t="s">
        <v>277</v>
      </c>
      <c r="AW5" t="s">
        <v>279</v>
      </c>
      <c r="AX5" t="s">
        <v>283</v>
      </c>
      <c r="AY5" s="2">
        <v>23</v>
      </c>
      <c r="AZ5" t="s">
        <v>26</v>
      </c>
      <c r="BA5" t="s">
        <v>305</v>
      </c>
    </row>
    <row r="6" spans="1:54" x14ac:dyDescent="0.25">
      <c r="A6">
        <v>10</v>
      </c>
      <c r="B6" s="1">
        <v>45010.558807870402</v>
      </c>
      <c r="C6" s="1">
        <v>45010.600682870398</v>
      </c>
      <c r="D6" t="s">
        <v>222</v>
      </c>
      <c r="E6" t="s">
        <v>221</v>
      </c>
      <c r="F6" t="s">
        <v>27</v>
      </c>
      <c r="G6" t="s">
        <v>213</v>
      </c>
      <c r="H6">
        <v>8</v>
      </c>
      <c r="I6" t="s">
        <v>225</v>
      </c>
      <c r="J6" t="s">
        <v>228</v>
      </c>
      <c r="M6">
        <v>1</v>
      </c>
      <c r="N6">
        <v>1</v>
      </c>
      <c r="O6">
        <v>3</v>
      </c>
      <c r="P6">
        <v>2</v>
      </c>
      <c r="Q6">
        <v>1</v>
      </c>
      <c r="R6" t="s">
        <v>28</v>
      </c>
      <c r="S6" t="s">
        <v>29</v>
      </c>
      <c r="T6" t="s">
        <v>30</v>
      </c>
      <c r="U6">
        <v>4</v>
      </c>
      <c r="V6">
        <v>4</v>
      </c>
      <c r="W6">
        <v>1</v>
      </c>
      <c r="X6">
        <v>1</v>
      </c>
      <c r="Y6">
        <v>4</v>
      </c>
      <c r="Z6" t="s">
        <v>31</v>
      </c>
      <c r="AA6" t="s">
        <v>32</v>
      </c>
      <c r="AB6" t="s">
        <v>33</v>
      </c>
      <c r="AC6">
        <v>4</v>
      </c>
      <c r="AD6">
        <v>2</v>
      </c>
      <c r="AE6">
        <v>2</v>
      </c>
      <c r="AF6">
        <v>5</v>
      </c>
      <c r="AG6">
        <v>2</v>
      </c>
      <c r="AH6" t="s">
        <v>34</v>
      </c>
      <c r="AI6" t="s">
        <v>35</v>
      </c>
      <c r="AJ6" t="s">
        <v>36</v>
      </c>
      <c r="AK6">
        <v>4</v>
      </c>
      <c r="AL6">
        <v>1</v>
      </c>
      <c r="AM6">
        <v>5</v>
      </c>
      <c r="AN6">
        <v>5</v>
      </c>
      <c r="AO6">
        <v>1</v>
      </c>
      <c r="AP6" t="s">
        <v>37</v>
      </c>
      <c r="AQ6" t="s">
        <v>38</v>
      </c>
      <c r="AR6" t="s">
        <v>39</v>
      </c>
      <c r="AS6" t="s">
        <v>274</v>
      </c>
      <c r="AT6" t="s">
        <v>286</v>
      </c>
      <c r="AU6" t="s">
        <v>273</v>
      </c>
      <c r="AV6" t="s">
        <v>274</v>
      </c>
      <c r="AW6" t="s">
        <v>274</v>
      </c>
      <c r="AX6" t="s">
        <v>278</v>
      </c>
      <c r="AY6" s="2">
        <v>47</v>
      </c>
      <c r="AZ6" t="s">
        <v>40</v>
      </c>
      <c r="BA6" t="s">
        <v>305</v>
      </c>
      <c r="BB6" t="s">
        <v>41</v>
      </c>
    </row>
    <row r="7" spans="1:54" x14ac:dyDescent="0.25">
      <c r="A7">
        <v>11</v>
      </c>
      <c r="B7" s="1">
        <v>45010.708518518499</v>
      </c>
      <c r="C7" s="1">
        <v>45010.713969907403</v>
      </c>
      <c r="D7" t="s">
        <v>222</v>
      </c>
      <c r="E7" t="s">
        <v>221</v>
      </c>
      <c r="F7" t="s">
        <v>42</v>
      </c>
      <c r="G7" t="s">
        <v>213</v>
      </c>
      <c r="H7">
        <v>9</v>
      </c>
      <c r="I7" t="s">
        <v>225</v>
      </c>
      <c r="J7" t="s">
        <v>229</v>
      </c>
      <c r="M7">
        <v>2</v>
      </c>
      <c r="N7">
        <v>3</v>
      </c>
      <c r="O7">
        <v>2</v>
      </c>
      <c r="P7">
        <v>2</v>
      </c>
      <c r="Q7">
        <v>1</v>
      </c>
      <c r="U7">
        <v>4</v>
      </c>
      <c r="V7">
        <v>4</v>
      </c>
      <c r="W7">
        <v>3</v>
      </c>
      <c r="X7">
        <v>4</v>
      </c>
      <c r="Y7">
        <v>3</v>
      </c>
      <c r="Z7" t="s">
        <v>43</v>
      </c>
      <c r="AC7">
        <v>4</v>
      </c>
      <c r="AD7">
        <v>3</v>
      </c>
      <c r="AE7">
        <v>4</v>
      </c>
      <c r="AF7">
        <v>4</v>
      </c>
      <c r="AG7">
        <v>2</v>
      </c>
      <c r="AI7" t="s">
        <v>44</v>
      </c>
      <c r="AK7">
        <v>5</v>
      </c>
      <c r="AL7">
        <v>5</v>
      </c>
      <c r="AM7">
        <v>4</v>
      </c>
      <c r="AN7">
        <v>4</v>
      </c>
      <c r="AO7">
        <v>4</v>
      </c>
      <c r="AP7" t="s">
        <v>45</v>
      </c>
      <c r="AS7" t="s">
        <v>278</v>
      </c>
      <c r="AT7" t="s">
        <v>286</v>
      </c>
      <c r="AU7" t="s">
        <v>278</v>
      </c>
      <c r="AV7" t="s">
        <v>278</v>
      </c>
      <c r="AW7" t="s">
        <v>278</v>
      </c>
      <c r="AX7" t="s">
        <v>286</v>
      </c>
      <c r="AY7" s="2">
        <v>21</v>
      </c>
      <c r="AZ7" t="s">
        <v>26</v>
      </c>
      <c r="BA7" t="s">
        <v>304</v>
      </c>
    </row>
    <row r="8" spans="1:54" x14ac:dyDescent="0.25">
      <c r="A8">
        <v>12</v>
      </c>
      <c r="B8" s="1">
        <v>45013.2906365741</v>
      </c>
      <c r="C8" s="1">
        <v>45013.297407407401</v>
      </c>
      <c r="D8" t="s">
        <v>223</v>
      </c>
      <c r="E8" t="s">
        <v>221</v>
      </c>
      <c r="F8" t="s">
        <v>46</v>
      </c>
      <c r="G8" t="s">
        <v>213</v>
      </c>
      <c r="H8">
        <v>8</v>
      </c>
      <c r="I8" t="s">
        <v>225</v>
      </c>
      <c r="J8" t="s">
        <v>228</v>
      </c>
      <c r="M8">
        <v>4</v>
      </c>
      <c r="N8">
        <v>4</v>
      </c>
      <c r="O8">
        <v>4</v>
      </c>
      <c r="P8">
        <v>4</v>
      </c>
      <c r="Q8">
        <v>4</v>
      </c>
      <c r="R8" t="s">
        <v>47</v>
      </c>
      <c r="S8" t="s">
        <v>48</v>
      </c>
      <c r="U8">
        <v>3</v>
      </c>
      <c r="V8">
        <v>2</v>
      </c>
      <c r="W8">
        <v>2</v>
      </c>
      <c r="X8">
        <v>2</v>
      </c>
      <c r="Y8">
        <v>2</v>
      </c>
      <c r="Z8" t="s">
        <v>49</v>
      </c>
      <c r="AC8">
        <v>2</v>
      </c>
      <c r="AD8">
        <v>2</v>
      </c>
      <c r="AE8">
        <v>2</v>
      </c>
      <c r="AF8">
        <v>2</v>
      </c>
      <c r="AG8">
        <v>2</v>
      </c>
      <c r="AH8" t="s">
        <v>50</v>
      </c>
      <c r="AK8">
        <v>2</v>
      </c>
      <c r="AL8">
        <v>2</v>
      </c>
      <c r="AM8">
        <v>2</v>
      </c>
      <c r="AN8">
        <v>2</v>
      </c>
      <c r="AO8">
        <v>2</v>
      </c>
      <c r="AP8" t="s">
        <v>50</v>
      </c>
      <c r="AS8" t="s">
        <v>273</v>
      </c>
      <c r="AT8" t="s">
        <v>287</v>
      </c>
      <c r="AU8" t="s">
        <v>273</v>
      </c>
      <c r="AV8" t="s">
        <v>273</v>
      </c>
      <c r="AW8" t="s">
        <v>273</v>
      </c>
      <c r="AX8" t="s">
        <v>288</v>
      </c>
      <c r="AY8" s="2">
        <v>60</v>
      </c>
      <c r="AZ8" t="s">
        <v>26</v>
      </c>
      <c r="BA8" t="s">
        <v>304</v>
      </c>
    </row>
    <row r="9" spans="1:54" x14ac:dyDescent="0.25">
      <c r="A9">
        <v>13</v>
      </c>
      <c r="B9" s="1">
        <v>45014.848437499997</v>
      </c>
      <c r="C9" s="1">
        <v>45014.853842592602</v>
      </c>
      <c r="D9" t="s">
        <v>223</v>
      </c>
      <c r="E9" t="s">
        <v>221</v>
      </c>
      <c r="G9" t="s">
        <v>214</v>
      </c>
      <c r="H9">
        <v>8</v>
      </c>
      <c r="I9" t="s">
        <v>224</v>
      </c>
      <c r="J9" t="s">
        <v>227</v>
      </c>
      <c r="K9">
        <v>9</v>
      </c>
      <c r="L9" t="s">
        <v>224</v>
      </c>
      <c r="M9">
        <v>1</v>
      </c>
      <c r="N9">
        <v>1</v>
      </c>
      <c r="O9">
        <v>1</v>
      </c>
      <c r="P9">
        <v>1</v>
      </c>
      <c r="Q9">
        <v>3</v>
      </c>
      <c r="U9">
        <v>1</v>
      </c>
      <c r="V9">
        <v>1</v>
      </c>
      <c r="W9">
        <v>2</v>
      </c>
      <c r="X9">
        <v>1</v>
      </c>
      <c r="Y9">
        <v>1</v>
      </c>
      <c r="AC9">
        <v>1</v>
      </c>
      <c r="AD9">
        <v>1</v>
      </c>
      <c r="AE9">
        <v>2</v>
      </c>
      <c r="AF9">
        <v>1</v>
      </c>
      <c r="AG9">
        <v>1</v>
      </c>
      <c r="AK9">
        <v>1</v>
      </c>
      <c r="AL9">
        <v>1</v>
      </c>
      <c r="AM9">
        <v>1</v>
      </c>
      <c r="AN9">
        <v>2</v>
      </c>
      <c r="AO9">
        <v>2</v>
      </c>
      <c r="AS9" t="s">
        <v>273</v>
      </c>
      <c r="AT9" t="s">
        <v>289</v>
      </c>
      <c r="AU9" t="s">
        <v>280</v>
      </c>
      <c r="AV9" t="s">
        <v>273</v>
      </c>
      <c r="AW9" t="s">
        <v>273</v>
      </c>
      <c r="AX9" t="s">
        <v>290</v>
      </c>
      <c r="AY9" s="2">
        <v>37</v>
      </c>
      <c r="AZ9" t="s">
        <v>26</v>
      </c>
      <c r="BA9" t="s">
        <v>305</v>
      </c>
      <c r="BB9" t="s">
        <v>51</v>
      </c>
    </row>
    <row r="10" spans="1:54" x14ac:dyDescent="0.25">
      <c r="A10">
        <v>14</v>
      </c>
      <c r="B10" s="1">
        <v>45014.917245370401</v>
      </c>
      <c r="C10" s="1">
        <v>45014.941840277803</v>
      </c>
      <c r="D10" t="s">
        <v>223</v>
      </c>
      <c r="E10" t="s">
        <v>221</v>
      </c>
      <c r="F10" t="s">
        <v>52</v>
      </c>
      <c r="G10" t="s">
        <v>213</v>
      </c>
      <c r="H10">
        <v>7</v>
      </c>
      <c r="I10" t="s">
        <v>225</v>
      </c>
      <c r="J10" t="s">
        <v>228</v>
      </c>
      <c r="M10">
        <v>3</v>
      </c>
      <c r="N10">
        <v>3</v>
      </c>
      <c r="O10">
        <v>2</v>
      </c>
      <c r="P10">
        <v>3</v>
      </c>
      <c r="Q10">
        <v>4</v>
      </c>
      <c r="R10" t="s">
        <v>53</v>
      </c>
      <c r="S10" t="s">
        <v>54</v>
      </c>
      <c r="T10" t="s">
        <v>55</v>
      </c>
      <c r="U10">
        <v>4</v>
      </c>
      <c r="V10">
        <v>4</v>
      </c>
      <c r="W10">
        <v>3</v>
      </c>
      <c r="X10">
        <v>3</v>
      </c>
      <c r="Y10">
        <v>4</v>
      </c>
      <c r="Z10" t="s">
        <v>56</v>
      </c>
      <c r="AA10" t="s">
        <v>57</v>
      </c>
      <c r="AB10" t="s">
        <v>58</v>
      </c>
      <c r="AC10">
        <v>4</v>
      </c>
      <c r="AD10">
        <v>3</v>
      </c>
      <c r="AE10">
        <v>3</v>
      </c>
      <c r="AF10">
        <v>2</v>
      </c>
      <c r="AG10">
        <v>4</v>
      </c>
      <c r="AH10" t="s">
        <v>59</v>
      </c>
      <c r="AI10" t="s">
        <v>60</v>
      </c>
      <c r="AJ10" t="s">
        <v>48</v>
      </c>
      <c r="AK10">
        <v>2</v>
      </c>
      <c r="AL10">
        <v>2</v>
      </c>
      <c r="AM10">
        <v>2</v>
      </c>
      <c r="AN10">
        <v>3</v>
      </c>
      <c r="AO10">
        <v>3</v>
      </c>
      <c r="AP10" t="s">
        <v>61</v>
      </c>
      <c r="AQ10" t="s">
        <v>62</v>
      </c>
      <c r="AR10" t="s">
        <v>63</v>
      </c>
      <c r="AS10" t="s">
        <v>286</v>
      </c>
      <c r="AT10" t="s">
        <v>278</v>
      </c>
      <c r="AU10" t="s">
        <v>291</v>
      </c>
      <c r="AV10" t="s">
        <v>292</v>
      </c>
      <c r="AW10" t="s">
        <v>292</v>
      </c>
      <c r="AX10" t="s">
        <v>278</v>
      </c>
      <c r="AY10" s="2">
        <v>52</v>
      </c>
      <c r="AZ10" t="s">
        <v>14</v>
      </c>
      <c r="BA10" t="s">
        <v>305</v>
      </c>
      <c r="BB10" t="s">
        <v>64</v>
      </c>
    </row>
    <row r="11" spans="1:54" x14ac:dyDescent="0.25">
      <c r="A11">
        <v>15</v>
      </c>
      <c r="B11" s="1">
        <v>45014.940185185202</v>
      </c>
      <c r="C11" s="1">
        <v>45014.947071759299</v>
      </c>
      <c r="D11" t="s">
        <v>222</v>
      </c>
      <c r="E11" t="s">
        <v>221</v>
      </c>
      <c r="F11" t="s">
        <v>65</v>
      </c>
      <c r="G11" t="s">
        <v>213</v>
      </c>
      <c r="H11">
        <v>8</v>
      </c>
      <c r="I11" t="s">
        <v>224</v>
      </c>
      <c r="J11" t="s">
        <v>227</v>
      </c>
      <c r="K11">
        <v>9</v>
      </c>
      <c r="L11" t="s">
        <v>224</v>
      </c>
      <c r="M11">
        <v>1</v>
      </c>
      <c r="N11">
        <v>1</v>
      </c>
      <c r="O11">
        <v>1</v>
      </c>
      <c r="P11">
        <v>1</v>
      </c>
      <c r="Q11">
        <v>1</v>
      </c>
      <c r="R11" t="s">
        <v>66</v>
      </c>
      <c r="S11" t="s">
        <v>67</v>
      </c>
      <c r="T11" t="s">
        <v>68</v>
      </c>
      <c r="U11">
        <v>1</v>
      </c>
      <c r="V11">
        <v>1</v>
      </c>
      <c r="W11">
        <v>1</v>
      </c>
      <c r="X11">
        <v>1</v>
      </c>
      <c r="Y11">
        <v>1</v>
      </c>
      <c r="Z11" t="s">
        <v>69</v>
      </c>
      <c r="AA11" t="s">
        <v>70</v>
      </c>
      <c r="AB11" t="s">
        <v>69</v>
      </c>
      <c r="AC11">
        <v>1</v>
      </c>
      <c r="AD11">
        <v>1</v>
      </c>
      <c r="AE11">
        <v>1</v>
      </c>
      <c r="AF11">
        <v>1</v>
      </c>
      <c r="AG11">
        <v>1</v>
      </c>
      <c r="AH11" t="s">
        <v>71</v>
      </c>
      <c r="AI11" t="s">
        <v>72</v>
      </c>
      <c r="AJ11" t="s">
        <v>73</v>
      </c>
      <c r="AK11">
        <v>1</v>
      </c>
      <c r="AL11">
        <v>1</v>
      </c>
      <c r="AM11">
        <v>1</v>
      </c>
      <c r="AN11">
        <v>1</v>
      </c>
      <c r="AO11">
        <v>1</v>
      </c>
      <c r="AP11" t="s">
        <v>74</v>
      </c>
      <c r="AQ11" t="s">
        <v>75</v>
      </c>
      <c r="AR11" t="s">
        <v>76</v>
      </c>
      <c r="AS11" t="s">
        <v>273</v>
      </c>
      <c r="AT11" t="s">
        <v>286</v>
      </c>
      <c r="AU11" t="s">
        <v>293</v>
      </c>
      <c r="AV11" t="s">
        <v>273</v>
      </c>
      <c r="AW11" t="s">
        <v>273</v>
      </c>
      <c r="AX11" t="s">
        <v>273</v>
      </c>
      <c r="AY11" s="2">
        <v>20</v>
      </c>
      <c r="AZ11" t="s">
        <v>77</v>
      </c>
      <c r="BA11" t="s">
        <v>305</v>
      </c>
      <c r="BB11" t="s">
        <v>78</v>
      </c>
    </row>
    <row r="12" spans="1:54" x14ac:dyDescent="0.25">
      <c r="A12">
        <v>16</v>
      </c>
      <c r="B12" s="1">
        <v>45015.384849536997</v>
      </c>
      <c r="C12" s="1">
        <v>45015.391516203701</v>
      </c>
      <c r="D12" t="s">
        <v>223</v>
      </c>
      <c r="E12" t="s">
        <v>221</v>
      </c>
      <c r="F12" t="s">
        <v>79</v>
      </c>
      <c r="G12" t="s">
        <v>213</v>
      </c>
      <c r="H12">
        <v>6</v>
      </c>
      <c r="I12" t="s">
        <v>226</v>
      </c>
      <c r="J12" t="s">
        <v>227</v>
      </c>
      <c r="K12">
        <v>6</v>
      </c>
      <c r="L12" t="s">
        <v>225</v>
      </c>
      <c r="M12">
        <v>2</v>
      </c>
      <c r="N12">
        <v>2</v>
      </c>
      <c r="O12">
        <v>1</v>
      </c>
      <c r="P12">
        <v>1</v>
      </c>
      <c r="Q12">
        <v>2</v>
      </c>
      <c r="T12" t="s">
        <v>80</v>
      </c>
      <c r="U12">
        <v>1</v>
      </c>
      <c r="V12">
        <v>1</v>
      </c>
      <c r="W12">
        <v>1</v>
      </c>
      <c r="X12">
        <v>1</v>
      </c>
      <c r="Y12">
        <v>1</v>
      </c>
      <c r="AB12" t="s">
        <v>81</v>
      </c>
      <c r="AC12">
        <v>1</v>
      </c>
      <c r="AD12">
        <v>1</v>
      </c>
      <c r="AE12">
        <v>1</v>
      </c>
      <c r="AF12">
        <v>1</v>
      </c>
      <c r="AG12">
        <v>1</v>
      </c>
      <c r="AJ12" t="s">
        <v>82</v>
      </c>
      <c r="AK12">
        <v>1</v>
      </c>
      <c r="AL12">
        <v>1</v>
      </c>
      <c r="AM12">
        <v>1</v>
      </c>
      <c r="AN12">
        <v>1</v>
      </c>
      <c r="AO12">
        <v>1</v>
      </c>
      <c r="AR12" t="s">
        <v>83</v>
      </c>
      <c r="AS12" t="s">
        <v>286</v>
      </c>
      <c r="AT12" t="s">
        <v>278</v>
      </c>
      <c r="AU12" t="s">
        <v>273</v>
      </c>
      <c r="AV12" t="s">
        <v>286</v>
      </c>
      <c r="AW12" t="s">
        <v>273</v>
      </c>
      <c r="AX12" t="s">
        <v>289</v>
      </c>
      <c r="AY12" s="2">
        <v>65</v>
      </c>
      <c r="AZ12" t="s">
        <v>84</v>
      </c>
      <c r="BA12" t="s">
        <v>307</v>
      </c>
      <c r="BB12" t="s">
        <v>85</v>
      </c>
    </row>
    <row r="13" spans="1:54" x14ac:dyDescent="0.25">
      <c r="A13">
        <v>17</v>
      </c>
      <c r="B13" s="1">
        <v>45015.394317129598</v>
      </c>
      <c r="C13" s="1">
        <v>45015.401423611103</v>
      </c>
      <c r="D13" t="s">
        <v>223</v>
      </c>
      <c r="E13" t="s">
        <v>221</v>
      </c>
      <c r="F13" t="s">
        <v>86</v>
      </c>
      <c r="G13" t="s">
        <v>213</v>
      </c>
      <c r="H13">
        <v>7</v>
      </c>
      <c r="I13" t="s">
        <v>225</v>
      </c>
      <c r="J13" t="s">
        <v>227</v>
      </c>
      <c r="K13">
        <v>8</v>
      </c>
      <c r="L13" t="s">
        <v>224</v>
      </c>
      <c r="M13">
        <v>3</v>
      </c>
      <c r="N13">
        <v>2</v>
      </c>
      <c r="O13">
        <v>2</v>
      </c>
      <c r="P13">
        <v>2</v>
      </c>
      <c r="Q13">
        <v>3</v>
      </c>
      <c r="R13" t="s">
        <v>87</v>
      </c>
      <c r="S13" t="s">
        <v>88</v>
      </c>
      <c r="U13">
        <v>3</v>
      </c>
      <c r="V13">
        <v>3</v>
      </c>
      <c r="W13">
        <v>3</v>
      </c>
      <c r="X13">
        <v>3</v>
      </c>
      <c r="Y13">
        <v>3</v>
      </c>
      <c r="Z13" t="s">
        <v>89</v>
      </c>
      <c r="AC13">
        <v>1</v>
      </c>
      <c r="AD13">
        <v>2</v>
      </c>
      <c r="AE13">
        <v>1</v>
      </c>
      <c r="AF13">
        <v>1</v>
      </c>
      <c r="AG13">
        <v>1</v>
      </c>
      <c r="AH13" t="s">
        <v>90</v>
      </c>
      <c r="AJ13" t="s">
        <v>91</v>
      </c>
      <c r="AK13">
        <v>2</v>
      </c>
      <c r="AL13">
        <v>1</v>
      </c>
      <c r="AM13">
        <v>2</v>
      </c>
      <c r="AN13">
        <v>3</v>
      </c>
      <c r="AO13">
        <v>2</v>
      </c>
      <c r="AR13" t="s">
        <v>92</v>
      </c>
      <c r="AS13" t="s">
        <v>274</v>
      </c>
      <c r="AT13" t="s">
        <v>286</v>
      </c>
      <c r="AU13" t="s">
        <v>278</v>
      </c>
      <c r="AV13" t="s">
        <v>274</v>
      </c>
      <c r="AW13" t="s">
        <v>274</v>
      </c>
      <c r="AX13" t="s">
        <v>278</v>
      </c>
      <c r="AY13" s="2">
        <v>52</v>
      </c>
      <c r="AZ13" t="s">
        <v>93</v>
      </c>
      <c r="BA13" t="s">
        <v>304</v>
      </c>
    </row>
    <row r="14" spans="1:54" x14ac:dyDescent="0.25">
      <c r="A14">
        <v>18</v>
      </c>
      <c r="B14" s="1">
        <v>45015.3987962963</v>
      </c>
      <c r="C14" s="1">
        <v>45015.403206018498</v>
      </c>
      <c r="D14" t="s">
        <v>223</v>
      </c>
      <c r="E14" t="s">
        <v>221</v>
      </c>
      <c r="F14" t="s">
        <v>94</v>
      </c>
      <c r="G14" t="s">
        <v>215</v>
      </c>
      <c r="H14">
        <v>8</v>
      </c>
      <c r="I14" t="s">
        <v>224</v>
      </c>
      <c r="J14" t="s">
        <v>228</v>
      </c>
      <c r="M14">
        <v>3</v>
      </c>
      <c r="N14">
        <v>4</v>
      </c>
      <c r="O14">
        <v>5</v>
      </c>
      <c r="P14">
        <v>4</v>
      </c>
      <c r="Q14">
        <v>4</v>
      </c>
      <c r="R14" t="s">
        <v>95</v>
      </c>
      <c r="S14" t="s">
        <v>96</v>
      </c>
      <c r="U14">
        <v>1</v>
      </c>
      <c r="V14">
        <v>1</v>
      </c>
      <c r="W14">
        <v>2</v>
      </c>
      <c r="X14">
        <v>2</v>
      </c>
      <c r="Y14">
        <v>1</v>
      </c>
      <c r="Z14" t="s">
        <v>97</v>
      </c>
      <c r="AA14" t="s">
        <v>98</v>
      </c>
      <c r="AC14">
        <v>3</v>
      </c>
      <c r="AD14">
        <v>2</v>
      </c>
      <c r="AE14">
        <v>2</v>
      </c>
      <c r="AF14">
        <v>3</v>
      </c>
      <c r="AG14">
        <v>3</v>
      </c>
      <c r="AH14" t="s">
        <v>99</v>
      </c>
      <c r="AI14" t="s">
        <v>100</v>
      </c>
      <c r="AK14">
        <v>3</v>
      </c>
      <c r="AL14">
        <v>2</v>
      </c>
      <c r="AM14">
        <v>3</v>
      </c>
      <c r="AN14">
        <v>3</v>
      </c>
      <c r="AO14">
        <v>3</v>
      </c>
      <c r="AP14" t="s">
        <v>101</v>
      </c>
      <c r="AQ14" t="s">
        <v>102</v>
      </c>
      <c r="AS14" t="s">
        <v>273</v>
      </c>
      <c r="AT14" t="s">
        <v>285</v>
      </c>
      <c r="AU14" t="s">
        <v>281</v>
      </c>
      <c r="AV14" t="s">
        <v>281</v>
      </c>
      <c r="AW14" t="s">
        <v>273</v>
      </c>
      <c r="AX14" t="s">
        <v>285</v>
      </c>
      <c r="AY14" s="2">
        <v>30</v>
      </c>
      <c r="AZ14" t="s">
        <v>103</v>
      </c>
      <c r="BA14" t="s">
        <v>304</v>
      </c>
    </row>
    <row r="15" spans="1:54" x14ac:dyDescent="0.25">
      <c r="A15">
        <v>19</v>
      </c>
      <c r="B15" s="1">
        <v>45015.408738425896</v>
      </c>
      <c r="C15" s="1">
        <v>45015.414861111101</v>
      </c>
      <c r="D15" t="s">
        <v>223</v>
      </c>
      <c r="E15" t="s">
        <v>221</v>
      </c>
      <c r="F15" t="s">
        <v>104</v>
      </c>
      <c r="G15" t="s">
        <v>213</v>
      </c>
      <c r="H15">
        <v>9</v>
      </c>
      <c r="I15" t="s">
        <v>224</v>
      </c>
      <c r="J15" t="s">
        <v>227</v>
      </c>
      <c r="K15">
        <v>8</v>
      </c>
      <c r="L15" t="s">
        <v>225</v>
      </c>
      <c r="M15">
        <v>2</v>
      </c>
      <c r="N15">
        <v>1</v>
      </c>
      <c r="O15">
        <v>1</v>
      </c>
      <c r="P15">
        <v>5</v>
      </c>
      <c r="Q15">
        <v>3</v>
      </c>
      <c r="R15" t="s">
        <v>105</v>
      </c>
      <c r="S15" t="s">
        <v>48</v>
      </c>
      <c r="U15">
        <v>1</v>
      </c>
      <c r="V15">
        <v>1</v>
      </c>
      <c r="W15">
        <v>1</v>
      </c>
      <c r="X15">
        <v>1</v>
      </c>
      <c r="Y15">
        <v>1</v>
      </c>
      <c r="AC15">
        <v>1</v>
      </c>
      <c r="AD15">
        <v>1</v>
      </c>
      <c r="AE15">
        <v>1</v>
      </c>
      <c r="AF15">
        <v>1</v>
      </c>
      <c r="AG15">
        <v>1</v>
      </c>
      <c r="AK15">
        <v>1</v>
      </c>
      <c r="AL15">
        <v>1</v>
      </c>
      <c r="AM15">
        <v>1</v>
      </c>
      <c r="AN15">
        <v>1</v>
      </c>
      <c r="AO15">
        <v>1</v>
      </c>
      <c r="AS15" t="s">
        <v>274</v>
      </c>
      <c r="AT15" t="s">
        <v>284</v>
      </c>
      <c r="AU15" t="s">
        <v>274</v>
      </c>
      <c r="AV15" t="s">
        <v>274</v>
      </c>
      <c r="AW15" t="s">
        <v>274</v>
      </c>
      <c r="AX15" t="s">
        <v>294</v>
      </c>
      <c r="AY15" s="2">
        <v>61</v>
      </c>
      <c r="AZ15" t="s">
        <v>14</v>
      </c>
      <c r="BA15" t="s">
        <v>305</v>
      </c>
      <c r="BB15" t="s">
        <v>106</v>
      </c>
    </row>
    <row r="16" spans="1:54" x14ac:dyDescent="0.25">
      <c r="A16">
        <v>20</v>
      </c>
      <c r="B16" s="1">
        <v>45015.3926967593</v>
      </c>
      <c r="C16" s="1">
        <v>45015.421041666697</v>
      </c>
      <c r="D16" t="s">
        <v>223</v>
      </c>
      <c r="E16" t="s">
        <v>221</v>
      </c>
      <c r="F16" t="s">
        <v>107</v>
      </c>
      <c r="G16" t="s">
        <v>213</v>
      </c>
      <c r="H16">
        <v>8</v>
      </c>
      <c r="I16" t="s">
        <v>225</v>
      </c>
      <c r="J16" t="s">
        <v>227</v>
      </c>
      <c r="K16">
        <v>5</v>
      </c>
      <c r="L16" t="s">
        <v>230</v>
      </c>
      <c r="M16">
        <v>1</v>
      </c>
      <c r="N16">
        <v>1</v>
      </c>
      <c r="O16">
        <v>1</v>
      </c>
      <c r="P16">
        <v>4</v>
      </c>
      <c r="Q16">
        <v>2</v>
      </c>
      <c r="T16" t="s">
        <v>108</v>
      </c>
      <c r="U16">
        <v>1</v>
      </c>
      <c r="V16">
        <v>1</v>
      </c>
      <c r="W16">
        <v>1</v>
      </c>
      <c r="X16">
        <v>4</v>
      </c>
      <c r="Y16">
        <v>1</v>
      </c>
      <c r="AB16" t="s">
        <v>109</v>
      </c>
      <c r="AC16">
        <v>1</v>
      </c>
      <c r="AD16">
        <v>1</v>
      </c>
      <c r="AE16">
        <v>1</v>
      </c>
      <c r="AF16">
        <v>4</v>
      </c>
      <c r="AG16">
        <v>2</v>
      </c>
      <c r="AJ16" t="s">
        <v>110</v>
      </c>
      <c r="AK16">
        <v>1</v>
      </c>
      <c r="AL16">
        <v>1</v>
      </c>
      <c r="AM16">
        <v>1</v>
      </c>
      <c r="AN16">
        <v>4</v>
      </c>
      <c r="AO16">
        <v>1</v>
      </c>
      <c r="AR16" t="s">
        <v>111</v>
      </c>
      <c r="AS16" t="s">
        <v>291</v>
      </c>
      <c r="AT16" t="s">
        <v>295</v>
      </c>
      <c r="AU16" t="s">
        <v>273</v>
      </c>
      <c r="AV16" t="s">
        <v>273</v>
      </c>
      <c r="AW16" t="s">
        <v>274</v>
      </c>
      <c r="AX16" t="s">
        <v>296</v>
      </c>
      <c r="AY16" s="2">
        <v>47</v>
      </c>
      <c r="AZ16" t="s">
        <v>112</v>
      </c>
      <c r="BA16" t="s">
        <v>305</v>
      </c>
      <c r="BB16" t="s">
        <v>113</v>
      </c>
    </row>
    <row r="17" spans="1:54" x14ac:dyDescent="0.25">
      <c r="A17">
        <v>21</v>
      </c>
      <c r="B17" s="1">
        <v>45015.449409722198</v>
      </c>
      <c r="C17" s="1">
        <v>45015.455185185201</v>
      </c>
      <c r="D17" t="s">
        <v>223</v>
      </c>
      <c r="E17" t="s">
        <v>221</v>
      </c>
      <c r="G17" t="s">
        <v>214</v>
      </c>
      <c r="H17">
        <v>8</v>
      </c>
      <c r="I17" t="s">
        <v>225</v>
      </c>
      <c r="J17" t="s">
        <v>227</v>
      </c>
      <c r="K17">
        <v>6</v>
      </c>
      <c r="L17" t="s">
        <v>226</v>
      </c>
      <c r="M17">
        <v>1</v>
      </c>
      <c r="N17">
        <v>1</v>
      </c>
      <c r="O17">
        <v>2</v>
      </c>
      <c r="P17">
        <v>2</v>
      </c>
      <c r="Q17">
        <v>1</v>
      </c>
      <c r="R17" t="s">
        <v>114</v>
      </c>
      <c r="S17" t="s">
        <v>115</v>
      </c>
      <c r="T17" t="s">
        <v>116</v>
      </c>
      <c r="U17">
        <v>2</v>
      </c>
      <c r="V17">
        <v>2</v>
      </c>
      <c r="W17">
        <v>2</v>
      </c>
      <c r="X17">
        <v>3</v>
      </c>
      <c r="Y17">
        <v>1</v>
      </c>
      <c r="Z17" t="s">
        <v>117</v>
      </c>
      <c r="AA17" t="s">
        <v>48</v>
      </c>
      <c r="AB17" t="s">
        <v>118</v>
      </c>
      <c r="AC17">
        <v>1</v>
      </c>
      <c r="AD17">
        <v>1</v>
      </c>
      <c r="AE17">
        <v>1</v>
      </c>
      <c r="AF17">
        <v>1</v>
      </c>
      <c r="AG17">
        <v>1</v>
      </c>
      <c r="AH17" t="s">
        <v>119</v>
      </c>
      <c r="AI17" t="s">
        <v>120</v>
      </c>
      <c r="AJ17" t="s">
        <v>121</v>
      </c>
      <c r="AK17">
        <v>2</v>
      </c>
      <c r="AL17">
        <v>2</v>
      </c>
      <c r="AM17">
        <v>2</v>
      </c>
      <c r="AN17">
        <v>2</v>
      </c>
      <c r="AO17">
        <v>1</v>
      </c>
      <c r="AP17" t="s">
        <v>122</v>
      </c>
      <c r="AQ17" t="s">
        <v>48</v>
      </c>
      <c r="AR17" t="s">
        <v>123</v>
      </c>
      <c r="AS17" t="s">
        <v>274</v>
      </c>
      <c r="AT17" t="s">
        <v>290</v>
      </c>
      <c r="AU17" t="s">
        <v>274</v>
      </c>
      <c r="AV17" t="s">
        <v>274</v>
      </c>
      <c r="AW17" t="s">
        <v>274</v>
      </c>
      <c r="AX17" t="s">
        <v>297</v>
      </c>
      <c r="AY17" s="2">
        <v>53</v>
      </c>
      <c r="AZ17" t="s">
        <v>124</v>
      </c>
      <c r="BA17" t="s">
        <v>304</v>
      </c>
    </row>
    <row r="18" spans="1:54" x14ac:dyDescent="0.25">
      <c r="A18">
        <v>22</v>
      </c>
      <c r="B18" s="1">
        <v>45015.444085648101</v>
      </c>
      <c r="C18" s="1">
        <v>45015.455532407403</v>
      </c>
      <c r="D18" t="s">
        <v>223</v>
      </c>
      <c r="E18" t="s">
        <v>221</v>
      </c>
      <c r="F18" t="s">
        <v>125</v>
      </c>
      <c r="G18" t="s">
        <v>213</v>
      </c>
      <c r="H18">
        <v>8</v>
      </c>
      <c r="I18" t="s">
        <v>224</v>
      </c>
      <c r="J18" t="s">
        <v>228</v>
      </c>
      <c r="M18">
        <v>3</v>
      </c>
      <c r="N18">
        <v>4</v>
      </c>
      <c r="O18">
        <v>3</v>
      </c>
      <c r="P18">
        <v>4</v>
      </c>
      <c r="Q18">
        <v>4</v>
      </c>
      <c r="S18" t="s">
        <v>126</v>
      </c>
      <c r="U18">
        <v>4</v>
      </c>
      <c r="V18">
        <v>4</v>
      </c>
      <c r="W18">
        <v>3</v>
      </c>
      <c r="X18">
        <v>3</v>
      </c>
      <c r="Y18">
        <v>4</v>
      </c>
      <c r="Z18" t="s">
        <v>127</v>
      </c>
      <c r="AA18" t="s">
        <v>128</v>
      </c>
      <c r="AC18">
        <v>2</v>
      </c>
      <c r="AD18">
        <v>3</v>
      </c>
      <c r="AE18">
        <v>3</v>
      </c>
      <c r="AF18">
        <v>3</v>
      </c>
      <c r="AG18">
        <v>3</v>
      </c>
      <c r="AI18" t="s">
        <v>129</v>
      </c>
      <c r="AK18">
        <v>3</v>
      </c>
      <c r="AL18">
        <v>4</v>
      </c>
      <c r="AM18">
        <v>4</v>
      </c>
      <c r="AN18">
        <v>4</v>
      </c>
      <c r="AO18">
        <v>4</v>
      </c>
      <c r="AP18" t="s">
        <v>130</v>
      </c>
      <c r="AQ18" t="s">
        <v>131</v>
      </c>
      <c r="AS18" t="s">
        <v>281</v>
      </c>
      <c r="AT18" t="s">
        <v>292</v>
      </c>
      <c r="AU18" t="s">
        <v>280</v>
      </c>
      <c r="AV18" t="s">
        <v>278</v>
      </c>
      <c r="AW18" t="s">
        <v>281</v>
      </c>
      <c r="AX18" t="s">
        <v>286</v>
      </c>
      <c r="AY18" s="2">
        <v>20</v>
      </c>
      <c r="AZ18" t="s">
        <v>132</v>
      </c>
      <c r="BA18" t="s">
        <v>304</v>
      </c>
    </row>
    <row r="19" spans="1:54" x14ac:dyDescent="0.25">
      <c r="A19">
        <v>23</v>
      </c>
      <c r="B19" s="1">
        <v>45015.423368055599</v>
      </c>
      <c r="C19" s="1">
        <v>45015.457453703697</v>
      </c>
      <c r="D19" t="s">
        <v>223</v>
      </c>
      <c r="E19" t="s">
        <v>221</v>
      </c>
      <c r="F19" t="s">
        <v>133</v>
      </c>
      <c r="G19" t="s">
        <v>213</v>
      </c>
      <c r="H19">
        <v>7</v>
      </c>
      <c r="I19" t="s">
        <v>225</v>
      </c>
      <c r="J19" t="s">
        <v>227</v>
      </c>
      <c r="K19">
        <v>7</v>
      </c>
      <c r="L19" t="s">
        <v>225</v>
      </c>
      <c r="M19">
        <v>1</v>
      </c>
      <c r="N19">
        <v>1</v>
      </c>
      <c r="O19">
        <v>1</v>
      </c>
      <c r="P19">
        <v>1</v>
      </c>
      <c r="Q19">
        <v>2</v>
      </c>
      <c r="R19" t="s">
        <v>114</v>
      </c>
      <c r="S19" t="s">
        <v>134</v>
      </c>
      <c r="T19" t="s">
        <v>135</v>
      </c>
      <c r="U19">
        <v>1</v>
      </c>
      <c r="V19">
        <v>1</v>
      </c>
      <c r="W19">
        <v>1</v>
      </c>
      <c r="X19">
        <v>1</v>
      </c>
      <c r="Y19">
        <v>1</v>
      </c>
      <c r="Z19" t="s">
        <v>114</v>
      </c>
      <c r="AA19" t="s">
        <v>136</v>
      </c>
      <c r="AB19" t="s">
        <v>137</v>
      </c>
      <c r="AC19">
        <v>1</v>
      </c>
      <c r="AD19">
        <v>1</v>
      </c>
      <c r="AE19">
        <v>1</v>
      </c>
      <c r="AF19">
        <v>1</v>
      </c>
      <c r="AG19">
        <v>1</v>
      </c>
      <c r="AH19" t="s">
        <v>138</v>
      </c>
      <c r="AI19" t="s">
        <v>139</v>
      </c>
      <c r="AJ19" t="s">
        <v>140</v>
      </c>
      <c r="AK19">
        <v>1</v>
      </c>
      <c r="AL19">
        <v>1</v>
      </c>
      <c r="AM19">
        <v>1</v>
      </c>
      <c r="AN19">
        <v>1</v>
      </c>
      <c r="AO19">
        <v>1</v>
      </c>
      <c r="AP19" t="s">
        <v>114</v>
      </c>
      <c r="AQ19" t="s">
        <v>141</v>
      </c>
      <c r="AR19" t="s">
        <v>142</v>
      </c>
      <c r="AS19" t="s">
        <v>298</v>
      </c>
      <c r="AT19" t="s">
        <v>299</v>
      </c>
      <c r="AU19" t="s">
        <v>273</v>
      </c>
      <c r="AV19" t="s">
        <v>295</v>
      </c>
      <c r="AW19" t="s">
        <v>273</v>
      </c>
      <c r="AX19" t="s">
        <v>289</v>
      </c>
      <c r="AY19" s="2">
        <v>56</v>
      </c>
      <c r="AZ19" t="s">
        <v>14</v>
      </c>
      <c r="BA19" t="s">
        <v>305</v>
      </c>
      <c r="BB19" t="s">
        <v>143</v>
      </c>
    </row>
    <row r="20" spans="1:54" x14ac:dyDescent="0.25">
      <c r="A20">
        <v>24</v>
      </c>
      <c r="B20" s="1">
        <v>45015.477534722202</v>
      </c>
      <c r="C20" s="1">
        <v>45015.487731481502</v>
      </c>
      <c r="D20" t="s">
        <v>223</v>
      </c>
      <c r="E20" t="s">
        <v>221</v>
      </c>
      <c r="F20" t="s">
        <v>144</v>
      </c>
      <c r="G20" t="s">
        <v>214</v>
      </c>
      <c r="H20">
        <v>8</v>
      </c>
      <c r="I20" t="s">
        <v>225</v>
      </c>
      <c r="J20" t="s">
        <v>228</v>
      </c>
      <c r="M20">
        <v>1</v>
      </c>
      <c r="N20">
        <v>2</v>
      </c>
      <c r="O20">
        <v>2</v>
      </c>
      <c r="P20">
        <v>3</v>
      </c>
      <c r="Q20">
        <v>2</v>
      </c>
      <c r="R20" t="s">
        <v>145</v>
      </c>
      <c r="S20" t="s">
        <v>146</v>
      </c>
      <c r="T20" t="s">
        <v>147</v>
      </c>
      <c r="U20">
        <v>1</v>
      </c>
      <c r="V20">
        <v>1</v>
      </c>
      <c r="W20">
        <v>1</v>
      </c>
      <c r="X20">
        <v>1</v>
      </c>
      <c r="Y20">
        <v>1</v>
      </c>
      <c r="Z20" t="s">
        <v>148</v>
      </c>
      <c r="AA20" t="s">
        <v>149</v>
      </c>
      <c r="AB20" t="s">
        <v>150</v>
      </c>
      <c r="AC20">
        <v>1</v>
      </c>
      <c r="AD20">
        <v>1</v>
      </c>
      <c r="AE20">
        <v>1</v>
      </c>
      <c r="AF20">
        <v>1</v>
      </c>
      <c r="AG20">
        <v>1</v>
      </c>
      <c r="AH20" t="s">
        <v>150</v>
      </c>
      <c r="AI20" t="s">
        <v>151</v>
      </c>
      <c r="AJ20" t="s">
        <v>152</v>
      </c>
      <c r="AK20">
        <v>1</v>
      </c>
      <c r="AL20">
        <v>1</v>
      </c>
      <c r="AM20">
        <v>1</v>
      </c>
      <c r="AN20">
        <v>1</v>
      </c>
      <c r="AO20">
        <v>1</v>
      </c>
      <c r="AP20" t="s">
        <v>150</v>
      </c>
      <c r="AQ20" t="s">
        <v>153</v>
      </c>
      <c r="AR20" t="s">
        <v>154</v>
      </c>
      <c r="AS20" t="s">
        <v>285</v>
      </c>
      <c r="AT20" t="s">
        <v>291</v>
      </c>
      <c r="AU20" t="s">
        <v>278</v>
      </c>
      <c r="AV20" t="s">
        <v>286</v>
      </c>
      <c r="AW20" t="s">
        <v>286</v>
      </c>
      <c r="AX20" t="s">
        <v>300</v>
      </c>
      <c r="AY20" s="2">
        <v>54</v>
      </c>
      <c r="AZ20" t="s">
        <v>26</v>
      </c>
      <c r="BA20" t="s">
        <v>305</v>
      </c>
    </row>
    <row r="21" spans="1:54" x14ac:dyDescent="0.25">
      <c r="A21">
        <v>25</v>
      </c>
      <c r="B21" s="1">
        <v>45015.476238425901</v>
      </c>
      <c r="C21" s="1">
        <v>45015.491875</v>
      </c>
      <c r="D21" t="s">
        <v>223</v>
      </c>
      <c r="E21" t="s">
        <v>221</v>
      </c>
      <c r="F21" t="s">
        <v>155</v>
      </c>
      <c r="G21" t="s">
        <v>214</v>
      </c>
      <c r="H21">
        <v>8</v>
      </c>
      <c r="I21" t="s">
        <v>226</v>
      </c>
      <c r="J21" t="s">
        <v>229</v>
      </c>
      <c r="M21">
        <v>1</v>
      </c>
      <c r="N21">
        <v>1</v>
      </c>
      <c r="O21">
        <v>1</v>
      </c>
      <c r="P21">
        <v>1</v>
      </c>
      <c r="Q21">
        <v>1</v>
      </c>
      <c r="R21" t="s">
        <v>156</v>
      </c>
      <c r="T21" t="s">
        <v>157</v>
      </c>
      <c r="U21">
        <v>1</v>
      </c>
      <c r="V21">
        <v>1</v>
      </c>
      <c r="W21">
        <v>1</v>
      </c>
      <c r="X21">
        <v>1</v>
      </c>
      <c r="Y21">
        <v>1</v>
      </c>
      <c r="Z21" t="s">
        <v>150</v>
      </c>
      <c r="AA21" t="s">
        <v>158</v>
      </c>
      <c r="AB21" t="s">
        <v>159</v>
      </c>
      <c r="AC21">
        <v>1</v>
      </c>
      <c r="AD21">
        <v>1</v>
      </c>
      <c r="AE21">
        <v>1</v>
      </c>
      <c r="AF21">
        <v>1</v>
      </c>
      <c r="AG21">
        <v>1</v>
      </c>
      <c r="AH21" t="s">
        <v>160</v>
      </c>
      <c r="AI21" t="s">
        <v>161</v>
      </c>
      <c r="AK21">
        <v>1</v>
      </c>
      <c r="AL21">
        <v>1</v>
      </c>
      <c r="AM21">
        <v>1</v>
      </c>
      <c r="AN21">
        <v>1</v>
      </c>
      <c r="AO21">
        <v>1</v>
      </c>
      <c r="AP21" t="s">
        <v>150</v>
      </c>
      <c r="AQ21" t="s">
        <v>162</v>
      </c>
      <c r="AR21" t="s">
        <v>163</v>
      </c>
      <c r="AS21" t="s">
        <v>274</v>
      </c>
      <c r="AT21" t="s">
        <v>273</v>
      </c>
      <c r="AU21" t="s">
        <v>274</v>
      </c>
      <c r="AV21" t="s">
        <v>273</v>
      </c>
      <c r="AW21" t="s">
        <v>278</v>
      </c>
      <c r="AX21" t="s">
        <v>296</v>
      </c>
      <c r="AY21" s="2">
        <v>64</v>
      </c>
      <c r="AZ21" t="s">
        <v>164</v>
      </c>
      <c r="BA21" t="s">
        <v>306</v>
      </c>
      <c r="BB21" t="s">
        <v>165</v>
      </c>
    </row>
    <row r="22" spans="1:54" x14ac:dyDescent="0.25">
      <c r="A22">
        <v>26</v>
      </c>
      <c r="B22" s="1">
        <v>45015.6488425926</v>
      </c>
      <c r="C22" s="1">
        <v>45015.658738425896</v>
      </c>
      <c r="D22" t="s">
        <v>223</v>
      </c>
      <c r="E22" t="s">
        <v>221</v>
      </c>
      <c r="G22" t="s">
        <v>213</v>
      </c>
      <c r="H22">
        <v>8</v>
      </c>
      <c r="I22" t="s">
        <v>224</v>
      </c>
      <c r="J22" t="s">
        <v>227</v>
      </c>
      <c r="K22">
        <v>7</v>
      </c>
      <c r="L22" t="s">
        <v>225</v>
      </c>
      <c r="M22">
        <v>1</v>
      </c>
      <c r="N22">
        <v>1</v>
      </c>
      <c r="O22">
        <v>1</v>
      </c>
      <c r="P22">
        <v>1</v>
      </c>
      <c r="Q22">
        <v>1</v>
      </c>
      <c r="T22" t="s">
        <v>166</v>
      </c>
      <c r="U22">
        <v>1</v>
      </c>
      <c r="V22">
        <v>1</v>
      </c>
      <c r="W22">
        <v>1</v>
      </c>
      <c r="X22">
        <v>1</v>
      </c>
      <c r="Y22">
        <v>1</v>
      </c>
      <c r="AB22" t="s">
        <v>167</v>
      </c>
      <c r="AC22">
        <v>1</v>
      </c>
      <c r="AD22">
        <v>1</v>
      </c>
      <c r="AE22">
        <v>1</v>
      </c>
      <c r="AF22">
        <v>1</v>
      </c>
      <c r="AG22">
        <v>1</v>
      </c>
      <c r="AJ22" t="s">
        <v>168</v>
      </c>
      <c r="AK22">
        <v>2</v>
      </c>
      <c r="AL22">
        <v>3</v>
      </c>
      <c r="AM22">
        <v>1</v>
      </c>
      <c r="AN22">
        <v>1</v>
      </c>
      <c r="AO22">
        <v>1</v>
      </c>
      <c r="AR22" t="s">
        <v>169</v>
      </c>
      <c r="AS22" t="s">
        <v>276</v>
      </c>
      <c r="AT22" t="s">
        <v>292</v>
      </c>
      <c r="AU22" t="s">
        <v>278</v>
      </c>
      <c r="AV22" t="s">
        <v>273</v>
      </c>
      <c r="AW22" t="s">
        <v>273</v>
      </c>
      <c r="AX22" t="s">
        <v>299</v>
      </c>
      <c r="AY22" s="2">
        <v>35</v>
      </c>
      <c r="AZ22" t="s">
        <v>8</v>
      </c>
      <c r="BA22" t="s">
        <v>305</v>
      </c>
    </row>
    <row r="23" spans="1:54" x14ac:dyDescent="0.25">
      <c r="A23">
        <v>29</v>
      </c>
      <c r="B23" s="1">
        <v>45015.672800925902</v>
      </c>
      <c r="C23" s="1">
        <v>45015.679837962998</v>
      </c>
      <c r="D23" t="s">
        <v>222</v>
      </c>
      <c r="E23" t="s">
        <v>221</v>
      </c>
      <c r="F23" t="s">
        <v>170</v>
      </c>
      <c r="G23" t="s">
        <v>213</v>
      </c>
      <c r="H23">
        <v>9</v>
      </c>
      <c r="I23" t="s">
        <v>224</v>
      </c>
      <c r="J23" t="s">
        <v>227</v>
      </c>
      <c r="K23">
        <v>6</v>
      </c>
      <c r="L23" t="s">
        <v>226</v>
      </c>
      <c r="M23">
        <v>1</v>
      </c>
      <c r="N23">
        <v>1</v>
      </c>
      <c r="O23">
        <v>1</v>
      </c>
      <c r="P23">
        <v>1</v>
      </c>
      <c r="Q23">
        <v>1</v>
      </c>
      <c r="R23" t="s">
        <v>171</v>
      </c>
      <c r="S23" t="s">
        <v>172</v>
      </c>
      <c r="T23" t="s">
        <v>173</v>
      </c>
      <c r="U23">
        <v>2</v>
      </c>
      <c r="V23">
        <v>3</v>
      </c>
      <c r="W23">
        <v>2</v>
      </c>
      <c r="X23">
        <v>2</v>
      </c>
      <c r="Y23">
        <v>2</v>
      </c>
      <c r="AC23">
        <v>2</v>
      </c>
      <c r="AD23">
        <v>2</v>
      </c>
      <c r="AE23">
        <v>3</v>
      </c>
      <c r="AF23">
        <v>2</v>
      </c>
      <c r="AG23">
        <v>2</v>
      </c>
      <c r="AK23">
        <v>2</v>
      </c>
      <c r="AL23">
        <v>2</v>
      </c>
      <c r="AM23">
        <v>2</v>
      </c>
      <c r="AN23">
        <v>2</v>
      </c>
      <c r="AO23">
        <v>2</v>
      </c>
      <c r="AS23" t="s">
        <v>273</v>
      </c>
      <c r="AT23" t="s">
        <v>273</v>
      </c>
      <c r="AU23" t="s">
        <v>273</v>
      </c>
      <c r="AV23" t="s">
        <v>274</v>
      </c>
      <c r="AW23" t="s">
        <v>274</v>
      </c>
      <c r="AX23" t="s">
        <v>273</v>
      </c>
      <c r="AY23" s="2">
        <v>45</v>
      </c>
      <c r="AZ23" t="s">
        <v>26</v>
      </c>
      <c r="BA23" t="s">
        <v>305</v>
      </c>
    </row>
    <row r="24" spans="1:54" x14ac:dyDescent="0.25">
      <c r="A24">
        <v>30</v>
      </c>
      <c r="B24" s="1">
        <v>45015.754594907397</v>
      </c>
      <c r="C24" s="1">
        <v>45015.778310185196</v>
      </c>
      <c r="D24" t="s">
        <v>223</v>
      </c>
      <c r="E24" t="s">
        <v>221</v>
      </c>
      <c r="F24" t="s">
        <v>174</v>
      </c>
      <c r="G24" t="s">
        <v>213</v>
      </c>
      <c r="H24">
        <v>7</v>
      </c>
      <c r="I24" t="s">
        <v>225</v>
      </c>
      <c r="J24" t="s">
        <v>228</v>
      </c>
      <c r="M24">
        <v>1</v>
      </c>
      <c r="N24">
        <v>1</v>
      </c>
      <c r="O24">
        <v>1</v>
      </c>
      <c r="P24">
        <v>1</v>
      </c>
      <c r="Q24">
        <v>1</v>
      </c>
      <c r="S24" t="s">
        <v>175</v>
      </c>
      <c r="T24" t="s">
        <v>176</v>
      </c>
      <c r="U24">
        <v>3</v>
      </c>
      <c r="V24">
        <v>3</v>
      </c>
      <c r="W24">
        <v>3</v>
      </c>
      <c r="X24">
        <v>2</v>
      </c>
      <c r="Y24">
        <v>4</v>
      </c>
      <c r="Z24" t="s">
        <v>177</v>
      </c>
      <c r="AB24" t="s">
        <v>178</v>
      </c>
      <c r="AC24">
        <v>2</v>
      </c>
      <c r="AD24">
        <v>1</v>
      </c>
      <c r="AE24">
        <v>2</v>
      </c>
      <c r="AF24">
        <v>3</v>
      </c>
      <c r="AG24">
        <v>1</v>
      </c>
      <c r="AJ24" t="s">
        <v>179</v>
      </c>
      <c r="AK24">
        <v>4</v>
      </c>
      <c r="AL24">
        <v>4</v>
      </c>
      <c r="AM24">
        <v>4</v>
      </c>
      <c r="AN24">
        <v>3</v>
      </c>
      <c r="AO24">
        <v>2</v>
      </c>
      <c r="AP24" t="s">
        <v>180</v>
      </c>
      <c r="AR24" t="s">
        <v>181</v>
      </c>
      <c r="AS24" t="s">
        <v>278</v>
      </c>
      <c r="AT24" t="s">
        <v>301</v>
      </c>
      <c r="AU24" t="s">
        <v>279</v>
      </c>
      <c r="AV24" t="s">
        <v>278</v>
      </c>
      <c r="AW24" t="s">
        <v>278</v>
      </c>
      <c r="AX24" t="s">
        <v>297</v>
      </c>
      <c r="AY24" s="2">
        <v>51</v>
      </c>
      <c r="AZ24" t="s">
        <v>77</v>
      </c>
      <c r="BA24" t="s">
        <v>307</v>
      </c>
      <c r="BB24" t="s">
        <v>182</v>
      </c>
    </row>
    <row r="25" spans="1:54" x14ac:dyDescent="0.25">
      <c r="A25">
        <v>31</v>
      </c>
      <c r="B25" s="1">
        <v>45016.325277777803</v>
      </c>
      <c r="C25" s="1">
        <v>45016.3297453704</v>
      </c>
      <c r="D25" t="s">
        <v>223</v>
      </c>
      <c r="E25" t="s">
        <v>221</v>
      </c>
      <c r="G25" t="s">
        <v>213</v>
      </c>
      <c r="H25">
        <v>8</v>
      </c>
      <c r="I25" t="s">
        <v>224</v>
      </c>
      <c r="J25" t="s">
        <v>227</v>
      </c>
      <c r="K25">
        <v>8</v>
      </c>
      <c r="L25" t="s">
        <v>224</v>
      </c>
      <c r="M25">
        <v>1</v>
      </c>
      <c r="N25">
        <v>1</v>
      </c>
      <c r="O25">
        <v>1</v>
      </c>
      <c r="P25">
        <v>1</v>
      </c>
      <c r="Q25">
        <v>1</v>
      </c>
      <c r="U25">
        <v>1</v>
      </c>
      <c r="V25">
        <v>1</v>
      </c>
      <c r="W25">
        <v>1</v>
      </c>
      <c r="X25">
        <v>1</v>
      </c>
      <c r="Y25">
        <v>1</v>
      </c>
      <c r="AC25">
        <v>1</v>
      </c>
      <c r="AD25">
        <v>1</v>
      </c>
      <c r="AE25">
        <v>1</v>
      </c>
      <c r="AF25">
        <v>1</v>
      </c>
      <c r="AG25">
        <v>1</v>
      </c>
      <c r="AK25">
        <v>1</v>
      </c>
      <c r="AL25">
        <v>1</v>
      </c>
      <c r="AM25">
        <v>1</v>
      </c>
      <c r="AN25">
        <v>1</v>
      </c>
      <c r="AO25">
        <v>1</v>
      </c>
      <c r="AS25" t="s">
        <v>286</v>
      </c>
      <c r="AT25" t="s">
        <v>295</v>
      </c>
      <c r="AU25" t="s">
        <v>278</v>
      </c>
      <c r="AV25" t="s">
        <v>274</v>
      </c>
      <c r="AW25" t="s">
        <v>274</v>
      </c>
      <c r="AX25" t="s">
        <v>282</v>
      </c>
      <c r="AY25" s="2">
        <v>60</v>
      </c>
      <c r="AZ25" t="s">
        <v>26</v>
      </c>
      <c r="BA25" t="s">
        <v>304</v>
      </c>
    </row>
    <row r="26" spans="1:54" x14ac:dyDescent="0.25">
      <c r="A26">
        <v>32</v>
      </c>
      <c r="B26" s="1">
        <v>45016.411712963003</v>
      </c>
      <c r="C26" s="1">
        <v>45016.554652777799</v>
      </c>
      <c r="D26" t="s">
        <v>223</v>
      </c>
      <c r="E26" t="s">
        <v>221</v>
      </c>
      <c r="F26" t="s">
        <v>183</v>
      </c>
      <c r="G26" t="s">
        <v>213</v>
      </c>
      <c r="H26">
        <v>8</v>
      </c>
      <c r="I26" t="s">
        <v>224</v>
      </c>
      <c r="J26" t="s">
        <v>227</v>
      </c>
      <c r="K26">
        <v>8</v>
      </c>
      <c r="L26" t="s">
        <v>224</v>
      </c>
      <c r="M26">
        <v>3</v>
      </c>
      <c r="N26">
        <v>4</v>
      </c>
      <c r="O26">
        <v>2</v>
      </c>
      <c r="P26">
        <v>3</v>
      </c>
      <c r="Q26">
        <v>4</v>
      </c>
      <c r="R26" t="s">
        <v>184</v>
      </c>
      <c r="S26" t="s">
        <v>185</v>
      </c>
      <c r="T26" t="s">
        <v>186</v>
      </c>
      <c r="U26">
        <v>2</v>
      </c>
      <c r="V26">
        <v>2</v>
      </c>
      <c r="W26">
        <v>2</v>
      </c>
      <c r="X26">
        <v>2</v>
      </c>
      <c r="Y26">
        <v>2</v>
      </c>
      <c r="Z26" t="s">
        <v>187</v>
      </c>
      <c r="AA26" t="s">
        <v>88</v>
      </c>
      <c r="AB26" t="s">
        <v>188</v>
      </c>
      <c r="AC26">
        <v>1</v>
      </c>
      <c r="AD26">
        <v>1</v>
      </c>
      <c r="AE26">
        <v>2</v>
      </c>
      <c r="AF26">
        <v>3</v>
      </c>
      <c r="AG26">
        <v>1</v>
      </c>
      <c r="AH26" t="s">
        <v>189</v>
      </c>
      <c r="AI26" t="s">
        <v>190</v>
      </c>
      <c r="AJ26" t="s">
        <v>191</v>
      </c>
      <c r="AK26">
        <v>3</v>
      </c>
      <c r="AL26">
        <v>3</v>
      </c>
      <c r="AM26">
        <v>3</v>
      </c>
      <c r="AN26">
        <v>3</v>
      </c>
      <c r="AO26">
        <v>3</v>
      </c>
      <c r="AP26" t="s">
        <v>192</v>
      </c>
      <c r="AQ26" t="s">
        <v>193</v>
      </c>
      <c r="AR26" t="s">
        <v>194</v>
      </c>
      <c r="AS26" t="s">
        <v>273</v>
      </c>
      <c r="AT26" t="s">
        <v>299</v>
      </c>
      <c r="AU26" t="s">
        <v>273</v>
      </c>
      <c r="AV26" t="s">
        <v>273</v>
      </c>
      <c r="AW26" t="s">
        <v>273</v>
      </c>
      <c r="AX26" t="s">
        <v>298</v>
      </c>
      <c r="AY26" s="2">
        <v>66</v>
      </c>
      <c r="AZ26" t="s">
        <v>195</v>
      </c>
      <c r="BA26" t="s">
        <v>304</v>
      </c>
      <c r="BB26" t="s">
        <v>196</v>
      </c>
    </row>
    <row r="27" spans="1:54" x14ac:dyDescent="0.25">
      <c r="A27">
        <v>33</v>
      </c>
      <c r="B27" s="1">
        <v>45027.618668981479</v>
      </c>
      <c r="C27" s="1">
        <v>45027.621585648099</v>
      </c>
      <c r="D27" t="s">
        <v>222</v>
      </c>
      <c r="E27" t="s">
        <v>221</v>
      </c>
      <c r="G27" t="s">
        <v>214</v>
      </c>
      <c r="H27">
        <v>8</v>
      </c>
      <c r="I27" t="s">
        <v>224</v>
      </c>
      <c r="J27" t="s">
        <v>227</v>
      </c>
      <c r="K27">
        <v>6</v>
      </c>
      <c r="L27" t="s">
        <v>225</v>
      </c>
      <c r="M27">
        <v>1</v>
      </c>
      <c r="N27">
        <v>1</v>
      </c>
      <c r="O27">
        <v>2</v>
      </c>
      <c r="P27">
        <v>2</v>
      </c>
      <c r="Q27">
        <v>2</v>
      </c>
      <c r="U27">
        <v>1</v>
      </c>
      <c r="V27">
        <v>1</v>
      </c>
      <c r="W27">
        <v>1</v>
      </c>
      <c r="X27">
        <v>1</v>
      </c>
      <c r="Y27">
        <v>1</v>
      </c>
      <c r="AC27">
        <v>1</v>
      </c>
      <c r="AD27">
        <v>1</v>
      </c>
      <c r="AE27">
        <v>1</v>
      </c>
      <c r="AF27">
        <v>1</v>
      </c>
      <c r="AG27">
        <v>1</v>
      </c>
      <c r="AK27">
        <v>1</v>
      </c>
      <c r="AL27">
        <v>1</v>
      </c>
      <c r="AM27">
        <v>1</v>
      </c>
      <c r="AN27">
        <v>1</v>
      </c>
      <c r="AO27">
        <v>1</v>
      </c>
      <c r="AS27" t="s">
        <v>273</v>
      </c>
      <c r="AT27" t="s">
        <v>302</v>
      </c>
      <c r="AU27" t="s">
        <v>273</v>
      </c>
      <c r="AV27" t="s">
        <v>273</v>
      </c>
      <c r="AW27" t="s">
        <v>273</v>
      </c>
      <c r="AX27" t="s">
        <v>298</v>
      </c>
      <c r="AY27" s="2">
        <v>35</v>
      </c>
      <c r="AZ27" t="s">
        <v>77</v>
      </c>
      <c r="BA27" t="s">
        <v>305</v>
      </c>
    </row>
    <row r="28" spans="1:54" x14ac:dyDescent="0.25">
      <c r="A28">
        <v>34</v>
      </c>
      <c r="B28" s="1">
        <v>45028.379791666703</v>
      </c>
      <c r="C28" s="1">
        <v>45028.392164351797</v>
      </c>
      <c r="D28" t="s">
        <v>223</v>
      </c>
      <c r="E28" t="s">
        <v>221</v>
      </c>
      <c r="F28" t="s">
        <v>197</v>
      </c>
      <c r="G28" t="s">
        <v>214</v>
      </c>
      <c r="H28">
        <v>9</v>
      </c>
      <c r="I28" t="s">
        <v>225</v>
      </c>
      <c r="J28" t="s">
        <v>227</v>
      </c>
      <c r="K28">
        <v>9</v>
      </c>
      <c r="L28" t="s">
        <v>224</v>
      </c>
      <c r="M28">
        <v>2</v>
      </c>
      <c r="N28">
        <v>2</v>
      </c>
      <c r="O28">
        <v>4</v>
      </c>
      <c r="P28">
        <v>3</v>
      </c>
      <c r="Q28">
        <v>2</v>
      </c>
      <c r="R28" t="s">
        <v>198</v>
      </c>
      <c r="S28" t="s">
        <v>199</v>
      </c>
      <c r="T28" t="s">
        <v>200</v>
      </c>
      <c r="U28">
        <v>4</v>
      </c>
      <c r="V28">
        <v>2</v>
      </c>
      <c r="W28">
        <v>3</v>
      </c>
      <c r="X28">
        <v>4</v>
      </c>
      <c r="Y28">
        <v>2</v>
      </c>
      <c r="Z28" t="s">
        <v>201</v>
      </c>
      <c r="AC28">
        <v>1</v>
      </c>
      <c r="AD28">
        <v>1</v>
      </c>
      <c r="AE28">
        <v>4</v>
      </c>
      <c r="AF28">
        <v>3</v>
      </c>
      <c r="AG28">
        <v>2</v>
      </c>
      <c r="AH28" t="s">
        <v>202</v>
      </c>
      <c r="AJ28" t="s">
        <v>203</v>
      </c>
      <c r="AK28">
        <v>1</v>
      </c>
      <c r="AL28">
        <v>2</v>
      </c>
      <c r="AM28">
        <v>4</v>
      </c>
      <c r="AN28">
        <v>4</v>
      </c>
      <c r="AO28">
        <v>3</v>
      </c>
      <c r="AP28" t="s">
        <v>204</v>
      </c>
      <c r="AR28" t="s">
        <v>205</v>
      </c>
      <c r="AS28" t="s">
        <v>273</v>
      </c>
      <c r="AT28" t="s">
        <v>303</v>
      </c>
      <c r="AU28" t="s">
        <v>281</v>
      </c>
      <c r="AV28" t="s">
        <v>276</v>
      </c>
      <c r="AW28" t="s">
        <v>273</v>
      </c>
      <c r="AX28" t="s">
        <v>303</v>
      </c>
      <c r="AY28" s="2">
        <v>44</v>
      </c>
      <c r="AZ28" t="s">
        <v>124</v>
      </c>
      <c r="BA28" t="s">
        <v>305</v>
      </c>
      <c r="BB28" t="s">
        <v>206</v>
      </c>
    </row>
    <row r="30" spans="1:54" x14ac:dyDescent="0.25">
      <c r="C30">
        <v>0.7</v>
      </c>
    </row>
    <row r="31" spans="1:54" x14ac:dyDescent="0.25">
      <c r="A31" s="3" t="str" cm="1">
        <f t="array" ref="A31:A58">Table1[[#All],[age]]</f>
        <v>age</v>
      </c>
      <c r="B31" s="3" t="str" cm="1">
        <f t="array" ref="B31:B58">Table1[[#All],[sh-intuitive]]</f>
        <v>sh-intuitive</v>
      </c>
      <c r="C31" s="3" t="str" cm="1">
        <f t="array" ref="C31:C58">Table1[[#All],[sh-feel-safer]]</f>
        <v>sh-feel-safer</v>
      </c>
      <c r="D31" s="3" t="str" cm="1">
        <f t="array" ref="D31:D58">Table1[[#All],[sh-trust-register-communicate]]</f>
        <v>sh-trust-register-communicate</v>
      </c>
      <c r="E31" s="3" t="str" cm="1">
        <f t="array" ref="E31:E58">Table1[[#All],[sh-feedback-behavior]]</f>
        <v>sh-feedback-behavior</v>
      </c>
      <c r="F31" s="3" t="str" cm="1">
        <f t="array" ref="F31:F58">Table1[[#All],[sh-would-use]]</f>
        <v>sh-would-use</v>
      </c>
      <c r="G31" s="3" t="s">
        <v>308</v>
      </c>
      <c r="H31" s="3" t="s">
        <v>309</v>
      </c>
      <c r="I31" s="3" t="s">
        <v>310</v>
      </c>
      <c r="J31" s="3" t="s">
        <v>311</v>
      </c>
      <c r="K31" s="3" t="s">
        <v>312</v>
      </c>
    </row>
    <row r="32" spans="1:54" x14ac:dyDescent="0.25">
      <c r="A32">
        <v>25</v>
      </c>
      <c r="B32">
        <v>4</v>
      </c>
      <c r="C32">
        <v>4</v>
      </c>
      <c r="D32">
        <v>3</v>
      </c>
      <c r="E32">
        <v>5</v>
      </c>
      <c r="F32">
        <v>2</v>
      </c>
      <c r="G32">
        <f ca="1">B32+((RAND()-0.5)*$C$30)</f>
        <v>4.2133291316549162</v>
      </c>
      <c r="H32">
        <f t="shared" ref="H32:K47" ca="1" si="0">C32+((RAND()-0.5)*$C$30)</f>
        <v>3.6935133067363299</v>
      </c>
      <c r="I32">
        <f t="shared" ca="1" si="0"/>
        <v>2.8444372898094699</v>
      </c>
      <c r="J32">
        <f t="shared" ca="1" si="0"/>
        <v>4.9402475081451156</v>
      </c>
      <c r="K32">
        <f t="shared" ca="1" si="0"/>
        <v>1.920729303314074</v>
      </c>
    </row>
    <row r="33" spans="1:11" x14ac:dyDescent="0.25">
      <c r="A33">
        <v>25</v>
      </c>
      <c r="B33">
        <v>5</v>
      </c>
      <c r="C33">
        <v>4</v>
      </c>
      <c r="D33">
        <v>5</v>
      </c>
      <c r="E33">
        <v>5</v>
      </c>
      <c r="F33">
        <v>4</v>
      </c>
      <c r="G33">
        <f t="shared" ref="G33:G58" ca="1" si="1">B33+((RAND()-0.5)*$C$30)</f>
        <v>4.7936963161376509</v>
      </c>
      <c r="H33">
        <f t="shared" ca="1" si="0"/>
        <v>4.014557961729242</v>
      </c>
      <c r="I33">
        <f t="shared" ca="1" si="0"/>
        <v>5.0979334523840185</v>
      </c>
      <c r="J33">
        <f t="shared" ca="1" si="0"/>
        <v>5.1925899273380267</v>
      </c>
      <c r="K33">
        <f t="shared" ca="1" si="0"/>
        <v>3.8806897275894778</v>
      </c>
    </row>
    <row r="34" spans="1:11" x14ac:dyDescent="0.25">
      <c r="A34">
        <v>20</v>
      </c>
      <c r="B34">
        <v>2</v>
      </c>
      <c r="C34">
        <v>4</v>
      </c>
      <c r="D34">
        <v>3</v>
      </c>
      <c r="E34">
        <v>4</v>
      </c>
      <c r="F34">
        <v>4</v>
      </c>
      <c r="G34">
        <f t="shared" ca="1" si="1"/>
        <v>2.042249970103303</v>
      </c>
      <c r="H34">
        <f t="shared" ca="1" si="0"/>
        <v>3.8913394251639106</v>
      </c>
      <c r="I34">
        <f t="shared" ca="1" si="0"/>
        <v>3.3406060280365155</v>
      </c>
      <c r="J34">
        <f t="shared" ca="1" si="0"/>
        <v>3.8503665635339428</v>
      </c>
      <c r="K34">
        <f t="shared" ca="1" si="0"/>
        <v>3.8551731404550522</v>
      </c>
    </row>
    <row r="35" spans="1:11" x14ac:dyDescent="0.25">
      <c r="A35">
        <v>23</v>
      </c>
      <c r="B35">
        <v>5</v>
      </c>
      <c r="C35">
        <v>3</v>
      </c>
      <c r="D35">
        <v>3</v>
      </c>
      <c r="E35">
        <v>4</v>
      </c>
      <c r="F35">
        <v>3</v>
      </c>
      <c r="G35">
        <f t="shared" ca="1" si="1"/>
        <v>5.1764577318275036</v>
      </c>
      <c r="H35">
        <f t="shared" ca="1" si="0"/>
        <v>3.1830562723285825</v>
      </c>
      <c r="I35">
        <f t="shared" ca="1" si="0"/>
        <v>2.9005885884681382</v>
      </c>
      <c r="J35">
        <f t="shared" ca="1" si="0"/>
        <v>4.3012868663937995</v>
      </c>
      <c r="K35">
        <f t="shared" ca="1" si="0"/>
        <v>2.9235261526870366</v>
      </c>
    </row>
    <row r="36" spans="1:11" x14ac:dyDescent="0.25">
      <c r="A36">
        <v>47</v>
      </c>
      <c r="B36">
        <v>1</v>
      </c>
      <c r="C36">
        <v>1</v>
      </c>
      <c r="D36">
        <v>3</v>
      </c>
      <c r="E36">
        <v>2</v>
      </c>
      <c r="F36">
        <v>1</v>
      </c>
      <c r="G36">
        <f t="shared" ca="1" si="1"/>
        <v>1.0534433624909143</v>
      </c>
      <c r="H36">
        <f t="shared" ca="1" si="0"/>
        <v>1.2536959067504283</v>
      </c>
      <c r="I36">
        <f t="shared" ca="1" si="0"/>
        <v>2.6587666920238755</v>
      </c>
      <c r="J36">
        <f t="shared" ca="1" si="0"/>
        <v>2.067219275084867</v>
      </c>
      <c r="K36">
        <f t="shared" ca="1" si="0"/>
        <v>1.2930672883076739</v>
      </c>
    </row>
    <row r="37" spans="1:11" x14ac:dyDescent="0.25">
      <c r="A37">
        <v>21</v>
      </c>
      <c r="B37">
        <v>2</v>
      </c>
      <c r="C37">
        <v>3</v>
      </c>
      <c r="D37">
        <v>2</v>
      </c>
      <c r="E37">
        <v>2</v>
      </c>
      <c r="F37">
        <v>1</v>
      </c>
      <c r="G37">
        <f t="shared" ca="1" si="1"/>
        <v>2.3361590759932978</v>
      </c>
      <c r="H37">
        <f t="shared" ca="1" si="0"/>
        <v>2.7533589876882414</v>
      </c>
      <c r="I37">
        <f t="shared" ca="1" si="0"/>
        <v>2.2840593759493824</v>
      </c>
      <c r="J37">
        <f t="shared" ca="1" si="0"/>
        <v>2.1862965331404998</v>
      </c>
      <c r="K37">
        <f t="shared" ca="1" si="0"/>
        <v>1.1890439293005712</v>
      </c>
    </row>
    <row r="38" spans="1:11" x14ac:dyDescent="0.25">
      <c r="A38">
        <v>60</v>
      </c>
      <c r="B38">
        <v>4</v>
      </c>
      <c r="C38">
        <v>4</v>
      </c>
      <c r="D38">
        <v>4</v>
      </c>
      <c r="E38">
        <v>4</v>
      </c>
      <c r="F38">
        <v>4</v>
      </c>
      <c r="G38">
        <f t="shared" ca="1" si="1"/>
        <v>4.0295971454736534</v>
      </c>
      <c r="H38">
        <f t="shared" ca="1" si="0"/>
        <v>3.9901448227412017</v>
      </c>
      <c r="I38">
        <f t="shared" ca="1" si="0"/>
        <v>3.8245491206442739</v>
      </c>
      <c r="J38">
        <f t="shared" ca="1" si="0"/>
        <v>4.0472821548325815</v>
      </c>
      <c r="K38">
        <f t="shared" ca="1" si="0"/>
        <v>3.6558519904597913</v>
      </c>
    </row>
    <row r="39" spans="1:11" x14ac:dyDescent="0.25">
      <c r="A39">
        <v>37</v>
      </c>
      <c r="B39">
        <v>1</v>
      </c>
      <c r="C39">
        <v>1</v>
      </c>
      <c r="D39">
        <v>1</v>
      </c>
      <c r="E39">
        <v>1</v>
      </c>
      <c r="F39">
        <v>3</v>
      </c>
      <c r="G39">
        <f t="shared" ca="1" si="1"/>
        <v>0.83333610638165023</v>
      </c>
      <c r="H39">
        <f t="shared" ca="1" si="0"/>
        <v>1.0948147441380303</v>
      </c>
      <c r="I39">
        <f t="shared" ca="1" si="0"/>
        <v>1.0665053561571294</v>
      </c>
      <c r="J39">
        <f t="shared" ca="1" si="0"/>
        <v>0.67566801029676138</v>
      </c>
      <c r="K39">
        <f t="shared" ca="1" si="0"/>
        <v>2.8340429740948996</v>
      </c>
    </row>
    <row r="40" spans="1:11" x14ac:dyDescent="0.25">
      <c r="A40">
        <v>52</v>
      </c>
      <c r="B40">
        <v>3</v>
      </c>
      <c r="C40">
        <v>3</v>
      </c>
      <c r="D40">
        <v>2</v>
      </c>
      <c r="E40">
        <v>3</v>
      </c>
      <c r="F40">
        <v>4</v>
      </c>
      <c r="G40">
        <f t="shared" ca="1" si="1"/>
        <v>3.1629259097674876</v>
      </c>
      <c r="H40">
        <f t="shared" ca="1" si="0"/>
        <v>3.0627846318665823</v>
      </c>
      <c r="I40">
        <f t="shared" ca="1" si="0"/>
        <v>2.3313435588706302</v>
      </c>
      <c r="J40">
        <f t="shared" ca="1" si="0"/>
        <v>3.3150866812546265</v>
      </c>
      <c r="K40">
        <f t="shared" ca="1" si="0"/>
        <v>4.3421219260654018</v>
      </c>
    </row>
    <row r="41" spans="1:11" x14ac:dyDescent="0.25">
      <c r="A41">
        <v>20</v>
      </c>
      <c r="B41">
        <v>1</v>
      </c>
      <c r="C41">
        <v>1</v>
      </c>
      <c r="D41">
        <v>1</v>
      </c>
      <c r="E41">
        <v>1</v>
      </c>
      <c r="F41">
        <v>1</v>
      </c>
      <c r="G41">
        <f t="shared" ca="1" si="1"/>
        <v>0.75832768181691523</v>
      </c>
      <c r="H41">
        <f t="shared" ca="1" si="0"/>
        <v>1.2685143802054355</v>
      </c>
      <c r="I41">
        <f t="shared" ca="1" si="0"/>
        <v>1.1973222783618347</v>
      </c>
      <c r="J41">
        <f t="shared" ca="1" si="0"/>
        <v>0.67514342770895985</v>
      </c>
      <c r="K41">
        <f t="shared" ca="1" si="0"/>
        <v>0.84077575811633387</v>
      </c>
    </row>
    <row r="42" spans="1:11" x14ac:dyDescent="0.25">
      <c r="A42">
        <v>65</v>
      </c>
      <c r="B42">
        <v>2</v>
      </c>
      <c r="C42">
        <v>2</v>
      </c>
      <c r="D42">
        <v>1</v>
      </c>
      <c r="E42">
        <v>1</v>
      </c>
      <c r="F42">
        <v>2</v>
      </c>
      <c r="G42">
        <f t="shared" ca="1" si="1"/>
        <v>2.0919836595797903</v>
      </c>
      <c r="H42">
        <f t="shared" ca="1" si="0"/>
        <v>1.887340944720707</v>
      </c>
      <c r="I42">
        <f t="shared" ca="1" si="0"/>
        <v>0.94735988171733554</v>
      </c>
      <c r="J42">
        <f t="shared" ca="1" si="0"/>
        <v>1.3247654878997632</v>
      </c>
      <c r="K42">
        <f t="shared" ca="1" si="0"/>
        <v>2.3461582312510618</v>
      </c>
    </row>
    <row r="43" spans="1:11" x14ac:dyDescent="0.25">
      <c r="A43">
        <v>52</v>
      </c>
      <c r="B43">
        <v>3</v>
      </c>
      <c r="C43">
        <v>2</v>
      </c>
      <c r="D43">
        <v>2</v>
      </c>
      <c r="E43">
        <v>2</v>
      </c>
      <c r="F43">
        <v>3</v>
      </c>
      <c r="G43">
        <f t="shared" ca="1" si="1"/>
        <v>3.0645573241349116</v>
      </c>
      <c r="H43">
        <f t="shared" ca="1" si="0"/>
        <v>2.1469444783511298</v>
      </c>
      <c r="I43">
        <f t="shared" ca="1" si="0"/>
        <v>2.0752328616347047</v>
      </c>
      <c r="J43">
        <f t="shared" ca="1" si="0"/>
        <v>2.1562557820089547</v>
      </c>
      <c r="K43">
        <f t="shared" ca="1" si="0"/>
        <v>2.7132792879583851</v>
      </c>
    </row>
    <row r="44" spans="1:11" x14ac:dyDescent="0.25">
      <c r="A44">
        <v>30</v>
      </c>
      <c r="B44">
        <v>3</v>
      </c>
      <c r="C44">
        <v>4</v>
      </c>
      <c r="D44">
        <v>5</v>
      </c>
      <c r="E44">
        <v>4</v>
      </c>
      <c r="F44">
        <v>4</v>
      </c>
      <c r="G44">
        <f t="shared" ca="1" si="1"/>
        <v>3.0885929423099103</v>
      </c>
      <c r="H44">
        <f t="shared" ca="1" si="0"/>
        <v>3.8941689530194954</v>
      </c>
      <c r="I44">
        <f t="shared" ca="1" si="0"/>
        <v>5.340505178827371</v>
      </c>
      <c r="J44">
        <f t="shared" ca="1" si="0"/>
        <v>3.6566339332210109</v>
      </c>
      <c r="K44">
        <f t="shared" ca="1" si="0"/>
        <v>4.0430434502748573</v>
      </c>
    </row>
    <row r="45" spans="1:11" x14ac:dyDescent="0.25">
      <c r="A45">
        <v>61</v>
      </c>
      <c r="B45">
        <v>2</v>
      </c>
      <c r="C45">
        <v>1</v>
      </c>
      <c r="D45">
        <v>1</v>
      </c>
      <c r="E45">
        <v>5</v>
      </c>
      <c r="F45">
        <v>3</v>
      </c>
      <c r="G45">
        <f t="shared" ca="1" si="1"/>
        <v>2.1456311892973212</v>
      </c>
      <c r="H45">
        <f t="shared" ca="1" si="0"/>
        <v>0.85644198640467695</v>
      </c>
      <c r="I45">
        <f t="shared" ca="1" si="0"/>
        <v>1.1369803324578924</v>
      </c>
      <c r="J45">
        <f t="shared" ca="1" si="0"/>
        <v>5.2960668539586528</v>
      </c>
      <c r="K45">
        <f t="shared" ca="1" si="0"/>
        <v>3.1703346901993803</v>
      </c>
    </row>
    <row r="46" spans="1:11" x14ac:dyDescent="0.25">
      <c r="A46">
        <v>47</v>
      </c>
      <c r="B46">
        <v>1</v>
      </c>
      <c r="C46">
        <v>1</v>
      </c>
      <c r="D46">
        <v>1</v>
      </c>
      <c r="E46">
        <v>4</v>
      </c>
      <c r="F46">
        <v>2</v>
      </c>
      <c r="G46">
        <f t="shared" ca="1" si="1"/>
        <v>0.9010309802226123</v>
      </c>
      <c r="H46">
        <f t="shared" ca="1" si="0"/>
        <v>1.2676875825883696</v>
      </c>
      <c r="I46">
        <f t="shared" ca="1" si="0"/>
        <v>0.68737300865739437</v>
      </c>
      <c r="J46">
        <f t="shared" ca="1" si="0"/>
        <v>3.8741999127449978</v>
      </c>
      <c r="K46">
        <f t="shared" ca="1" si="0"/>
        <v>1.7538052884949658</v>
      </c>
    </row>
    <row r="47" spans="1:11" x14ac:dyDescent="0.25">
      <c r="A47">
        <v>53</v>
      </c>
      <c r="B47">
        <v>1</v>
      </c>
      <c r="C47">
        <v>1</v>
      </c>
      <c r="D47">
        <v>2</v>
      </c>
      <c r="E47">
        <v>2</v>
      </c>
      <c r="F47">
        <v>1</v>
      </c>
      <c r="G47">
        <f t="shared" ca="1" si="1"/>
        <v>1.1009677690122763</v>
      </c>
      <c r="H47">
        <f t="shared" ca="1" si="0"/>
        <v>1.0269806292460069</v>
      </c>
      <c r="I47">
        <f t="shared" ca="1" si="0"/>
        <v>1.9566048933303495</v>
      </c>
      <c r="J47">
        <f t="shared" ca="1" si="0"/>
        <v>2.0530236907109249</v>
      </c>
      <c r="K47">
        <f t="shared" ca="1" si="0"/>
        <v>1.1634988035426259</v>
      </c>
    </row>
    <row r="48" spans="1:11" x14ac:dyDescent="0.25">
      <c r="A48">
        <v>20</v>
      </c>
      <c r="B48">
        <v>3</v>
      </c>
      <c r="C48">
        <v>4</v>
      </c>
      <c r="D48">
        <v>3</v>
      </c>
      <c r="E48">
        <v>4</v>
      </c>
      <c r="F48">
        <v>4</v>
      </c>
      <c r="G48">
        <f t="shared" ca="1" si="1"/>
        <v>2.8857304735560145</v>
      </c>
      <c r="H48">
        <f t="shared" ref="H48:H58" ca="1" si="2">C48+((RAND()-0.5)*$C$30)</f>
        <v>3.8546176853552576</v>
      </c>
      <c r="I48">
        <f t="shared" ref="I48:I58" ca="1" si="3">D48+((RAND()-0.5)*$C$30)</f>
        <v>3.1798748588535628</v>
      </c>
      <c r="J48">
        <f t="shared" ref="J48:J58" ca="1" si="4">E48+((RAND()-0.5)*$C$30)</f>
        <v>3.6890067502643058</v>
      </c>
      <c r="K48">
        <f t="shared" ref="K48:K58" ca="1" si="5">F48+((RAND()-0.5)*$C$30)</f>
        <v>3.8618807608633152</v>
      </c>
    </row>
    <row r="49" spans="1:11" x14ac:dyDescent="0.25">
      <c r="A49">
        <v>56</v>
      </c>
      <c r="B49">
        <v>1</v>
      </c>
      <c r="C49">
        <v>1</v>
      </c>
      <c r="D49">
        <v>1</v>
      </c>
      <c r="E49">
        <v>1</v>
      </c>
      <c r="F49">
        <v>2</v>
      </c>
      <c r="G49">
        <f t="shared" ca="1" si="1"/>
        <v>1.0171340160862155</v>
      </c>
      <c r="H49">
        <f t="shared" ca="1" si="2"/>
        <v>1.1060130999474551</v>
      </c>
      <c r="I49">
        <f t="shared" ca="1" si="3"/>
        <v>1.0512178457794388</v>
      </c>
      <c r="J49">
        <f t="shared" ca="1" si="4"/>
        <v>0.88736585938037649</v>
      </c>
      <c r="K49">
        <f t="shared" ca="1" si="5"/>
        <v>2.2761266038736103</v>
      </c>
    </row>
    <row r="50" spans="1:11" x14ac:dyDescent="0.25">
      <c r="A50">
        <v>54</v>
      </c>
      <c r="B50">
        <v>1</v>
      </c>
      <c r="C50">
        <v>2</v>
      </c>
      <c r="D50">
        <v>2</v>
      </c>
      <c r="E50">
        <v>3</v>
      </c>
      <c r="F50">
        <v>2</v>
      </c>
      <c r="G50">
        <f t="shared" ca="1" si="1"/>
        <v>1.3433972969979309</v>
      </c>
      <c r="H50">
        <f t="shared" ca="1" si="2"/>
        <v>1.7312299157512909</v>
      </c>
      <c r="I50">
        <f t="shared" ca="1" si="3"/>
        <v>2.3143276158273061</v>
      </c>
      <c r="J50">
        <f t="shared" ca="1" si="4"/>
        <v>3.061739786654778</v>
      </c>
      <c r="K50">
        <f t="shared" ca="1" si="5"/>
        <v>2.0554906931224881</v>
      </c>
    </row>
    <row r="51" spans="1:11" x14ac:dyDescent="0.25">
      <c r="A51">
        <v>64</v>
      </c>
      <c r="B51">
        <v>1</v>
      </c>
      <c r="C51">
        <v>1</v>
      </c>
      <c r="D51">
        <v>1</v>
      </c>
      <c r="E51">
        <v>1</v>
      </c>
      <c r="F51">
        <v>1</v>
      </c>
      <c r="G51">
        <f t="shared" ca="1" si="1"/>
        <v>1.2378441113804817</v>
      </c>
      <c r="H51">
        <f t="shared" ca="1" si="2"/>
        <v>0.88582896670362554</v>
      </c>
      <c r="I51">
        <f t="shared" ca="1" si="3"/>
        <v>0.73573924365221499</v>
      </c>
      <c r="J51">
        <f t="shared" ca="1" si="4"/>
        <v>1.0631763596767529</v>
      </c>
      <c r="K51">
        <f t="shared" ca="1" si="5"/>
        <v>0.67026914832359297</v>
      </c>
    </row>
    <row r="52" spans="1:11" x14ac:dyDescent="0.25">
      <c r="A52">
        <v>35</v>
      </c>
      <c r="B52">
        <v>1</v>
      </c>
      <c r="C52">
        <v>1</v>
      </c>
      <c r="D52">
        <v>1</v>
      </c>
      <c r="E52">
        <v>1</v>
      </c>
      <c r="F52">
        <v>1</v>
      </c>
      <c r="G52">
        <f t="shared" ca="1" si="1"/>
        <v>0.65307570027852369</v>
      </c>
      <c r="H52">
        <f t="shared" ca="1" si="2"/>
        <v>1.0360047027975638</v>
      </c>
      <c r="I52">
        <f t="shared" ca="1" si="3"/>
        <v>1.1530045077229842</v>
      </c>
      <c r="J52">
        <f t="shared" ca="1" si="4"/>
        <v>1.0967616737259176</v>
      </c>
      <c r="K52">
        <f t="shared" ca="1" si="5"/>
        <v>1.0244761610268251</v>
      </c>
    </row>
    <row r="53" spans="1:11" x14ac:dyDescent="0.25">
      <c r="A53">
        <v>45</v>
      </c>
      <c r="B53">
        <v>1</v>
      </c>
      <c r="C53">
        <v>1</v>
      </c>
      <c r="D53">
        <v>1</v>
      </c>
      <c r="E53">
        <v>1</v>
      </c>
      <c r="F53">
        <v>1</v>
      </c>
      <c r="G53">
        <f t="shared" ca="1" si="1"/>
        <v>1.1179095668034242</v>
      </c>
      <c r="H53">
        <f t="shared" ca="1" si="2"/>
        <v>0.7142684544844129</v>
      </c>
      <c r="I53">
        <f t="shared" ca="1" si="3"/>
        <v>0.67551694922931516</v>
      </c>
      <c r="J53">
        <f t="shared" ca="1" si="4"/>
        <v>1.2163832483438348</v>
      </c>
      <c r="K53">
        <f t="shared" ca="1" si="5"/>
        <v>1.0529885236529426</v>
      </c>
    </row>
    <row r="54" spans="1:11" x14ac:dyDescent="0.25">
      <c r="A54">
        <v>51</v>
      </c>
      <c r="B54">
        <v>1</v>
      </c>
      <c r="C54">
        <v>1</v>
      </c>
      <c r="D54">
        <v>1</v>
      </c>
      <c r="E54">
        <v>1</v>
      </c>
      <c r="F54">
        <v>1</v>
      </c>
      <c r="G54">
        <f t="shared" ca="1" si="1"/>
        <v>0.80706173619894139</v>
      </c>
      <c r="H54">
        <f t="shared" ca="1" si="2"/>
        <v>0.74703762687689079</v>
      </c>
      <c r="I54">
        <f t="shared" ca="1" si="3"/>
        <v>1.1975338787087382</v>
      </c>
      <c r="J54">
        <f t="shared" ca="1" si="4"/>
        <v>0.88908234708908318</v>
      </c>
      <c r="K54">
        <f t="shared" ca="1" si="5"/>
        <v>1.0687671374699803</v>
      </c>
    </row>
    <row r="55" spans="1:11" x14ac:dyDescent="0.25">
      <c r="A55">
        <v>60</v>
      </c>
      <c r="B55">
        <v>1</v>
      </c>
      <c r="C55">
        <v>1</v>
      </c>
      <c r="D55">
        <v>1</v>
      </c>
      <c r="E55">
        <v>1</v>
      </c>
      <c r="F55">
        <v>1</v>
      </c>
      <c r="G55">
        <f t="shared" ca="1" si="1"/>
        <v>1.1599778866755499</v>
      </c>
      <c r="H55">
        <f t="shared" ca="1" si="2"/>
        <v>0.7765180352433535</v>
      </c>
      <c r="I55">
        <f t="shared" ca="1" si="3"/>
        <v>0.71458437022491117</v>
      </c>
      <c r="J55">
        <f t="shared" ca="1" si="4"/>
        <v>0.70452268461090695</v>
      </c>
      <c r="K55">
        <f t="shared" ca="1" si="5"/>
        <v>1.2587034619021995</v>
      </c>
    </row>
    <row r="56" spans="1:11" x14ac:dyDescent="0.25">
      <c r="A56">
        <v>66</v>
      </c>
      <c r="B56">
        <v>3</v>
      </c>
      <c r="C56">
        <v>4</v>
      </c>
      <c r="D56">
        <v>2</v>
      </c>
      <c r="E56">
        <v>3</v>
      </c>
      <c r="F56">
        <v>4</v>
      </c>
      <c r="G56">
        <f t="shared" ca="1" si="1"/>
        <v>3.2003201163380615</v>
      </c>
      <c r="H56">
        <f t="shared" ca="1" si="2"/>
        <v>3.6683337671439982</v>
      </c>
      <c r="I56">
        <f t="shared" ca="1" si="3"/>
        <v>1.727464091128623</v>
      </c>
      <c r="J56">
        <f t="shared" ca="1" si="4"/>
        <v>2.8620938288061453</v>
      </c>
      <c r="K56">
        <f t="shared" ca="1" si="5"/>
        <v>4.280181492379886</v>
      </c>
    </row>
    <row r="57" spans="1:11" x14ac:dyDescent="0.25">
      <c r="A57">
        <v>35</v>
      </c>
      <c r="B57">
        <v>1</v>
      </c>
      <c r="C57">
        <v>1</v>
      </c>
      <c r="D57">
        <v>2</v>
      </c>
      <c r="E57">
        <v>2</v>
      </c>
      <c r="F57">
        <v>2</v>
      </c>
      <c r="G57">
        <f t="shared" ca="1" si="1"/>
        <v>1.3440332505709123</v>
      </c>
      <c r="H57">
        <f t="shared" ca="1" si="2"/>
        <v>0.96206528287055915</v>
      </c>
      <c r="I57">
        <f t="shared" ca="1" si="3"/>
        <v>2.3258693258391605</v>
      </c>
      <c r="J57">
        <f t="shared" ca="1" si="4"/>
        <v>2.1592605667738116</v>
      </c>
      <c r="K57">
        <f t="shared" ca="1" si="5"/>
        <v>2.1928185669205038</v>
      </c>
    </row>
    <row r="58" spans="1:11" x14ac:dyDescent="0.25">
      <c r="A58">
        <v>44</v>
      </c>
      <c r="B58">
        <v>2</v>
      </c>
      <c r="C58">
        <v>2</v>
      </c>
      <c r="D58">
        <v>4</v>
      </c>
      <c r="E58">
        <v>3</v>
      </c>
      <c r="F58">
        <v>2</v>
      </c>
      <c r="G58">
        <f t="shared" ca="1" si="1"/>
        <v>2.2546574112764071</v>
      </c>
      <c r="H58">
        <f t="shared" ca="1" si="2"/>
        <v>2.3041693756729122</v>
      </c>
      <c r="I58">
        <f t="shared" ca="1" si="3"/>
        <v>3.8890730422228654</v>
      </c>
      <c r="J58">
        <f t="shared" ca="1" si="4"/>
        <v>3.0551075804493428</v>
      </c>
      <c r="K58">
        <f t="shared" ca="1" si="5"/>
        <v>1.8736828212306444</v>
      </c>
    </row>
    <row r="61" spans="1:11" x14ac:dyDescent="0.25">
      <c r="A61" s="3" t="s">
        <v>270</v>
      </c>
      <c r="C61" s="3" t="s">
        <v>233</v>
      </c>
      <c r="D61" s="3" t="s">
        <v>232</v>
      </c>
      <c r="E61" s="3" t="s">
        <v>231</v>
      </c>
      <c r="F61" s="3" t="s">
        <v>234</v>
      </c>
      <c r="G61" s="3" t="s">
        <v>235</v>
      </c>
      <c r="I61" s="3" t="s">
        <v>313</v>
      </c>
    </row>
    <row r="62" spans="1:11" x14ac:dyDescent="0.25">
      <c r="A62" t="s">
        <v>305</v>
      </c>
      <c r="C62" cm="1">
        <f t="array" ref="C62">AVERAGE(_xlfn._xlws.FILTER(Table1[sh-intuitive],Table1[statement-technology]=$A62))</f>
        <v>1.8666666666666667</v>
      </c>
      <c r="D62" cm="1">
        <f t="array" ref="D62">AVERAGE(_xlfn._xlws.FILTER(Table1[sh-feel-safer],Table1[statement-technology]=$A62))</f>
        <v>1.8</v>
      </c>
      <c r="E62" cm="1">
        <f t="array" ref="E62">AVERAGE(_xlfn._xlws.FILTER(Table1[sh-trust-register-communicate],Table1[statement-technology]=$A62))</f>
        <v>2.0666666666666669</v>
      </c>
      <c r="F62" cm="1">
        <f t="array" ref="F62">AVERAGE(_xlfn._xlws.FILTER(Table1[sh-feedback-behavior],Table1[statement-technology]=$A62))</f>
        <v>2.6666666666666665</v>
      </c>
      <c r="G62" cm="1">
        <f t="array" ref="G62">AVERAGE(_xlfn._xlws.FILTER(Table1[sh-would-use],Table1[statement-technology]=$A62))</f>
        <v>2.3333333333333335</v>
      </c>
      <c r="I62" cm="1">
        <f t="array" ref="I62">COUNTA(_xlfn._xlws.FILTER(Table1[statement-technology],Table1[statement-technology]=$A62))</f>
        <v>15</v>
      </c>
    </row>
    <row r="63" spans="1:11" x14ac:dyDescent="0.25">
      <c r="A63" t="s">
        <v>304</v>
      </c>
      <c r="C63" cm="1">
        <f t="array" ref="C63">AVERAGE(_xlfn._xlws.FILTER(Table1[sh-intuitive],Table1[statement-technology]=$A63))</f>
        <v>2.6666666666666665</v>
      </c>
      <c r="D63" cm="1">
        <f t="array" ref="D63">AVERAGE(_xlfn._xlws.FILTER(Table1[sh-feel-safer],Table1[statement-technology]=$A63))</f>
        <v>3</v>
      </c>
      <c r="E63" cm="1">
        <f t="array" ref="E63">AVERAGE(_xlfn._xlws.FILTER(Table1[sh-trust-register-communicate],Table1[statement-technology]=$A63))</f>
        <v>2.6666666666666665</v>
      </c>
      <c r="F63" cm="1">
        <f t="array" ref="F63">AVERAGE(_xlfn._xlws.FILTER(Table1[sh-feedback-behavior],Table1[statement-technology]=$A63))</f>
        <v>3</v>
      </c>
      <c r="G63" cm="1">
        <f t="array" ref="G63">AVERAGE(_xlfn._xlws.FILTER(Table1[sh-would-use],Table1[statement-technology]=$A63))</f>
        <v>2.6666666666666665</v>
      </c>
      <c r="I63" cm="1">
        <f t="array" ref="I63">COUNTA(_xlfn._xlws.FILTER(Table1[statement-technology],Table1[statement-technology]=$A63))</f>
        <v>9</v>
      </c>
    </row>
    <row r="64" spans="1:11" x14ac:dyDescent="0.25">
      <c r="A64" t="s">
        <v>307</v>
      </c>
      <c r="C64" cm="1">
        <f t="array" ref="C64">AVERAGE(_xlfn._xlws.FILTER(Table1[sh-intuitive],Table1[statement-technology]=$A64))</f>
        <v>1.5</v>
      </c>
      <c r="D64" cm="1">
        <f t="array" ref="D64">AVERAGE(_xlfn._xlws.FILTER(Table1[sh-feel-safer],Table1[statement-technology]=$A64))</f>
        <v>1.5</v>
      </c>
      <c r="E64" cm="1">
        <f t="array" ref="E64">AVERAGE(_xlfn._xlws.FILTER(Table1[sh-trust-register-communicate],Table1[statement-technology]=$A64))</f>
        <v>1</v>
      </c>
      <c r="F64" cm="1">
        <f t="array" ref="F64">AVERAGE(_xlfn._xlws.FILTER(Table1[sh-feedback-behavior],Table1[statement-technology]=$A64))</f>
        <v>1</v>
      </c>
      <c r="G64" cm="1">
        <f t="array" ref="G64">AVERAGE(_xlfn._xlws.FILTER(Table1[sh-would-use],Table1[statement-technology]=$A64))</f>
        <v>1.5</v>
      </c>
      <c r="I64" cm="1">
        <f t="array" ref="I64">COUNTA(_xlfn._xlws.FILTER(Table1[statement-technology],Table1[statement-technology]=$A64))</f>
        <v>2</v>
      </c>
    </row>
    <row r="65" spans="1:9" x14ac:dyDescent="0.25">
      <c r="A65" t="s">
        <v>306</v>
      </c>
      <c r="C65" cm="1">
        <f t="array" ref="C65">AVERAGE(_xlfn._xlws.FILTER(Table1[sh-intuitive],Table1[statement-technology]=$A65))</f>
        <v>1</v>
      </c>
      <c r="D65" cm="1">
        <f t="array" ref="D65">AVERAGE(_xlfn._xlws.FILTER(Table1[sh-feel-safer],Table1[statement-technology]=$A65))</f>
        <v>1</v>
      </c>
      <c r="E65" cm="1">
        <f t="array" ref="E65">AVERAGE(_xlfn._xlws.FILTER(Table1[sh-trust-register-communicate],Table1[statement-technology]=$A65))</f>
        <v>1</v>
      </c>
      <c r="F65" cm="1">
        <f t="array" ref="F65">AVERAGE(_xlfn._xlws.FILTER(Table1[sh-feedback-behavior],Table1[statement-technology]=$A65))</f>
        <v>1</v>
      </c>
      <c r="G65" cm="1">
        <f t="array" ref="G65">AVERAGE(_xlfn._xlws.FILTER(Table1[sh-would-use],Table1[statement-technology]=$A65))</f>
        <v>1</v>
      </c>
      <c r="I65" cm="1">
        <f t="array" ref="I65">COUNTA(_xlfn._xlws.FILTER(Table1[statement-technology],Table1[statement-technology]=$A65))</f>
        <v>1</v>
      </c>
    </row>
    <row r="82" spans="1:11" x14ac:dyDescent="0.25">
      <c r="A82" s="3" t="str" cm="1">
        <f t="array" ref="A82:A109">Table1[[#All],[age]]</f>
        <v>age</v>
      </c>
      <c r="B82" s="3" t="str" cm="1">
        <f t="array" ref="B82:B109">Table1[[#All],[rp-intuitive]]</f>
        <v>rp-intuitive</v>
      </c>
      <c r="C82" s="3" t="str" cm="1">
        <f t="array" ref="C82:C109">Table1[[#All],[rp-feel-safer]]</f>
        <v>rp-feel-safer</v>
      </c>
      <c r="D82" s="3" t="str" cm="1">
        <f t="array" ref="D82:D109">Table1[[#All],[rp-trust-register-communicate]]</f>
        <v>rp-trust-register-communicate</v>
      </c>
      <c r="E82" s="3" t="str" cm="1">
        <f t="array" ref="E82:E109">Table1[[#All],[rp-feedback-behavior]]</f>
        <v>rp-feedback-behavior</v>
      </c>
      <c r="F82" s="3" t="str" cm="1">
        <f t="array" ref="F82:F109">Table1[[#All],[rp-would-use]]</f>
        <v>rp-would-use</v>
      </c>
      <c r="G82" s="3" t="s">
        <v>308</v>
      </c>
      <c r="H82" s="3" t="s">
        <v>309</v>
      </c>
      <c r="I82" s="3" t="s">
        <v>310</v>
      </c>
      <c r="J82" s="3" t="s">
        <v>311</v>
      </c>
      <c r="K82" s="3" t="s">
        <v>312</v>
      </c>
    </row>
    <row r="83" spans="1:11" x14ac:dyDescent="0.25">
      <c r="A83">
        <v>25</v>
      </c>
      <c r="B83">
        <v>1</v>
      </c>
      <c r="C83">
        <v>3</v>
      </c>
      <c r="D83">
        <v>2</v>
      </c>
      <c r="E83">
        <v>5</v>
      </c>
      <c r="F83">
        <v>3</v>
      </c>
      <c r="G83">
        <f ca="1">B83+((RAND()-0.5)*$C$30)</f>
        <v>0.96227329138972095</v>
      </c>
      <c r="H83">
        <f t="shared" ref="H83:K98" ca="1" si="6">C83+((RAND()-0.5)*$C$30)</f>
        <v>3.0749885760814464</v>
      </c>
      <c r="I83">
        <f t="shared" ca="1" si="6"/>
        <v>2.3410061305087564</v>
      </c>
      <c r="J83">
        <f t="shared" ca="1" si="6"/>
        <v>4.8353404070094719</v>
      </c>
      <c r="K83">
        <f t="shared" ca="1" si="6"/>
        <v>3.1782080381033779</v>
      </c>
    </row>
    <row r="84" spans="1:11" x14ac:dyDescent="0.25">
      <c r="A84">
        <v>25</v>
      </c>
      <c r="B84">
        <v>1</v>
      </c>
      <c r="C84">
        <v>2</v>
      </c>
      <c r="D84">
        <v>2</v>
      </c>
      <c r="E84">
        <v>1</v>
      </c>
      <c r="F84">
        <v>2</v>
      </c>
      <c r="G84">
        <f t="shared" ref="G84:G109" ca="1" si="7">B84+((RAND()-0.5)*$C$30)</f>
        <v>0.88293905091361791</v>
      </c>
      <c r="H84">
        <f t="shared" ca="1" si="6"/>
        <v>1.6759093917933989</v>
      </c>
      <c r="I84">
        <f t="shared" ca="1" si="6"/>
        <v>2.0394916997437953</v>
      </c>
      <c r="J84">
        <f t="shared" ca="1" si="6"/>
        <v>0.65575265953923589</v>
      </c>
      <c r="K84">
        <f t="shared" ca="1" si="6"/>
        <v>1.6530227554566941</v>
      </c>
    </row>
    <row r="85" spans="1:11" x14ac:dyDescent="0.25">
      <c r="A85">
        <v>20</v>
      </c>
      <c r="B85">
        <v>4</v>
      </c>
      <c r="C85">
        <v>4</v>
      </c>
      <c r="D85">
        <v>4</v>
      </c>
      <c r="E85">
        <v>3</v>
      </c>
      <c r="F85">
        <v>4</v>
      </c>
      <c r="G85">
        <f t="shared" ca="1" si="7"/>
        <v>4.1211034951675307</v>
      </c>
      <c r="H85">
        <f t="shared" ca="1" si="6"/>
        <v>4.3221858826868882</v>
      </c>
      <c r="I85">
        <f t="shared" ca="1" si="6"/>
        <v>4.14881891504821</v>
      </c>
      <c r="J85">
        <f t="shared" ca="1" si="6"/>
        <v>3.2912484938237698</v>
      </c>
      <c r="K85">
        <f t="shared" ca="1" si="6"/>
        <v>4.1702448786181892</v>
      </c>
    </row>
    <row r="86" spans="1:11" x14ac:dyDescent="0.25">
      <c r="A86">
        <v>23</v>
      </c>
      <c r="B86">
        <v>5</v>
      </c>
      <c r="C86">
        <v>4</v>
      </c>
      <c r="D86">
        <v>4</v>
      </c>
      <c r="E86">
        <v>3</v>
      </c>
      <c r="F86">
        <v>5</v>
      </c>
      <c r="G86">
        <f t="shared" ca="1" si="7"/>
        <v>5.0759615564419009</v>
      </c>
      <c r="H86">
        <f t="shared" ca="1" si="6"/>
        <v>3.8133817757576183</v>
      </c>
      <c r="I86">
        <f t="shared" ca="1" si="6"/>
        <v>4.1887302385868992</v>
      </c>
      <c r="J86">
        <f t="shared" ca="1" si="6"/>
        <v>2.6560190412420188</v>
      </c>
      <c r="K86">
        <f t="shared" ca="1" si="6"/>
        <v>5.1787752921505685</v>
      </c>
    </row>
    <row r="87" spans="1:11" x14ac:dyDescent="0.25">
      <c r="A87">
        <v>47</v>
      </c>
      <c r="B87">
        <v>4</v>
      </c>
      <c r="C87">
        <v>4</v>
      </c>
      <c r="D87">
        <v>1</v>
      </c>
      <c r="E87">
        <v>1</v>
      </c>
      <c r="F87">
        <v>4</v>
      </c>
      <c r="G87">
        <f t="shared" ca="1" si="7"/>
        <v>4.2212959853103289</v>
      </c>
      <c r="H87">
        <f t="shared" ca="1" si="6"/>
        <v>4.141986595593754</v>
      </c>
      <c r="I87">
        <f t="shared" ca="1" si="6"/>
        <v>1.2497194779497129</v>
      </c>
      <c r="J87">
        <f t="shared" ca="1" si="6"/>
        <v>0.91799070235817082</v>
      </c>
      <c r="K87">
        <f t="shared" ca="1" si="6"/>
        <v>3.9806018850133604</v>
      </c>
    </row>
    <row r="88" spans="1:11" x14ac:dyDescent="0.25">
      <c r="A88">
        <v>21</v>
      </c>
      <c r="B88">
        <v>4</v>
      </c>
      <c r="C88">
        <v>4</v>
      </c>
      <c r="D88">
        <v>3</v>
      </c>
      <c r="E88">
        <v>4</v>
      </c>
      <c r="F88">
        <v>3</v>
      </c>
      <c r="G88">
        <f t="shared" ca="1" si="7"/>
        <v>4.2267504312465904</v>
      </c>
      <c r="H88">
        <f t="shared" ca="1" si="6"/>
        <v>3.829032982520169</v>
      </c>
      <c r="I88">
        <f t="shared" ca="1" si="6"/>
        <v>2.9455333324439459</v>
      </c>
      <c r="J88">
        <f t="shared" ca="1" si="6"/>
        <v>3.9886509774188292</v>
      </c>
      <c r="K88">
        <f t="shared" ca="1" si="6"/>
        <v>2.847226528090633</v>
      </c>
    </row>
    <row r="89" spans="1:11" x14ac:dyDescent="0.25">
      <c r="A89">
        <v>60</v>
      </c>
      <c r="B89">
        <v>3</v>
      </c>
      <c r="C89">
        <v>2</v>
      </c>
      <c r="D89">
        <v>2</v>
      </c>
      <c r="E89">
        <v>2</v>
      </c>
      <c r="F89">
        <v>2</v>
      </c>
      <c r="G89">
        <f t="shared" ca="1" si="7"/>
        <v>3.0598332988937447</v>
      </c>
      <c r="H89">
        <f t="shared" ca="1" si="6"/>
        <v>2.2067411508177979</v>
      </c>
      <c r="I89">
        <f t="shared" ca="1" si="6"/>
        <v>2.0295465323466231</v>
      </c>
      <c r="J89">
        <f t="shared" ca="1" si="6"/>
        <v>1.6717100420819135</v>
      </c>
      <c r="K89">
        <f t="shared" ca="1" si="6"/>
        <v>2.0755911031080543</v>
      </c>
    </row>
    <row r="90" spans="1:11" x14ac:dyDescent="0.25">
      <c r="A90">
        <v>37</v>
      </c>
      <c r="B90">
        <v>1</v>
      </c>
      <c r="C90">
        <v>1</v>
      </c>
      <c r="D90">
        <v>2</v>
      </c>
      <c r="E90">
        <v>1</v>
      </c>
      <c r="F90">
        <v>1</v>
      </c>
      <c r="G90">
        <f t="shared" ca="1" si="7"/>
        <v>1.208680712085342</v>
      </c>
      <c r="H90">
        <f t="shared" ca="1" si="6"/>
        <v>1.2888874860499322</v>
      </c>
      <c r="I90">
        <f t="shared" ca="1" si="6"/>
        <v>2.1063917607557312</v>
      </c>
      <c r="J90">
        <f t="shared" ca="1" si="6"/>
        <v>0.77135618339553513</v>
      </c>
      <c r="K90">
        <f t="shared" ca="1" si="6"/>
        <v>1.2691364195518944</v>
      </c>
    </row>
    <row r="91" spans="1:11" x14ac:dyDescent="0.25">
      <c r="A91">
        <v>52</v>
      </c>
      <c r="B91">
        <v>4</v>
      </c>
      <c r="C91">
        <v>4</v>
      </c>
      <c r="D91">
        <v>3</v>
      </c>
      <c r="E91">
        <v>3</v>
      </c>
      <c r="F91">
        <v>4</v>
      </c>
      <c r="G91">
        <f t="shared" ca="1" si="7"/>
        <v>4.0447451940365893</v>
      </c>
      <c r="H91">
        <f t="shared" ca="1" si="6"/>
        <v>4.0928185499454379</v>
      </c>
      <c r="I91">
        <f t="shared" ca="1" si="6"/>
        <v>2.7602886313495065</v>
      </c>
      <c r="J91">
        <f t="shared" ca="1" si="6"/>
        <v>2.7414817062924728</v>
      </c>
      <c r="K91">
        <f t="shared" ca="1" si="6"/>
        <v>4.0997745863546013</v>
      </c>
    </row>
    <row r="92" spans="1:11" x14ac:dyDescent="0.25">
      <c r="A92">
        <v>20</v>
      </c>
      <c r="B92">
        <v>1</v>
      </c>
      <c r="C92">
        <v>1</v>
      </c>
      <c r="D92">
        <v>1</v>
      </c>
      <c r="E92">
        <v>1</v>
      </c>
      <c r="F92">
        <v>1</v>
      </c>
      <c r="G92">
        <f t="shared" ca="1" si="7"/>
        <v>0.96926032962552766</v>
      </c>
      <c r="H92">
        <f t="shared" ca="1" si="6"/>
        <v>0.81082289488258608</v>
      </c>
      <c r="I92">
        <f t="shared" ca="1" si="6"/>
        <v>1.2581071542916016</v>
      </c>
      <c r="J92">
        <f t="shared" ca="1" si="6"/>
        <v>1.2011842707146867</v>
      </c>
      <c r="K92">
        <f t="shared" ca="1" si="6"/>
        <v>1.0506955236874296</v>
      </c>
    </row>
    <row r="93" spans="1:11" x14ac:dyDescent="0.25">
      <c r="A93">
        <v>65</v>
      </c>
      <c r="B93">
        <v>1</v>
      </c>
      <c r="C93">
        <v>1</v>
      </c>
      <c r="D93">
        <v>1</v>
      </c>
      <c r="E93">
        <v>1</v>
      </c>
      <c r="F93">
        <v>1</v>
      </c>
      <c r="G93">
        <f t="shared" ca="1" si="7"/>
        <v>0.92526250966468937</v>
      </c>
      <c r="H93">
        <f t="shared" ca="1" si="6"/>
        <v>1.2545664344937666</v>
      </c>
      <c r="I93">
        <f t="shared" ca="1" si="6"/>
        <v>1.0123006132226067</v>
      </c>
      <c r="J93">
        <f t="shared" ca="1" si="6"/>
        <v>0.86869478732048111</v>
      </c>
      <c r="K93">
        <f t="shared" ca="1" si="6"/>
        <v>0.85933497734208608</v>
      </c>
    </row>
    <row r="94" spans="1:11" x14ac:dyDescent="0.25">
      <c r="A94">
        <v>52</v>
      </c>
      <c r="B94">
        <v>3</v>
      </c>
      <c r="C94">
        <v>3</v>
      </c>
      <c r="D94">
        <v>3</v>
      </c>
      <c r="E94">
        <v>3</v>
      </c>
      <c r="F94">
        <v>3</v>
      </c>
      <c r="G94">
        <f t="shared" ca="1" si="7"/>
        <v>2.7100450918140382</v>
      </c>
      <c r="H94">
        <f t="shared" ca="1" si="6"/>
        <v>3.0798826665751053</v>
      </c>
      <c r="I94">
        <f t="shared" ca="1" si="6"/>
        <v>3.20691151859066</v>
      </c>
      <c r="J94">
        <f t="shared" ca="1" si="6"/>
        <v>2.7587127055289642</v>
      </c>
      <c r="K94">
        <f t="shared" ca="1" si="6"/>
        <v>3.2276141611550067</v>
      </c>
    </row>
    <row r="95" spans="1:11" x14ac:dyDescent="0.25">
      <c r="A95">
        <v>30</v>
      </c>
      <c r="B95">
        <v>1</v>
      </c>
      <c r="C95">
        <v>1</v>
      </c>
      <c r="D95">
        <v>2</v>
      </c>
      <c r="E95">
        <v>2</v>
      </c>
      <c r="F95">
        <v>1</v>
      </c>
      <c r="G95">
        <f t="shared" ca="1" si="7"/>
        <v>1.3465644066368034</v>
      </c>
      <c r="H95">
        <f t="shared" ca="1" si="6"/>
        <v>1.2680194532285762</v>
      </c>
      <c r="I95">
        <f t="shared" ca="1" si="6"/>
        <v>2.3278241677373579</v>
      </c>
      <c r="J95">
        <f t="shared" ca="1" si="6"/>
        <v>2.0086172048829001</v>
      </c>
      <c r="K95">
        <f t="shared" ca="1" si="6"/>
        <v>0.91714630774241446</v>
      </c>
    </row>
    <row r="96" spans="1:11" x14ac:dyDescent="0.25">
      <c r="A96">
        <v>61</v>
      </c>
      <c r="B96">
        <v>1</v>
      </c>
      <c r="C96">
        <v>1</v>
      </c>
      <c r="D96">
        <v>1</v>
      </c>
      <c r="E96">
        <v>1</v>
      </c>
      <c r="F96">
        <v>1</v>
      </c>
      <c r="G96">
        <f t="shared" ca="1" si="7"/>
        <v>0.66217871971024822</v>
      </c>
      <c r="H96">
        <f t="shared" ca="1" si="6"/>
        <v>1.3335480859808824</v>
      </c>
      <c r="I96">
        <f t="shared" ca="1" si="6"/>
        <v>1.1977028518986026</v>
      </c>
      <c r="J96">
        <f t="shared" ca="1" si="6"/>
        <v>1.1827584224590839</v>
      </c>
      <c r="K96">
        <f t="shared" ca="1" si="6"/>
        <v>0.74528966158677989</v>
      </c>
    </row>
    <row r="97" spans="1:11" x14ac:dyDescent="0.25">
      <c r="A97">
        <v>47</v>
      </c>
      <c r="B97">
        <v>1</v>
      </c>
      <c r="C97">
        <v>1</v>
      </c>
      <c r="D97">
        <v>1</v>
      </c>
      <c r="E97">
        <v>4</v>
      </c>
      <c r="F97">
        <v>1</v>
      </c>
      <c r="G97">
        <f t="shared" ca="1" si="7"/>
        <v>0.67641761414662938</v>
      </c>
      <c r="H97">
        <f t="shared" ca="1" si="6"/>
        <v>0.98607569834981568</v>
      </c>
      <c r="I97">
        <f t="shared" ca="1" si="6"/>
        <v>1.2732967781587392</v>
      </c>
      <c r="J97">
        <f t="shared" ca="1" si="6"/>
        <v>4.032311836286973</v>
      </c>
      <c r="K97">
        <f t="shared" ca="1" si="6"/>
        <v>1.1749499613707608</v>
      </c>
    </row>
    <row r="98" spans="1:11" x14ac:dyDescent="0.25">
      <c r="A98">
        <v>53</v>
      </c>
      <c r="B98">
        <v>2</v>
      </c>
      <c r="C98">
        <v>2</v>
      </c>
      <c r="D98">
        <v>2</v>
      </c>
      <c r="E98">
        <v>3</v>
      </c>
      <c r="F98">
        <v>1</v>
      </c>
      <c r="G98">
        <f t="shared" ca="1" si="7"/>
        <v>1.97383175727382</v>
      </c>
      <c r="H98">
        <f t="shared" ca="1" si="6"/>
        <v>1.9988556605927641</v>
      </c>
      <c r="I98">
        <f t="shared" ca="1" si="6"/>
        <v>1.7227391257154894</v>
      </c>
      <c r="J98">
        <f t="shared" ca="1" si="6"/>
        <v>2.9247593780623085</v>
      </c>
      <c r="K98">
        <f t="shared" ca="1" si="6"/>
        <v>1.3320826980149854</v>
      </c>
    </row>
    <row r="99" spans="1:11" x14ac:dyDescent="0.25">
      <c r="A99">
        <v>20</v>
      </c>
      <c r="B99">
        <v>4</v>
      </c>
      <c r="C99">
        <v>4</v>
      </c>
      <c r="D99">
        <v>3</v>
      </c>
      <c r="E99">
        <v>3</v>
      </c>
      <c r="F99">
        <v>4</v>
      </c>
      <c r="G99">
        <f t="shared" ca="1" si="7"/>
        <v>4.2153515643789152</v>
      </c>
      <c r="H99">
        <f t="shared" ref="H99:H109" ca="1" si="8">C99+((RAND()-0.5)*$C$30)</f>
        <v>3.9798093504006902</v>
      </c>
      <c r="I99">
        <f t="shared" ref="I99:I109" ca="1" si="9">D99+((RAND()-0.5)*$C$30)</f>
        <v>3.0507117857482844</v>
      </c>
      <c r="J99">
        <f t="shared" ref="J99:J109" ca="1" si="10">E99+((RAND()-0.5)*$C$30)</f>
        <v>2.9450430980948954</v>
      </c>
      <c r="K99">
        <f t="shared" ref="K99:K109" ca="1" si="11">F99+((RAND()-0.5)*$C$30)</f>
        <v>4.226949343184744</v>
      </c>
    </row>
    <row r="100" spans="1:11" x14ac:dyDescent="0.25">
      <c r="A100">
        <v>56</v>
      </c>
      <c r="B100">
        <v>1</v>
      </c>
      <c r="C100">
        <v>1</v>
      </c>
      <c r="D100">
        <v>1</v>
      </c>
      <c r="E100">
        <v>1</v>
      </c>
      <c r="F100">
        <v>1</v>
      </c>
      <c r="G100">
        <f t="shared" ca="1" si="7"/>
        <v>0.98039184500896215</v>
      </c>
      <c r="H100">
        <f t="shared" ca="1" si="8"/>
        <v>1.2377937931523946</v>
      </c>
      <c r="I100">
        <f t="shared" ca="1" si="9"/>
        <v>0.96415196142694182</v>
      </c>
      <c r="J100">
        <f t="shared" ca="1" si="10"/>
        <v>1.1815792670696712</v>
      </c>
      <c r="K100">
        <f t="shared" ca="1" si="11"/>
        <v>1.3317585607212234</v>
      </c>
    </row>
    <row r="101" spans="1:11" x14ac:dyDescent="0.25">
      <c r="A101">
        <v>54</v>
      </c>
      <c r="B101">
        <v>1</v>
      </c>
      <c r="C101">
        <v>1</v>
      </c>
      <c r="D101">
        <v>1</v>
      </c>
      <c r="E101">
        <v>1</v>
      </c>
      <c r="F101">
        <v>1</v>
      </c>
      <c r="G101">
        <f t="shared" ca="1" si="7"/>
        <v>0.94336014859260831</v>
      </c>
      <c r="H101">
        <f t="shared" ca="1" si="8"/>
        <v>1.0481190399250999</v>
      </c>
      <c r="I101">
        <f t="shared" ca="1" si="9"/>
        <v>1.3491717064395172</v>
      </c>
      <c r="J101">
        <f t="shared" ca="1" si="10"/>
        <v>1.0284864781188232</v>
      </c>
      <c r="K101">
        <f t="shared" ca="1" si="11"/>
        <v>1.198664576358945</v>
      </c>
    </row>
    <row r="102" spans="1:11" x14ac:dyDescent="0.25">
      <c r="A102">
        <v>64</v>
      </c>
      <c r="B102">
        <v>1</v>
      </c>
      <c r="C102">
        <v>1</v>
      </c>
      <c r="D102">
        <v>1</v>
      </c>
      <c r="E102">
        <v>1</v>
      </c>
      <c r="F102">
        <v>1</v>
      </c>
      <c r="G102">
        <f t="shared" ca="1" si="7"/>
        <v>0.85689933764795345</v>
      </c>
      <c r="H102">
        <f t="shared" ca="1" si="8"/>
        <v>0.94874147404204212</v>
      </c>
      <c r="I102">
        <f t="shared" ca="1" si="9"/>
        <v>1.1937377973043237</v>
      </c>
      <c r="J102">
        <f t="shared" ca="1" si="10"/>
        <v>1.0394939121697024</v>
      </c>
      <c r="K102">
        <f t="shared" ca="1" si="11"/>
        <v>0.9959676745127779</v>
      </c>
    </row>
    <row r="103" spans="1:11" x14ac:dyDescent="0.25">
      <c r="A103">
        <v>35</v>
      </c>
      <c r="B103">
        <v>1</v>
      </c>
      <c r="C103">
        <v>1</v>
      </c>
      <c r="D103">
        <v>1</v>
      </c>
      <c r="E103">
        <v>1</v>
      </c>
      <c r="F103">
        <v>1</v>
      </c>
      <c r="G103">
        <f t="shared" ca="1" si="7"/>
        <v>1.0532992227144609</v>
      </c>
      <c r="H103">
        <f t="shared" ca="1" si="8"/>
        <v>0.95113606119000538</v>
      </c>
      <c r="I103">
        <f t="shared" ca="1" si="9"/>
        <v>0.70686227677220359</v>
      </c>
      <c r="J103">
        <f t="shared" ca="1" si="10"/>
        <v>0.77273552950480662</v>
      </c>
      <c r="K103">
        <f t="shared" ca="1" si="11"/>
        <v>0.71254645173384779</v>
      </c>
    </row>
    <row r="104" spans="1:11" x14ac:dyDescent="0.25">
      <c r="A104">
        <v>45</v>
      </c>
      <c r="B104">
        <v>2</v>
      </c>
      <c r="C104">
        <v>3</v>
      </c>
      <c r="D104">
        <v>2</v>
      </c>
      <c r="E104">
        <v>2</v>
      </c>
      <c r="F104">
        <v>2</v>
      </c>
      <c r="G104">
        <f t="shared" ca="1" si="7"/>
        <v>2.2175809052776128</v>
      </c>
      <c r="H104">
        <f t="shared" ca="1" si="8"/>
        <v>3.0323347310974067</v>
      </c>
      <c r="I104">
        <f t="shared" ca="1" si="9"/>
        <v>2.0085024055763809</v>
      </c>
      <c r="J104">
        <f t="shared" ca="1" si="10"/>
        <v>1.9616723899683883</v>
      </c>
      <c r="K104">
        <f t="shared" ca="1" si="11"/>
        <v>2.2642740425917647</v>
      </c>
    </row>
    <row r="105" spans="1:11" x14ac:dyDescent="0.25">
      <c r="A105">
        <v>51</v>
      </c>
      <c r="B105">
        <v>3</v>
      </c>
      <c r="C105">
        <v>3</v>
      </c>
      <c r="D105">
        <v>3</v>
      </c>
      <c r="E105">
        <v>2</v>
      </c>
      <c r="F105">
        <v>4</v>
      </c>
      <c r="G105">
        <f t="shared" ca="1" si="7"/>
        <v>3.2207958020042904</v>
      </c>
      <c r="H105">
        <f t="shared" ca="1" si="8"/>
        <v>3.186315932831072</v>
      </c>
      <c r="I105">
        <f t="shared" ca="1" si="9"/>
        <v>2.7374227289244852</v>
      </c>
      <c r="J105">
        <f t="shared" ca="1" si="10"/>
        <v>1.7691154654735641</v>
      </c>
      <c r="K105">
        <f t="shared" ca="1" si="11"/>
        <v>4.2125642574450239</v>
      </c>
    </row>
    <row r="106" spans="1:11" x14ac:dyDescent="0.25">
      <c r="A106">
        <v>60</v>
      </c>
      <c r="B106">
        <v>1</v>
      </c>
      <c r="C106">
        <v>1</v>
      </c>
      <c r="D106">
        <v>1</v>
      </c>
      <c r="E106">
        <v>1</v>
      </c>
      <c r="F106">
        <v>1</v>
      </c>
      <c r="G106">
        <f t="shared" ca="1" si="7"/>
        <v>1.2342218326393986</v>
      </c>
      <c r="H106">
        <f t="shared" ca="1" si="8"/>
        <v>1.1756880475844527</v>
      </c>
      <c r="I106">
        <f t="shared" ca="1" si="9"/>
        <v>0.88651875865447871</v>
      </c>
      <c r="J106">
        <f t="shared" ca="1" si="10"/>
        <v>1.2514552665797229</v>
      </c>
      <c r="K106">
        <f t="shared" ca="1" si="11"/>
        <v>1.3219873134313331</v>
      </c>
    </row>
    <row r="107" spans="1:11" x14ac:dyDescent="0.25">
      <c r="A107">
        <v>66</v>
      </c>
      <c r="B107">
        <v>2</v>
      </c>
      <c r="C107">
        <v>2</v>
      </c>
      <c r="D107">
        <v>2</v>
      </c>
      <c r="E107">
        <v>2</v>
      </c>
      <c r="F107">
        <v>2</v>
      </c>
      <c r="G107">
        <f t="shared" ca="1" si="7"/>
        <v>1.7180533006273293</v>
      </c>
      <c r="H107">
        <f t="shared" ca="1" si="8"/>
        <v>2.0494536124568672</v>
      </c>
      <c r="I107">
        <f t="shared" ca="1" si="9"/>
        <v>2.1462517781281094</v>
      </c>
      <c r="J107">
        <f t="shared" ca="1" si="10"/>
        <v>2.0117288630277348</v>
      </c>
      <c r="K107">
        <f t="shared" ca="1" si="11"/>
        <v>1.7847304697565083</v>
      </c>
    </row>
    <row r="108" spans="1:11" x14ac:dyDescent="0.25">
      <c r="A108">
        <v>35</v>
      </c>
      <c r="B108">
        <v>1</v>
      </c>
      <c r="C108">
        <v>1</v>
      </c>
      <c r="D108">
        <v>1</v>
      </c>
      <c r="E108">
        <v>1</v>
      </c>
      <c r="F108">
        <v>1</v>
      </c>
      <c r="G108">
        <f t="shared" ca="1" si="7"/>
        <v>0.71421364631479956</v>
      </c>
      <c r="H108">
        <f t="shared" ca="1" si="8"/>
        <v>0.749050817221942</v>
      </c>
      <c r="I108">
        <f t="shared" ca="1" si="9"/>
        <v>0.79784181990960756</v>
      </c>
      <c r="J108">
        <f t="shared" ca="1" si="10"/>
        <v>0.86601453675184381</v>
      </c>
      <c r="K108">
        <f t="shared" ca="1" si="11"/>
        <v>1.1109191481797946</v>
      </c>
    </row>
    <row r="109" spans="1:11" x14ac:dyDescent="0.25">
      <c r="A109">
        <v>44</v>
      </c>
      <c r="B109">
        <v>4</v>
      </c>
      <c r="C109">
        <v>2</v>
      </c>
      <c r="D109">
        <v>3</v>
      </c>
      <c r="E109">
        <v>4</v>
      </c>
      <c r="F109">
        <v>2</v>
      </c>
      <c r="G109">
        <f t="shared" ca="1" si="7"/>
        <v>4.0592387429236947</v>
      </c>
      <c r="H109">
        <f t="shared" ca="1" si="8"/>
        <v>1.9763528584514836</v>
      </c>
      <c r="I109">
        <f t="shared" ca="1" si="9"/>
        <v>3.3105739276529937</v>
      </c>
      <c r="J109">
        <f t="shared" ca="1" si="10"/>
        <v>3.8709289661481718</v>
      </c>
      <c r="K109">
        <f t="shared" ca="1" si="11"/>
        <v>2.0191133469262534</v>
      </c>
    </row>
    <row r="112" spans="1:11" x14ac:dyDescent="0.25">
      <c r="A112" s="3" t="s">
        <v>270</v>
      </c>
      <c r="C112" s="3" t="s">
        <v>239</v>
      </c>
      <c r="D112" s="3" t="s">
        <v>240</v>
      </c>
      <c r="E112" s="3" t="s">
        <v>241</v>
      </c>
      <c r="F112" s="3" t="s">
        <v>242</v>
      </c>
      <c r="G112" s="3" t="s">
        <v>243</v>
      </c>
      <c r="I112" s="3" t="s">
        <v>313</v>
      </c>
    </row>
    <row r="113" spans="1:9" x14ac:dyDescent="0.25">
      <c r="A113" t="s">
        <v>305</v>
      </c>
      <c r="C113" cm="1">
        <f t="array" ref="C113">AVERAGE(_xlfn._xlws.FILTER(Table1[rp-intuitive],Table1[statement-technology]=$A113))</f>
        <v>2.1333333333333333</v>
      </c>
      <c r="D113" cm="1">
        <f t="array" ref="D113">AVERAGE(_xlfn._xlws.FILTER(Table1[rp-feel-safer],Table1[statement-technology]=$A113))</f>
        <v>2.0666666666666669</v>
      </c>
      <c r="E113" cm="1">
        <f t="array" ref="E113">AVERAGE(_xlfn._xlws.FILTER(Table1[rp-trust-register-communicate],Table1[statement-technology]=$A113))</f>
        <v>1.8666666666666667</v>
      </c>
      <c r="F113" cm="1">
        <f t="array" ref="F113">AVERAGE(_xlfn._xlws.FILTER(Table1[rp-feedback-behavior],Table1[statement-technology]=$A113))</f>
        <v>1.8666666666666667</v>
      </c>
      <c r="G113" cm="1">
        <f t="array" ref="G113">AVERAGE(_xlfn._xlws.FILTER(Table1[rp-would-use],Table1[statement-technology]=$A113))</f>
        <v>2.0666666666666669</v>
      </c>
      <c r="I113" cm="1">
        <f t="array" ref="I113">COUNTA(_xlfn._xlws.FILTER(Table1[statement-technology],Table1[statement-technology]=$A113))</f>
        <v>15</v>
      </c>
    </row>
    <row r="114" spans="1:9" x14ac:dyDescent="0.25">
      <c r="A114" t="s">
        <v>304</v>
      </c>
      <c r="C114" cm="1">
        <f t="array" ref="C114">AVERAGE(_xlfn._xlws.FILTER(Table1[rp-intuitive],Table1[statement-technology]=$A114))</f>
        <v>2.3333333333333335</v>
      </c>
      <c r="D114" cm="1">
        <f t="array" ref="D114">AVERAGE(_xlfn._xlws.FILTER(Table1[rp-feel-safer],Table1[statement-technology]=$A114))</f>
        <v>2.4444444444444446</v>
      </c>
      <c r="E114" cm="1">
        <f t="array" ref="E114">AVERAGE(_xlfn._xlws.FILTER(Table1[rp-trust-register-communicate],Table1[statement-technology]=$A114))</f>
        <v>2.2222222222222223</v>
      </c>
      <c r="F114" cm="1">
        <f t="array" ref="F114">AVERAGE(_xlfn._xlws.FILTER(Table1[rp-feedback-behavior],Table1[statement-technology]=$A114))</f>
        <v>2.7777777777777777</v>
      </c>
      <c r="G114" cm="1">
        <f t="array" ref="G114">AVERAGE(_xlfn._xlws.FILTER(Table1[rp-would-use],Table1[statement-technology]=$A114))</f>
        <v>2.2222222222222223</v>
      </c>
      <c r="I114" cm="1">
        <f t="array" ref="I114">COUNTA(_xlfn._xlws.FILTER(Table1[statement-technology],Table1[statement-technology]=$A114))</f>
        <v>9</v>
      </c>
    </row>
    <row r="115" spans="1:9" x14ac:dyDescent="0.25">
      <c r="A115" t="s">
        <v>307</v>
      </c>
      <c r="C115" cm="1">
        <f t="array" ref="C115">AVERAGE(_xlfn._xlws.FILTER(Table1[rp-intuitive],Table1[statement-technology]=$A115))</f>
        <v>2</v>
      </c>
      <c r="D115" cm="1">
        <f t="array" ref="D115">AVERAGE(_xlfn._xlws.FILTER(Table1[rp-feel-safer],Table1[statement-technology]=$A115))</f>
        <v>2</v>
      </c>
      <c r="E115" cm="1">
        <f t="array" ref="E115">AVERAGE(_xlfn._xlws.FILTER(Table1[rp-trust-register-communicate],Table1[statement-technology]=$A115))</f>
        <v>2</v>
      </c>
      <c r="F115" cm="1">
        <f t="array" ref="F115">AVERAGE(_xlfn._xlws.FILTER(Table1[rp-feedback-behavior],Table1[statement-technology]=$A115))</f>
        <v>1.5</v>
      </c>
      <c r="G115" cm="1">
        <f t="array" ref="G115">AVERAGE(_xlfn._xlws.FILTER(Table1[rp-would-use],Table1[statement-technology]=$A115))</f>
        <v>2.5</v>
      </c>
      <c r="I115" cm="1">
        <f t="array" ref="I115">COUNTA(_xlfn._xlws.FILTER(Table1[statement-technology],Table1[statement-technology]=$A115))</f>
        <v>2</v>
      </c>
    </row>
    <row r="116" spans="1:9" x14ac:dyDescent="0.25">
      <c r="A116" t="s">
        <v>306</v>
      </c>
      <c r="C116" cm="1">
        <f t="array" ref="C116">AVERAGE(_xlfn._xlws.FILTER(Table1[rp-intuitive],Table1[statement-technology]=$A116))</f>
        <v>1</v>
      </c>
      <c r="D116" cm="1">
        <f t="array" ref="D116">AVERAGE(_xlfn._xlws.FILTER(Table1[rp-feel-safer],Table1[statement-technology]=$A116))</f>
        <v>1</v>
      </c>
      <c r="E116" cm="1">
        <f t="array" ref="E116">AVERAGE(_xlfn._xlws.FILTER(Table1[rp-trust-register-communicate],Table1[statement-technology]=$A116))</f>
        <v>1</v>
      </c>
      <c r="F116" cm="1">
        <f t="array" ref="F116">AVERAGE(_xlfn._xlws.FILTER(Table1[rp-feedback-behavior],Table1[statement-technology]=$A116))</f>
        <v>1</v>
      </c>
      <c r="G116" cm="1">
        <f t="array" ref="G116">AVERAGE(_xlfn._xlws.FILTER(Table1[rp-would-use],Table1[statement-technology]=$A116))</f>
        <v>1</v>
      </c>
      <c r="I116" cm="1">
        <f t="array" ref="I116">COUNTA(_xlfn._xlws.FILTER(Table1[statement-technology],Table1[statement-technology]=$A116))</f>
        <v>1</v>
      </c>
    </row>
    <row r="133" spans="1:11" x14ac:dyDescent="0.25">
      <c r="A133" s="3" t="str" cm="1">
        <f t="array" ref="A133:A160">Table1[[#All],[age]]</f>
        <v>age</v>
      </c>
      <c r="B133" s="3" t="str" cm="1">
        <f t="array" ref="B133:B160">Table1[[#All],[ts-intuitive]]</f>
        <v>ts-intuitive</v>
      </c>
      <c r="C133" s="3" t="str" cm="1">
        <f t="array" ref="C133:C160">Table1[[#All],[ts-feel-safer]]</f>
        <v>ts-feel-safer</v>
      </c>
      <c r="D133" s="3" t="str" cm="1">
        <f t="array" ref="D133:D160">Table1[[#All],[ts-trust-register-communicate]]</f>
        <v>ts-trust-register-communicate</v>
      </c>
      <c r="E133" s="3" t="str" cm="1">
        <f t="array" ref="E133:E160">Table1[[#All],[ts-feedback-behavior]]</f>
        <v>ts-feedback-behavior</v>
      </c>
      <c r="F133" s="3" t="str" cm="1">
        <f t="array" ref="F133:F160">Table1[[#All],[ts-would-use]]</f>
        <v>ts-would-use</v>
      </c>
      <c r="G133" s="3" t="s">
        <v>308</v>
      </c>
      <c r="H133" s="3" t="s">
        <v>309</v>
      </c>
      <c r="I133" s="3" t="s">
        <v>310</v>
      </c>
      <c r="J133" s="3" t="s">
        <v>311</v>
      </c>
      <c r="K133" s="3" t="s">
        <v>312</v>
      </c>
    </row>
    <row r="134" spans="1:11" x14ac:dyDescent="0.25">
      <c r="A134">
        <v>25</v>
      </c>
      <c r="B134">
        <v>1</v>
      </c>
      <c r="C134">
        <v>2</v>
      </c>
      <c r="D134">
        <v>5</v>
      </c>
      <c r="E134">
        <v>2</v>
      </c>
      <c r="F134">
        <v>1</v>
      </c>
      <c r="G134">
        <f ca="1">B134+((RAND()-0.5)*$C$30)</f>
        <v>0.95108349832490435</v>
      </c>
      <c r="H134">
        <f t="shared" ref="H134:K149" ca="1" si="12">C134+((RAND()-0.5)*$C$30)</f>
        <v>2.3367816594126549</v>
      </c>
      <c r="I134">
        <f t="shared" ca="1" si="12"/>
        <v>5.2645477171769954</v>
      </c>
      <c r="J134">
        <f t="shared" ca="1" si="12"/>
        <v>1.9738997678746293</v>
      </c>
      <c r="K134">
        <f t="shared" ca="1" si="12"/>
        <v>0.84243868597649407</v>
      </c>
    </row>
    <row r="135" spans="1:11" x14ac:dyDescent="0.25">
      <c r="A135">
        <v>25</v>
      </c>
      <c r="B135">
        <v>3</v>
      </c>
      <c r="C135">
        <v>3</v>
      </c>
      <c r="D135">
        <v>3</v>
      </c>
      <c r="E135">
        <v>3</v>
      </c>
      <c r="F135">
        <v>3</v>
      </c>
      <c r="G135">
        <f t="shared" ref="G135:G160" ca="1" si="13">B135+((RAND()-0.5)*$C$30)</f>
        <v>2.7897255697787782</v>
      </c>
      <c r="H135">
        <f t="shared" ca="1" si="12"/>
        <v>2.959201847136677</v>
      </c>
      <c r="I135">
        <f t="shared" ca="1" si="12"/>
        <v>3.2659110375890323</v>
      </c>
      <c r="J135">
        <f t="shared" ca="1" si="12"/>
        <v>3.231296254473218</v>
      </c>
      <c r="K135">
        <f t="shared" ca="1" si="12"/>
        <v>2.963031324841658</v>
      </c>
    </row>
    <row r="136" spans="1:11" x14ac:dyDescent="0.25">
      <c r="A136">
        <v>20</v>
      </c>
      <c r="B136">
        <v>1</v>
      </c>
      <c r="C136">
        <v>2</v>
      </c>
      <c r="D136">
        <v>3</v>
      </c>
      <c r="E136">
        <v>3</v>
      </c>
      <c r="F136">
        <v>2</v>
      </c>
      <c r="G136">
        <f t="shared" ca="1" si="13"/>
        <v>1.2981697294853185</v>
      </c>
      <c r="H136">
        <f t="shared" ca="1" si="12"/>
        <v>1.7589715326011066</v>
      </c>
      <c r="I136">
        <f t="shared" ca="1" si="12"/>
        <v>3.0588264385919692</v>
      </c>
      <c r="J136">
        <f t="shared" ca="1" si="12"/>
        <v>2.8672875005104892</v>
      </c>
      <c r="K136">
        <f t="shared" ca="1" si="12"/>
        <v>1.6593132502428258</v>
      </c>
    </row>
    <row r="137" spans="1:11" x14ac:dyDescent="0.25">
      <c r="A137">
        <v>23</v>
      </c>
      <c r="B137">
        <v>5</v>
      </c>
      <c r="C137">
        <v>2</v>
      </c>
      <c r="D137">
        <v>2</v>
      </c>
      <c r="E137">
        <v>4</v>
      </c>
      <c r="F137">
        <v>2</v>
      </c>
      <c r="G137">
        <f t="shared" ca="1" si="13"/>
        <v>5.0149324591532913</v>
      </c>
      <c r="H137">
        <f t="shared" ca="1" si="12"/>
        <v>1.7235488777687449</v>
      </c>
      <c r="I137">
        <f t="shared" ca="1" si="12"/>
        <v>1.6600234637650793</v>
      </c>
      <c r="J137">
        <f t="shared" ca="1" si="12"/>
        <v>4.3165938949394516</v>
      </c>
      <c r="K137">
        <f t="shared" ca="1" si="12"/>
        <v>1.9420617784638368</v>
      </c>
    </row>
    <row r="138" spans="1:11" x14ac:dyDescent="0.25">
      <c r="A138">
        <v>47</v>
      </c>
      <c r="B138">
        <v>4</v>
      </c>
      <c r="C138">
        <v>2</v>
      </c>
      <c r="D138">
        <v>2</v>
      </c>
      <c r="E138">
        <v>5</v>
      </c>
      <c r="F138">
        <v>2</v>
      </c>
      <c r="G138">
        <f t="shared" ca="1" si="13"/>
        <v>4.1417592170241857</v>
      </c>
      <c r="H138">
        <f t="shared" ca="1" si="12"/>
        <v>1.6576250247530664</v>
      </c>
      <c r="I138">
        <f t="shared" ca="1" si="12"/>
        <v>2.0203777392920421</v>
      </c>
      <c r="J138">
        <f t="shared" ca="1" si="12"/>
        <v>4.97485987375648</v>
      </c>
      <c r="K138">
        <f t="shared" ca="1" si="12"/>
        <v>1.7783313840669039</v>
      </c>
    </row>
    <row r="139" spans="1:11" x14ac:dyDescent="0.25">
      <c r="A139">
        <v>21</v>
      </c>
      <c r="B139">
        <v>4</v>
      </c>
      <c r="C139">
        <v>3</v>
      </c>
      <c r="D139">
        <v>4</v>
      </c>
      <c r="E139">
        <v>4</v>
      </c>
      <c r="F139">
        <v>2</v>
      </c>
      <c r="G139">
        <f t="shared" ca="1" si="13"/>
        <v>3.9960942399218271</v>
      </c>
      <c r="H139">
        <f t="shared" ca="1" si="12"/>
        <v>2.9277256070098145</v>
      </c>
      <c r="I139">
        <f t="shared" ca="1" si="12"/>
        <v>3.8888951305411101</v>
      </c>
      <c r="J139">
        <f t="shared" ca="1" si="12"/>
        <v>3.710137829183251</v>
      </c>
      <c r="K139">
        <f t="shared" ca="1" si="12"/>
        <v>1.8478814084538813</v>
      </c>
    </row>
    <row r="140" spans="1:11" x14ac:dyDescent="0.25">
      <c r="A140">
        <v>60</v>
      </c>
      <c r="B140">
        <v>2</v>
      </c>
      <c r="C140">
        <v>2</v>
      </c>
      <c r="D140">
        <v>2</v>
      </c>
      <c r="E140">
        <v>2</v>
      </c>
      <c r="F140">
        <v>2</v>
      </c>
      <c r="G140">
        <f t="shared" ca="1" si="13"/>
        <v>1.9540274534894482</v>
      </c>
      <c r="H140">
        <f t="shared" ca="1" si="12"/>
        <v>2.2530026354155668</v>
      </c>
      <c r="I140">
        <f t="shared" ca="1" si="12"/>
        <v>2.1077129033240602</v>
      </c>
      <c r="J140">
        <f t="shared" ca="1" si="12"/>
        <v>2.1670607848352166</v>
      </c>
      <c r="K140">
        <f t="shared" ca="1" si="12"/>
        <v>1.8697203672251028</v>
      </c>
    </row>
    <row r="141" spans="1:11" x14ac:dyDescent="0.25">
      <c r="A141">
        <v>37</v>
      </c>
      <c r="B141">
        <v>1</v>
      </c>
      <c r="C141">
        <v>1</v>
      </c>
      <c r="D141">
        <v>2</v>
      </c>
      <c r="E141">
        <v>1</v>
      </c>
      <c r="F141">
        <v>1</v>
      </c>
      <c r="G141">
        <f t="shared" ca="1" si="13"/>
        <v>1.3211924034946865</v>
      </c>
      <c r="H141">
        <f t="shared" ca="1" si="12"/>
        <v>1.0337338916572725</v>
      </c>
      <c r="I141">
        <f t="shared" ca="1" si="12"/>
        <v>2.113935040159407</v>
      </c>
      <c r="J141">
        <f t="shared" ca="1" si="12"/>
        <v>0.65478209192308734</v>
      </c>
      <c r="K141">
        <f t="shared" ca="1" si="12"/>
        <v>1.1871527541188536</v>
      </c>
    </row>
    <row r="142" spans="1:11" x14ac:dyDescent="0.25">
      <c r="A142">
        <v>52</v>
      </c>
      <c r="B142">
        <v>4</v>
      </c>
      <c r="C142">
        <v>3</v>
      </c>
      <c r="D142">
        <v>3</v>
      </c>
      <c r="E142">
        <v>2</v>
      </c>
      <c r="F142">
        <v>4</v>
      </c>
      <c r="G142">
        <f t="shared" ca="1" si="13"/>
        <v>3.7637526541354336</v>
      </c>
      <c r="H142">
        <f t="shared" ca="1" si="12"/>
        <v>2.9044305800394743</v>
      </c>
      <c r="I142">
        <f t="shared" ca="1" si="12"/>
        <v>2.8341306074931611</v>
      </c>
      <c r="J142">
        <f t="shared" ca="1" si="12"/>
        <v>2.1852313120613989</v>
      </c>
      <c r="K142">
        <f t="shared" ca="1" si="12"/>
        <v>3.709374777989412</v>
      </c>
    </row>
    <row r="143" spans="1:11" x14ac:dyDescent="0.25">
      <c r="A143">
        <v>20</v>
      </c>
      <c r="B143">
        <v>1</v>
      </c>
      <c r="C143">
        <v>1</v>
      </c>
      <c r="D143">
        <v>1</v>
      </c>
      <c r="E143">
        <v>1</v>
      </c>
      <c r="F143">
        <v>1</v>
      </c>
      <c r="G143">
        <f t="shared" ca="1" si="13"/>
        <v>1.1913876853826695</v>
      </c>
      <c r="H143">
        <f t="shared" ca="1" si="12"/>
        <v>0.77604730249540754</v>
      </c>
      <c r="I143">
        <f t="shared" ca="1" si="12"/>
        <v>1.334994620050044</v>
      </c>
      <c r="J143">
        <f t="shared" ca="1" si="12"/>
        <v>1.1803704823936347</v>
      </c>
      <c r="K143">
        <f t="shared" ca="1" si="12"/>
        <v>0.96785127884512612</v>
      </c>
    </row>
    <row r="144" spans="1:11" x14ac:dyDescent="0.25">
      <c r="A144">
        <v>65</v>
      </c>
      <c r="B144">
        <v>1</v>
      </c>
      <c r="C144">
        <v>1</v>
      </c>
      <c r="D144">
        <v>1</v>
      </c>
      <c r="E144">
        <v>1</v>
      </c>
      <c r="F144">
        <v>1</v>
      </c>
      <c r="G144">
        <f t="shared" ca="1" si="13"/>
        <v>0.83709051567351778</v>
      </c>
      <c r="H144">
        <f t="shared" ca="1" si="12"/>
        <v>0.71597711651465101</v>
      </c>
      <c r="I144">
        <f t="shared" ca="1" si="12"/>
        <v>1.2515342813465165</v>
      </c>
      <c r="J144">
        <f t="shared" ca="1" si="12"/>
        <v>0.65611253507191847</v>
      </c>
      <c r="K144">
        <f t="shared" ca="1" si="12"/>
        <v>1.1324170647600882</v>
      </c>
    </row>
    <row r="145" spans="1:11" x14ac:dyDescent="0.25">
      <c r="A145">
        <v>52</v>
      </c>
      <c r="B145">
        <v>1</v>
      </c>
      <c r="C145">
        <v>2</v>
      </c>
      <c r="D145">
        <v>1</v>
      </c>
      <c r="E145">
        <v>1</v>
      </c>
      <c r="F145">
        <v>1</v>
      </c>
      <c r="G145">
        <f t="shared" ca="1" si="13"/>
        <v>0.85725562893450014</v>
      </c>
      <c r="H145">
        <f t="shared" ca="1" si="12"/>
        <v>1.6855483734414511</v>
      </c>
      <c r="I145">
        <f t="shared" ca="1" si="12"/>
        <v>1.1933168176614697</v>
      </c>
      <c r="J145">
        <f t="shared" ca="1" si="12"/>
        <v>0.96947878455996617</v>
      </c>
      <c r="K145">
        <f t="shared" ca="1" si="12"/>
        <v>0.8624135767949006</v>
      </c>
    </row>
    <row r="146" spans="1:11" x14ac:dyDescent="0.25">
      <c r="A146">
        <v>30</v>
      </c>
      <c r="B146">
        <v>3</v>
      </c>
      <c r="C146">
        <v>2</v>
      </c>
      <c r="D146">
        <v>2</v>
      </c>
      <c r="E146">
        <v>3</v>
      </c>
      <c r="F146">
        <v>3</v>
      </c>
      <c r="G146">
        <f t="shared" ca="1" si="13"/>
        <v>3.1364205917808987</v>
      </c>
      <c r="H146">
        <f t="shared" ca="1" si="12"/>
        <v>1.6674759497038982</v>
      </c>
      <c r="I146">
        <f t="shared" ca="1" si="12"/>
        <v>2.1816611933472307</v>
      </c>
      <c r="J146">
        <f t="shared" ca="1" si="12"/>
        <v>2.7372727680084949</v>
      </c>
      <c r="K146">
        <f t="shared" ca="1" si="12"/>
        <v>3.0181735144133257</v>
      </c>
    </row>
    <row r="147" spans="1:11" x14ac:dyDescent="0.25">
      <c r="A147">
        <v>61</v>
      </c>
      <c r="B147">
        <v>1</v>
      </c>
      <c r="C147">
        <v>1</v>
      </c>
      <c r="D147">
        <v>1</v>
      </c>
      <c r="E147">
        <v>1</v>
      </c>
      <c r="F147">
        <v>1</v>
      </c>
      <c r="G147">
        <f t="shared" ca="1" si="13"/>
        <v>1.1816691396479031</v>
      </c>
      <c r="H147">
        <f t="shared" ca="1" si="12"/>
        <v>1.0009779999475721</v>
      </c>
      <c r="I147">
        <f t="shared" ca="1" si="12"/>
        <v>1.1960130477414743</v>
      </c>
      <c r="J147">
        <f t="shared" ca="1" si="12"/>
        <v>0.8485164404883776</v>
      </c>
      <c r="K147">
        <f t="shared" ca="1" si="12"/>
        <v>1.1271717590769041</v>
      </c>
    </row>
    <row r="148" spans="1:11" x14ac:dyDescent="0.25">
      <c r="A148">
        <v>47</v>
      </c>
      <c r="B148">
        <v>1</v>
      </c>
      <c r="C148">
        <v>1</v>
      </c>
      <c r="D148">
        <v>1</v>
      </c>
      <c r="E148">
        <v>4</v>
      </c>
      <c r="F148">
        <v>2</v>
      </c>
      <c r="G148">
        <f t="shared" ca="1" si="13"/>
        <v>0.88994532882248389</v>
      </c>
      <c r="H148">
        <f t="shared" ca="1" si="12"/>
        <v>1.2348660396743019</v>
      </c>
      <c r="I148">
        <f t="shared" ca="1" si="12"/>
        <v>1.0563481168966256</v>
      </c>
      <c r="J148">
        <f t="shared" ca="1" si="12"/>
        <v>4.1478997523785663</v>
      </c>
      <c r="K148">
        <f t="shared" ca="1" si="12"/>
        <v>2.0521616504825149</v>
      </c>
    </row>
    <row r="149" spans="1:11" x14ac:dyDescent="0.25">
      <c r="A149">
        <v>53</v>
      </c>
      <c r="B149">
        <v>1</v>
      </c>
      <c r="C149">
        <v>1</v>
      </c>
      <c r="D149">
        <v>1</v>
      </c>
      <c r="E149">
        <v>1</v>
      </c>
      <c r="F149">
        <v>1</v>
      </c>
      <c r="G149">
        <f t="shared" ca="1" si="13"/>
        <v>0.94436301415769841</v>
      </c>
      <c r="H149">
        <f t="shared" ca="1" si="12"/>
        <v>1.1819085266562479</v>
      </c>
      <c r="I149">
        <f t="shared" ca="1" si="12"/>
        <v>1.1687437469013007</v>
      </c>
      <c r="J149">
        <f t="shared" ca="1" si="12"/>
        <v>0.67984139075268479</v>
      </c>
      <c r="K149">
        <f t="shared" ca="1" si="12"/>
        <v>0.68347849338454436</v>
      </c>
    </row>
    <row r="150" spans="1:11" x14ac:dyDescent="0.25">
      <c r="A150">
        <v>20</v>
      </c>
      <c r="B150">
        <v>2</v>
      </c>
      <c r="C150">
        <v>3</v>
      </c>
      <c r="D150">
        <v>3</v>
      </c>
      <c r="E150">
        <v>3</v>
      </c>
      <c r="F150">
        <v>3</v>
      </c>
      <c r="G150">
        <f t="shared" ca="1" si="13"/>
        <v>2.259418769840658</v>
      </c>
      <c r="H150">
        <f t="shared" ref="H150:H160" ca="1" si="14">C150+((RAND()-0.5)*$C$30)</f>
        <v>3.0738316528708518</v>
      </c>
      <c r="I150">
        <f t="shared" ref="I150:I160" ca="1" si="15">D150+((RAND()-0.5)*$C$30)</f>
        <v>3.3358835343394317</v>
      </c>
      <c r="J150">
        <f t="shared" ref="J150:J160" ca="1" si="16">E150+((RAND()-0.5)*$C$30)</f>
        <v>3.1573417454743482</v>
      </c>
      <c r="K150">
        <f t="shared" ref="K150:K160" ca="1" si="17">F150+((RAND()-0.5)*$C$30)</f>
        <v>2.6865782915373146</v>
      </c>
    </row>
    <row r="151" spans="1:11" x14ac:dyDescent="0.25">
      <c r="A151">
        <v>56</v>
      </c>
      <c r="B151">
        <v>1</v>
      </c>
      <c r="C151">
        <v>1</v>
      </c>
      <c r="D151">
        <v>1</v>
      </c>
      <c r="E151">
        <v>1</v>
      </c>
      <c r="F151">
        <v>1</v>
      </c>
      <c r="G151">
        <f t="shared" ca="1" si="13"/>
        <v>1.2045913964999768</v>
      </c>
      <c r="H151">
        <f t="shared" ca="1" si="14"/>
        <v>0.86917140824165084</v>
      </c>
      <c r="I151">
        <f t="shared" ca="1" si="15"/>
        <v>1.1750151906528403</v>
      </c>
      <c r="J151">
        <f t="shared" ca="1" si="16"/>
        <v>0.89429670597904387</v>
      </c>
      <c r="K151">
        <f t="shared" ca="1" si="17"/>
        <v>1.1634807541344658</v>
      </c>
    </row>
    <row r="152" spans="1:11" x14ac:dyDescent="0.25">
      <c r="A152">
        <v>54</v>
      </c>
      <c r="B152">
        <v>1</v>
      </c>
      <c r="C152">
        <v>1</v>
      </c>
      <c r="D152">
        <v>1</v>
      </c>
      <c r="E152">
        <v>1</v>
      </c>
      <c r="F152">
        <v>1</v>
      </c>
      <c r="G152">
        <f t="shared" ca="1" si="13"/>
        <v>0.78705536654587815</v>
      </c>
      <c r="H152">
        <f t="shared" ca="1" si="14"/>
        <v>0.67995038783505135</v>
      </c>
      <c r="I152">
        <f t="shared" ca="1" si="15"/>
        <v>0.94147762424310177</v>
      </c>
      <c r="J152">
        <f t="shared" ca="1" si="16"/>
        <v>0.92593573599464474</v>
      </c>
      <c r="K152">
        <f t="shared" ca="1" si="17"/>
        <v>0.69094450100934179</v>
      </c>
    </row>
    <row r="153" spans="1:11" x14ac:dyDescent="0.25">
      <c r="A153">
        <v>64</v>
      </c>
      <c r="B153">
        <v>1</v>
      </c>
      <c r="C153">
        <v>1</v>
      </c>
      <c r="D153">
        <v>1</v>
      </c>
      <c r="E153">
        <v>1</v>
      </c>
      <c r="F153">
        <v>1</v>
      </c>
      <c r="G153">
        <f t="shared" ca="1" si="13"/>
        <v>0.90238162471350691</v>
      </c>
      <c r="H153">
        <f t="shared" ca="1" si="14"/>
        <v>0.65642360802378596</v>
      </c>
      <c r="I153">
        <f t="shared" ca="1" si="15"/>
        <v>1.1482345053542748</v>
      </c>
      <c r="J153">
        <f t="shared" ca="1" si="16"/>
        <v>0.68395727415175833</v>
      </c>
      <c r="K153">
        <f t="shared" ca="1" si="17"/>
        <v>1.0894813517469832</v>
      </c>
    </row>
    <row r="154" spans="1:11" x14ac:dyDescent="0.25">
      <c r="A154">
        <v>35</v>
      </c>
      <c r="B154">
        <v>1</v>
      </c>
      <c r="C154">
        <v>1</v>
      </c>
      <c r="D154">
        <v>1</v>
      </c>
      <c r="E154">
        <v>1</v>
      </c>
      <c r="F154">
        <v>1</v>
      </c>
      <c r="G154">
        <f t="shared" ca="1" si="13"/>
        <v>0.80056768048361682</v>
      </c>
      <c r="H154">
        <f t="shared" ca="1" si="14"/>
        <v>1.1456799816203227</v>
      </c>
      <c r="I154">
        <f t="shared" ca="1" si="15"/>
        <v>1.1028875404128857</v>
      </c>
      <c r="J154">
        <f t="shared" ca="1" si="16"/>
        <v>0.74310415387412498</v>
      </c>
      <c r="K154">
        <f t="shared" ca="1" si="17"/>
        <v>1.3171609524527412</v>
      </c>
    </row>
    <row r="155" spans="1:11" x14ac:dyDescent="0.25">
      <c r="A155">
        <v>45</v>
      </c>
      <c r="B155">
        <v>2</v>
      </c>
      <c r="C155">
        <v>2</v>
      </c>
      <c r="D155">
        <v>3</v>
      </c>
      <c r="E155">
        <v>2</v>
      </c>
      <c r="F155">
        <v>2</v>
      </c>
      <c r="G155">
        <f t="shared" ca="1" si="13"/>
        <v>1.8078258443848698</v>
      </c>
      <c r="H155">
        <f t="shared" ca="1" si="14"/>
        <v>1.8485752836341842</v>
      </c>
      <c r="I155">
        <f t="shared" ca="1" si="15"/>
        <v>3.0505561936871137</v>
      </c>
      <c r="J155">
        <f t="shared" ca="1" si="16"/>
        <v>2.1622829444806762</v>
      </c>
      <c r="K155">
        <f t="shared" ca="1" si="17"/>
        <v>2.0993308570377249</v>
      </c>
    </row>
    <row r="156" spans="1:11" x14ac:dyDescent="0.25">
      <c r="A156">
        <v>51</v>
      </c>
      <c r="B156">
        <v>2</v>
      </c>
      <c r="C156">
        <v>1</v>
      </c>
      <c r="D156">
        <v>2</v>
      </c>
      <c r="E156">
        <v>3</v>
      </c>
      <c r="F156">
        <v>1</v>
      </c>
      <c r="G156">
        <f t="shared" ca="1" si="13"/>
        <v>1.7993626805729002</v>
      </c>
      <c r="H156">
        <f t="shared" ca="1" si="14"/>
        <v>1.2490636546741312</v>
      </c>
      <c r="I156">
        <f t="shared" ca="1" si="15"/>
        <v>1.8264353901793198</v>
      </c>
      <c r="J156">
        <f t="shared" ca="1" si="16"/>
        <v>3.1000894902509</v>
      </c>
      <c r="K156">
        <f t="shared" ca="1" si="17"/>
        <v>1.310843634577723</v>
      </c>
    </row>
    <row r="157" spans="1:11" x14ac:dyDescent="0.25">
      <c r="A157">
        <v>60</v>
      </c>
      <c r="B157">
        <v>1</v>
      </c>
      <c r="C157">
        <v>1</v>
      </c>
      <c r="D157">
        <v>1</v>
      </c>
      <c r="E157">
        <v>1</v>
      </c>
      <c r="F157">
        <v>1</v>
      </c>
      <c r="G157">
        <f t="shared" ca="1" si="13"/>
        <v>1.1598148520050873</v>
      </c>
      <c r="H157">
        <f t="shared" ca="1" si="14"/>
        <v>1.0438706296501574</v>
      </c>
      <c r="I157">
        <f t="shared" ca="1" si="15"/>
        <v>0.89205833370630538</v>
      </c>
      <c r="J157">
        <f t="shared" ca="1" si="16"/>
        <v>0.68180129485199537</v>
      </c>
      <c r="K157">
        <f t="shared" ca="1" si="17"/>
        <v>1.2541454936495615</v>
      </c>
    </row>
    <row r="158" spans="1:11" x14ac:dyDescent="0.25">
      <c r="A158">
        <v>66</v>
      </c>
      <c r="B158">
        <v>1</v>
      </c>
      <c r="C158">
        <v>1</v>
      </c>
      <c r="D158">
        <v>2</v>
      </c>
      <c r="E158">
        <v>3</v>
      </c>
      <c r="F158">
        <v>1</v>
      </c>
      <c r="G158">
        <f t="shared" ca="1" si="13"/>
        <v>1.1791180023368701</v>
      </c>
      <c r="H158">
        <f t="shared" ca="1" si="14"/>
        <v>1.1522511583869151</v>
      </c>
      <c r="I158">
        <f t="shared" ca="1" si="15"/>
        <v>1.6610694625417721</v>
      </c>
      <c r="J158">
        <f t="shared" ca="1" si="16"/>
        <v>2.7117618983996614</v>
      </c>
      <c r="K158">
        <f t="shared" ca="1" si="17"/>
        <v>1.0923754063049649</v>
      </c>
    </row>
    <row r="159" spans="1:11" x14ac:dyDescent="0.25">
      <c r="A159">
        <v>35</v>
      </c>
      <c r="B159">
        <v>1</v>
      </c>
      <c r="C159">
        <v>1</v>
      </c>
      <c r="D159">
        <v>1</v>
      </c>
      <c r="E159">
        <v>1</v>
      </c>
      <c r="F159">
        <v>1</v>
      </c>
      <c r="G159">
        <f t="shared" ca="1" si="13"/>
        <v>0.9288691661694698</v>
      </c>
      <c r="H159">
        <f t="shared" ca="1" si="14"/>
        <v>1.2925009870569442</v>
      </c>
      <c r="I159">
        <f t="shared" ca="1" si="15"/>
        <v>0.73471184068244411</v>
      </c>
      <c r="J159">
        <f t="shared" ca="1" si="16"/>
        <v>0.98150423955871968</v>
      </c>
      <c r="K159">
        <f t="shared" ca="1" si="17"/>
        <v>1.2994152481329309</v>
      </c>
    </row>
    <row r="160" spans="1:11" x14ac:dyDescent="0.25">
      <c r="A160">
        <v>44</v>
      </c>
      <c r="B160">
        <v>1</v>
      </c>
      <c r="C160">
        <v>1</v>
      </c>
      <c r="D160">
        <v>4</v>
      </c>
      <c r="E160">
        <v>3</v>
      </c>
      <c r="F160">
        <v>2</v>
      </c>
      <c r="G160">
        <f t="shared" ca="1" si="13"/>
        <v>0.68256227548578607</v>
      </c>
      <c r="H160">
        <f t="shared" ca="1" si="14"/>
        <v>1.0973853274669549</v>
      </c>
      <c r="I160">
        <f t="shared" ca="1" si="15"/>
        <v>4.2284617796892459</v>
      </c>
      <c r="J160">
        <f t="shared" ca="1" si="16"/>
        <v>2.8737226492412287</v>
      </c>
      <c r="K160">
        <f t="shared" ca="1" si="17"/>
        <v>1.8942613294284576</v>
      </c>
    </row>
    <row r="163" spans="1:9" x14ac:dyDescent="0.25">
      <c r="A163" s="3" t="s">
        <v>270</v>
      </c>
      <c r="C163" s="3" t="s">
        <v>247</v>
      </c>
      <c r="D163" s="3" t="s">
        <v>248</v>
      </c>
      <c r="E163" s="3" t="s">
        <v>249</v>
      </c>
      <c r="F163" s="3" t="s">
        <v>250</v>
      </c>
      <c r="G163" s="3" t="s">
        <v>251</v>
      </c>
      <c r="I163" s="3" t="s">
        <v>313</v>
      </c>
    </row>
    <row r="164" spans="1:9" x14ac:dyDescent="0.25">
      <c r="A164" t="s">
        <v>305</v>
      </c>
      <c r="C164" cm="1">
        <f t="array" ref="C164">AVERAGE(_xlfn._xlws.FILTER(Table1[ts-intuitive],Table1[statement-technology]=$A164))</f>
        <v>1.8666666666666667</v>
      </c>
      <c r="D164" cm="1">
        <f t="array" ref="D164">AVERAGE(_xlfn._xlws.FILTER(Table1[ts-feel-safer],Table1[statement-technology]=$A164))</f>
        <v>1.5333333333333334</v>
      </c>
      <c r="E164" cm="1">
        <f t="array" ref="E164">AVERAGE(_xlfn._xlws.FILTER(Table1[ts-trust-register-communicate],Table1[statement-technology]=$A164))</f>
        <v>1.9333333333333333</v>
      </c>
      <c r="F164" cm="1">
        <f t="array" ref="F164">AVERAGE(_xlfn._xlws.FILTER(Table1[ts-feedback-behavior],Table1[statement-technology]=$A164))</f>
        <v>2.2000000000000002</v>
      </c>
      <c r="G164" cm="1">
        <f t="array" ref="G164">AVERAGE(_xlfn._xlws.FILTER(Table1[ts-would-use],Table1[statement-technology]=$A164))</f>
        <v>1.7333333333333334</v>
      </c>
      <c r="I164" cm="1">
        <f t="array" ref="I164">COUNTA(_xlfn._xlws.FILTER(Table1[statement-technology],Table1[statement-technology]=$A164))</f>
        <v>15</v>
      </c>
    </row>
    <row r="165" spans="1:9" x14ac:dyDescent="0.25">
      <c r="A165" t="s">
        <v>304</v>
      </c>
      <c r="C165" cm="1">
        <f t="array" ref="C165">AVERAGE(_xlfn._xlws.FILTER(Table1[ts-intuitive],Table1[statement-technology]=$A165))</f>
        <v>1.7777777777777777</v>
      </c>
      <c r="D165" cm="1">
        <f t="array" ref="D165">AVERAGE(_xlfn._xlws.FILTER(Table1[ts-feel-safer],Table1[statement-technology]=$A165))</f>
        <v>1.8888888888888888</v>
      </c>
      <c r="E165" cm="1">
        <f t="array" ref="E165">AVERAGE(_xlfn._xlws.FILTER(Table1[ts-trust-register-communicate],Table1[statement-technology]=$A165))</f>
        <v>2.3333333333333335</v>
      </c>
      <c r="F165" cm="1">
        <f t="array" ref="F165">AVERAGE(_xlfn._xlws.FILTER(Table1[ts-feedback-behavior],Table1[statement-technology]=$A165))</f>
        <v>2.2222222222222223</v>
      </c>
      <c r="G165" cm="1">
        <f t="array" ref="G165">AVERAGE(_xlfn._xlws.FILTER(Table1[ts-would-use],Table1[statement-technology]=$A165))</f>
        <v>1.6666666666666667</v>
      </c>
      <c r="I165" cm="1">
        <f t="array" ref="I165">COUNTA(_xlfn._xlws.FILTER(Table1[statement-technology],Table1[statement-technology]=$A165))</f>
        <v>9</v>
      </c>
    </row>
    <row r="166" spans="1:9" x14ac:dyDescent="0.25">
      <c r="A166" t="s">
        <v>307</v>
      </c>
      <c r="C166" cm="1">
        <f t="array" ref="C166">AVERAGE(_xlfn._xlws.FILTER(Table1[ts-intuitive],Table1[statement-technology]=$A166))</f>
        <v>1.5</v>
      </c>
      <c r="D166" cm="1">
        <f t="array" ref="D166">AVERAGE(_xlfn._xlws.FILTER(Table1[ts-feel-safer],Table1[statement-technology]=$A166))</f>
        <v>1</v>
      </c>
      <c r="E166" cm="1">
        <f t="array" ref="E166">AVERAGE(_xlfn._xlws.FILTER(Table1[ts-trust-register-communicate],Table1[statement-technology]=$A166))</f>
        <v>1.5</v>
      </c>
      <c r="F166" cm="1">
        <f t="array" ref="F166">AVERAGE(_xlfn._xlws.FILTER(Table1[ts-feedback-behavior],Table1[statement-technology]=$A166))</f>
        <v>2</v>
      </c>
      <c r="G166" cm="1">
        <f t="array" ref="G166">AVERAGE(_xlfn._xlws.FILTER(Table1[ts-would-use],Table1[statement-technology]=$A166))</f>
        <v>1</v>
      </c>
      <c r="I166" cm="1">
        <f t="array" ref="I166">COUNTA(_xlfn._xlws.FILTER(Table1[statement-technology],Table1[statement-technology]=$A166))</f>
        <v>2</v>
      </c>
    </row>
    <row r="167" spans="1:9" x14ac:dyDescent="0.25">
      <c r="A167" t="s">
        <v>306</v>
      </c>
      <c r="C167" cm="1">
        <f t="array" ref="C167">AVERAGE(_xlfn._xlws.FILTER(Table1[ts-intuitive],Table1[statement-technology]=$A167))</f>
        <v>1</v>
      </c>
      <c r="D167" cm="1">
        <f t="array" ref="D167">AVERAGE(_xlfn._xlws.FILTER(Table1[ts-feel-safer],Table1[statement-technology]=$A167))</f>
        <v>1</v>
      </c>
      <c r="E167" cm="1">
        <f t="array" ref="E167">AVERAGE(_xlfn._xlws.FILTER(Table1[ts-trust-register-communicate],Table1[statement-technology]=$A167))</f>
        <v>1</v>
      </c>
      <c r="F167" cm="1">
        <f t="array" ref="F167">AVERAGE(_xlfn._xlws.FILTER(Table1[ts-feedback-behavior],Table1[statement-technology]=$A167))</f>
        <v>1</v>
      </c>
      <c r="G167" cm="1">
        <f t="array" ref="G167">AVERAGE(_xlfn._xlws.FILTER(Table1[ts-would-use],Table1[statement-technology]=$A167))</f>
        <v>1</v>
      </c>
      <c r="I167" cm="1">
        <f t="array" ref="I167">COUNTA(_xlfn._xlws.FILTER(Table1[statement-technology],Table1[statement-technology]=$A167))</f>
        <v>1</v>
      </c>
    </row>
    <row r="183" spans="1:11" x14ac:dyDescent="0.25">
      <c r="A183" s="3" t="str" cm="1">
        <f t="array" ref="A183:A210">Table1[[#All],[age]]</f>
        <v>age</v>
      </c>
      <c r="B183" s="3" t="str" cm="1">
        <f t="array" ref="B183:B210">Table1[[#All],[kr-intuitive]]</f>
        <v>kr-intuitive</v>
      </c>
      <c r="C183" s="3" t="str" cm="1">
        <f t="array" ref="C183:C210">Table1[[#All],[kr-feel-safer]]</f>
        <v>kr-feel-safer</v>
      </c>
      <c r="D183" s="3" t="str" cm="1">
        <f t="array" ref="D183:D210">Table1[[#All],[kr-trust-register-communicate]]</f>
        <v>kr-trust-register-communicate</v>
      </c>
      <c r="E183" s="3" t="str" cm="1">
        <f t="array" ref="E183:E210">Table1[[#All],[kr-feedback-behavior]]</f>
        <v>kr-feedback-behavior</v>
      </c>
      <c r="F183" s="3" t="str" cm="1">
        <f t="array" ref="F183:F210">Table1[[#All],[kr-would-use]]</f>
        <v>kr-would-use</v>
      </c>
      <c r="G183" s="3" t="s">
        <v>308</v>
      </c>
      <c r="H183" s="3" t="s">
        <v>309</v>
      </c>
      <c r="I183" s="3" t="s">
        <v>310</v>
      </c>
      <c r="J183" s="3" t="s">
        <v>311</v>
      </c>
      <c r="K183" s="3" t="s">
        <v>312</v>
      </c>
    </row>
    <row r="184" spans="1:11" x14ac:dyDescent="0.25">
      <c r="A184">
        <v>25</v>
      </c>
      <c r="B184">
        <v>1</v>
      </c>
      <c r="C184">
        <v>3</v>
      </c>
      <c r="D184">
        <v>5</v>
      </c>
      <c r="E184">
        <v>3</v>
      </c>
      <c r="F184">
        <v>3</v>
      </c>
      <c r="G184">
        <f ca="1">B184+((RAND()-0.5)*$C$30)</f>
        <v>0.94251083680203629</v>
      </c>
      <c r="H184">
        <f t="shared" ref="H184:K199" ca="1" si="18">C184+((RAND()-0.5)*$C$30)</f>
        <v>2.7987751359734063</v>
      </c>
      <c r="I184">
        <f t="shared" ca="1" si="18"/>
        <v>4.9056441143512064</v>
      </c>
      <c r="J184">
        <f t="shared" ca="1" si="18"/>
        <v>2.652471469699818</v>
      </c>
      <c r="K184">
        <f t="shared" ca="1" si="18"/>
        <v>3.0954982576357031</v>
      </c>
    </row>
    <row r="185" spans="1:11" x14ac:dyDescent="0.25">
      <c r="A185">
        <v>25</v>
      </c>
      <c r="B185">
        <v>2</v>
      </c>
      <c r="C185">
        <v>1</v>
      </c>
      <c r="D185">
        <v>2</v>
      </c>
      <c r="E185">
        <v>4</v>
      </c>
      <c r="F185">
        <v>1</v>
      </c>
      <c r="G185">
        <f t="shared" ref="G185:G210" ca="1" si="19">B185+((RAND()-0.5)*$C$30)</f>
        <v>1.8060247634855138</v>
      </c>
      <c r="H185">
        <f t="shared" ca="1" si="18"/>
        <v>0.75107000893634723</v>
      </c>
      <c r="I185">
        <f t="shared" ca="1" si="18"/>
        <v>2.1063877666379263</v>
      </c>
      <c r="J185">
        <f t="shared" ca="1" si="18"/>
        <v>3.7286878686695797</v>
      </c>
      <c r="K185">
        <f t="shared" ca="1" si="18"/>
        <v>1.1062394465568992</v>
      </c>
    </row>
    <row r="186" spans="1:11" x14ac:dyDescent="0.25">
      <c r="A186">
        <v>20</v>
      </c>
      <c r="B186">
        <v>1</v>
      </c>
      <c r="C186">
        <v>2</v>
      </c>
      <c r="D186">
        <v>3</v>
      </c>
      <c r="E186">
        <v>3</v>
      </c>
      <c r="F186">
        <v>1</v>
      </c>
      <c r="G186">
        <f t="shared" ca="1" si="19"/>
        <v>0.76504072304620085</v>
      </c>
      <c r="H186">
        <f t="shared" ca="1" si="18"/>
        <v>2.2321169204222651</v>
      </c>
      <c r="I186">
        <f t="shared" ca="1" si="18"/>
        <v>2.887016505275751</v>
      </c>
      <c r="J186">
        <f t="shared" ca="1" si="18"/>
        <v>2.8302684995872704</v>
      </c>
      <c r="K186">
        <f t="shared" ca="1" si="18"/>
        <v>0.71549838649047703</v>
      </c>
    </row>
    <row r="187" spans="1:11" x14ac:dyDescent="0.25">
      <c r="A187">
        <v>23</v>
      </c>
      <c r="B187">
        <v>5</v>
      </c>
      <c r="C187">
        <v>4</v>
      </c>
      <c r="D187">
        <v>2</v>
      </c>
      <c r="E187">
        <v>4</v>
      </c>
      <c r="F187">
        <v>3</v>
      </c>
      <c r="G187">
        <f t="shared" ca="1" si="19"/>
        <v>5.2184494169803104</v>
      </c>
      <c r="H187">
        <f t="shared" ca="1" si="18"/>
        <v>4.1445330663796289</v>
      </c>
      <c r="I187">
        <f t="shared" ca="1" si="18"/>
        <v>1.7842606234721368</v>
      </c>
      <c r="J187">
        <f t="shared" ca="1" si="18"/>
        <v>3.8794018544756939</v>
      </c>
      <c r="K187">
        <f t="shared" ca="1" si="18"/>
        <v>2.8743431242909843</v>
      </c>
    </row>
    <row r="188" spans="1:11" x14ac:dyDescent="0.25">
      <c r="A188">
        <v>47</v>
      </c>
      <c r="B188">
        <v>4</v>
      </c>
      <c r="C188">
        <v>1</v>
      </c>
      <c r="D188">
        <v>5</v>
      </c>
      <c r="E188">
        <v>5</v>
      </c>
      <c r="F188">
        <v>1</v>
      </c>
      <c r="G188">
        <f t="shared" ca="1" si="19"/>
        <v>3.7187219527359319</v>
      </c>
      <c r="H188">
        <f t="shared" ca="1" si="18"/>
        <v>0.69449982081163186</v>
      </c>
      <c r="I188">
        <f t="shared" ca="1" si="18"/>
        <v>5.3067846714151106</v>
      </c>
      <c r="J188">
        <f t="shared" ca="1" si="18"/>
        <v>4.8299066118292489</v>
      </c>
      <c r="K188">
        <f t="shared" ca="1" si="18"/>
        <v>1.0541484795781393</v>
      </c>
    </row>
    <row r="189" spans="1:11" x14ac:dyDescent="0.25">
      <c r="A189">
        <v>21</v>
      </c>
      <c r="B189">
        <v>5</v>
      </c>
      <c r="C189">
        <v>5</v>
      </c>
      <c r="D189">
        <v>4</v>
      </c>
      <c r="E189">
        <v>4</v>
      </c>
      <c r="F189">
        <v>4</v>
      </c>
      <c r="G189">
        <f t="shared" ca="1" si="19"/>
        <v>4.6937913987438638</v>
      </c>
      <c r="H189">
        <f t="shared" ca="1" si="18"/>
        <v>4.7295581236474336</v>
      </c>
      <c r="I189">
        <f t="shared" ca="1" si="18"/>
        <v>3.8582645493632208</v>
      </c>
      <c r="J189">
        <f t="shared" ca="1" si="18"/>
        <v>4.2462483761604375</v>
      </c>
      <c r="K189">
        <f t="shared" ca="1" si="18"/>
        <v>4.190341502878705</v>
      </c>
    </row>
    <row r="190" spans="1:11" x14ac:dyDescent="0.25">
      <c r="A190">
        <v>60</v>
      </c>
      <c r="B190">
        <v>2</v>
      </c>
      <c r="C190">
        <v>2</v>
      </c>
      <c r="D190">
        <v>2</v>
      </c>
      <c r="E190">
        <v>2</v>
      </c>
      <c r="F190">
        <v>2</v>
      </c>
      <c r="G190">
        <f t="shared" ca="1" si="19"/>
        <v>1.6830462657104799</v>
      </c>
      <c r="H190">
        <f t="shared" ca="1" si="18"/>
        <v>1.7946328813546131</v>
      </c>
      <c r="I190">
        <f t="shared" ca="1" si="18"/>
        <v>1.6766442320426695</v>
      </c>
      <c r="J190">
        <f t="shared" ca="1" si="18"/>
        <v>1.8478099836592641</v>
      </c>
      <c r="K190">
        <f t="shared" ca="1" si="18"/>
        <v>1.9243451924969981</v>
      </c>
    </row>
    <row r="191" spans="1:11" x14ac:dyDescent="0.25">
      <c r="A191">
        <v>37</v>
      </c>
      <c r="B191">
        <v>1</v>
      </c>
      <c r="C191">
        <v>1</v>
      </c>
      <c r="D191">
        <v>1</v>
      </c>
      <c r="E191">
        <v>2</v>
      </c>
      <c r="F191">
        <v>2</v>
      </c>
      <c r="G191">
        <f t="shared" ca="1" si="19"/>
        <v>0.96965287987710069</v>
      </c>
      <c r="H191">
        <f t="shared" ca="1" si="18"/>
        <v>0.74918300197281817</v>
      </c>
      <c r="I191">
        <f t="shared" ca="1" si="18"/>
        <v>1.1323616223857105</v>
      </c>
      <c r="J191">
        <f t="shared" ca="1" si="18"/>
        <v>2.2265238786218071</v>
      </c>
      <c r="K191">
        <f t="shared" ca="1" si="18"/>
        <v>1.6813955885141194</v>
      </c>
    </row>
    <row r="192" spans="1:11" x14ac:dyDescent="0.25">
      <c r="A192">
        <v>52</v>
      </c>
      <c r="B192">
        <v>2</v>
      </c>
      <c r="C192">
        <v>2</v>
      </c>
      <c r="D192">
        <v>2</v>
      </c>
      <c r="E192">
        <v>3</v>
      </c>
      <c r="F192">
        <v>3</v>
      </c>
      <c r="G192">
        <f t="shared" ca="1" si="19"/>
        <v>2.0878345829961087</v>
      </c>
      <c r="H192">
        <f t="shared" ca="1" si="18"/>
        <v>1.7166834018168207</v>
      </c>
      <c r="I192">
        <f t="shared" ca="1" si="18"/>
        <v>1.7694625216895625</v>
      </c>
      <c r="J192">
        <f t="shared" ca="1" si="18"/>
        <v>3.2727829501889416</v>
      </c>
      <c r="K192">
        <f t="shared" ca="1" si="18"/>
        <v>3.0369227094872766</v>
      </c>
    </row>
    <row r="193" spans="1:11" x14ac:dyDescent="0.25">
      <c r="A193">
        <v>20</v>
      </c>
      <c r="B193">
        <v>1</v>
      </c>
      <c r="C193">
        <v>1</v>
      </c>
      <c r="D193">
        <v>1</v>
      </c>
      <c r="E193">
        <v>1</v>
      </c>
      <c r="F193">
        <v>1</v>
      </c>
      <c r="G193">
        <f t="shared" ca="1" si="19"/>
        <v>1.0068153053629258</v>
      </c>
      <c r="H193">
        <f t="shared" ca="1" si="18"/>
        <v>1.2535682861697954</v>
      </c>
      <c r="I193">
        <f t="shared" ca="1" si="18"/>
        <v>1.2104861480935487</v>
      </c>
      <c r="J193">
        <f t="shared" ca="1" si="18"/>
        <v>1.2869389066871693</v>
      </c>
      <c r="K193">
        <f t="shared" ca="1" si="18"/>
        <v>0.72801590560794138</v>
      </c>
    </row>
    <row r="194" spans="1:11" x14ac:dyDescent="0.25">
      <c r="A194">
        <v>65</v>
      </c>
      <c r="B194">
        <v>1</v>
      </c>
      <c r="C194">
        <v>1</v>
      </c>
      <c r="D194">
        <v>1</v>
      </c>
      <c r="E194">
        <v>1</v>
      </c>
      <c r="F194">
        <v>1</v>
      </c>
      <c r="G194">
        <f t="shared" ca="1" si="19"/>
        <v>0.78000734939009742</v>
      </c>
      <c r="H194">
        <f t="shared" ca="1" si="18"/>
        <v>1.0879437053493137</v>
      </c>
      <c r="I194">
        <f t="shared" ca="1" si="18"/>
        <v>1.3373236251381915</v>
      </c>
      <c r="J194">
        <f t="shared" ca="1" si="18"/>
        <v>1.1899883588493885</v>
      </c>
      <c r="K194">
        <f t="shared" ca="1" si="18"/>
        <v>1.2676462945617275</v>
      </c>
    </row>
    <row r="195" spans="1:11" x14ac:dyDescent="0.25">
      <c r="A195">
        <v>52</v>
      </c>
      <c r="B195">
        <v>2</v>
      </c>
      <c r="C195">
        <v>1</v>
      </c>
      <c r="D195">
        <v>2</v>
      </c>
      <c r="E195">
        <v>3</v>
      </c>
      <c r="F195">
        <v>2</v>
      </c>
      <c r="G195">
        <f t="shared" ca="1" si="19"/>
        <v>2.0341178878839892</v>
      </c>
      <c r="H195">
        <f t="shared" ca="1" si="18"/>
        <v>1.0263008005029808</v>
      </c>
      <c r="I195">
        <f t="shared" ca="1" si="18"/>
        <v>2.0192017582594977</v>
      </c>
      <c r="J195">
        <f t="shared" ca="1" si="18"/>
        <v>2.7689062364639514</v>
      </c>
      <c r="K195">
        <f t="shared" ca="1" si="18"/>
        <v>2.15223080023936</v>
      </c>
    </row>
    <row r="196" spans="1:11" x14ac:dyDescent="0.25">
      <c r="A196">
        <v>30</v>
      </c>
      <c r="B196">
        <v>3</v>
      </c>
      <c r="C196">
        <v>2</v>
      </c>
      <c r="D196">
        <v>3</v>
      </c>
      <c r="E196">
        <v>3</v>
      </c>
      <c r="F196">
        <v>3</v>
      </c>
      <c r="G196">
        <f t="shared" ca="1" si="19"/>
        <v>3.1394734318379252</v>
      </c>
      <c r="H196">
        <f t="shared" ca="1" si="18"/>
        <v>2.0320364822287762</v>
      </c>
      <c r="I196">
        <f t="shared" ca="1" si="18"/>
        <v>2.8727832736149637</v>
      </c>
      <c r="J196">
        <f t="shared" ca="1" si="18"/>
        <v>2.7593780570908715</v>
      </c>
      <c r="K196">
        <f t="shared" ca="1" si="18"/>
        <v>3.1237741011514806</v>
      </c>
    </row>
    <row r="197" spans="1:11" x14ac:dyDescent="0.25">
      <c r="A197">
        <v>61</v>
      </c>
      <c r="B197">
        <v>1</v>
      </c>
      <c r="C197">
        <v>1</v>
      </c>
      <c r="D197">
        <v>1</v>
      </c>
      <c r="E197">
        <v>1</v>
      </c>
      <c r="F197">
        <v>1</v>
      </c>
      <c r="G197">
        <f t="shared" ca="1" si="19"/>
        <v>1.2079784694507749</v>
      </c>
      <c r="H197">
        <f t="shared" ca="1" si="18"/>
        <v>1.2557126680987558</v>
      </c>
      <c r="I197">
        <f t="shared" ca="1" si="18"/>
        <v>1.074926939323112</v>
      </c>
      <c r="J197">
        <f t="shared" ca="1" si="18"/>
        <v>1.1849686286495116</v>
      </c>
      <c r="K197">
        <f t="shared" ca="1" si="18"/>
        <v>0.6985464170827218</v>
      </c>
    </row>
    <row r="198" spans="1:11" x14ac:dyDescent="0.25">
      <c r="A198">
        <v>47</v>
      </c>
      <c r="B198">
        <v>1</v>
      </c>
      <c r="C198">
        <v>1</v>
      </c>
      <c r="D198">
        <v>1</v>
      </c>
      <c r="E198">
        <v>4</v>
      </c>
      <c r="F198">
        <v>1</v>
      </c>
      <c r="G198">
        <f t="shared" ca="1" si="19"/>
        <v>0.86506885714405168</v>
      </c>
      <c r="H198">
        <f t="shared" ca="1" si="18"/>
        <v>0.69745192921409616</v>
      </c>
      <c r="I198">
        <f t="shared" ca="1" si="18"/>
        <v>1.0325468466697247</v>
      </c>
      <c r="J198">
        <f t="shared" ca="1" si="18"/>
        <v>4.23991301837777</v>
      </c>
      <c r="K198">
        <f t="shared" ca="1" si="18"/>
        <v>1.0752823362840667</v>
      </c>
    </row>
    <row r="199" spans="1:11" x14ac:dyDescent="0.25">
      <c r="A199">
        <v>53</v>
      </c>
      <c r="B199">
        <v>2</v>
      </c>
      <c r="C199">
        <v>2</v>
      </c>
      <c r="D199">
        <v>2</v>
      </c>
      <c r="E199">
        <v>2</v>
      </c>
      <c r="F199">
        <v>1</v>
      </c>
      <c r="G199">
        <f t="shared" ca="1" si="19"/>
        <v>1.828670556445172</v>
      </c>
      <c r="H199">
        <f t="shared" ca="1" si="18"/>
        <v>1.7435365798738733</v>
      </c>
      <c r="I199">
        <f t="shared" ca="1" si="18"/>
        <v>1.8681058395499752</v>
      </c>
      <c r="J199">
        <f t="shared" ca="1" si="18"/>
        <v>2.0472635983262553</v>
      </c>
      <c r="K199">
        <f t="shared" ca="1" si="18"/>
        <v>1.2647419341697383</v>
      </c>
    </row>
    <row r="200" spans="1:11" x14ac:dyDescent="0.25">
      <c r="A200">
        <v>20</v>
      </c>
      <c r="B200">
        <v>3</v>
      </c>
      <c r="C200">
        <v>4</v>
      </c>
      <c r="D200">
        <v>4</v>
      </c>
      <c r="E200">
        <v>4</v>
      </c>
      <c r="F200">
        <v>4</v>
      </c>
      <c r="G200">
        <f t="shared" ca="1" si="19"/>
        <v>3.2483591515294226</v>
      </c>
      <c r="H200">
        <f t="shared" ref="H200:H210" ca="1" si="20">C200+((RAND()-0.5)*$C$30)</f>
        <v>4.2070840988995979</v>
      </c>
      <c r="I200">
        <f t="shared" ref="I200:I210" ca="1" si="21">D200+((RAND()-0.5)*$C$30)</f>
        <v>3.8087337766915326</v>
      </c>
      <c r="J200">
        <f t="shared" ref="J200:J210" ca="1" si="22">E200+((RAND()-0.5)*$C$30)</f>
        <v>4.2176105831473896</v>
      </c>
      <c r="K200">
        <f t="shared" ref="K200:K210" ca="1" si="23">F200+((RAND()-0.5)*$C$30)</f>
        <v>3.6686788605413647</v>
      </c>
    </row>
    <row r="201" spans="1:11" x14ac:dyDescent="0.25">
      <c r="A201">
        <v>56</v>
      </c>
      <c r="B201">
        <v>1</v>
      </c>
      <c r="C201">
        <v>1</v>
      </c>
      <c r="D201">
        <v>1</v>
      </c>
      <c r="E201">
        <v>1</v>
      </c>
      <c r="F201">
        <v>1</v>
      </c>
      <c r="G201">
        <f t="shared" ca="1" si="19"/>
        <v>1.3435503013143557</v>
      </c>
      <c r="H201">
        <f t="shared" ca="1" si="20"/>
        <v>1.2324386371796776</v>
      </c>
      <c r="I201">
        <f t="shared" ca="1" si="21"/>
        <v>1.3177331057491022</v>
      </c>
      <c r="J201">
        <f t="shared" ca="1" si="22"/>
        <v>0.75592217635872661</v>
      </c>
      <c r="K201">
        <f t="shared" ca="1" si="23"/>
        <v>1.0754614542197598</v>
      </c>
    </row>
    <row r="202" spans="1:11" x14ac:dyDescent="0.25">
      <c r="A202">
        <v>54</v>
      </c>
      <c r="B202">
        <v>1</v>
      </c>
      <c r="C202">
        <v>1</v>
      </c>
      <c r="D202">
        <v>1</v>
      </c>
      <c r="E202">
        <v>1</v>
      </c>
      <c r="F202">
        <v>1</v>
      </c>
      <c r="G202">
        <f t="shared" ca="1" si="19"/>
        <v>1.0559706002881677</v>
      </c>
      <c r="H202">
        <f t="shared" ca="1" si="20"/>
        <v>1.2614783308789717</v>
      </c>
      <c r="I202">
        <f t="shared" ca="1" si="21"/>
        <v>1.1668251248736363</v>
      </c>
      <c r="J202">
        <f t="shared" ca="1" si="22"/>
        <v>0.74189786064107532</v>
      </c>
      <c r="K202">
        <f t="shared" ca="1" si="23"/>
        <v>0.87484589388130618</v>
      </c>
    </row>
    <row r="203" spans="1:11" x14ac:dyDescent="0.25">
      <c r="A203">
        <v>64</v>
      </c>
      <c r="B203">
        <v>1</v>
      </c>
      <c r="C203">
        <v>1</v>
      </c>
      <c r="D203">
        <v>1</v>
      </c>
      <c r="E203">
        <v>1</v>
      </c>
      <c r="F203">
        <v>1</v>
      </c>
      <c r="G203">
        <f t="shared" ca="1" si="19"/>
        <v>1.0470363868080006</v>
      </c>
      <c r="H203">
        <f t="shared" ca="1" si="20"/>
        <v>0.79308633728888522</v>
      </c>
      <c r="I203">
        <f t="shared" ca="1" si="21"/>
        <v>0.93021125147765527</v>
      </c>
      <c r="J203">
        <f t="shared" ca="1" si="22"/>
        <v>0.74564675192399732</v>
      </c>
      <c r="K203">
        <f t="shared" ca="1" si="23"/>
        <v>0.82502886785941709</v>
      </c>
    </row>
    <row r="204" spans="1:11" x14ac:dyDescent="0.25">
      <c r="A204">
        <v>35</v>
      </c>
      <c r="B204">
        <v>2</v>
      </c>
      <c r="C204">
        <v>3</v>
      </c>
      <c r="D204">
        <v>1</v>
      </c>
      <c r="E204">
        <v>1</v>
      </c>
      <c r="F204">
        <v>1</v>
      </c>
      <c r="G204">
        <f t="shared" ca="1" si="19"/>
        <v>2.2834720598646832</v>
      </c>
      <c r="H204">
        <f t="shared" ca="1" si="20"/>
        <v>3.3179400518008282</v>
      </c>
      <c r="I204">
        <f t="shared" ca="1" si="21"/>
        <v>1.1926832788582273</v>
      </c>
      <c r="J204">
        <f t="shared" ca="1" si="22"/>
        <v>1.0410722077365648</v>
      </c>
      <c r="K204">
        <f t="shared" ca="1" si="23"/>
        <v>1.1509611762589049</v>
      </c>
    </row>
    <row r="205" spans="1:11" x14ac:dyDescent="0.25">
      <c r="A205">
        <v>45</v>
      </c>
      <c r="B205">
        <v>2</v>
      </c>
      <c r="C205">
        <v>2</v>
      </c>
      <c r="D205">
        <v>2</v>
      </c>
      <c r="E205">
        <v>2</v>
      </c>
      <c r="F205">
        <v>2</v>
      </c>
      <c r="G205">
        <f t="shared" ca="1" si="19"/>
        <v>2.3152814174107057</v>
      </c>
      <c r="H205">
        <f t="shared" ca="1" si="20"/>
        <v>2.2868385183161237</v>
      </c>
      <c r="I205">
        <f t="shared" ca="1" si="21"/>
        <v>1.7351971237052437</v>
      </c>
      <c r="J205">
        <f t="shared" ca="1" si="22"/>
        <v>2.2504082740942142</v>
      </c>
      <c r="K205">
        <f t="shared" ca="1" si="23"/>
        <v>2.2251804593725129</v>
      </c>
    </row>
    <row r="206" spans="1:11" x14ac:dyDescent="0.25">
      <c r="A206">
        <v>51</v>
      </c>
      <c r="B206">
        <v>4</v>
      </c>
      <c r="C206">
        <v>4</v>
      </c>
      <c r="D206">
        <v>4</v>
      </c>
      <c r="E206">
        <v>3</v>
      </c>
      <c r="F206">
        <v>2</v>
      </c>
      <c r="G206">
        <f t="shared" ca="1" si="19"/>
        <v>4.2469024635723134</v>
      </c>
      <c r="H206">
        <f t="shared" ca="1" si="20"/>
        <v>3.68555363655907</v>
      </c>
      <c r="I206">
        <f t="shared" ca="1" si="21"/>
        <v>3.8183290251462587</v>
      </c>
      <c r="J206">
        <f t="shared" ca="1" si="22"/>
        <v>3.3338183449195458</v>
      </c>
      <c r="K206">
        <f t="shared" ca="1" si="23"/>
        <v>1.7827065274345708</v>
      </c>
    </row>
    <row r="207" spans="1:11" x14ac:dyDescent="0.25">
      <c r="A207">
        <v>60</v>
      </c>
      <c r="B207">
        <v>1</v>
      </c>
      <c r="C207">
        <v>1</v>
      </c>
      <c r="D207">
        <v>1</v>
      </c>
      <c r="E207">
        <v>1</v>
      </c>
      <c r="F207">
        <v>1</v>
      </c>
      <c r="G207">
        <f t="shared" ca="1" si="19"/>
        <v>0.65206027836070046</v>
      </c>
      <c r="H207">
        <f t="shared" ca="1" si="20"/>
        <v>1.1087830170115349</v>
      </c>
      <c r="I207">
        <f t="shared" ca="1" si="21"/>
        <v>1.1775200725160118</v>
      </c>
      <c r="J207">
        <f t="shared" ca="1" si="22"/>
        <v>0.95611039153163513</v>
      </c>
      <c r="K207">
        <f t="shared" ca="1" si="23"/>
        <v>1.1929229542079633</v>
      </c>
    </row>
    <row r="208" spans="1:11" x14ac:dyDescent="0.25">
      <c r="A208">
        <v>66</v>
      </c>
      <c r="B208">
        <v>3</v>
      </c>
      <c r="C208">
        <v>3</v>
      </c>
      <c r="D208">
        <v>3</v>
      </c>
      <c r="E208">
        <v>3</v>
      </c>
      <c r="F208">
        <v>3</v>
      </c>
      <c r="G208">
        <f t="shared" ca="1" si="19"/>
        <v>2.8104955969537162</v>
      </c>
      <c r="H208">
        <f t="shared" ca="1" si="20"/>
        <v>2.8765275648278892</v>
      </c>
      <c r="I208">
        <f t="shared" ca="1" si="21"/>
        <v>3.0652991006845975</v>
      </c>
      <c r="J208">
        <f t="shared" ca="1" si="22"/>
        <v>3.188037568970743</v>
      </c>
      <c r="K208">
        <f t="shared" ca="1" si="23"/>
        <v>3.2921629846515565</v>
      </c>
    </row>
    <row r="209" spans="1:11" x14ac:dyDescent="0.25">
      <c r="A209">
        <v>35</v>
      </c>
      <c r="B209">
        <v>1</v>
      </c>
      <c r="C209">
        <v>1</v>
      </c>
      <c r="D209">
        <v>1</v>
      </c>
      <c r="E209">
        <v>1</v>
      </c>
      <c r="F209">
        <v>1</v>
      </c>
      <c r="G209">
        <f t="shared" ca="1" si="19"/>
        <v>0.92833975035863514</v>
      </c>
      <c r="H209">
        <f t="shared" ca="1" si="20"/>
        <v>1.2708383469883153</v>
      </c>
      <c r="I209">
        <f t="shared" ca="1" si="21"/>
        <v>1.0623378714832921</v>
      </c>
      <c r="J209">
        <f t="shared" ca="1" si="22"/>
        <v>1.2400549965056915</v>
      </c>
      <c r="K209">
        <f t="shared" ca="1" si="23"/>
        <v>1.0346596159794359</v>
      </c>
    </row>
    <row r="210" spans="1:11" x14ac:dyDescent="0.25">
      <c r="A210">
        <v>44</v>
      </c>
      <c r="B210">
        <v>1</v>
      </c>
      <c r="C210">
        <v>2</v>
      </c>
      <c r="D210">
        <v>4</v>
      </c>
      <c r="E210">
        <v>4</v>
      </c>
      <c r="F210">
        <v>3</v>
      </c>
      <c r="G210">
        <f t="shared" ca="1" si="19"/>
        <v>0.9820483910939195</v>
      </c>
      <c r="H210">
        <f t="shared" ca="1" si="20"/>
        <v>2.1156894354126505</v>
      </c>
      <c r="I210">
        <f t="shared" ca="1" si="21"/>
        <v>3.8164992456240294</v>
      </c>
      <c r="J210">
        <f t="shared" ca="1" si="22"/>
        <v>4.1383468520974285</v>
      </c>
      <c r="K210">
        <f t="shared" ca="1" si="23"/>
        <v>2.8289796801821301</v>
      </c>
    </row>
    <row r="213" spans="1:11" x14ac:dyDescent="0.25">
      <c r="A213" s="3" t="s">
        <v>270</v>
      </c>
      <c r="C213" s="3" t="s">
        <v>255</v>
      </c>
      <c r="D213" s="3" t="s">
        <v>256</v>
      </c>
      <c r="E213" s="3" t="s">
        <v>257</v>
      </c>
      <c r="F213" s="3" t="s">
        <v>258</v>
      </c>
      <c r="G213" s="3" t="s">
        <v>259</v>
      </c>
      <c r="I213" s="3" t="s">
        <v>313</v>
      </c>
    </row>
    <row r="214" spans="1:11" x14ac:dyDescent="0.25">
      <c r="A214" t="s">
        <v>305</v>
      </c>
      <c r="C214" cm="1">
        <f t="array" ref="C214">AVERAGE(_xlfn._xlws.FILTER(Table1[kr-intuitive],Table1[statement-technology]=$A214))</f>
        <v>1.7333333333333334</v>
      </c>
      <c r="D214" cm="1">
        <f t="array" ref="D214">AVERAGE(_xlfn._xlws.FILTER(Table1[kr-feel-safer],Table1[statement-technology]=$A214))</f>
        <v>1.6</v>
      </c>
      <c r="E214" cm="1">
        <f t="array" ref="E214">AVERAGE(_xlfn._xlws.FILTER(Table1[kr-trust-register-communicate],Table1[statement-technology]=$A214))</f>
        <v>1.8666666666666667</v>
      </c>
      <c r="F214" cm="1">
        <f t="array" ref="F214">AVERAGE(_xlfn._xlws.FILTER(Table1[kr-feedback-behavior],Table1[statement-technology]=$A214))</f>
        <v>2.4666666666666668</v>
      </c>
      <c r="G214" cm="1">
        <f t="array" ref="G214">AVERAGE(_xlfn._xlws.FILTER(Table1[kr-would-use],Table1[statement-technology]=$A214))</f>
        <v>1.5333333333333334</v>
      </c>
      <c r="I214" cm="1">
        <f t="array" ref="I214">COUNTA(_xlfn._xlws.FILTER(Table1[statement-technology],Table1[statement-technology]=$A214))</f>
        <v>15</v>
      </c>
    </row>
    <row r="215" spans="1:11" x14ac:dyDescent="0.25">
      <c r="A215" t="s">
        <v>304</v>
      </c>
      <c r="C215" cm="1">
        <f t="array" ref="C215">AVERAGE(_xlfn._xlws.FILTER(Table1[kr-intuitive],Table1[statement-technology]=$A215))</f>
        <v>2.4444444444444446</v>
      </c>
      <c r="D215" cm="1">
        <f t="array" ref="D215">AVERAGE(_xlfn._xlws.FILTER(Table1[kr-feel-safer],Table1[statement-technology]=$A215))</f>
        <v>2.5555555555555554</v>
      </c>
      <c r="E215" cm="1">
        <f t="array" ref="E215">AVERAGE(_xlfn._xlws.FILTER(Table1[kr-trust-register-communicate],Table1[statement-technology]=$A215))</f>
        <v>2.8888888888888888</v>
      </c>
      <c r="F215" cm="1">
        <f t="array" ref="F215">AVERAGE(_xlfn._xlws.FILTER(Table1[kr-feedback-behavior],Table1[statement-technology]=$A215))</f>
        <v>2.7777777777777777</v>
      </c>
      <c r="G215" cm="1">
        <f t="array" ref="G215">AVERAGE(_xlfn._xlws.FILTER(Table1[kr-would-use],Table1[statement-technology]=$A215))</f>
        <v>2.5555555555555554</v>
      </c>
      <c r="I215" cm="1">
        <f t="array" ref="I215">COUNTA(_xlfn._xlws.FILTER(Table1[statement-technology],Table1[statement-technology]=$A215))</f>
        <v>9</v>
      </c>
    </row>
    <row r="216" spans="1:11" x14ac:dyDescent="0.25">
      <c r="A216" t="s">
        <v>307</v>
      </c>
      <c r="C216" cm="1">
        <f t="array" ref="C216">AVERAGE(_xlfn._xlws.FILTER(Table1[kr-intuitive],Table1[statement-technology]=$A216))</f>
        <v>2.5</v>
      </c>
      <c r="D216" cm="1">
        <f t="array" ref="D216">AVERAGE(_xlfn._xlws.FILTER(Table1[kr-feel-safer],Table1[statement-technology]=$A216))</f>
        <v>2.5</v>
      </c>
      <c r="E216" cm="1">
        <f t="array" ref="E216">AVERAGE(_xlfn._xlws.FILTER(Table1[kr-trust-register-communicate],Table1[statement-technology]=$A216))</f>
        <v>2.5</v>
      </c>
      <c r="F216" cm="1">
        <f t="array" ref="F216">AVERAGE(_xlfn._xlws.FILTER(Table1[kr-feedback-behavior],Table1[statement-technology]=$A216))</f>
        <v>2</v>
      </c>
      <c r="G216" cm="1">
        <f t="array" ref="G216">AVERAGE(_xlfn._xlws.FILTER(Table1[kr-would-use],Table1[statement-technology]=$A216))</f>
        <v>1.5</v>
      </c>
      <c r="I216" cm="1">
        <f t="array" ref="I216">COUNTA(_xlfn._xlws.FILTER(Table1[statement-technology],Table1[statement-technology]=$A216))</f>
        <v>2</v>
      </c>
    </row>
    <row r="217" spans="1:11" x14ac:dyDescent="0.25">
      <c r="A217" t="s">
        <v>306</v>
      </c>
      <c r="C217" cm="1">
        <f t="array" ref="C217">AVERAGE(_xlfn._xlws.FILTER(Table1[kr-intuitive],Table1[statement-technology]=$A217))</f>
        <v>1</v>
      </c>
      <c r="D217" cm="1">
        <f t="array" ref="D217">AVERAGE(_xlfn._xlws.FILTER(Table1[kr-feel-safer],Table1[statement-technology]=$A217))</f>
        <v>1</v>
      </c>
      <c r="E217" cm="1">
        <f t="array" ref="E217">AVERAGE(_xlfn._xlws.FILTER(Table1[kr-trust-register-communicate],Table1[statement-technology]=$A217))</f>
        <v>1</v>
      </c>
      <c r="F217" cm="1">
        <f t="array" ref="F217">AVERAGE(_xlfn._xlws.FILTER(Table1[kr-feedback-behavior],Table1[statement-technology]=$A217))</f>
        <v>1</v>
      </c>
      <c r="G217" cm="1">
        <f t="array" ref="G217">AVERAGE(_xlfn._xlws.FILTER(Table1[kr-would-use],Table1[statement-technology]=$A217))</f>
        <v>1</v>
      </c>
      <c r="I217" cm="1">
        <f t="array" ref="I217">COUNTA(_xlfn._xlws.FILTER(Table1[statement-technology],Table1[statement-technology]=$A217))</f>
        <v>1</v>
      </c>
    </row>
    <row r="220" spans="1:11" x14ac:dyDescent="0.25">
      <c r="J220" s="3"/>
    </row>
    <row r="221" spans="1:11" x14ac:dyDescent="0.25">
      <c r="A221" t="s">
        <v>320</v>
      </c>
    </row>
    <row r="222" spans="1:11" x14ac:dyDescent="0.25">
      <c r="A222" s="3" t="s">
        <v>314</v>
      </c>
      <c r="B222" s="3"/>
      <c r="C222" s="3" t="s">
        <v>315</v>
      </c>
      <c r="D222" s="3" t="s">
        <v>316</v>
      </c>
      <c r="E222" s="3" t="s">
        <v>317</v>
      </c>
      <c r="F222" s="3" t="s">
        <v>318</v>
      </c>
      <c r="G222" s="3" t="s">
        <v>319</v>
      </c>
    </row>
    <row r="223" spans="1:11" x14ac:dyDescent="0.25">
      <c r="A223" t="str" cm="1">
        <f t="array" ref="A223:A226">A214:A217</f>
        <v>like-tech-enjoy-new</v>
      </c>
      <c r="C223">
        <f t="shared" ref="C223:G226" si="24">AVERAGE(C62,C113,C164,C214)</f>
        <v>1.9000000000000001</v>
      </c>
      <c r="D223">
        <f t="shared" si="24"/>
        <v>1.75</v>
      </c>
      <c r="E223">
        <f t="shared" si="24"/>
        <v>1.9333333333333336</v>
      </c>
      <c r="F223">
        <f t="shared" si="24"/>
        <v>2.2999999999999998</v>
      </c>
      <c r="G223">
        <f t="shared" si="24"/>
        <v>1.9166666666666667</v>
      </c>
    </row>
    <row r="224" spans="1:11" x14ac:dyDescent="0.25">
      <c r="A224" t="str">
        <v>tech-useful-use-regularly</v>
      </c>
      <c r="C224">
        <f t="shared" si="24"/>
        <v>2.3055555555555554</v>
      </c>
      <c r="D224">
        <f t="shared" si="24"/>
        <v>2.4722222222222223</v>
      </c>
      <c r="E224">
        <f t="shared" si="24"/>
        <v>2.5277777777777781</v>
      </c>
      <c r="F224">
        <f t="shared" si="24"/>
        <v>2.6944444444444446</v>
      </c>
      <c r="G224">
        <f t="shared" si="24"/>
        <v>2.2777777777777777</v>
      </c>
    </row>
    <row r="225" spans="1:7" x14ac:dyDescent="0.25">
      <c r="A225" t="str">
        <v>dont-mind-when-needed</v>
      </c>
      <c r="C225">
        <f t="shared" si="24"/>
        <v>1.875</v>
      </c>
      <c r="D225">
        <f t="shared" si="24"/>
        <v>1.75</v>
      </c>
      <c r="E225">
        <f t="shared" si="24"/>
        <v>1.75</v>
      </c>
      <c r="F225">
        <f t="shared" si="24"/>
        <v>1.625</v>
      </c>
      <c r="G225">
        <f t="shared" si="24"/>
        <v>1.625</v>
      </c>
    </row>
    <row r="226" spans="1:7" x14ac:dyDescent="0.25">
      <c r="A226" t="str">
        <v>not-interested</v>
      </c>
      <c r="C226">
        <f t="shared" si="24"/>
        <v>1</v>
      </c>
      <c r="D226">
        <f t="shared" si="24"/>
        <v>1</v>
      </c>
      <c r="E226">
        <f t="shared" si="24"/>
        <v>1</v>
      </c>
      <c r="F226">
        <f t="shared" si="24"/>
        <v>1</v>
      </c>
      <c r="G226">
        <f t="shared" si="24"/>
        <v>1</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Jochem Verstegen</cp:lastModifiedBy>
  <dcterms:created xsi:type="dcterms:W3CDTF">2023-04-19T09:46:18Z</dcterms:created>
  <dcterms:modified xsi:type="dcterms:W3CDTF">2023-04-25T12:59:44Z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