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ON FASE 3" sheetId="1" r:id="rId4"/>
    <sheet state="visible" name="RUBRICA" sheetId="2" r:id="rId5"/>
    <sheet state="hidden" name="ESCALA_IEP" sheetId="3" r:id="rId6"/>
    <sheet state="hidden" name="ESCALA_PRESENTACION" sheetId="4" r:id="rId7"/>
    <sheet state="hidden" name="ESCALA_TRAB_EQUIP" sheetId="5" r:id="rId8"/>
    <sheet state="hidden" name="RELEVANCIA-PUNTAJE" sheetId="6" r:id="rId9"/>
  </sheets>
  <definedNames>
    <definedName name="MR_PL">'RELEVANCIA-PUNTAJE'!#REF!</definedName>
    <definedName name="PL">'RELEVANCIA-PUNTAJE'!#REF!</definedName>
    <definedName name="PR_PL">'RELEVANCIA-PUNTAJE'!#REF!</definedName>
    <definedName name="RE_PL">'RELEVANCIA-PUNTAJE'!#REF!</definedName>
    <definedName name="MR">'RELEVANCIA-PUNTAJE'!$A$3</definedName>
    <definedName name="MR_ML">'RELEVANCIA-PUNTAJE'!$D$3</definedName>
    <definedName name="CL">'RELEVANCIA-PUNTAJE'!$B$2</definedName>
    <definedName name="RE_NL">'RELEVANCIA-PUNTAJE'!$E$4</definedName>
    <definedName name="TL">'RELEVANCIA-PUNTAJE'!$B$2</definedName>
    <definedName name="PR_ML">'RELEVANCIA-PUNTAJE'!$D$5</definedName>
    <definedName name="PR_NL">'RELEVANCIA-PUNTAJE'!$E$5</definedName>
    <definedName name="RE">'RELEVANCIA-PUNTAJE'!$A$4</definedName>
    <definedName name="L">'RELEVANCIA-PUNTAJE'!$C$2</definedName>
    <definedName name="MR_CL">'RELEVANCIA-PUNTAJE'!$B$3</definedName>
    <definedName name="MR_L">'RELEVANCIA-PUNTAJE'!$C$3</definedName>
    <definedName name="PR">'RELEVANCIA-PUNTAJE'!$A$5</definedName>
    <definedName name="PR_TL">'RELEVANCIA-PUNTAJE'!$B$5</definedName>
    <definedName name="RE_TL">'RELEVANCIA-PUNTAJE'!$B$4</definedName>
    <definedName name="MR_TL">'RELEVANCIA-PUNTAJE'!$B$3</definedName>
    <definedName name="RE_ML">'RELEVANCIA-PUNTAJE'!$D$4</definedName>
    <definedName name="ML">'RELEVANCIA-PUNTAJE'!$D$2</definedName>
    <definedName name="NL">'RELEVANCIA-PUNTAJE'!$E$2</definedName>
    <definedName name="MR_NL">'RELEVANCIA-PUNTAJE'!$E$3</definedName>
  </definedNames>
  <calcPr/>
  <extLst>
    <ext uri="GoogleSheetsCustomDataVersion2">
      <go:sheetsCustomData xmlns:go="http://customooxmlschemas.google.com/" r:id="rId10" roundtripDataChecksum="LoVqMzDEGbwHhy7tMgXntj1tbv7x1NHrP5waQ/HV+N0="/>
    </ext>
  </extLst>
</workbook>
</file>

<file path=xl/sharedStrings.xml><?xml version="1.0" encoding="utf-8"?>
<sst xmlns="http://schemas.openxmlformats.org/spreadsheetml/2006/main" count="165" uniqueCount="65">
  <si>
    <t>INTEGRANTES</t>
  </si>
  <si>
    <t>Nota docente asignatura</t>
  </si>
  <si>
    <t>Nota comision</t>
  </si>
  <si>
    <t>Nota final</t>
  </si>
  <si>
    <t>CESAR NEGRETE</t>
  </si>
  <si>
    <t>JOCELYN NAVARRO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</si>
  <si>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</si>
  <si>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</si>
  <si>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</si>
  <si>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</si>
  <si>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</si>
  <si>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</si>
  <si>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</si>
  <si>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</si>
  <si>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Logro incipiente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</si>
  <si>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</si>
  <si>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</si>
  <si>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</si>
  <si>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</si>
  <si>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</si>
  <si>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</si>
  <si>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</si>
  <si>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</si>
  <si>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rPr>
        <rFont val="Calibri"/>
        <b/>
        <color rgb="FFFFFFFF"/>
        <sz val="11.0"/>
      </rPr>
      <t>Completamente Logrado (</t>
    </r>
    <r>
      <rPr>
        <rFont val="Calibri"/>
        <b/>
        <color rgb="FFFFFFFF"/>
        <sz val="10.0"/>
      </rPr>
      <t>100%)</t>
    </r>
  </si>
  <si>
    <r>
      <rPr>
        <rFont val="Calibri"/>
        <b/>
        <color rgb="FFFFFFFF"/>
        <sz val="11.0"/>
      </rPr>
      <t>Logrado (</t>
    </r>
    <r>
      <rPr>
        <rFont val="Calibri"/>
        <b/>
        <color rgb="FFFFFFFF"/>
        <sz val="10.0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</si>
  <si>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</si>
  <si>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</si>
  <si>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</si>
  <si>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</si>
  <si>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</si>
  <si>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</si>
  <si>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</si>
  <si>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</si>
  <si>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</si>
  <si>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</si>
  <si>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</si>
  <si>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</si>
  <si>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</si>
  <si>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</si>
  <si>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</si>
  <si>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</si>
  <si>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</si>
  <si>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</si>
  <si>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</si>
  <si>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</si>
  <si>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</si>
  <si>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</si>
  <si>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</si>
  <si>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</si>
  <si>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</si>
  <si>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</si>
  <si>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</si>
  <si>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</si>
  <si>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</si>
  <si>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</si>
  <si>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</si>
  <si>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</si>
  <si>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</si>
  <si>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</si>
  <si>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</si>
  <si>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</si>
  <si>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</si>
  <si>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</si>
  <si>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</si>
  <si>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Muy Relevante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</si>
</sst>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theme="1"/>
      <name val="Calibri"/>
    </font>
    <font>
      <sz val="20.0"/>
      <color rgb="FF000000"/>
      <name val="Calibri"/>
    </font>
    <font>
      <b/>
      <sz val="14.0"/>
      <color rgb="FF000000"/>
      <name val="Calibri"/>
    </font>
    <font>
      <b/>
      <sz val="10.0"/>
      <color rgb="FF000000"/>
      <name val="Calibri"/>
    </font>
    <font/>
    <font>
      <sz val="9.0"/>
      <color rgb="FF000000"/>
      <name val="Calibri"/>
    </font>
    <font>
      <sz val="10.0"/>
      <color rgb="FF000000"/>
      <name val="Calibri"/>
    </font>
    <font>
      <sz val="14.0"/>
      <color rgb="FF000000"/>
      <name val="Calibri"/>
    </font>
    <font>
      <b/>
      <sz val="10.0"/>
      <color rgb="FFFFFFFF"/>
      <name val="Calibri"/>
    </font>
    <font>
      <b/>
      <sz val="11.0"/>
      <color rgb="FFFFFFFF"/>
      <name val="Calibri"/>
    </font>
    <font>
      <b/>
      <sz val="10.0"/>
      <color rgb="FF3B3838"/>
      <name val="Calibri"/>
    </font>
    <font>
      <color theme="1"/>
      <name val="Calibri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rgb="FF262626"/>
      </patternFill>
    </fill>
  </fills>
  <borders count="2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7F7F7F"/>
      </left>
      <right style="medium">
        <color rgb="FF7F7F7F"/>
      </right>
      <top style="medium">
        <color rgb="FF7F7F7F"/>
      </top>
    </border>
    <border>
      <left style="medium">
        <color rgb="FF7F7F7F"/>
      </left>
      <top style="medium">
        <color rgb="FF7F7F7F"/>
      </top>
      <bottom style="medium">
        <color rgb="FF7F7F7F"/>
      </bottom>
    </border>
    <border>
      <top style="medium">
        <color rgb="FF7F7F7F"/>
      </top>
      <bottom style="medium">
        <color rgb="FF7F7F7F"/>
      </bottom>
    </border>
    <border>
      <right style="medium">
        <color rgb="FF7F7F7F"/>
      </right>
      <top style="medium">
        <color rgb="FF7F7F7F"/>
      </top>
      <bottom style="medium">
        <color rgb="FF7F7F7F"/>
      </bottom>
    </border>
    <border>
      <left style="medium">
        <color rgb="FF7F7F7F"/>
      </left>
      <right style="medium">
        <color rgb="FF7F7F7F"/>
      </right>
    </border>
    <border>
      <left/>
      <right style="medium">
        <color rgb="FF7F7F7F"/>
      </right>
      <top/>
      <bottom/>
    </border>
    <border>
      <left style="medium">
        <color rgb="FF7F7F7F"/>
      </left>
      <right style="medium">
        <color rgb="FF7F7F7F"/>
      </right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9" xfId="0" applyAlignment="1" applyBorder="1" applyFill="1" applyFont="1" applyNumberFormat="1">
      <alignment horizontal="center" shrinkToFit="0" vertical="center" wrapText="1"/>
    </xf>
    <xf borderId="1" fillId="3" fontId="1" numFmtId="9" xfId="0" applyAlignment="1" applyBorder="1" applyFill="1" applyFont="1" applyNumberFormat="1">
      <alignment horizontal="center"/>
    </xf>
    <xf borderId="1" fillId="0" fontId="1" numFmtId="9" xfId="0" applyAlignment="1" applyBorder="1" applyFont="1" applyNumberFormat="1">
      <alignment horizontal="center"/>
    </xf>
    <xf borderId="0" fillId="0" fontId="2" numFmtId="0" xfId="0" applyFont="1"/>
    <xf borderId="1" fillId="2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right" vertical="center"/>
    </xf>
    <xf borderId="2" fillId="0" fontId="3" numFmtId="0" xfId="0" applyAlignment="1" applyBorder="1" applyFont="1">
      <alignment vertical="bottom"/>
    </xf>
    <xf borderId="1" fillId="2" fontId="1" numFmtId="164" xfId="0" applyAlignment="1" applyBorder="1" applyFont="1" applyNumberFormat="1">
      <alignment horizontal="center"/>
    </xf>
    <xf borderId="1" fillId="3" fontId="1" numFmtId="164" xfId="0" applyAlignment="1" applyBorder="1" applyFont="1" applyNumberFormat="1">
      <alignment horizontal="center"/>
    </xf>
    <xf borderId="1" fillId="0" fontId="1" numFmtId="164" xfId="0" applyAlignment="1" applyBorder="1" applyFont="1" applyNumberFormat="1">
      <alignment horizontal="center"/>
    </xf>
    <xf borderId="2" fillId="0" fontId="1" numFmtId="0" xfId="0" applyAlignment="1" applyBorder="1" applyFont="1">
      <alignment horizontal="left"/>
    </xf>
    <xf borderId="3" fillId="4" fontId="4" numFmtId="0" xfId="0" applyAlignment="1" applyBorder="1" applyFill="1" applyFont="1">
      <alignment horizontal="center" textRotation="255" vertical="center"/>
    </xf>
    <xf borderId="1" fillId="5" fontId="5" numFmtId="0" xfId="0" applyAlignment="1" applyBorder="1" applyFill="1" applyFont="1">
      <alignment horizontal="center" vertical="center"/>
    </xf>
    <xf borderId="3" fillId="5" fontId="6" numFmtId="0" xfId="0" applyAlignment="1" applyBorder="1" applyFont="1">
      <alignment horizontal="center" vertical="center"/>
    </xf>
    <xf borderId="2" fillId="5" fontId="6" numFmtId="0" xfId="0" applyAlignment="1" applyBorder="1" applyFont="1">
      <alignment horizontal="center" vertical="center"/>
    </xf>
    <xf borderId="4" fillId="0" fontId="7" numFmtId="0" xfId="0" applyBorder="1" applyFont="1"/>
    <xf borderId="5" fillId="0" fontId="7" numFmtId="0" xfId="0" applyBorder="1" applyFont="1"/>
    <xf borderId="6" fillId="0" fontId="7" numFmtId="0" xfId="0" applyBorder="1" applyFont="1"/>
    <xf borderId="7" fillId="5" fontId="6" numFmtId="0" xfId="0" applyAlignment="1" applyBorder="1" applyFont="1">
      <alignment horizontal="center" vertical="center"/>
    </xf>
    <xf borderId="8" fillId="0" fontId="7" numFmtId="0" xfId="0" applyBorder="1" applyFont="1"/>
    <xf borderId="1" fillId="0" fontId="8" numFmtId="0" xfId="0" applyAlignment="1" applyBorder="1" applyFont="1">
      <alignment horizontal="left" shrinkToFit="0" vertical="center" wrapText="1"/>
    </xf>
    <xf borderId="5" fillId="0" fontId="9" numFmtId="0" xfId="0" applyAlignment="1" applyBorder="1" applyFont="1">
      <alignment horizontal="left" vertical="center"/>
    </xf>
    <xf borderId="1" fillId="0" fontId="9" numFmtId="0" xfId="0" applyAlignment="1" applyBorder="1" applyFont="1">
      <alignment horizontal="center" vertical="center"/>
    </xf>
    <xf borderId="5" fillId="0" fontId="9" numFmtId="0" xfId="0" applyAlignment="1" applyBorder="1" applyFont="1">
      <alignment horizontal="left" readingOrder="0" vertical="center"/>
    </xf>
    <xf borderId="8" fillId="0" fontId="8" numFmtId="0" xfId="0" applyAlignment="1" applyBorder="1" applyFont="1">
      <alignment horizontal="right" shrinkToFit="0" vertical="center" wrapText="1"/>
    </xf>
    <xf borderId="3" fillId="0" fontId="10" numFmtId="0" xfId="0" applyBorder="1" applyFont="1"/>
    <xf borderId="1" fillId="6" fontId="1" numFmtId="0" xfId="0" applyBorder="1" applyFill="1" applyFont="1"/>
    <xf borderId="2" fillId="0" fontId="8" numFmtId="0" xfId="0" applyAlignment="1" applyBorder="1" applyFont="1">
      <alignment horizontal="right" shrinkToFit="0" vertical="center" wrapText="1"/>
    </xf>
    <xf borderId="1" fillId="0" fontId="10" numFmtId="164" xfId="0" applyBorder="1" applyFont="1" applyNumberFormat="1"/>
    <xf borderId="2" fillId="0" fontId="3" numFmtId="0" xfId="0" applyAlignment="1" applyBorder="1" applyFont="1">
      <alignment vertical="bottom"/>
    </xf>
    <xf borderId="9" fillId="7" fontId="11" numFmtId="0" xfId="0" applyAlignment="1" applyBorder="1" applyFill="1" applyFont="1">
      <alignment horizontal="center" shrinkToFit="0" vertical="center" wrapText="1"/>
    </xf>
    <xf borderId="10" fillId="7" fontId="11" numFmtId="0" xfId="0" applyAlignment="1" applyBorder="1" applyFont="1">
      <alignment horizontal="center" shrinkToFit="0" vertical="center" wrapText="1"/>
    </xf>
    <xf borderId="11" fillId="0" fontId="7" numFmtId="0" xfId="0" applyBorder="1" applyFont="1"/>
    <xf borderId="12" fillId="0" fontId="7" numFmtId="0" xfId="0" applyBorder="1" applyFont="1"/>
    <xf borderId="13" fillId="0" fontId="7" numFmtId="0" xfId="0" applyBorder="1" applyFont="1"/>
    <xf borderId="9" fillId="7" fontId="12" numFmtId="0" xfId="0" applyAlignment="1" applyBorder="1" applyFont="1">
      <alignment horizontal="center" shrinkToFit="0" vertical="center" wrapText="1"/>
    </xf>
    <xf borderId="14" fillId="7" fontId="12" numFmtId="0" xfId="0" applyAlignment="1" applyBorder="1" applyFont="1">
      <alignment horizontal="center" shrinkToFit="0" vertical="center" wrapText="1"/>
    </xf>
    <xf borderId="14" fillId="7" fontId="11" numFmtId="0" xfId="0" applyAlignment="1" applyBorder="1" applyFont="1">
      <alignment horizontal="center" shrinkToFit="0" vertical="center" wrapText="1"/>
    </xf>
    <xf borderId="15" fillId="0" fontId="7" numFmtId="0" xfId="0" applyBorder="1" applyFont="1"/>
    <xf borderId="14" fillId="7" fontId="11" numFmtId="9" xfId="0" applyAlignment="1" applyBorder="1" applyFont="1" applyNumberFormat="1">
      <alignment horizontal="center" shrinkToFit="0" vertical="center" wrapText="1"/>
    </xf>
    <xf borderId="1" fillId="0" fontId="9" numFmtId="0" xfId="0" applyAlignment="1" applyBorder="1" applyFont="1">
      <alignment horizontal="left"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0" fillId="0" fontId="14" numFmtId="0" xfId="0" applyFont="1"/>
    <xf borderId="0" fillId="0" fontId="1" numFmtId="164" xfId="0" applyFont="1" applyNumberFormat="1"/>
    <xf borderId="16" fillId="5" fontId="2" numFmtId="0" xfId="0" applyAlignment="1" applyBorder="1" applyFont="1">
      <alignment horizontal="left" shrinkToFit="0" vertical="center" wrapText="1"/>
    </xf>
    <xf borderId="17" fillId="5" fontId="2" numFmtId="0" xfId="0" applyAlignment="1" applyBorder="1" applyFont="1">
      <alignment shrinkToFit="0" vertical="center" wrapText="1"/>
    </xf>
    <xf borderId="18" fillId="5" fontId="2" numFmtId="0" xfId="0" applyAlignment="1" applyBorder="1" applyFont="1">
      <alignment shrinkToFit="0" vertical="center" wrapText="1"/>
    </xf>
    <xf borderId="19" fillId="5" fontId="2" numFmtId="0" xfId="0" applyAlignment="1" applyBorder="1" applyFont="1">
      <alignment shrinkToFit="0" vertical="center" wrapText="1"/>
    </xf>
    <xf borderId="20" fillId="0" fontId="7" numFmtId="0" xfId="0" applyBorder="1" applyFont="1"/>
    <xf borderId="21" fillId="5" fontId="2" numFmtId="0" xfId="0" applyAlignment="1" applyBorder="1" applyFont="1">
      <alignment shrinkToFit="0" vertical="center" wrapText="1"/>
    </xf>
    <xf borderId="22" fillId="5" fontId="2" numFmtId="0" xfId="0" applyAlignment="1" applyBorder="1" applyFont="1">
      <alignment shrinkToFit="0" vertical="center" wrapText="1"/>
    </xf>
    <xf borderId="23" fillId="5" fontId="2" numFmtId="0" xfId="0" applyAlignment="1" applyBorder="1" applyFont="1">
      <alignment shrinkToFit="0" vertical="center" wrapText="1"/>
    </xf>
    <xf borderId="20" fillId="0" fontId="2" numFmtId="0" xfId="0" applyAlignment="1" applyBorder="1" applyFont="1">
      <alignment horizontal="left" shrinkToFit="0" vertical="center" wrapText="1"/>
    </xf>
    <xf borderId="24" fillId="0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10.71"/>
    <col customWidth="1" min="2" max="2" width="66.86"/>
    <col customWidth="1" min="3" max="3" width="22.0"/>
    <col customWidth="1" min="4" max="4" width="15.0"/>
    <col customWidth="1" min="5" max="7" width="11.71"/>
    <col customWidth="1" min="8" max="8" width="7.71"/>
    <col customWidth="1" min="9" max="9" width="11.71"/>
    <col customWidth="1" min="10" max="10" width="7.71"/>
    <col customWidth="1" min="11" max="11" width="11.71"/>
  </cols>
  <sheetData>
    <row r="2">
      <c r="C2" s="1">
        <v>0.7</v>
      </c>
      <c r="D2" s="2">
        <v>0.3</v>
      </c>
      <c r="E2" s="3">
        <v>1.0</v>
      </c>
    </row>
    <row r="3">
      <c r="B3" s="4" t="s">
        <v>0</v>
      </c>
      <c r="C3" s="5" t="s">
        <v>1</v>
      </c>
      <c r="D3" s="6" t="s">
        <v>2</v>
      </c>
      <c r="E3" s="7" t="s">
        <v>3</v>
      </c>
    </row>
    <row r="4">
      <c r="A4" s="8">
        <v>1.0</v>
      </c>
      <c r="B4" s="9" t="s">
        <v>4</v>
      </c>
      <c r="C4" s="10">
        <f>C21</f>
        <v>4</v>
      </c>
      <c r="D4" s="11">
        <f>C60</f>
        <v>4</v>
      </c>
      <c r="E4" s="12">
        <f t="shared" ref="E4:E6" si="1">C4*C$2+D4*D$2</f>
        <v>4</v>
      </c>
    </row>
    <row r="5">
      <c r="A5" s="8">
        <v>2.0</v>
      </c>
      <c r="B5" s="9" t="s">
        <v>5</v>
      </c>
      <c r="C5" s="10">
        <f>C34</f>
        <v>4</v>
      </c>
      <c r="D5" s="11">
        <f>C73</f>
        <v>4</v>
      </c>
      <c r="E5" s="12">
        <f t="shared" si="1"/>
        <v>4</v>
      </c>
    </row>
    <row r="6">
      <c r="A6" s="8">
        <v>3.0</v>
      </c>
      <c r="B6" s="13"/>
      <c r="C6" s="10">
        <f>C47</f>
        <v>4</v>
      </c>
      <c r="D6" s="11">
        <f>C86</f>
        <v>4</v>
      </c>
      <c r="E6" s="12">
        <f t="shared" si="1"/>
        <v>4</v>
      </c>
    </row>
    <row r="11" outlineLevel="1">
      <c r="A11" s="14" t="s">
        <v>6</v>
      </c>
      <c r="B11" s="15" t="str">
        <f>B4</f>
        <v>CESAR NEGRETE</v>
      </c>
      <c r="C11" s="16" t="s">
        <v>7</v>
      </c>
      <c r="D11" s="17" t="s">
        <v>8</v>
      </c>
      <c r="E11" s="18"/>
      <c r="F11" s="18"/>
      <c r="G11" s="18"/>
      <c r="H11" s="18"/>
      <c r="I11" s="18"/>
      <c r="J11" s="18"/>
      <c r="K11" s="19"/>
    </row>
    <row r="12" outlineLevel="1">
      <c r="A12" s="20"/>
      <c r="B12" s="21" t="s">
        <v>9</v>
      </c>
      <c r="C12" s="22"/>
      <c r="D12" s="17" t="s">
        <v>10</v>
      </c>
      <c r="E12" s="19"/>
      <c r="F12" s="17" t="s">
        <v>11</v>
      </c>
      <c r="G12" s="19"/>
      <c r="H12" s="17" t="s">
        <v>12</v>
      </c>
      <c r="I12" s="19"/>
      <c r="J12" s="17" t="s">
        <v>13</v>
      </c>
      <c r="K12" s="19"/>
    </row>
    <row r="13" outlineLevel="1">
      <c r="A13" s="20"/>
      <c r="B13" s="23" t="str">
        <f>RUBRICA!A4</f>
        <v>1. Presenta el proyecto considerando la relevancia, objetivos, metodología y desarrollo, de acuerdo a los estándares de calidad de la disciplina. </v>
      </c>
      <c r="C13" s="24" t="s">
        <v>10</v>
      </c>
      <c r="D13" s="25" t="str">
        <f>IF($C13=CL,"X","")</f>
        <v>X</v>
      </c>
      <c r="E13" s="25">
        <f>IF(D13="X",100*0.15,"")</f>
        <v>15</v>
      </c>
      <c r="F13" s="25" t="str">
        <f>IF($C13=L,"X","")</f>
        <v/>
      </c>
      <c r="G13" s="25" t="str">
        <f>IF(F13="X",60*0.15,"")</f>
        <v/>
      </c>
      <c r="H13" s="25" t="str">
        <f>IF($C13=ML,"X","")</f>
        <v/>
      </c>
      <c r="I13" s="25" t="str">
        <f>IF(H13="X",30*0.15,"")</f>
        <v/>
      </c>
      <c r="J13" s="25" t="str">
        <f>IF($C13=NL,"X","")</f>
        <v/>
      </c>
      <c r="K13" s="25" t="str">
        <f t="shared" ref="K13:K19" si="2">IF($J13="X",0,"")</f>
        <v/>
      </c>
    </row>
    <row r="14" ht="26.25" customHeight="1" outlineLevel="1">
      <c r="A14" s="20"/>
      <c r="B14" s="23" t="str">
        <f>RUBRICA!A5</f>
        <v>2. Presenta las evidencias del Proyecto APT, dando cuenta del cumplimiento de los objetivos y de acuerdo a los estándares de la disciplina. </v>
      </c>
      <c r="C14" s="26" t="s">
        <v>14</v>
      </c>
      <c r="D14" s="25" t="str">
        <f>IF($C14=CL,"X","")</f>
        <v/>
      </c>
      <c r="E14" s="25" t="str">
        <f>IF(D14="X",100*0.25,"")</f>
        <v/>
      </c>
      <c r="F14" s="25" t="str">
        <f>IF($C14=L,"X","")</f>
        <v/>
      </c>
      <c r="G14" s="25" t="str">
        <f>IF(F14="X",60*0.25,"")</f>
        <v/>
      </c>
      <c r="H14" s="25" t="str">
        <f>IF($C14=ML,"X","")</f>
        <v>X</v>
      </c>
      <c r="I14" s="25">
        <f>IF(H14="X",30*0.25,"")</f>
        <v>7.5</v>
      </c>
      <c r="J14" s="25" t="str">
        <f>IF($C14=NL,"X","")</f>
        <v/>
      </c>
      <c r="K14" s="25" t="str">
        <f t="shared" si="2"/>
        <v/>
      </c>
    </row>
    <row r="15" outlineLevel="1">
      <c r="A15" s="20"/>
      <c r="B15" s="23" t="str">
        <f>RUBRICA!A6</f>
        <v>3. Responde las preguntas realizadas por la comisión, cumpliendo con los estándares de calidad de la disciplina.</v>
      </c>
      <c r="C15" s="26" t="s">
        <v>14</v>
      </c>
      <c r="D15" s="25" t="str">
        <f>IF($C15=CL,"X","")</f>
        <v/>
      </c>
      <c r="E15" s="25" t="str">
        <f>IF(D15="X",100*0.2,"")</f>
        <v/>
      </c>
      <c r="F15" s="25" t="str">
        <f>IF($C15=L,"X","")</f>
        <v/>
      </c>
      <c r="G15" s="25" t="str">
        <f>IF(F15="X",60*0.2,"")</f>
        <v/>
      </c>
      <c r="H15" s="25" t="str">
        <f>IF($C15=ML,"X","")</f>
        <v>X</v>
      </c>
      <c r="I15" s="25">
        <f>IF(H15="X",30*0.2,"")</f>
        <v>6</v>
      </c>
      <c r="J15" s="25" t="str">
        <f>IF($C15=NL,"X","")</f>
        <v/>
      </c>
      <c r="K15" s="25" t="str">
        <f t="shared" si="2"/>
        <v/>
      </c>
    </row>
    <row r="16" outlineLevel="1">
      <c r="A16" s="20"/>
      <c r="B16" s="23" t="str">
        <f>RUBRICA!A7</f>
        <v>4. Expone el Proyecto APT, considerando el formato y el tiempo establecido para la presentación.</v>
      </c>
      <c r="C16" s="24" t="s">
        <v>10</v>
      </c>
      <c r="D16" s="25" t="str">
        <f>IF($C16=CL,"X","")</f>
        <v>X</v>
      </c>
      <c r="E16" s="25">
        <f t="shared" ref="E16:E17" si="3">IF(D16="X",100*0.05,"")</f>
        <v>5</v>
      </c>
      <c r="F16" s="25" t="str">
        <f>IF($C16=L,"X","")</f>
        <v/>
      </c>
      <c r="G16" s="25" t="str">
        <f t="shared" ref="G16:G17" si="4">IF(F16="X",60*0.05,"")</f>
        <v/>
      </c>
      <c r="H16" s="25" t="str">
        <f>IF($C16=ML,"X","")</f>
        <v/>
      </c>
      <c r="I16" s="25" t="str">
        <f t="shared" ref="I16:I17" si="5">IF(H16="X",30*0.05,"")</f>
        <v/>
      </c>
      <c r="J16" s="25" t="str">
        <f>IF($C16=NL,"X","")</f>
        <v/>
      </c>
      <c r="K16" s="25" t="str">
        <f t="shared" si="2"/>
        <v/>
      </c>
    </row>
    <row r="17" outlineLevel="1">
      <c r="A17" s="20"/>
      <c r="B17" s="23" t="str">
        <f>RUBRICA!A8</f>
        <v>5. Expresa sus ideas con fluidez, claridad y precisión, utilizando lenguaje técnico propio de la disciplina.</v>
      </c>
      <c r="C17" s="24" t="s">
        <v>10</v>
      </c>
      <c r="D17" s="25" t="str">
        <f>IF($C17=CL,"X","")</f>
        <v>X</v>
      </c>
      <c r="E17" s="25">
        <f t="shared" si="3"/>
        <v>5</v>
      </c>
      <c r="F17" s="25" t="str">
        <f>IF($C17=L,"X","")</f>
        <v/>
      </c>
      <c r="G17" s="25" t="str">
        <f t="shared" si="4"/>
        <v/>
      </c>
      <c r="H17" s="25" t="str">
        <f>IF($C17=ML,"X","")</f>
        <v/>
      </c>
      <c r="I17" s="25" t="str">
        <f t="shared" si="5"/>
        <v/>
      </c>
      <c r="J17" s="25" t="str">
        <f>IF($C17=NL,"X","")</f>
        <v/>
      </c>
      <c r="K17" s="25" t="str">
        <f t="shared" si="2"/>
        <v/>
      </c>
    </row>
    <row r="18" outlineLevel="1">
      <c r="A18" s="20"/>
      <c r="B18" s="23" t="str">
        <f>RUBRICA!A9</f>
        <v>6. Entrega la documentación y evidencias requerida por la asignatura de acuerdo a la estructura y nombres solicitados, guardando todas las evidencias de avances en Git</v>
      </c>
      <c r="C18" s="26" t="s">
        <v>11</v>
      </c>
      <c r="D18" s="25" t="str">
        <f>IF($C18=CL,"X","")</f>
        <v/>
      </c>
      <c r="E18" s="25" t="str">
        <f>IF(D18="X",100*0.2,"")</f>
        <v/>
      </c>
      <c r="F18" s="25" t="str">
        <f>IF($C18=L,"X","")</f>
        <v>X</v>
      </c>
      <c r="G18" s="25">
        <f>IF(F18="X",60*0.2,"")</f>
        <v>12</v>
      </c>
      <c r="H18" s="25" t="str">
        <f>IF($C18=ML,"X","")</f>
        <v/>
      </c>
      <c r="I18" s="25" t="str">
        <f>IF(H18="X",30*0.2,"")</f>
        <v/>
      </c>
      <c r="J18" s="25" t="str">
        <f>IF($C18=NL,"X","")</f>
        <v/>
      </c>
      <c r="K18" s="25" t="str">
        <f t="shared" si="2"/>
        <v/>
      </c>
    </row>
    <row r="19" outlineLevel="1">
      <c r="A19" s="20"/>
      <c r="B19" s="23" t="str">
        <f>RUBRICA!A10</f>
        <v>7. Expone el tema utilizando un lenguaje técnico disciplinar al presentar la propuesta y responde evidenciando un manejo de la información. </v>
      </c>
      <c r="C19" s="24" t="s">
        <v>10</v>
      </c>
      <c r="D19" s="25" t="str">
        <f>IF($C19=CL,"X","")</f>
        <v>X</v>
      </c>
      <c r="E19" s="25">
        <f>IF(D19="X",100*0.1,"")</f>
        <v>10</v>
      </c>
      <c r="F19" s="25" t="str">
        <f>IF($C19=L,"X","")</f>
        <v/>
      </c>
      <c r="G19" s="25" t="str">
        <f>IF(F19="X",60*0.1,"")</f>
        <v/>
      </c>
      <c r="H19" s="25" t="str">
        <f>IF($C19=ML,"X","")</f>
        <v/>
      </c>
      <c r="I19" s="25" t="str">
        <f>IF(H19="X",30*0.1,"")</f>
        <v/>
      </c>
      <c r="J19" s="25" t="str">
        <f>IF($C19=NL,"X","")</f>
        <v/>
      </c>
      <c r="K19" s="25" t="str">
        <f t="shared" si="2"/>
        <v/>
      </c>
    </row>
    <row r="20" ht="15.75" customHeight="1" outlineLevel="1">
      <c r="A20" s="20"/>
      <c r="B20" s="27" t="s">
        <v>15</v>
      </c>
      <c r="C20" s="28">
        <f>E20+G20+I20+K20</f>
        <v>60.5</v>
      </c>
      <c r="D20" s="29"/>
      <c r="E20" s="29">
        <f>SUM(E13:E19)</f>
        <v>35</v>
      </c>
      <c r="F20" s="29"/>
      <c r="G20" s="29">
        <f>SUM(G13:G19)</f>
        <v>12</v>
      </c>
      <c r="H20" s="29"/>
      <c r="I20" s="29">
        <f>SUM(I13:I19)</f>
        <v>13.5</v>
      </c>
      <c r="J20" s="29"/>
      <c r="K20" s="29">
        <f>SUM(K13:K19)</f>
        <v>0</v>
      </c>
    </row>
    <row r="21" ht="15.75" customHeight="1" outlineLevel="1">
      <c r="A21" s="22"/>
      <c r="B21" s="30" t="s">
        <v>16</v>
      </c>
      <c r="C21" s="31">
        <f>VLOOKUP(C20,ESCALA_IEP!A2:B202,2,FALSE)</f>
        <v>4</v>
      </c>
    </row>
    <row r="22" ht="15.75" customHeight="1"/>
    <row r="23" ht="15.75" customHeight="1"/>
    <row r="24" ht="24.0" customHeight="1">
      <c r="A24" s="14" t="s">
        <v>6</v>
      </c>
      <c r="B24" s="15" t="str">
        <f>B5</f>
        <v>JOCELYN NAVARRO</v>
      </c>
      <c r="C24" s="16" t="s">
        <v>7</v>
      </c>
      <c r="D24" s="17" t="s">
        <v>8</v>
      </c>
      <c r="E24" s="18"/>
      <c r="F24" s="18"/>
      <c r="G24" s="18"/>
      <c r="H24" s="18"/>
      <c r="I24" s="18"/>
      <c r="J24" s="18"/>
      <c r="K24" s="19"/>
    </row>
    <row r="25" ht="24.0" customHeight="1">
      <c r="A25" s="20"/>
      <c r="B25" s="21" t="s">
        <v>9</v>
      </c>
      <c r="C25" s="22"/>
      <c r="D25" s="17" t="s">
        <v>10</v>
      </c>
      <c r="E25" s="19"/>
      <c r="F25" s="17" t="s">
        <v>11</v>
      </c>
      <c r="G25" s="19"/>
      <c r="H25" s="17" t="s">
        <v>12</v>
      </c>
      <c r="I25" s="19"/>
      <c r="J25" s="17" t="s">
        <v>13</v>
      </c>
      <c r="K25" s="19"/>
      <c r="N25" s="32" t="s">
        <v>4</v>
      </c>
    </row>
    <row r="26" ht="24.0" customHeight="1">
      <c r="A26" s="20"/>
      <c r="B26" s="23" t="str">
        <f>RUBRICA!A4</f>
        <v>1. Presenta el proyecto considerando la relevancia, objetivos, metodología y desarrollo, de acuerdo a los estándares de calidad de la disciplina. </v>
      </c>
      <c r="C26" s="24" t="s">
        <v>10</v>
      </c>
      <c r="D26" s="25" t="str">
        <f>IF($C26=CL,"X","")</f>
        <v>X</v>
      </c>
      <c r="E26" s="25">
        <f>IF(D26="X",100*0.15,"")</f>
        <v>15</v>
      </c>
      <c r="F26" s="25" t="str">
        <f>IF($C26=L,"X","")</f>
        <v/>
      </c>
      <c r="G26" s="25" t="str">
        <f>IF(F26="X",60*0.15,"")</f>
        <v/>
      </c>
      <c r="H26" s="25" t="str">
        <f>IF($C26=ML,"X","")</f>
        <v/>
      </c>
      <c r="I26" s="25" t="str">
        <f>IF(H26="X",30*0.15,"")</f>
        <v/>
      </c>
      <c r="J26" s="25" t="str">
        <f>IF($C26=NL,"X","")</f>
        <v/>
      </c>
      <c r="K26" s="25" t="str">
        <f t="shared" ref="K26:K32" si="6">IF($J26="X",0,"")</f>
        <v/>
      </c>
      <c r="N26" s="32" t="s">
        <v>5</v>
      </c>
    </row>
    <row r="27" ht="24.0" customHeight="1">
      <c r="A27" s="20"/>
      <c r="B27" s="23" t="str">
        <f>RUBRICA!A5</f>
        <v>2. Presenta las evidencias del Proyecto APT, dando cuenta del cumplimiento de los objetivos y de acuerdo a los estándares de la disciplina. </v>
      </c>
      <c r="C27" s="26" t="s">
        <v>14</v>
      </c>
      <c r="D27" s="25" t="str">
        <f>IF($C27=CL,"X","")</f>
        <v/>
      </c>
      <c r="E27" s="25" t="str">
        <f>IF(D27="X",100*0.25,"")</f>
        <v/>
      </c>
      <c r="F27" s="25" t="str">
        <f>IF($C27=L,"X","")</f>
        <v/>
      </c>
      <c r="G27" s="25" t="str">
        <f>IF(F27="X",60*0.25,"")</f>
        <v/>
      </c>
      <c r="H27" s="25" t="str">
        <f>IF($C27=ML,"X","")</f>
        <v>X</v>
      </c>
      <c r="I27" s="25">
        <f>IF(H27="X",30*0.25,"")</f>
        <v>7.5</v>
      </c>
      <c r="J27" s="25" t="str">
        <f>IF($C27=NL,"X","")</f>
        <v/>
      </c>
      <c r="K27" s="25" t="str">
        <f t="shared" si="6"/>
        <v/>
      </c>
    </row>
    <row r="28" ht="24.0" customHeight="1">
      <c r="A28" s="20"/>
      <c r="B28" s="23" t="str">
        <f>RUBRICA!A6</f>
        <v>3. Responde las preguntas realizadas por la comisión, cumpliendo con los estándares de calidad de la disciplina.</v>
      </c>
      <c r="C28" s="26" t="s">
        <v>14</v>
      </c>
      <c r="D28" s="25" t="str">
        <f>IF($C28=CL,"X","")</f>
        <v/>
      </c>
      <c r="E28" s="25" t="str">
        <f>IF(D28="X",100*0.2,"")</f>
        <v/>
      </c>
      <c r="F28" s="25" t="str">
        <f>IF($C28=L,"X","")</f>
        <v/>
      </c>
      <c r="G28" s="25" t="str">
        <f>IF(F28="X",60*0.2,"")</f>
        <v/>
      </c>
      <c r="H28" s="25" t="str">
        <f>IF($C28=ML,"X","")</f>
        <v>X</v>
      </c>
      <c r="I28" s="25">
        <f>IF(H28="X",30*0.2,"")</f>
        <v>6</v>
      </c>
      <c r="J28" s="25" t="str">
        <f>IF($C28=NL,"X","")</f>
        <v/>
      </c>
      <c r="K28" s="25" t="str">
        <f t="shared" si="6"/>
        <v/>
      </c>
    </row>
    <row r="29" ht="24.0" customHeight="1">
      <c r="A29" s="20"/>
      <c r="B29" s="23" t="str">
        <f>RUBRICA!A7</f>
        <v>4. Expone el Proyecto APT, considerando el formato y el tiempo establecido para la presentación.</v>
      </c>
      <c r="C29" s="24" t="s">
        <v>10</v>
      </c>
      <c r="D29" s="25" t="str">
        <f>IF($C29=CL,"X","")</f>
        <v>X</v>
      </c>
      <c r="E29" s="25">
        <f t="shared" ref="E29:E30" si="7">IF(D29="X",100*0.05,"")</f>
        <v>5</v>
      </c>
      <c r="F29" s="25" t="str">
        <f>IF($C29=L,"X","")</f>
        <v/>
      </c>
      <c r="G29" s="25" t="str">
        <f t="shared" ref="G29:G30" si="8">IF(F29="X",60*0.05,"")</f>
        <v/>
      </c>
      <c r="H29" s="25" t="str">
        <f>IF($C29=ML,"X","")</f>
        <v/>
      </c>
      <c r="I29" s="25" t="str">
        <f t="shared" ref="I29:I30" si="9">IF(H29="X",30*0.05,"")</f>
        <v/>
      </c>
      <c r="J29" s="25" t="str">
        <f>IF($C29=NL,"X","")</f>
        <v/>
      </c>
      <c r="K29" s="25" t="str">
        <f t="shared" si="6"/>
        <v/>
      </c>
    </row>
    <row r="30" ht="24.0" customHeight="1">
      <c r="A30" s="20"/>
      <c r="B30" s="23" t="str">
        <f>RUBRICA!A8</f>
        <v>5. Expresa sus ideas con fluidez, claridad y precisión, utilizando lenguaje técnico propio de la disciplina.</v>
      </c>
      <c r="C30" s="24" t="s">
        <v>10</v>
      </c>
      <c r="D30" s="25" t="str">
        <f>IF($C30=CL,"X","")</f>
        <v>X</v>
      </c>
      <c r="E30" s="25">
        <f t="shared" si="7"/>
        <v>5</v>
      </c>
      <c r="F30" s="25" t="str">
        <f>IF($C30=L,"X","")</f>
        <v/>
      </c>
      <c r="G30" s="25" t="str">
        <f t="shared" si="8"/>
        <v/>
      </c>
      <c r="H30" s="25" t="str">
        <f>IF($C30=ML,"X","")</f>
        <v/>
      </c>
      <c r="I30" s="25" t="str">
        <f t="shared" si="9"/>
        <v/>
      </c>
      <c r="J30" s="25" t="str">
        <f>IF($C30=NL,"X","")</f>
        <v/>
      </c>
      <c r="K30" s="25" t="str">
        <f t="shared" si="6"/>
        <v/>
      </c>
    </row>
    <row r="31" ht="24.0" customHeight="1">
      <c r="A31" s="20"/>
      <c r="B31" s="23" t="str">
        <f>RUBRICA!A9</f>
        <v>6. Entrega la documentación y evidencias requerida por la asignatura de acuerdo a la estructura y nombres solicitados, guardando todas las evidencias de avances en Git</v>
      </c>
      <c r="C31" s="26" t="s">
        <v>11</v>
      </c>
      <c r="D31" s="25" t="str">
        <f>IF($C31=CL,"X","")</f>
        <v/>
      </c>
      <c r="E31" s="25" t="str">
        <f>IF(D31="X",100*0.2,"")</f>
        <v/>
      </c>
      <c r="F31" s="25" t="str">
        <f>IF($C31=L,"X","")</f>
        <v>X</v>
      </c>
      <c r="G31" s="25">
        <f>IF(F31="X",60*0.2,"")</f>
        <v>12</v>
      </c>
      <c r="H31" s="25" t="str">
        <f>IF($C31=ML,"X","")</f>
        <v/>
      </c>
      <c r="I31" s="25" t="str">
        <f>IF(H31="X",30*0.2,"")</f>
        <v/>
      </c>
      <c r="J31" s="25" t="str">
        <f>IF($C31=NL,"X","")</f>
        <v/>
      </c>
      <c r="K31" s="25" t="str">
        <f t="shared" si="6"/>
        <v/>
      </c>
    </row>
    <row r="32" ht="24.0" customHeight="1">
      <c r="A32" s="20"/>
      <c r="B32" s="23" t="str">
        <f>RUBRICA!A10</f>
        <v>7. Expone el tema utilizando un lenguaje técnico disciplinar al presentar la propuesta y responde evidenciando un manejo de la información. </v>
      </c>
      <c r="C32" s="24" t="s">
        <v>10</v>
      </c>
      <c r="D32" s="25" t="str">
        <f>IF($C32=CL,"X","")</f>
        <v>X</v>
      </c>
      <c r="E32" s="25">
        <f>IF(D32="X",100*0.1,"")</f>
        <v>10</v>
      </c>
      <c r="F32" s="25" t="str">
        <f>IF($C32=L,"X","")</f>
        <v/>
      </c>
      <c r="G32" s="25" t="str">
        <f>IF(F32="X",60*0.1,"")</f>
        <v/>
      </c>
      <c r="H32" s="25" t="str">
        <f>IF($C32=ML,"X","")</f>
        <v/>
      </c>
      <c r="I32" s="25" t="str">
        <f>IF(H32="X",30*0.1,"")</f>
        <v/>
      </c>
      <c r="J32" s="25" t="str">
        <f>IF($C32=NL,"X","")</f>
        <v/>
      </c>
      <c r="K32" s="25" t="str">
        <f t="shared" si="6"/>
        <v/>
      </c>
    </row>
    <row r="33" ht="24.0" customHeight="1">
      <c r="A33" s="20"/>
      <c r="B33" s="27" t="s">
        <v>15</v>
      </c>
      <c r="C33" s="28">
        <f>E33+G33+I33+K33</f>
        <v>60.5</v>
      </c>
      <c r="D33" s="29"/>
      <c r="E33" s="29">
        <f>SUM(E26:E32)</f>
        <v>35</v>
      </c>
      <c r="F33" s="29"/>
      <c r="G33" s="29">
        <f>SUM(G26:G32)</f>
        <v>12</v>
      </c>
      <c r="H33" s="29"/>
      <c r="I33" s="29">
        <f>SUM(I26:I32)</f>
        <v>13.5</v>
      </c>
      <c r="J33" s="29"/>
      <c r="K33" s="29">
        <f>SUM(K26:K32)</f>
        <v>0</v>
      </c>
    </row>
    <row r="34" ht="24.0" customHeight="1">
      <c r="A34" s="22"/>
      <c r="B34" s="30" t="s">
        <v>16</v>
      </c>
      <c r="C34" s="31">
        <f>VLOOKUP(C33,ESCALA_IEP!A15:B215,2,FALSE)</f>
        <v>4</v>
      </c>
    </row>
    <row r="35" ht="15.75" customHeight="1"/>
    <row r="36" ht="13.5" customHeight="1"/>
    <row r="37" ht="24.0" customHeight="1">
      <c r="A37" s="14" t="s">
        <v>6</v>
      </c>
      <c r="B37" s="15" t="str">
        <f>B6</f>
        <v/>
      </c>
      <c r="C37" s="16" t="s">
        <v>7</v>
      </c>
      <c r="D37" s="17" t="s">
        <v>8</v>
      </c>
      <c r="E37" s="18"/>
      <c r="F37" s="18"/>
      <c r="G37" s="18"/>
      <c r="H37" s="18"/>
      <c r="I37" s="18"/>
      <c r="J37" s="18"/>
      <c r="K37" s="19"/>
    </row>
    <row r="38" ht="24.0" customHeight="1">
      <c r="A38" s="20"/>
      <c r="B38" s="21" t="s">
        <v>9</v>
      </c>
      <c r="C38" s="22"/>
      <c r="D38" s="17" t="s">
        <v>10</v>
      </c>
      <c r="E38" s="19"/>
      <c r="F38" s="17" t="s">
        <v>11</v>
      </c>
      <c r="G38" s="19"/>
      <c r="H38" s="17" t="s">
        <v>12</v>
      </c>
      <c r="I38" s="19"/>
      <c r="J38" s="17" t="s">
        <v>13</v>
      </c>
      <c r="K38" s="19"/>
    </row>
    <row r="39" ht="24.0" customHeight="1">
      <c r="A39" s="20"/>
      <c r="B39" s="23" t="str">
        <f>RUBRICA!A4</f>
        <v>1. Presenta el proyecto considerando la relevancia, objetivos, metodología y desarrollo, de acuerdo a los estándares de calidad de la disciplina. </v>
      </c>
      <c r="C39" s="24" t="s">
        <v>10</v>
      </c>
      <c r="D39" s="25" t="str">
        <f>IF($C39=CL,"X","")</f>
        <v>X</v>
      </c>
      <c r="E39" s="25">
        <f>IF(D39="X",100*0.15,"")</f>
        <v>15</v>
      </c>
      <c r="F39" s="25" t="str">
        <f>IF($C39=L,"X","")</f>
        <v/>
      </c>
      <c r="G39" s="25" t="str">
        <f>IF(F39="X",60*0.15,"")</f>
        <v/>
      </c>
      <c r="H39" s="25" t="str">
        <f>IF($C39=ML,"X","")</f>
        <v/>
      </c>
      <c r="I39" s="25" t="str">
        <f>IF(H39="X",30*0.15,"")</f>
        <v/>
      </c>
      <c r="J39" s="25" t="str">
        <f>IF($C39=NL,"X","")</f>
        <v/>
      </c>
      <c r="K39" s="25" t="str">
        <f t="shared" ref="K39:K45" si="10">IF($J39="X",0,"")</f>
        <v/>
      </c>
    </row>
    <row r="40" ht="24.0" customHeight="1">
      <c r="A40" s="20"/>
      <c r="B40" s="23" t="str">
        <f>RUBRICA!A5</f>
        <v>2. Presenta las evidencias del Proyecto APT, dando cuenta del cumplimiento de los objetivos y de acuerdo a los estándares de la disciplina. </v>
      </c>
      <c r="C40" s="26" t="s">
        <v>14</v>
      </c>
      <c r="D40" s="25" t="str">
        <f>IF($C40=CL,"X","")</f>
        <v/>
      </c>
      <c r="E40" s="25" t="str">
        <f>IF(D40="X",100*0.25,"")</f>
        <v/>
      </c>
      <c r="F40" s="25" t="str">
        <f>IF($C40=L,"X","")</f>
        <v/>
      </c>
      <c r="G40" s="25" t="str">
        <f>IF(F40="X",60*0.25,"")</f>
        <v/>
      </c>
      <c r="H40" s="25" t="str">
        <f>IF($C40=ML,"X","")</f>
        <v>X</v>
      </c>
      <c r="I40" s="25">
        <f>IF(H40="X",30*0.25,"")</f>
        <v>7.5</v>
      </c>
      <c r="J40" s="25" t="str">
        <f>IF($C40=NL,"X","")</f>
        <v/>
      </c>
      <c r="K40" s="25" t="str">
        <f t="shared" si="10"/>
        <v/>
      </c>
    </row>
    <row r="41" ht="24.0" customHeight="1">
      <c r="A41" s="20"/>
      <c r="B41" s="23" t="str">
        <f>RUBRICA!A6</f>
        <v>3. Responde las preguntas realizadas por la comisión, cumpliendo con los estándares de calidad de la disciplina.</v>
      </c>
      <c r="C41" s="26" t="s">
        <v>14</v>
      </c>
      <c r="D41" s="25" t="str">
        <f>IF($C41=CL,"X","")</f>
        <v/>
      </c>
      <c r="E41" s="25" t="str">
        <f>IF(D41="X",100*0.2,"")</f>
        <v/>
      </c>
      <c r="F41" s="25" t="str">
        <f>IF($C41=L,"X","")</f>
        <v/>
      </c>
      <c r="G41" s="25" t="str">
        <f>IF(F41="X",60*0.2,"")</f>
        <v/>
      </c>
      <c r="H41" s="25" t="str">
        <f>IF($C41=ML,"X","")</f>
        <v>X</v>
      </c>
      <c r="I41" s="25">
        <f>IF(H41="X",30*0.2,"")</f>
        <v>6</v>
      </c>
      <c r="J41" s="25" t="str">
        <f>IF($C41=NL,"X","")</f>
        <v/>
      </c>
      <c r="K41" s="25" t="str">
        <f t="shared" si="10"/>
        <v/>
      </c>
    </row>
    <row r="42" ht="24.0" customHeight="1">
      <c r="A42" s="20"/>
      <c r="B42" s="23" t="str">
        <f>RUBRICA!A7</f>
        <v>4. Expone el Proyecto APT, considerando el formato y el tiempo establecido para la presentación.</v>
      </c>
      <c r="C42" s="24" t="s">
        <v>10</v>
      </c>
      <c r="D42" s="25" t="str">
        <f>IF($C42=CL,"X","")</f>
        <v>X</v>
      </c>
      <c r="E42" s="25">
        <f t="shared" ref="E42:E43" si="11">IF(D42="X",100*0.05,"")</f>
        <v>5</v>
      </c>
      <c r="F42" s="25" t="str">
        <f>IF($C42=L,"X","")</f>
        <v/>
      </c>
      <c r="G42" s="25" t="str">
        <f t="shared" ref="G42:G43" si="12">IF(F42="X",60*0.05,"")</f>
        <v/>
      </c>
      <c r="H42" s="25" t="str">
        <f>IF($C42=ML,"X","")</f>
        <v/>
      </c>
      <c r="I42" s="25" t="str">
        <f t="shared" ref="I42:I43" si="13">IF(H42="X",30*0.05,"")</f>
        <v/>
      </c>
      <c r="J42" s="25" t="str">
        <f>IF($C42=NL,"X","")</f>
        <v/>
      </c>
      <c r="K42" s="25" t="str">
        <f t="shared" si="10"/>
        <v/>
      </c>
    </row>
    <row r="43" ht="24.0" customHeight="1">
      <c r="A43" s="20"/>
      <c r="B43" s="23" t="str">
        <f>RUBRICA!A8</f>
        <v>5. Expresa sus ideas con fluidez, claridad y precisión, utilizando lenguaje técnico propio de la disciplina.</v>
      </c>
      <c r="C43" s="24" t="s">
        <v>10</v>
      </c>
      <c r="D43" s="25" t="str">
        <f>IF($C43=CL,"X","")</f>
        <v>X</v>
      </c>
      <c r="E43" s="25">
        <f t="shared" si="11"/>
        <v>5</v>
      </c>
      <c r="F43" s="25" t="str">
        <f>IF($C43=L,"X","")</f>
        <v/>
      </c>
      <c r="G43" s="25" t="str">
        <f t="shared" si="12"/>
        <v/>
      </c>
      <c r="H43" s="25" t="str">
        <f>IF($C43=ML,"X","")</f>
        <v/>
      </c>
      <c r="I43" s="25" t="str">
        <f t="shared" si="13"/>
        <v/>
      </c>
      <c r="J43" s="25" t="str">
        <f>IF($C43=NL,"X","")</f>
        <v/>
      </c>
      <c r="K43" s="25" t="str">
        <f t="shared" si="10"/>
        <v/>
      </c>
    </row>
    <row r="44" ht="24.0" customHeight="1">
      <c r="A44" s="20"/>
      <c r="B44" s="23" t="str">
        <f>RUBRICA!A9</f>
        <v>6. Entrega la documentación y evidencias requerida por la asignatura de acuerdo a la estructura y nombres solicitados, guardando todas las evidencias de avances en Git</v>
      </c>
      <c r="C44" s="26" t="s">
        <v>11</v>
      </c>
      <c r="D44" s="25" t="str">
        <f>IF($C44=CL,"X","")</f>
        <v/>
      </c>
      <c r="E44" s="25" t="str">
        <f>IF(D44="X",100*0.2,"")</f>
        <v/>
      </c>
      <c r="F44" s="25" t="str">
        <f>IF($C44=L,"X","")</f>
        <v>X</v>
      </c>
      <c r="G44" s="25">
        <f>IF(F44="X",60*0.2,"")</f>
        <v>12</v>
      </c>
      <c r="H44" s="25" t="str">
        <f>IF($C44=ML,"X","")</f>
        <v/>
      </c>
      <c r="I44" s="25" t="str">
        <f>IF(H44="X",30*0.2,"")</f>
        <v/>
      </c>
      <c r="J44" s="25" t="str">
        <f>IF($C44=NL,"X","")</f>
        <v/>
      </c>
      <c r="K44" s="25" t="str">
        <f t="shared" si="10"/>
        <v/>
      </c>
    </row>
    <row r="45" ht="24.0" customHeight="1">
      <c r="A45" s="20"/>
      <c r="B45" s="23" t="str">
        <f>RUBRICA!A10</f>
        <v>7. Expone el tema utilizando un lenguaje técnico disciplinar al presentar la propuesta y responde evidenciando un manejo de la información. </v>
      </c>
      <c r="C45" s="24" t="s">
        <v>10</v>
      </c>
      <c r="D45" s="25" t="str">
        <f>IF($C45=CL,"X","")</f>
        <v>X</v>
      </c>
      <c r="E45" s="25">
        <f>IF(D45="X",100*0.1,"")</f>
        <v>10</v>
      </c>
      <c r="F45" s="25" t="str">
        <f>IF($C45=L,"X","")</f>
        <v/>
      </c>
      <c r="G45" s="25" t="str">
        <f>IF(F45="X",60*0.1,"")</f>
        <v/>
      </c>
      <c r="H45" s="25" t="str">
        <f>IF($C45=ML,"X","")</f>
        <v/>
      </c>
      <c r="I45" s="25" t="str">
        <f>IF(H45="X",30*0.1,"")</f>
        <v/>
      </c>
      <c r="J45" s="25" t="str">
        <f>IF($C45=NL,"X","")</f>
        <v/>
      </c>
      <c r="K45" s="25" t="str">
        <f t="shared" si="10"/>
        <v/>
      </c>
    </row>
    <row r="46" ht="24.0" customHeight="1">
      <c r="A46" s="20"/>
      <c r="B46" s="27" t="s">
        <v>15</v>
      </c>
      <c r="C46" s="28">
        <f>E46+G46+I46+K46</f>
        <v>60.5</v>
      </c>
      <c r="D46" s="29"/>
      <c r="E46" s="29">
        <f>SUM(E39:E45)</f>
        <v>35</v>
      </c>
      <c r="F46" s="29"/>
      <c r="G46" s="29">
        <f>SUM(G39:G45)</f>
        <v>12</v>
      </c>
      <c r="H46" s="29"/>
      <c r="I46" s="29">
        <f>SUM(I39:I45)</f>
        <v>13.5</v>
      </c>
      <c r="J46" s="29"/>
      <c r="K46" s="29">
        <f>SUM(K39:K45)</f>
        <v>0</v>
      </c>
    </row>
    <row r="47" ht="24.0" customHeight="1">
      <c r="A47" s="22"/>
      <c r="B47" s="30" t="s">
        <v>16</v>
      </c>
      <c r="C47" s="31">
        <f>VLOOKUP(C46,ESCALA_IEP!A28:B228,2,FALSE)</f>
        <v>4</v>
      </c>
    </row>
    <row r="48" ht="15.75" customHeight="1"/>
    <row r="49" ht="15.75" customHeight="1"/>
    <row r="50" ht="24.0" customHeight="1">
      <c r="A50" s="14" t="s">
        <v>17</v>
      </c>
      <c r="B50" s="15" t="str">
        <f>B4</f>
        <v>CESAR NEGRETE</v>
      </c>
      <c r="C50" s="16" t="s">
        <v>7</v>
      </c>
      <c r="D50" s="17" t="s">
        <v>8</v>
      </c>
      <c r="E50" s="18"/>
      <c r="F50" s="18"/>
      <c r="G50" s="18"/>
      <c r="H50" s="18"/>
      <c r="I50" s="18"/>
      <c r="J50" s="18"/>
      <c r="K50" s="19"/>
    </row>
    <row r="51" ht="24.0" customHeight="1">
      <c r="A51" s="20"/>
      <c r="B51" s="21" t="s">
        <v>9</v>
      </c>
      <c r="C51" s="22"/>
      <c r="D51" s="17" t="s">
        <v>10</v>
      </c>
      <c r="E51" s="19"/>
      <c r="F51" s="17" t="s">
        <v>11</v>
      </c>
      <c r="G51" s="19"/>
      <c r="H51" s="17" t="s">
        <v>12</v>
      </c>
      <c r="I51" s="19"/>
      <c r="J51" s="17" t="s">
        <v>13</v>
      </c>
      <c r="K51" s="19"/>
    </row>
    <row r="52" ht="24.0" customHeight="1">
      <c r="A52" s="20"/>
      <c r="B52" s="23" t="str">
        <f>RUBRICA!A4</f>
        <v>1. Presenta el proyecto considerando la relevancia, objetivos, metodología y desarrollo, de acuerdo a los estándares de calidad de la disciplina. </v>
      </c>
      <c r="C52" s="24" t="s">
        <v>10</v>
      </c>
      <c r="D52" s="25" t="str">
        <f>IF($C52=CL,"X","")</f>
        <v>X</v>
      </c>
      <c r="E52" s="25">
        <f>IF(D52="X",100*0.15,"")</f>
        <v>15</v>
      </c>
      <c r="F52" s="25" t="str">
        <f>IF($C52=L,"X","")</f>
        <v/>
      </c>
      <c r="G52" s="25" t="str">
        <f>IF(F52="X",60*0.15,"")</f>
        <v/>
      </c>
      <c r="H52" s="25" t="str">
        <f>IF($C52=ML,"X","")</f>
        <v/>
      </c>
      <c r="I52" s="25" t="str">
        <f>IF(H52="X",30*0.15,"")</f>
        <v/>
      </c>
      <c r="J52" s="25" t="str">
        <f>IF($C52=NL,"X","")</f>
        <v/>
      </c>
      <c r="K52" s="25" t="str">
        <f t="shared" ref="K52:K58" si="14">IF($J52="X",0,"")</f>
        <v/>
      </c>
    </row>
    <row r="53" ht="24.0" customHeight="1">
      <c r="A53" s="20"/>
      <c r="B53" s="23" t="str">
        <f>RUBRICA!A5</f>
        <v>2. Presenta las evidencias del Proyecto APT, dando cuenta del cumplimiento de los objetivos y de acuerdo a los estándares de la disciplina. </v>
      </c>
      <c r="C53" s="26" t="s">
        <v>14</v>
      </c>
      <c r="D53" s="25" t="str">
        <f>IF($C53=CL,"X","")</f>
        <v/>
      </c>
      <c r="E53" s="25" t="str">
        <f>IF(D53="X",100*0.25,"")</f>
        <v/>
      </c>
      <c r="F53" s="25" t="str">
        <f>IF($C53=L,"X","")</f>
        <v/>
      </c>
      <c r="G53" s="25" t="str">
        <f>IF(F53="X",60*0.25,"")</f>
        <v/>
      </c>
      <c r="H53" s="25" t="str">
        <f>IF($C53=ML,"X","")</f>
        <v>X</v>
      </c>
      <c r="I53" s="25">
        <f>IF(H53="X",30*0.25,"")</f>
        <v>7.5</v>
      </c>
      <c r="J53" s="25" t="str">
        <f>IF($C53=NL,"X","")</f>
        <v/>
      </c>
      <c r="K53" s="25" t="str">
        <f t="shared" si="14"/>
        <v/>
      </c>
    </row>
    <row r="54" ht="24.0" customHeight="1">
      <c r="A54" s="20"/>
      <c r="B54" s="23" t="str">
        <f>RUBRICA!A6</f>
        <v>3. Responde las preguntas realizadas por la comisión, cumpliendo con los estándares de calidad de la disciplina.</v>
      </c>
      <c r="C54" s="26" t="s">
        <v>14</v>
      </c>
      <c r="D54" s="25" t="str">
        <f>IF($C54=CL,"X","")</f>
        <v/>
      </c>
      <c r="E54" s="25" t="str">
        <f>IF(D54="X",100*0.2,"")</f>
        <v/>
      </c>
      <c r="F54" s="25" t="str">
        <f>IF($C54=L,"X","")</f>
        <v/>
      </c>
      <c r="G54" s="25" t="str">
        <f>IF(F54="X",60*0.2,"")</f>
        <v/>
      </c>
      <c r="H54" s="25" t="str">
        <f>IF($C54=ML,"X","")</f>
        <v>X</v>
      </c>
      <c r="I54" s="25">
        <f>IF(H54="X",30*0.2,"")</f>
        <v>6</v>
      </c>
      <c r="J54" s="25" t="str">
        <f>IF($C54=NL,"X","")</f>
        <v/>
      </c>
      <c r="K54" s="25" t="str">
        <f t="shared" si="14"/>
        <v/>
      </c>
    </row>
    <row r="55" ht="24.0" customHeight="1">
      <c r="A55" s="20"/>
      <c r="B55" s="23" t="str">
        <f>RUBRICA!A7</f>
        <v>4. Expone el Proyecto APT, considerando el formato y el tiempo establecido para la presentación.</v>
      </c>
      <c r="C55" s="24" t="s">
        <v>10</v>
      </c>
      <c r="D55" s="25" t="str">
        <f>IF($C55=CL,"X","")</f>
        <v>X</v>
      </c>
      <c r="E55" s="25">
        <f t="shared" ref="E55:E56" si="15">IF(D55="X",100*0.05,"")</f>
        <v>5</v>
      </c>
      <c r="F55" s="25" t="str">
        <f>IF($C55=L,"X","")</f>
        <v/>
      </c>
      <c r="G55" s="25" t="str">
        <f t="shared" ref="G55:G56" si="16">IF(F55="X",60*0.05,"")</f>
        <v/>
      </c>
      <c r="H55" s="25" t="str">
        <f>IF($C55=ML,"X","")</f>
        <v/>
      </c>
      <c r="I55" s="25" t="str">
        <f t="shared" ref="I55:I56" si="17">IF(H55="X",30*0.05,"")</f>
        <v/>
      </c>
      <c r="J55" s="25" t="str">
        <f>IF($C55=NL,"X","")</f>
        <v/>
      </c>
      <c r="K55" s="25" t="str">
        <f t="shared" si="14"/>
        <v/>
      </c>
    </row>
    <row r="56" ht="24.0" customHeight="1">
      <c r="A56" s="20"/>
      <c r="B56" s="23" t="str">
        <f>RUBRICA!A8</f>
        <v>5. Expresa sus ideas con fluidez, claridad y precisión, utilizando lenguaje técnico propio de la disciplina.</v>
      </c>
      <c r="C56" s="24" t="s">
        <v>10</v>
      </c>
      <c r="D56" s="25" t="str">
        <f>IF($C56=CL,"X","")</f>
        <v>X</v>
      </c>
      <c r="E56" s="25">
        <f t="shared" si="15"/>
        <v>5</v>
      </c>
      <c r="F56" s="25" t="str">
        <f>IF($C56=L,"X","")</f>
        <v/>
      </c>
      <c r="G56" s="25" t="str">
        <f t="shared" si="16"/>
        <v/>
      </c>
      <c r="H56" s="25" t="str">
        <f>IF($C56=ML,"X","")</f>
        <v/>
      </c>
      <c r="I56" s="25" t="str">
        <f t="shared" si="17"/>
        <v/>
      </c>
      <c r="J56" s="25" t="str">
        <f>IF($C56=NL,"X","")</f>
        <v/>
      </c>
      <c r="K56" s="25" t="str">
        <f t="shared" si="14"/>
        <v/>
      </c>
    </row>
    <row r="57" ht="24.0" customHeight="1">
      <c r="A57" s="20"/>
      <c r="B57" s="23" t="str">
        <f>RUBRICA!A9</f>
        <v>6. Entrega la documentación y evidencias requerida por la asignatura de acuerdo a la estructura y nombres solicitados, guardando todas las evidencias de avances en Git</v>
      </c>
      <c r="C57" s="26" t="s">
        <v>11</v>
      </c>
      <c r="D57" s="25" t="str">
        <f>IF($C57=CL,"X","")</f>
        <v/>
      </c>
      <c r="E57" s="25" t="str">
        <f>IF(D57="X",100*0.2,"")</f>
        <v/>
      </c>
      <c r="F57" s="25" t="str">
        <f>IF($C57=L,"X","")</f>
        <v>X</v>
      </c>
      <c r="G57" s="25">
        <f>IF(F57="X",60*0.2,"")</f>
        <v>12</v>
      </c>
      <c r="H57" s="25" t="str">
        <f>IF($C57=ML,"X","")</f>
        <v/>
      </c>
      <c r="I57" s="25" t="str">
        <f>IF(H57="X",30*0.2,"")</f>
        <v/>
      </c>
      <c r="J57" s="25" t="str">
        <f>IF($C57=NL,"X","")</f>
        <v/>
      </c>
      <c r="K57" s="25" t="str">
        <f t="shared" si="14"/>
        <v/>
      </c>
    </row>
    <row r="58" ht="24.0" customHeight="1">
      <c r="A58" s="20"/>
      <c r="B58" s="23" t="str">
        <f>RUBRICA!A10</f>
        <v>7. Expone el tema utilizando un lenguaje técnico disciplinar al presentar la propuesta y responde evidenciando un manejo de la información. </v>
      </c>
      <c r="C58" s="24" t="s">
        <v>10</v>
      </c>
      <c r="D58" s="25" t="str">
        <f>IF($C58=CL,"X","")</f>
        <v>X</v>
      </c>
      <c r="E58" s="25">
        <f>IF(D58="X",100*0.1,"")</f>
        <v>10</v>
      </c>
      <c r="F58" s="25" t="str">
        <f>IF($C58=L,"X","")</f>
        <v/>
      </c>
      <c r="G58" s="25" t="str">
        <f>IF(F58="X",60*0.1,"")</f>
        <v/>
      </c>
      <c r="H58" s="25" t="str">
        <f>IF($C58=ML,"X","")</f>
        <v/>
      </c>
      <c r="I58" s="25" t="str">
        <f>IF(H58="X",30*0.1,"")</f>
        <v/>
      </c>
      <c r="J58" s="25" t="str">
        <f>IF($C58=NL,"X","")</f>
        <v/>
      </c>
      <c r="K58" s="25" t="str">
        <f t="shared" si="14"/>
        <v/>
      </c>
    </row>
    <row r="59" ht="24.0" customHeight="1">
      <c r="A59" s="20"/>
      <c r="B59" s="27" t="s">
        <v>15</v>
      </c>
      <c r="C59" s="28">
        <f>E59+G59+I59+K59</f>
        <v>60.5</v>
      </c>
      <c r="D59" s="29"/>
      <c r="E59" s="29">
        <f>SUM(E52:E58)</f>
        <v>35</v>
      </c>
      <c r="F59" s="29"/>
      <c r="G59" s="29">
        <f>SUM(G52:G58)</f>
        <v>12</v>
      </c>
      <c r="H59" s="29"/>
      <c r="I59" s="29">
        <f>SUM(I52:I58)</f>
        <v>13.5</v>
      </c>
      <c r="J59" s="29"/>
      <c r="K59" s="29">
        <f>SUM(K52:K58)</f>
        <v>0</v>
      </c>
    </row>
    <row r="60" ht="24.0" customHeight="1">
      <c r="A60" s="22"/>
      <c r="B60" s="30" t="s">
        <v>16</v>
      </c>
      <c r="C60" s="31">
        <f>VLOOKUP(C59,ESCALA_IEP!A41:B241,2,FALSE)</f>
        <v>4</v>
      </c>
    </row>
    <row r="61" ht="15.75" customHeight="1"/>
    <row r="62" ht="15.75" customHeight="1"/>
    <row r="63" ht="24.0" customHeight="1">
      <c r="A63" s="14" t="s">
        <v>18</v>
      </c>
      <c r="B63" s="15" t="str">
        <f>B5</f>
        <v>JOCELYN NAVARRO</v>
      </c>
      <c r="C63" s="16" t="s">
        <v>7</v>
      </c>
      <c r="D63" s="17" t="s">
        <v>8</v>
      </c>
      <c r="E63" s="18"/>
      <c r="F63" s="18"/>
      <c r="G63" s="18"/>
      <c r="H63" s="18"/>
      <c r="I63" s="18"/>
      <c r="J63" s="18"/>
      <c r="K63" s="19"/>
    </row>
    <row r="64" ht="24.0" customHeight="1">
      <c r="A64" s="20"/>
      <c r="B64" s="21" t="s">
        <v>9</v>
      </c>
      <c r="C64" s="22"/>
      <c r="D64" s="17" t="s">
        <v>10</v>
      </c>
      <c r="E64" s="19"/>
      <c r="F64" s="17" t="s">
        <v>11</v>
      </c>
      <c r="G64" s="19"/>
      <c r="H64" s="17" t="s">
        <v>12</v>
      </c>
      <c r="I64" s="19"/>
      <c r="J64" s="17" t="s">
        <v>13</v>
      </c>
      <c r="K64" s="19"/>
    </row>
    <row r="65" ht="24.0" customHeight="1">
      <c r="A65" s="20"/>
      <c r="B65" s="23" t="str">
        <f>RUBRICA!A4</f>
        <v>1. Presenta el proyecto considerando la relevancia, objetivos, metodología y desarrollo, de acuerdo a los estándares de calidad de la disciplina. </v>
      </c>
      <c r="C65" s="24" t="s">
        <v>10</v>
      </c>
      <c r="D65" s="25" t="str">
        <f>IF($C65=CL,"X","")</f>
        <v>X</v>
      </c>
      <c r="E65" s="25">
        <f>IF(D65="X",100*0.15,"")</f>
        <v>15</v>
      </c>
      <c r="F65" s="25" t="str">
        <f>IF($C65=L,"X","")</f>
        <v/>
      </c>
      <c r="G65" s="25" t="str">
        <f>IF(F65="X",60*0.15,"")</f>
        <v/>
      </c>
      <c r="H65" s="25" t="str">
        <f>IF($C65=ML,"X","")</f>
        <v/>
      </c>
      <c r="I65" s="25" t="str">
        <f>IF(H65="X",30*0.15,"")</f>
        <v/>
      </c>
      <c r="J65" s="25" t="str">
        <f>IF($C65=NL,"X","")</f>
        <v/>
      </c>
      <c r="K65" s="25" t="str">
        <f t="shared" ref="K65:K71" si="18">IF($J65="X",0,"")</f>
        <v/>
      </c>
    </row>
    <row r="66" ht="24.0" customHeight="1">
      <c r="A66" s="20"/>
      <c r="B66" s="23" t="str">
        <f>RUBRICA!A5</f>
        <v>2. Presenta las evidencias del Proyecto APT, dando cuenta del cumplimiento de los objetivos y de acuerdo a los estándares de la disciplina. </v>
      </c>
      <c r="C66" s="26" t="s">
        <v>14</v>
      </c>
      <c r="D66" s="25" t="str">
        <f>IF($C66=CL,"X","")</f>
        <v/>
      </c>
      <c r="E66" s="25" t="str">
        <f>IF(D66="X",100*0.25,"")</f>
        <v/>
      </c>
      <c r="F66" s="25" t="str">
        <f>IF($C66=L,"X","")</f>
        <v/>
      </c>
      <c r="G66" s="25" t="str">
        <f>IF(F66="X",60*0.25,"")</f>
        <v/>
      </c>
      <c r="H66" s="25" t="str">
        <f>IF($C66=ML,"X","")</f>
        <v>X</v>
      </c>
      <c r="I66" s="25">
        <f>IF(H66="X",30*0.25,"")</f>
        <v>7.5</v>
      </c>
      <c r="J66" s="25" t="str">
        <f>IF($C66=NL,"X","")</f>
        <v/>
      </c>
      <c r="K66" s="25" t="str">
        <f t="shared" si="18"/>
        <v/>
      </c>
    </row>
    <row r="67" ht="24.0" customHeight="1">
      <c r="A67" s="20"/>
      <c r="B67" s="23" t="str">
        <f>RUBRICA!A6</f>
        <v>3. Responde las preguntas realizadas por la comisión, cumpliendo con los estándares de calidad de la disciplina.</v>
      </c>
      <c r="C67" s="26" t="s">
        <v>14</v>
      </c>
      <c r="D67" s="25" t="str">
        <f>IF($C67=CL,"X","")</f>
        <v/>
      </c>
      <c r="E67" s="25" t="str">
        <f>IF(D67="X",100*0.2,"")</f>
        <v/>
      </c>
      <c r="F67" s="25" t="str">
        <f>IF($C67=L,"X","")</f>
        <v/>
      </c>
      <c r="G67" s="25" t="str">
        <f>IF(F67="X",60*0.2,"")</f>
        <v/>
      </c>
      <c r="H67" s="25" t="str">
        <f>IF($C67=ML,"X","")</f>
        <v>X</v>
      </c>
      <c r="I67" s="25">
        <f>IF(H67="X",30*0.2,"")</f>
        <v>6</v>
      </c>
      <c r="J67" s="25" t="str">
        <f>IF($C67=NL,"X","")</f>
        <v/>
      </c>
      <c r="K67" s="25" t="str">
        <f t="shared" si="18"/>
        <v/>
      </c>
    </row>
    <row r="68" ht="24.0" customHeight="1">
      <c r="A68" s="20"/>
      <c r="B68" s="23" t="str">
        <f>RUBRICA!A7</f>
        <v>4. Expone el Proyecto APT, considerando el formato y el tiempo establecido para la presentación.</v>
      </c>
      <c r="C68" s="26" t="s">
        <v>10</v>
      </c>
      <c r="D68" s="25" t="str">
        <f>IF($C68=CL,"X","")</f>
        <v>X</v>
      </c>
      <c r="E68" s="25">
        <f t="shared" ref="E68:E69" si="19">IF(D68="X",100*0.05,"")</f>
        <v>5</v>
      </c>
      <c r="F68" s="25" t="str">
        <f>IF($C68=L,"X","")</f>
        <v/>
      </c>
      <c r="G68" s="25" t="str">
        <f t="shared" ref="G68:G69" si="20">IF(F68="X",60*0.05,"")</f>
        <v/>
      </c>
      <c r="H68" s="25" t="str">
        <f>IF($C68=ML,"X","")</f>
        <v/>
      </c>
      <c r="I68" s="25" t="str">
        <f t="shared" ref="I68:I69" si="21">IF(H68="X",30*0.05,"")</f>
        <v/>
      </c>
      <c r="J68" s="25" t="str">
        <f>IF($C68=NL,"X","")</f>
        <v/>
      </c>
      <c r="K68" s="25" t="str">
        <f t="shared" si="18"/>
        <v/>
      </c>
    </row>
    <row r="69" ht="24.0" customHeight="1">
      <c r="A69" s="20"/>
      <c r="B69" s="23" t="str">
        <f>RUBRICA!A8</f>
        <v>5. Expresa sus ideas con fluidez, claridad y precisión, utilizando lenguaje técnico propio de la disciplina.</v>
      </c>
      <c r="C69" s="24" t="s">
        <v>10</v>
      </c>
      <c r="D69" s="25" t="str">
        <f>IF($C69=CL,"X","")</f>
        <v>X</v>
      </c>
      <c r="E69" s="25">
        <f t="shared" si="19"/>
        <v>5</v>
      </c>
      <c r="F69" s="25" t="str">
        <f>IF($C69=L,"X","")</f>
        <v/>
      </c>
      <c r="G69" s="25" t="str">
        <f t="shared" si="20"/>
        <v/>
      </c>
      <c r="H69" s="25" t="str">
        <f>IF($C69=ML,"X","")</f>
        <v/>
      </c>
      <c r="I69" s="25" t="str">
        <f t="shared" si="21"/>
        <v/>
      </c>
      <c r="J69" s="25" t="str">
        <f>IF($C69=NL,"X","")</f>
        <v/>
      </c>
      <c r="K69" s="25" t="str">
        <f t="shared" si="18"/>
        <v/>
      </c>
    </row>
    <row r="70" ht="24.0" customHeight="1">
      <c r="A70" s="20"/>
      <c r="B70" s="23" t="str">
        <f>RUBRICA!A9</f>
        <v>6. Entrega la documentación y evidencias requerida por la asignatura de acuerdo a la estructura y nombres solicitados, guardando todas las evidencias de avances en Git</v>
      </c>
      <c r="C70" s="26" t="s">
        <v>11</v>
      </c>
      <c r="D70" s="25" t="str">
        <f>IF($C70=CL,"X","")</f>
        <v/>
      </c>
      <c r="E70" s="25" t="str">
        <f>IF(D70="X",100*0.2,"")</f>
        <v/>
      </c>
      <c r="F70" s="25" t="str">
        <f>IF($C70=L,"X","")</f>
        <v>X</v>
      </c>
      <c r="G70" s="25">
        <f>IF(F70="X",60*0.2,"")</f>
        <v>12</v>
      </c>
      <c r="H70" s="25" t="str">
        <f>IF($C70=ML,"X","")</f>
        <v/>
      </c>
      <c r="I70" s="25" t="str">
        <f>IF(H70="X",30*0.2,"")</f>
        <v/>
      </c>
      <c r="J70" s="25" t="str">
        <f>IF($C70=NL,"X","")</f>
        <v/>
      </c>
      <c r="K70" s="25" t="str">
        <f t="shared" si="18"/>
        <v/>
      </c>
    </row>
    <row r="71" ht="24.0" customHeight="1">
      <c r="A71" s="20"/>
      <c r="B71" s="23" t="str">
        <f>RUBRICA!A10</f>
        <v>7. Expone el tema utilizando un lenguaje técnico disciplinar al presentar la propuesta y responde evidenciando un manejo de la información. </v>
      </c>
      <c r="C71" s="24" t="s">
        <v>10</v>
      </c>
      <c r="D71" s="25" t="str">
        <f>IF($C71=CL,"X","")</f>
        <v>X</v>
      </c>
      <c r="E71" s="25">
        <f>IF(D71="X",100*0.1,"")</f>
        <v>10</v>
      </c>
      <c r="F71" s="25" t="str">
        <f>IF($C71=L,"X","")</f>
        <v/>
      </c>
      <c r="G71" s="25" t="str">
        <f>IF(F71="X",60*0.1,"")</f>
        <v/>
      </c>
      <c r="H71" s="25" t="str">
        <f>IF($C71=ML,"X","")</f>
        <v/>
      </c>
      <c r="I71" s="25" t="str">
        <f>IF(H71="X",30*0.1,"")</f>
        <v/>
      </c>
      <c r="J71" s="25" t="str">
        <f>IF($C71=NL,"X","")</f>
        <v/>
      </c>
      <c r="K71" s="25" t="str">
        <f t="shared" si="18"/>
        <v/>
      </c>
    </row>
    <row r="72" ht="24.0" customHeight="1">
      <c r="A72" s="20"/>
      <c r="B72" s="27" t="s">
        <v>15</v>
      </c>
      <c r="C72" s="28">
        <f>E72+G72+I72+K72</f>
        <v>60.5</v>
      </c>
      <c r="D72" s="29"/>
      <c r="E72" s="29">
        <f>SUM(E65:E71)</f>
        <v>35</v>
      </c>
      <c r="F72" s="29"/>
      <c r="G72" s="29">
        <f>SUM(G65:G71)</f>
        <v>12</v>
      </c>
      <c r="H72" s="29"/>
      <c r="I72" s="29">
        <f>SUM(I65:I71)</f>
        <v>13.5</v>
      </c>
      <c r="J72" s="29"/>
      <c r="K72" s="29">
        <f>SUM(K65:K71)</f>
        <v>0</v>
      </c>
    </row>
    <row r="73" ht="24.0" customHeight="1">
      <c r="A73" s="22"/>
      <c r="B73" s="30" t="s">
        <v>16</v>
      </c>
      <c r="C73" s="31">
        <f>VLOOKUP(C72,ESCALA_IEP!A54:B254,2,FALSE)</f>
        <v>4</v>
      </c>
    </row>
    <row r="74" ht="15.75" customHeight="1"/>
    <row r="75" ht="15.75" customHeight="1"/>
    <row r="76" ht="24.0" customHeight="1">
      <c r="A76" s="14" t="s">
        <v>19</v>
      </c>
      <c r="B76" s="15" t="str">
        <f>B6</f>
        <v/>
      </c>
      <c r="C76" s="16" t="s">
        <v>7</v>
      </c>
      <c r="D76" s="17" t="s">
        <v>8</v>
      </c>
      <c r="E76" s="18"/>
      <c r="F76" s="18"/>
      <c r="G76" s="18"/>
      <c r="H76" s="18"/>
      <c r="I76" s="18"/>
      <c r="J76" s="18"/>
      <c r="K76" s="19"/>
    </row>
    <row r="77" ht="24.0" customHeight="1">
      <c r="A77" s="20"/>
      <c r="B77" s="21" t="s">
        <v>9</v>
      </c>
      <c r="C77" s="22"/>
      <c r="D77" s="17" t="s">
        <v>10</v>
      </c>
      <c r="E77" s="19"/>
      <c r="F77" s="17" t="s">
        <v>11</v>
      </c>
      <c r="G77" s="19"/>
      <c r="H77" s="17" t="s">
        <v>12</v>
      </c>
      <c r="I77" s="19"/>
      <c r="J77" s="17" t="s">
        <v>13</v>
      </c>
      <c r="K77" s="19"/>
    </row>
    <row r="78" ht="24.0" customHeight="1">
      <c r="A78" s="20"/>
      <c r="B78" s="23" t="str">
        <f>RUBRICA!A4</f>
        <v>1. Presenta el proyecto considerando la relevancia, objetivos, metodología y desarrollo, de acuerdo a los estándares de calidad de la disciplina. </v>
      </c>
      <c r="C78" s="24" t="s">
        <v>10</v>
      </c>
      <c r="D78" s="25" t="str">
        <f>IF($C78=CL,"X","")</f>
        <v>X</v>
      </c>
      <c r="E78" s="25">
        <f>IF(D78="X",100*0.15,"")</f>
        <v>15</v>
      </c>
      <c r="F78" s="25" t="str">
        <f>IF($C78=L,"X","")</f>
        <v/>
      </c>
      <c r="G78" s="25" t="str">
        <f>IF(F78="X",60*0.15,"")</f>
        <v/>
      </c>
      <c r="H78" s="25" t="str">
        <f>IF($C78=ML,"X","")</f>
        <v/>
      </c>
      <c r="I78" s="25" t="str">
        <f>IF(H78="X",30*0.15,"")</f>
        <v/>
      </c>
      <c r="J78" s="25" t="str">
        <f>IF($C78=NL,"X","")</f>
        <v/>
      </c>
      <c r="K78" s="25" t="str">
        <f t="shared" ref="K78:K84" si="22">IF($J78="X",0,"")</f>
        <v/>
      </c>
    </row>
    <row r="79" ht="24.0" customHeight="1">
      <c r="A79" s="20"/>
      <c r="B79" s="23" t="str">
        <f>RUBRICA!A5</f>
        <v>2. Presenta las evidencias del Proyecto APT, dando cuenta del cumplimiento de los objetivos y de acuerdo a los estándares de la disciplina. </v>
      </c>
      <c r="C79" s="26" t="s">
        <v>14</v>
      </c>
      <c r="D79" s="25" t="str">
        <f>IF($C79=CL,"X","")</f>
        <v/>
      </c>
      <c r="E79" s="25" t="str">
        <f>IF(D79="X",100*0.25,"")</f>
        <v/>
      </c>
      <c r="F79" s="25" t="str">
        <f>IF($C79=L,"X","")</f>
        <v/>
      </c>
      <c r="G79" s="25" t="str">
        <f>IF(F79="X",60*0.25,"")</f>
        <v/>
      </c>
      <c r="H79" s="25" t="str">
        <f>IF($C79=ML,"X","")</f>
        <v>X</v>
      </c>
      <c r="I79" s="25">
        <f>IF(H79="X",30*0.25,"")</f>
        <v>7.5</v>
      </c>
      <c r="J79" s="25" t="str">
        <f>IF($C79=NL,"X","")</f>
        <v/>
      </c>
      <c r="K79" s="25" t="str">
        <f t="shared" si="22"/>
        <v/>
      </c>
    </row>
    <row r="80" ht="24.0" customHeight="1">
      <c r="A80" s="20"/>
      <c r="B80" s="23" t="str">
        <f>RUBRICA!A6</f>
        <v>3. Responde las preguntas realizadas por la comisión, cumpliendo con los estándares de calidad de la disciplina.</v>
      </c>
      <c r="C80" s="26" t="s">
        <v>14</v>
      </c>
      <c r="D80" s="25" t="str">
        <f>IF($C80=CL,"X","")</f>
        <v/>
      </c>
      <c r="E80" s="25" t="str">
        <f>IF(D80="X",100*0.2,"")</f>
        <v/>
      </c>
      <c r="F80" s="25" t="str">
        <f>IF($C80=L,"X","")</f>
        <v/>
      </c>
      <c r="G80" s="25" t="str">
        <f>IF(F80="X",60*0.2,"")</f>
        <v/>
      </c>
      <c r="H80" s="25" t="str">
        <f>IF($C80=ML,"X","")</f>
        <v>X</v>
      </c>
      <c r="I80" s="25">
        <f>IF(H80="X",30*0.2,"")</f>
        <v>6</v>
      </c>
      <c r="J80" s="25" t="str">
        <f>IF($C80=NL,"X","")</f>
        <v/>
      </c>
      <c r="K80" s="25" t="str">
        <f t="shared" si="22"/>
        <v/>
      </c>
    </row>
    <row r="81" ht="24.0" customHeight="1">
      <c r="A81" s="20"/>
      <c r="B81" s="23" t="str">
        <f>RUBRICA!A7</f>
        <v>4. Expone el Proyecto APT, considerando el formato y el tiempo establecido para la presentación.</v>
      </c>
      <c r="C81" s="24" t="s">
        <v>10</v>
      </c>
      <c r="D81" s="25" t="str">
        <f>IF($C81=CL,"X","")</f>
        <v>X</v>
      </c>
      <c r="E81" s="25">
        <f t="shared" ref="E81:E82" si="23">IF(D81="X",100*0.05,"")</f>
        <v>5</v>
      </c>
      <c r="F81" s="25" t="str">
        <f>IF($C81=L,"X","")</f>
        <v/>
      </c>
      <c r="G81" s="25" t="str">
        <f t="shared" ref="G81:G82" si="24">IF(F81="X",60*0.05,"")</f>
        <v/>
      </c>
      <c r="H81" s="25" t="str">
        <f>IF($C81=ML,"X","")</f>
        <v/>
      </c>
      <c r="I81" s="25" t="str">
        <f t="shared" ref="I81:I82" si="25">IF(H81="X",30*0.05,"")</f>
        <v/>
      </c>
      <c r="J81" s="25" t="str">
        <f>IF($C81=NL,"X","")</f>
        <v/>
      </c>
      <c r="K81" s="25" t="str">
        <f t="shared" si="22"/>
        <v/>
      </c>
    </row>
    <row r="82" ht="24.0" customHeight="1">
      <c r="A82" s="20"/>
      <c r="B82" s="23" t="str">
        <f>RUBRICA!A8</f>
        <v>5. Expresa sus ideas con fluidez, claridad y precisión, utilizando lenguaje técnico propio de la disciplina.</v>
      </c>
      <c r="C82" s="24" t="s">
        <v>10</v>
      </c>
      <c r="D82" s="25" t="str">
        <f>IF($C82=CL,"X","")</f>
        <v>X</v>
      </c>
      <c r="E82" s="25">
        <f t="shared" si="23"/>
        <v>5</v>
      </c>
      <c r="F82" s="25" t="str">
        <f>IF($C82=L,"X","")</f>
        <v/>
      </c>
      <c r="G82" s="25" t="str">
        <f t="shared" si="24"/>
        <v/>
      </c>
      <c r="H82" s="25" t="str">
        <f>IF($C82=ML,"X","")</f>
        <v/>
      </c>
      <c r="I82" s="25" t="str">
        <f t="shared" si="25"/>
        <v/>
      </c>
      <c r="J82" s="25" t="str">
        <f>IF($C82=NL,"X","")</f>
        <v/>
      </c>
      <c r="K82" s="25" t="str">
        <f t="shared" si="22"/>
        <v/>
      </c>
    </row>
    <row r="83" ht="24.0" customHeight="1">
      <c r="A83" s="20"/>
      <c r="B83" s="23" t="str">
        <f>RUBRICA!A9</f>
        <v>6. Entrega la documentación y evidencias requerida por la asignatura de acuerdo a la estructura y nombres solicitados, guardando todas las evidencias de avances en Git</v>
      </c>
      <c r="C83" s="26" t="s">
        <v>11</v>
      </c>
      <c r="D83" s="25" t="str">
        <f>IF($C83=CL,"X","")</f>
        <v/>
      </c>
      <c r="E83" s="25" t="str">
        <f>IF(D83="X",100*0.2,"")</f>
        <v/>
      </c>
      <c r="F83" s="25" t="str">
        <f>IF($C83=L,"X","")</f>
        <v>X</v>
      </c>
      <c r="G83" s="25">
        <f>IF(F83="X",60*0.2,"")</f>
        <v>12</v>
      </c>
      <c r="H83" s="25" t="str">
        <f>IF($C83=ML,"X","")</f>
        <v/>
      </c>
      <c r="I83" s="25" t="str">
        <f>IF(H83="X",30*0.2,"")</f>
        <v/>
      </c>
      <c r="J83" s="25" t="str">
        <f>IF($C83=NL,"X","")</f>
        <v/>
      </c>
      <c r="K83" s="25" t="str">
        <f t="shared" si="22"/>
        <v/>
      </c>
    </row>
    <row r="84" ht="24.0" customHeight="1">
      <c r="A84" s="20"/>
      <c r="B84" s="23" t="str">
        <f>RUBRICA!A10</f>
        <v>7. Expone el tema utilizando un lenguaje técnico disciplinar al presentar la propuesta y responde evidenciando un manejo de la información. </v>
      </c>
      <c r="C84" s="24" t="s">
        <v>10</v>
      </c>
      <c r="D84" s="25" t="str">
        <f>IF($C84=CL,"X","")</f>
        <v>X</v>
      </c>
      <c r="E84" s="25">
        <f>IF(D84="X",100*0.1,"")</f>
        <v>10</v>
      </c>
      <c r="F84" s="25" t="str">
        <f>IF($C84=L,"X","")</f>
        <v/>
      </c>
      <c r="G84" s="25" t="str">
        <f>IF(F84="X",60*0.1,"")</f>
        <v/>
      </c>
      <c r="H84" s="25" t="str">
        <f>IF($C84=ML,"X","")</f>
        <v/>
      </c>
      <c r="I84" s="25" t="str">
        <f>IF(H84="X",30*0.1,"")</f>
        <v/>
      </c>
      <c r="J84" s="25" t="str">
        <f>IF($C84=NL,"X","")</f>
        <v/>
      </c>
      <c r="K84" s="25" t="str">
        <f t="shared" si="22"/>
        <v/>
      </c>
    </row>
    <row r="85" ht="24.0" customHeight="1">
      <c r="A85" s="20"/>
      <c r="B85" s="27" t="s">
        <v>15</v>
      </c>
      <c r="C85" s="28">
        <f>E85+G85+I85+K85</f>
        <v>60.5</v>
      </c>
      <c r="D85" s="29"/>
      <c r="E85" s="29">
        <f>SUM(E78:E84)</f>
        <v>35</v>
      </c>
      <c r="F85" s="29"/>
      <c r="G85" s="29">
        <f>SUM(G78:G84)</f>
        <v>12</v>
      </c>
      <c r="H85" s="29"/>
      <c r="I85" s="29">
        <f>SUM(I78:I84)</f>
        <v>13.5</v>
      </c>
      <c r="J85" s="29"/>
      <c r="K85" s="29">
        <f>SUM(K78:K84)</f>
        <v>0</v>
      </c>
    </row>
    <row r="86" ht="24.0" customHeight="1">
      <c r="A86" s="22"/>
      <c r="B86" s="30" t="s">
        <v>16</v>
      </c>
      <c r="C86" s="31">
        <f>VLOOKUP(C85,ESCALA_IEP!A67:B267,2,FALSE)</f>
        <v>4</v>
      </c>
    </row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2">
    <mergeCell ref="D24:K24"/>
    <mergeCell ref="D25:E25"/>
    <mergeCell ref="F25:G25"/>
    <mergeCell ref="H25:I25"/>
    <mergeCell ref="J25:K25"/>
    <mergeCell ref="A11:A21"/>
    <mergeCell ref="D11:K11"/>
    <mergeCell ref="D12:E12"/>
    <mergeCell ref="F12:G12"/>
    <mergeCell ref="H12:I12"/>
    <mergeCell ref="J12:K12"/>
    <mergeCell ref="A24:A34"/>
    <mergeCell ref="F51:G51"/>
    <mergeCell ref="H51:I51"/>
    <mergeCell ref="D37:K37"/>
    <mergeCell ref="D38:E38"/>
    <mergeCell ref="F38:G38"/>
    <mergeCell ref="H38:I38"/>
    <mergeCell ref="J38:K38"/>
    <mergeCell ref="D50:K50"/>
    <mergeCell ref="D51:E51"/>
    <mergeCell ref="A63:A73"/>
    <mergeCell ref="A76:A86"/>
    <mergeCell ref="C11:C12"/>
    <mergeCell ref="C24:C25"/>
    <mergeCell ref="A37:A47"/>
    <mergeCell ref="C37:C38"/>
    <mergeCell ref="A50:A60"/>
    <mergeCell ref="C50:C51"/>
    <mergeCell ref="C63:C64"/>
    <mergeCell ref="C76:C77"/>
    <mergeCell ref="D77:E77"/>
    <mergeCell ref="F77:G77"/>
    <mergeCell ref="H77:I77"/>
    <mergeCell ref="J77:K77"/>
    <mergeCell ref="J51:K51"/>
    <mergeCell ref="D63:K63"/>
    <mergeCell ref="D64:E64"/>
    <mergeCell ref="F64:G64"/>
    <mergeCell ref="H64:I64"/>
    <mergeCell ref="J64:K64"/>
    <mergeCell ref="D76:K76"/>
  </mergeCells>
  <conditionalFormatting sqref="C4:C6">
    <cfRule type="cellIs" dxfId="0" priority="1" operator="lessThan">
      <formula>4</formula>
    </cfRule>
  </conditionalFormatting>
  <conditionalFormatting sqref="C4:C6">
    <cfRule type="cellIs" dxfId="0" priority="2" operator="lessThan">
      <formula>1</formula>
    </cfRule>
  </conditionalFormatting>
  <dataValidations>
    <dataValidation type="decimal" allowBlank="1" showInputMessage="1" showErrorMessage="1" prompt="Error de Ingreso - Nota debe estar entre 1,0 y 7,0" sqref="C4:C6">
      <formula1>1.0</formula1>
      <formula2>7.0</formula2>
    </dataValidation>
    <dataValidation type="list" allowBlank="1" showErrorMessage="1" sqref="C13:C19 C26:C32 C39:C45 C52:C58 C65:C71 C78:C84">
      <formula1>'RELEVANCIA-PUNTAJE'!$B$2:$E$2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57"/>
    <col customWidth="1" min="2" max="2" width="31.29"/>
    <col customWidth="1" min="3" max="3" width="24.14"/>
    <col customWidth="1" min="4" max="4" width="29.86"/>
    <col customWidth="1" min="5" max="5" width="30.71"/>
    <col customWidth="1" min="6" max="6" width="15.29"/>
    <col customWidth="1" min="7" max="26" width="11.43"/>
  </cols>
  <sheetData>
    <row r="1" ht="14.25" customHeight="1">
      <c r="A1" s="33" t="s">
        <v>20</v>
      </c>
      <c r="B1" s="34" t="s">
        <v>21</v>
      </c>
      <c r="C1" s="35"/>
      <c r="D1" s="35"/>
      <c r="E1" s="36"/>
      <c r="F1" s="33" t="s">
        <v>22</v>
      </c>
    </row>
    <row r="2" ht="14.25" customHeight="1">
      <c r="A2" s="37"/>
      <c r="B2" s="38" t="s">
        <v>23</v>
      </c>
      <c r="C2" s="38" t="s">
        <v>24</v>
      </c>
      <c r="D2" s="39" t="s">
        <v>25</v>
      </c>
      <c r="E2" s="40" t="s">
        <v>13</v>
      </c>
      <c r="F2" s="37"/>
    </row>
    <row r="3" ht="14.25" customHeight="1">
      <c r="A3" s="41"/>
      <c r="B3" s="41"/>
      <c r="C3" s="41"/>
      <c r="D3" s="42">
        <v>0.3</v>
      </c>
      <c r="E3" s="42">
        <v>0.0</v>
      </c>
      <c r="F3" s="41"/>
    </row>
    <row r="4" ht="14.25" customHeight="1">
      <c r="A4" s="43" t="s">
        <v>26</v>
      </c>
      <c r="B4" s="43" t="s">
        <v>27</v>
      </c>
      <c r="C4" s="43" t="s">
        <v>28</v>
      </c>
      <c r="D4" s="43" t="s">
        <v>29</v>
      </c>
      <c r="E4" s="43" t="s">
        <v>30</v>
      </c>
      <c r="F4" s="44">
        <v>15.0</v>
      </c>
    </row>
    <row r="5" ht="136.5" customHeight="1">
      <c r="A5" s="43" t="s">
        <v>31</v>
      </c>
      <c r="B5" s="43" t="s">
        <v>32</v>
      </c>
      <c r="C5" s="43" t="s">
        <v>33</v>
      </c>
      <c r="D5" s="43" t="s">
        <v>34</v>
      </c>
      <c r="E5" s="43" t="s">
        <v>35</v>
      </c>
      <c r="F5" s="44">
        <v>25.0</v>
      </c>
    </row>
    <row r="6" ht="87.0" customHeight="1">
      <c r="A6" s="43" t="s">
        <v>36</v>
      </c>
      <c r="B6" s="43" t="s">
        <v>37</v>
      </c>
      <c r="C6" s="43" t="s">
        <v>38</v>
      </c>
      <c r="D6" s="43" t="s">
        <v>39</v>
      </c>
      <c r="E6" s="43" t="s">
        <v>40</v>
      </c>
      <c r="F6" s="44">
        <v>20.0</v>
      </c>
    </row>
    <row r="7" ht="14.25" customHeight="1">
      <c r="A7" s="43" t="s">
        <v>41</v>
      </c>
      <c r="B7" s="43" t="s">
        <v>42</v>
      </c>
      <c r="C7" s="43" t="s">
        <v>43</v>
      </c>
      <c r="D7" s="43" t="s">
        <v>44</v>
      </c>
      <c r="E7" s="43" t="s">
        <v>45</v>
      </c>
      <c r="F7" s="44">
        <v>5.0</v>
      </c>
    </row>
    <row r="8" ht="14.25" customHeight="1">
      <c r="A8" s="43" t="s">
        <v>46</v>
      </c>
      <c r="B8" s="43" t="s">
        <v>47</v>
      </c>
      <c r="C8" s="43" t="s">
        <v>48</v>
      </c>
      <c r="D8" s="43" t="s">
        <v>49</v>
      </c>
      <c r="E8" s="43" t="s">
        <v>50</v>
      </c>
      <c r="F8" s="44">
        <v>5.0</v>
      </c>
    </row>
    <row r="9" ht="14.25" customHeight="1">
      <c r="A9" s="43" t="s">
        <v>51</v>
      </c>
      <c r="B9" s="43" t="s">
        <v>52</v>
      </c>
      <c r="C9" s="43" t="s">
        <v>53</v>
      </c>
      <c r="D9" s="43" t="s">
        <v>54</v>
      </c>
      <c r="E9" s="43" t="s">
        <v>55</v>
      </c>
      <c r="F9" s="45">
        <v>20.0</v>
      </c>
    </row>
    <row r="10" ht="126.0" customHeight="1">
      <c r="A10" s="43" t="s">
        <v>56</v>
      </c>
      <c r="B10" s="43" t="s">
        <v>57</v>
      </c>
      <c r="C10" s="43" t="s">
        <v>58</v>
      </c>
      <c r="D10" s="43" t="s">
        <v>59</v>
      </c>
      <c r="E10" s="43" t="s">
        <v>60</v>
      </c>
      <c r="F10" s="45">
        <v>10.0</v>
      </c>
    </row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A3"/>
    <mergeCell ref="B1:E1"/>
    <mergeCell ref="F1:F3"/>
    <mergeCell ref="B2:B3"/>
    <mergeCell ref="C2:C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6" t="s">
        <v>15</v>
      </c>
      <c r="B1" s="46" t="s">
        <v>16</v>
      </c>
    </row>
    <row r="2">
      <c r="A2" s="46">
        <v>0.0</v>
      </c>
      <c r="B2" s="46">
        <v>1.0</v>
      </c>
    </row>
    <row r="3">
      <c r="A3" s="46">
        <v>0.5</v>
      </c>
      <c r="B3" s="46">
        <v>1.0</v>
      </c>
    </row>
    <row r="4">
      <c r="A4" s="46">
        <v>1.0</v>
      </c>
      <c r="B4" s="46">
        <v>1.1</v>
      </c>
    </row>
    <row r="5">
      <c r="A5" s="46">
        <v>1.5</v>
      </c>
      <c r="B5" s="46">
        <v>1.1</v>
      </c>
    </row>
    <row r="6">
      <c r="A6" s="46">
        <v>2.0</v>
      </c>
      <c r="B6" s="46">
        <v>1.1</v>
      </c>
    </row>
    <row r="7">
      <c r="A7" s="46">
        <v>2.5</v>
      </c>
      <c r="B7" s="46">
        <v>1.1</v>
      </c>
    </row>
    <row r="8">
      <c r="A8" s="46">
        <v>3.0</v>
      </c>
      <c r="B8" s="46">
        <v>1.2</v>
      </c>
    </row>
    <row r="9">
      <c r="A9" s="46">
        <v>3.5</v>
      </c>
      <c r="B9" s="46">
        <v>1.2</v>
      </c>
    </row>
    <row r="10">
      <c r="A10" s="46">
        <v>4.0</v>
      </c>
      <c r="B10" s="46">
        <v>1.2</v>
      </c>
    </row>
    <row r="11">
      <c r="A11" s="46">
        <v>4.5</v>
      </c>
      <c r="B11" s="46">
        <v>1.2</v>
      </c>
    </row>
    <row r="12">
      <c r="A12" s="46">
        <v>5.0</v>
      </c>
      <c r="B12" s="46">
        <v>1.3</v>
      </c>
    </row>
    <row r="13">
      <c r="A13" s="46">
        <v>5.5</v>
      </c>
      <c r="B13" s="46">
        <v>1.3</v>
      </c>
    </row>
    <row r="14">
      <c r="A14" s="46">
        <v>6.0</v>
      </c>
      <c r="B14" s="46">
        <v>1.3</v>
      </c>
    </row>
    <row r="15">
      <c r="A15" s="46">
        <v>6.5</v>
      </c>
      <c r="B15" s="46">
        <v>1.3</v>
      </c>
    </row>
    <row r="16">
      <c r="A16" s="46">
        <v>7.0</v>
      </c>
      <c r="B16" s="46">
        <v>1.4</v>
      </c>
    </row>
    <row r="17">
      <c r="A17" s="46">
        <v>7.5</v>
      </c>
      <c r="B17" s="46">
        <v>1.4</v>
      </c>
    </row>
    <row r="18">
      <c r="A18" s="46">
        <v>8.0</v>
      </c>
      <c r="B18" s="46">
        <v>1.4</v>
      </c>
    </row>
    <row r="19">
      <c r="A19" s="46">
        <v>8.5</v>
      </c>
      <c r="B19" s="46">
        <v>1.4</v>
      </c>
    </row>
    <row r="20">
      <c r="A20" s="46">
        <v>9.0</v>
      </c>
      <c r="B20" s="46">
        <v>1.5</v>
      </c>
    </row>
    <row r="21" ht="15.75" customHeight="1">
      <c r="A21" s="46">
        <v>9.5</v>
      </c>
      <c r="B21" s="46">
        <v>1.5</v>
      </c>
    </row>
    <row r="22" ht="15.75" customHeight="1">
      <c r="A22" s="46">
        <v>10.0</v>
      </c>
      <c r="B22" s="46">
        <v>1.5</v>
      </c>
    </row>
    <row r="23" ht="15.75" customHeight="1">
      <c r="A23" s="46">
        <v>10.5</v>
      </c>
      <c r="B23" s="46">
        <v>1.5</v>
      </c>
    </row>
    <row r="24" ht="15.75" customHeight="1">
      <c r="A24" s="46">
        <v>11.0</v>
      </c>
      <c r="B24" s="46">
        <v>1.6</v>
      </c>
    </row>
    <row r="25" ht="15.75" customHeight="1">
      <c r="A25" s="46">
        <v>11.5</v>
      </c>
      <c r="B25" s="46">
        <v>1.6</v>
      </c>
    </row>
    <row r="26" ht="15.75" customHeight="1">
      <c r="A26" s="46">
        <v>12.0</v>
      </c>
      <c r="B26" s="46">
        <v>1.6</v>
      </c>
    </row>
    <row r="27" ht="15.75" customHeight="1">
      <c r="A27" s="46">
        <v>12.5</v>
      </c>
      <c r="B27" s="46">
        <v>1.6</v>
      </c>
    </row>
    <row r="28" ht="15.75" customHeight="1">
      <c r="A28" s="46">
        <v>13.0</v>
      </c>
      <c r="B28" s="46">
        <v>1.7</v>
      </c>
    </row>
    <row r="29" ht="15.75" customHeight="1">
      <c r="A29" s="46">
        <v>13.5</v>
      </c>
      <c r="B29" s="46">
        <v>1.7</v>
      </c>
    </row>
    <row r="30" ht="15.75" customHeight="1">
      <c r="A30" s="46">
        <v>14.0</v>
      </c>
      <c r="B30" s="46">
        <v>1.7</v>
      </c>
    </row>
    <row r="31" ht="15.75" customHeight="1">
      <c r="A31" s="46">
        <v>14.5</v>
      </c>
      <c r="B31" s="46">
        <v>1.7</v>
      </c>
    </row>
    <row r="32" ht="15.75" customHeight="1">
      <c r="A32" s="46">
        <v>15.0</v>
      </c>
      <c r="B32" s="46">
        <v>1.8</v>
      </c>
    </row>
    <row r="33" ht="15.75" customHeight="1">
      <c r="A33" s="46">
        <v>15.5</v>
      </c>
      <c r="B33" s="46">
        <v>1.8</v>
      </c>
    </row>
    <row r="34" ht="15.75" customHeight="1">
      <c r="A34" s="46">
        <v>16.0</v>
      </c>
      <c r="B34" s="46">
        <v>1.8</v>
      </c>
    </row>
    <row r="35" ht="15.75" customHeight="1">
      <c r="A35" s="46">
        <v>16.5</v>
      </c>
      <c r="B35" s="46">
        <v>1.8</v>
      </c>
    </row>
    <row r="36" ht="15.75" customHeight="1">
      <c r="A36" s="46">
        <v>17.0</v>
      </c>
      <c r="B36" s="46">
        <v>1.9</v>
      </c>
    </row>
    <row r="37" ht="15.75" customHeight="1">
      <c r="A37" s="46">
        <v>17.5</v>
      </c>
      <c r="B37" s="46">
        <v>1.9</v>
      </c>
    </row>
    <row r="38" ht="15.75" customHeight="1">
      <c r="A38" s="46">
        <v>18.0</v>
      </c>
      <c r="B38" s="46">
        <v>1.9</v>
      </c>
    </row>
    <row r="39" ht="15.75" customHeight="1">
      <c r="A39" s="46">
        <v>18.5</v>
      </c>
      <c r="B39" s="46">
        <v>1.9</v>
      </c>
    </row>
    <row r="40" ht="15.75" customHeight="1">
      <c r="A40" s="46">
        <v>19.0</v>
      </c>
      <c r="B40" s="46">
        <v>2.0</v>
      </c>
    </row>
    <row r="41" ht="15.75" customHeight="1">
      <c r="A41" s="46">
        <v>19.5</v>
      </c>
      <c r="B41" s="46">
        <v>2.0</v>
      </c>
    </row>
    <row r="42" ht="15.75" customHeight="1">
      <c r="A42" s="46">
        <v>20.0</v>
      </c>
      <c r="B42" s="46">
        <v>2.0</v>
      </c>
    </row>
    <row r="43" ht="15.75" customHeight="1">
      <c r="A43" s="46">
        <v>20.5</v>
      </c>
      <c r="B43" s="46">
        <v>2.0</v>
      </c>
    </row>
    <row r="44" ht="15.75" customHeight="1">
      <c r="A44" s="46">
        <v>21.0</v>
      </c>
      <c r="B44" s="46">
        <v>2.1</v>
      </c>
    </row>
    <row r="45" ht="15.75" customHeight="1">
      <c r="A45" s="46">
        <v>21.5</v>
      </c>
      <c r="B45" s="46">
        <v>2.1</v>
      </c>
    </row>
    <row r="46" ht="15.75" customHeight="1">
      <c r="A46" s="46">
        <v>22.0</v>
      </c>
      <c r="B46" s="46">
        <v>2.1</v>
      </c>
    </row>
    <row r="47" ht="15.75" customHeight="1">
      <c r="A47" s="46">
        <v>22.5</v>
      </c>
      <c r="B47" s="46">
        <v>2.1</v>
      </c>
    </row>
    <row r="48" ht="15.75" customHeight="1">
      <c r="A48" s="46">
        <v>23.0</v>
      </c>
      <c r="B48" s="46">
        <v>2.2</v>
      </c>
    </row>
    <row r="49" ht="15.75" customHeight="1">
      <c r="A49" s="46">
        <v>23.5</v>
      </c>
      <c r="B49" s="46">
        <v>2.2</v>
      </c>
    </row>
    <row r="50" ht="15.75" customHeight="1">
      <c r="A50" s="46">
        <v>24.0</v>
      </c>
      <c r="B50" s="46">
        <v>2.2</v>
      </c>
    </row>
    <row r="51" ht="15.75" customHeight="1">
      <c r="A51" s="46">
        <v>24.5</v>
      </c>
      <c r="B51" s="46">
        <v>2.2</v>
      </c>
    </row>
    <row r="52" ht="15.75" customHeight="1">
      <c r="A52" s="46">
        <v>25.0</v>
      </c>
      <c r="B52" s="46">
        <v>2.3</v>
      </c>
    </row>
    <row r="53" ht="15.75" customHeight="1">
      <c r="A53" s="46">
        <v>25.5</v>
      </c>
      <c r="B53" s="46">
        <v>2.3</v>
      </c>
    </row>
    <row r="54" ht="15.75" customHeight="1">
      <c r="A54" s="46">
        <v>26.0</v>
      </c>
      <c r="B54" s="46">
        <v>2.3</v>
      </c>
    </row>
    <row r="55" ht="15.75" customHeight="1">
      <c r="A55" s="46">
        <v>26.5</v>
      </c>
      <c r="B55" s="46">
        <v>2.3</v>
      </c>
    </row>
    <row r="56" ht="15.75" customHeight="1">
      <c r="A56" s="46">
        <v>27.0</v>
      </c>
      <c r="B56" s="46">
        <v>2.4</v>
      </c>
    </row>
    <row r="57" ht="15.75" customHeight="1">
      <c r="A57" s="46">
        <v>27.5</v>
      </c>
      <c r="B57" s="46">
        <v>2.4</v>
      </c>
    </row>
    <row r="58" ht="15.75" customHeight="1">
      <c r="A58" s="46">
        <v>28.0</v>
      </c>
      <c r="B58" s="46">
        <v>2.4</v>
      </c>
    </row>
    <row r="59" ht="15.75" customHeight="1">
      <c r="A59" s="46">
        <v>28.5</v>
      </c>
      <c r="B59" s="46">
        <v>2.4</v>
      </c>
    </row>
    <row r="60" ht="15.75" customHeight="1">
      <c r="A60" s="46">
        <v>29.0</v>
      </c>
      <c r="B60" s="46">
        <v>2.5</v>
      </c>
    </row>
    <row r="61" ht="15.75" customHeight="1">
      <c r="A61" s="46">
        <v>29.5</v>
      </c>
      <c r="B61" s="46">
        <v>2.5</v>
      </c>
    </row>
    <row r="62" ht="15.75" customHeight="1">
      <c r="A62" s="46">
        <v>30.0</v>
      </c>
      <c r="B62" s="46">
        <v>2.5</v>
      </c>
    </row>
    <row r="63" ht="15.75" customHeight="1">
      <c r="A63" s="46">
        <v>30.5</v>
      </c>
      <c r="B63" s="46">
        <v>2.5</v>
      </c>
    </row>
    <row r="64" ht="15.75" customHeight="1">
      <c r="A64" s="46">
        <v>31.0</v>
      </c>
      <c r="B64" s="46">
        <v>2.6</v>
      </c>
    </row>
    <row r="65" ht="15.75" customHeight="1">
      <c r="A65" s="46">
        <v>31.5</v>
      </c>
      <c r="B65" s="46">
        <v>2.6</v>
      </c>
    </row>
    <row r="66" ht="15.75" customHeight="1">
      <c r="A66" s="46">
        <v>32.0</v>
      </c>
      <c r="B66" s="46">
        <v>2.6</v>
      </c>
    </row>
    <row r="67" ht="15.75" customHeight="1">
      <c r="A67" s="46">
        <v>32.5</v>
      </c>
      <c r="B67" s="46">
        <v>2.6</v>
      </c>
    </row>
    <row r="68" ht="15.75" customHeight="1">
      <c r="A68" s="46">
        <v>33.0</v>
      </c>
      <c r="B68" s="46">
        <v>2.7</v>
      </c>
    </row>
    <row r="69" ht="15.75" customHeight="1">
      <c r="A69" s="46">
        <v>33.5</v>
      </c>
      <c r="B69" s="46">
        <v>2.7</v>
      </c>
    </row>
    <row r="70" ht="15.75" customHeight="1">
      <c r="A70" s="46">
        <v>34.0</v>
      </c>
      <c r="B70" s="46">
        <v>2.7</v>
      </c>
    </row>
    <row r="71" ht="15.75" customHeight="1">
      <c r="A71" s="46">
        <v>34.5</v>
      </c>
      <c r="B71" s="46">
        <v>2.7</v>
      </c>
    </row>
    <row r="72" ht="15.75" customHeight="1">
      <c r="A72" s="46">
        <v>35.0</v>
      </c>
      <c r="B72" s="46">
        <v>2.8</v>
      </c>
    </row>
    <row r="73" ht="15.75" customHeight="1">
      <c r="A73" s="46">
        <v>35.5</v>
      </c>
      <c r="B73" s="46">
        <v>2.8</v>
      </c>
    </row>
    <row r="74" ht="15.75" customHeight="1">
      <c r="A74" s="46">
        <v>36.0</v>
      </c>
      <c r="B74" s="46">
        <v>2.8</v>
      </c>
    </row>
    <row r="75" ht="15.75" customHeight="1">
      <c r="A75" s="46">
        <v>36.5</v>
      </c>
      <c r="B75" s="46">
        <v>2.8</v>
      </c>
    </row>
    <row r="76" ht="15.75" customHeight="1">
      <c r="A76" s="46">
        <v>37.0</v>
      </c>
      <c r="B76" s="46">
        <v>2.9</v>
      </c>
    </row>
    <row r="77" ht="15.75" customHeight="1">
      <c r="A77" s="46">
        <v>37.5</v>
      </c>
      <c r="B77" s="46">
        <v>2.9</v>
      </c>
    </row>
    <row r="78" ht="15.75" customHeight="1">
      <c r="A78" s="46">
        <v>38.0</v>
      </c>
      <c r="B78" s="46">
        <v>2.9</v>
      </c>
    </row>
    <row r="79" ht="15.75" customHeight="1">
      <c r="A79" s="46">
        <v>38.5</v>
      </c>
      <c r="B79" s="46">
        <v>2.9</v>
      </c>
    </row>
    <row r="80" ht="15.75" customHeight="1">
      <c r="A80" s="46">
        <v>39.0</v>
      </c>
      <c r="B80" s="46">
        <v>3.0</v>
      </c>
    </row>
    <row r="81" ht="15.75" customHeight="1">
      <c r="A81" s="46">
        <v>39.5</v>
      </c>
      <c r="B81" s="46">
        <v>3.0</v>
      </c>
    </row>
    <row r="82" ht="15.75" customHeight="1">
      <c r="A82" s="46">
        <v>40.0</v>
      </c>
      <c r="B82" s="46">
        <v>3.0</v>
      </c>
    </row>
    <row r="83" ht="15.75" customHeight="1">
      <c r="A83" s="46">
        <v>40.5</v>
      </c>
      <c r="B83" s="46">
        <v>3.0</v>
      </c>
    </row>
    <row r="84" ht="15.75" customHeight="1">
      <c r="A84" s="46">
        <v>41.0</v>
      </c>
      <c r="B84" s="46">
        <v>3.1</v>
      </c>
    </row>
    <row r="85" ht="15.75" customHeight="1">
      <c r="A85" s="46">
        <v>41.5</v>
      </c>
      <c r="B85" s="46">
        <v>3.1</v>
      </c>
    </row>
    <row r="86" ht="15.75" customHeight="1">
      <c r="A86" s="46">
        <v>42.0</v>
      </c>
      <c r="B86" s="46">
        <v>3.1</v>
      </c>
    </row>
    <row r="87" ht="15.75" customHeight="1">
      <c r="A87" s="46">
        <v>42.5</v>
      </c>
      <c r="B87" s="46">
        <v>3.1</v>
      </c>
    </row>
    <row r="88" ht="15.75" customHeight="1">
      <c r="A88" s="46">
        <v>43.0</v>
      </c>
      <c r="B88" s="46">
        <v>3.2</v>
      </c>
    </row>
    <row r="89" ht="15.75" customHeight="1">
      <c r="A89" s="46">
        <v>43.5</v>
      </c>
      <c r="B89" s="46">
        <v>3.2</v>
      </c>
    </row>
    <row r="90" ht="15.75" customHeight="1">
      <c r="A90" s="46">
        <v>44.0</v>
      </c>
      <c r="B90" s="46">
        <v>3.2</v>
      </c>
    </row>
    <row r="91" ht="15.75" customHeight="1">
      <c r="A91" s="46">
        <v>44.5</v>
      </c>
      <c r="B91" s="46">
        <v>3.2</v>
      </c>
    </row>
    <row r="92" ht="15.75" customHeight="1">
      <c r="A92" s="46">
        <v>45.0</v>
      </c>
      <c r="B92" s="46">
        <v>3.3</v>
      </c>
    </row>
    <row r="93" ht="15.75" customHeight="1">
      <c r="A93" s="46">
        <v>45.5</v>
      </c>
      <c r="B93" s="46">
        <v>3.3</v>
      </c>
    </row>
    <row r="94" ht="15.75" customHeight="1">
      <c r="A94" s="46">
        <v>46.0</v>
      </c>
      <c r="B94" s="46">
        <v>3.3</v>
      </c>
    </row>
    <row r="95" ht="15.75" customHeight="1">
      <c r="A95" s="46">
        <v>46.5</v>
      </c>
      <c r="B95" s="46">
        <v>3.3</v>
      </c>
    </row>
    <row r="96" ht="15.75" customHeight="1">
      <c r="A96" s="46">
        <v>47.0</v>
      </c>
      <c r="B96" s="46">
        <v>3.4</v>
      </c>
    </row>
    <row r="97" ht="15.75" customHeight="1">
      <c r="A97" s="46">
        <v>47.5</v>
      </c>
      <c r="B97" s="46">
        <v>3.4</v>
      </c>
    </row>
    <row r="98" ht="15.75" customHeight="1">
      <c r="A98" s="46">
        <v>48.0</v>
      </c>
      <c r="B98" s="46">
        <v>3.4</v>
      </c>
    </row>
    <row r="99" ht="15.75" customHeight="1">
      <c r="A99" s="46">
        <v>48.5</v>
      </c>
      <c r="B99" s="46">
        <v>3.4</v>
      </c>
    </row>
    <row r="100" ht="15.75" customHeight="1">
      <c r="A100" s="46">
        <v>49.0</v>
      </c>
      <c r="B100" s="46">
        <v>3.5</v>
      </c>
    </row>
    <row r="101" ht="15.75" customHeight="1">
      <c r="A101" s="46">
        <v>49.5</v>
      </c>
      <c r="B101" s="46">
        <v>3.5</v>
      </c>
    </row>
    <row r="102" ht="15.75" customHeight="1">
      <c r="A102" s="46">
        <v>50.0</v>
      </c>
      <c r="B102" s="46">
        <v>3.5</v>
      </c>
    </row>
    <row r="103" ht="15.75" customHeight="1">
      <c r="A103" s="46">
        <v>50.5</v>
      </c>
      <c r="B103" s="46">
        <v>3.5</v>
      </c>
    </row>
    <row r="104" ht="15.75" customHeight="1">
      <c r="A104" s="46">
        <v>51.0</v>
      </c>
      <c r="B104" s="46">
        <v>3.6</v>
      </c>
    </row>
    <row r="105" ht="15.75" customHeight="1">
      <c r="A105" s="46">
        <v>51.5</v>
      </c>
      <c r="B105" s="46">
        <v>3.6</v>
      </c>
    </row>
    <row r="106" ht="15.75" customHeight="1">
      <c r="A106" s="46">
        <v>52.0</v>
      </c>
      <c r="B106" s="46">
        <v>3.6</v>
      </c>
    </row>
    <row r="107" ht="15.75" customHeight="1">
      <c r="A107" s="46">
        <v>52.5</v>
      </c>
      <c r="B107" s="46">
        <v>3.6</v>
      </c>
    </row>
    <row r="108" ht="15.75" customHeight="1">
      <c r="A108" s="46">
        <v>53.0</v>
      </c>
      <c r="B108" s="46">
        <v>3.7</v>
      </c>
    </row>
    <row r="109" ht="15.75" customHeight="1">
      <c r="A109" s="46">
        <v>53.5</v>
      </c>
      <c r="B109" s="46">
        <v>3.7</v>
      </c>
    </row>
    <row r="110" ht="15.75" customHeight="1">
      <c r="A110" s="46">
        <v>54.0</v>
      </c>
      <c r="B110" s="46">
        <v>3.7</v>
      </c>
    </row>
    <row r="111" ht="15.75" customHeight="1">
      <c r="A111" s="46">
        <v>54.5</v>
      </c>
      <c r="B111" s="46">
        <v>3.7</v>
      </c>
    </row>
    <row r="112" ht="15.75" customHeight="1">
      <c r="A112" s="46">
        <v>55.0</v>
      </c>
      <c r="B112" s="46">
        <v>3.8</v>
      </c>
    </row>
    <row r="113" ht="15.75" customHeight="1">
      <c r="A113" s="46">
        <v>55.5</v>
      </c>
      <c r="B113" s="46">
        <v>3.8</v>
      </c>
    </row>
    <row r="114" ht="15.75" customHeight="1">
      <c r="A114" s="46">
        <v>56.0</v>
      </c>
      <c r="B114" s="46">
        <v>3.8</v>
      </c>
    </row>
    <row r="115" ht="15.75" customHeight="1">
      <c r="A115" s="46">
        <v>56.5</v>
      </c>
      <c r="B115" s="46">
        <v>3.8</v>
      </c>
    </row>
    <row r="116" ht="15.75" customHeight="1">
      <c r="A116" s="46">
        <v>57.0</v>
      </c>
      <c r="B116" s="46">
        <v>3.9</v>
      </c>
    </row>
    <row r="117" ht="15.75" customHeight="1">
      <c r="A117" s="46">
        <v>57.5</v>
      </c>
      <c r="B117" s="46">
        <v>3.9</v>
      </c>
    </row>
    <row r="118" ht="15.75" customHeight="1">
      <c r="A118" s="46">
        <v>58.0</v>
      </c>
      <c r="B118" s="46">
        <v>3.9</v>
      </c>
    </row>
    <row r="119" ht="15.75" customHeight="1">
      <c r="A119" s="46">
        <v>58.5</v>
      </c>
      <c r="B119" s="46">
        <v>3.9</v>
      </c>
    </row>
    <row r="120" ht="15.75" customHeight="1">
      <c r="A120" s="46">
        <v>59.0</v>
      </c>
      <c r="B120" s="46">
        <v>4.0</v>
      </c>
    </row>
    <row r="121" ht="15.75" customHeight="1">
      <c r="A121" s="46">
        <v>59.5</v>
      </c>
      <c r="B121" s="46">
        <v>4.0</v>
      </c>
    </row>
    <row r="122" ht="15.75" customHeight="1">
      <c r="A122" s="46">
        <v>60.0</v>
      </c>
      <c r="B122" s="46">
        <v>4.0</v>
      </c>
    </row>
    <row r="123" ht="15.75" customHeight="1">
      <c r="A123" s="46">
        <v>60.5</v>
      </c>
      <c r="B123" s="46">
        <v>4.0</v>
      </c>
    </row>
    <row r="124" ht="15.75" customHeight="1">
      <c r="A124" s="46">
        <v>61.0</v>
      </c>
      <c r="B124" s="46">
        <v>4.1</v>
      </c>
    </row>
    <row r="125" ht="15.75" customHeight="1">
      <c r="A125" s="46">
        <v>61.5</v>
      </c>
      <c r="B125" s="46">
        <v>4.1</v>
      </c>
    </row>
    <row r="126" ht="15.75" customHeight="1">
      <c r="A126" s="46">
        <v>62.0</v>
      </c>
      <c r="B126" s="46">
        <v>4.2</v>
      </c>
    </row>
    <row r="127" ht="15.75" customHeight="1">
      <c r="A127" s="46">
        <v>62.5</v>
      </c>
      <c r="B127" s="46">
        <v>4.2</v>
      </c>
    </row>
    <row r="128" ht="15.75" customHeight="1">
      <c r="A128" s="46">
        <v>63.0</v>
      </c>
      <c r="B128" s="46">
        <v>4.2</v>
      </c>
    </row>
    <row r="129" ht="15.75" customHeight="1">
      <c r="A129" s="46">
        <v>63.5</v>
      </c>
      <c r="B129" s="46">
        <v>4.3</v>
      </c>
    </row>
    <row r="130" ht="15.75" customHeight="1">
      <c r="A130" s="46">
        <v>64.0</v>
      </c>
      <c r="B130" s="46">
        <v>4.3</v>
      </c>
    </row>
    <row r="131" ht="15.75" customHeight="1">
      <c r="A131" s="46">
        <v>64.5</v>
      </c>
      <c r="B131" s="46">
        <v>4.3</v>
      </c>
    </row>
    <row r="132" ht="15.75" customHeight="1">
      <c r="A132" s="46">
        <v>65.0</v>
      </c>
      <c r="B132" s="46">
        <v>4.4</v>
      </c>
    </row>
    <row r="133" ht="15.75" customHeight="1">
      <c r="A133" s="46">
        <v>65.5</v>
      </c>
      <c r="B133" s="46">
        <v>4.4</v>
      </c>
    </row>
    <row r="134" ht="15.75" customHeight="1">
      <c r="A134" s="46">
        <v>66.0</v>
      </c>
      <c r="B134" s="46">
        <v>4.5</v>
      </c>
    </row>
    <row r="135" ht="15.75" customHeight="1">
      <c r="A135" s="46">
        <v>66.5</v>
      </c>
      <c r="B135" s="46">
        <v>4.5</v>
      </c>
    </row>
    <row r="136" ht="15.75" customHeight="1">
      <c r="A136" s="46">
        <v>67.0</v>
      </c>
      <c r="B136" s="46">
        <v>4.5</v>
      </c>
    </row>
    <row r="137" ht="15.75" customHeight="1">
      <c r="A137" s="46">
        <v>67.5</v>
      </c>
      <c r="B137" s="46">
        <v>4.6</v>
      </c>
    </row>
    <row r="138" ht="15.75" customHeight="1">
      <c r="A138" s="46">
        <v>68.0</v>
      </c>
      <c r="B138" s="46">
        <v>4.6</v>
      </c>
    </row>
    <row r="139" ht="15.75" customHeight="1">
      <c r="A139" s="46">
        <v>68.5</v>
      </c>
      <c r="B139" s="46">
        <v>4.6</v>
      </c>
    </row>
    <row r="140" ht="15.75" customHeight="1">
      <c r="A140" s="46">
        <v>69.0</v>
      </c>
      <c r="B140" s="46">
        <v>4.7</v>
      </c>
    </row>
    <row r="141" ht="15.75" customHeight="1">
      <c r="A141" s="46">
        <v>69.5</v>
      </c>
      <c r="B141" s="46">
        <v>4.7</v>
      </c>
    </row>
    <row r="142" ht="15.75" customHeight="1">
      <c r="A142" s="46">
        <v>70.0</v>
      </c>
      <c r="B142" s="46">
        <v>4.8</v>
      </c>
    </row>
    <row r="143" ht="15.75" customHeight="1">
      <c r="A143" s="46">
        <v>70.5</v>
      </c>
      <c r="B143" s="46">
        <v>4.8</v>
      </c>
    </row>
    <row r="144" ht="15.75" customHeight="1">
      <c r="A144" s="46">
        <v>71.0</v>
      </c>
      <c r="B144" s="46">
        <v>4.8</v>
      </c>
    </row>
    <row r="145" ht="15.75" customHeight="1">
      <c r="A145" s="46">
        <v>71.5</v>
      </c>
      <c r="B145" s="46">
        <v>4.9</v>
      </c>
    </row>
    <row r="146" ht="15.75" customHeight="1">
      <c r="A146" s="46">
        <v>72.0</v>
      </c>
      <c r="B146" s="46">
        <v>4.9</v>
      </c>
    </row>
    <row r="147" ht="15.75" customHeight="1">
      <c r="A147" s="46">
        <v>72.5</v>
      </c>
      <c r="B147" s="46">
        <v>4.9</v>
      </c>
    </row>
    <row r="148" ht="15.75" customHeight="1">
      <c r="A148" s="46">
        <v>73.0</v>
      </c>
      <c r="B148" s="46">
        <v>5.0</v>
      </c>
    </row>
    <row r="149" ht="15.75" customHeight="1">
      <c r="A149" s="46">
        <v>73.5</v>
      </c>
      <c r="B149" s="46">
        <v>5.0</v>
      </c>
    </row>
    <row r="150" ht="15.75" customHeight="1">
      <c r="A150" s="46">
        <v>74.0</v>
      </c>
      <c r="B150" s="46">
        <v>5.1</v>
      </c>
    </row>
    <row r="151" ht="15.75" customHeight="1">
      <c r="A151" s="46">
        <v>74.5</v>
      </c>
      <c r="B151" s="46">
        <v>5.1</v>
      </c>
    </row>
    <row r="152" ht="15.75" customHeight="1">
      <c r="A152" s="46">
        <v>75.0</v>
      </c>
      <c r="B152" s="46">
        <v>5.1</v>
      </c>
    </row>
    <row r="153" ht="15.75" customHeight="1">
      <c r="A153" s="46">
        <v>75.5</v>
      </c>
      <c r="B153" s="46">
        <v>5.2</v>
      </c>
    </row>
    <row r="154" ht="15.75" customHeight="1">
      <c r="A154" s="46">
        <v>76.0</v>
      </c>
      <c r="B154" s="46">
        <v>5.2</v>
      </c>
    </row>
    <row r="155" ht="15.75" customHeight="1">
      <c r="A155" s="46">
        <v>76.5</v>
      </c>
      <c r="B155" s="46">
        <v>5.2</v>
      </c>
    </row>
    <row r="156" ht="15.75" customHeight="1">
      <c r="A156" s="46">
        <v>77.0</v>
      </c>
      <c r="B156" s="46">
        <v>5.3</v>
      </c>
    </row>
    <row r="157" ht="15.75" customHeight="1">
      <c r="A157" s="46">
        <v>77.5</v>
      </c>
      <c r="B157" s="46">
        <v>5.3</v>
      </c>
    </row>
    <row r="158" ht="15.75" customHeight="1">
      <c r="A158" s="46">
        <v>78.0</v>
      </c>
      <c r="B158" s="46">
        <v>5.4</v>
      </c>
    </row>
    <row r="159" ht="15.75" customHeight="1">
      <c r="A159" s="46">
        <v>78.5</v>
      </c>
      <c r="B159" s="46">
        <v>5.4</v>
      </c>
    </row>
    <row r="160" ht="15.75" customHeight="1">
      <c r="A160" s="46">
        <v>79.0</v>
      </c>
      <c r="B160" s="46">
        <v>5.4</v>
      </c>
    </row>
    <row r="161" ht="15.75" customHeight="1">
      <c r="A161" s="46">
        <v>79.5</v>
      </c>
      <c r="B161" s="46">
        <v>5.5</v>
      </c>
    </row>
    <row r="162" ht="15.75" customHeight="1">
      <c r="A162" s="46">
        <v>80.0</v>
      </c>
      <c r="B162" s="46">
        <v>5.5</v>
      </c>
    </row>
    <row r="163" ht="15.75" customHeight="1">
      <c r="A163" s="46">
        <v>80.5</v>
      </c>
      <c r="B163" s="46">
        <v>5.5</v>
      </c>
    </row>
    <row r="164" ht="15.75" customHeight="1">
      <c r="A164" s="46">
        <v>81.0</v>
      </c>
      <c r="B164" s="46">
        <v>5.6</v>
      </c>
    </row>
    <row r="165" ht="15.75" customHeight="1">
      <c r="A165" s="46">
        <v>81.5</v>
      </c>
      <c r="B165" s="46">
        <v>5.6</v>
      </c>
    </row>
    <row r="166" ht="15.75" customHeight="1">
      <c r="A166" s="46">
        <v>82.0</v>
      </c>
      <c r="B166" s="46">
        <v>5.7</v>
      </c>
    </row>
    <row r="167" ht="15.75" customHeight="1">
      <c r="A167" s="46">
        <v>82.5</v>
      </c>
      <c r="B167" s="46">
        <v>5.7</v>
      </c>
    </row>
    <row r="168" ht="15.75" customHeight="1">
      <c r="A168" s="46">
        <v>83.0</v>
      </c>
      <c r="B168" s="46">
        <v>5.7</v>
      </c>
    </row>
    <row r="169" ht="15.75" customHeight="1">
      <c r="A169" s="46">
        <v>83.5</v>
      </c>
      <c r="B169" s="46">
        <v>5.8</v>
      </c>
    </row>
    <row r="170" ht="15.75" customHeight="1">
      <c r="A170" s="46">
        <v>84.0</v>
      </c>
      <c r="B170" s="46">
        <v>5.8</v>
      </c>
    </row>
    <row r="171" ht="15.75" customHeight="1">
      <c r="A171" s="46">
        <v>84.5</v>
      </c>
      <c r="B171" s="46">
        <v>5.8</v>
      </c>
    </row>
    <row r="172" ht="15.75" customHeight="1">
      <c r="A172" s="46">
        <v>85.0</v>
      </c>
      <c r="B172" s="46">
        <v>5.9</v>
      </c>
    </row>
    <row r="173" ht="15.75" customHeight="1">
      <c r="A173" s="46">
        <v>85.5</v>
      </c>
      <c r="B173" s="46">
        <v>5.9</v>
      </c>
    </row>
    <row r="174" ht="15.75" customHeight="1">
      <c r="A174" s="46">
        <v>86.0</v>
      </c>
      <c r="B174" s="46">
        <v>6.0</v>
      </c>
    </row>
    <row r="175" ht="15.75" customHeight="1">
      <c r="A175" s="46">
        <v>86.5</v>
      </c>
      <c r="B175" s="46">
        <v>6.0</v>
      </c>
    </row>
    <row r="176" ht="15.75" customHeight="1">
      <c r="A176" s="46">
        <v>87.0</v>
      </c>
      <c r="B176" s="46">
        <v>6.0</v>
      </c>
    </row>
    <row r="177" ht="15.75" customHeight="1">
      <c r="A177" s="46">
        <v>87.5</v>
      </c>
      <c r="B177" s="46">
        <v>6.1</v>
      </c>
    </row>
    <row r="178" ht="15.75" customHeight="1">
      <c r="A178" s="46">
        <v>88.0</v>
      </c>
      <c r="B178" s="46">
        <v>6.1</v>
      </c>
    </row>
    <row r="179" ht="15.75" customHeight="1">
      <c r="A179" s="46">
        <v>88.5</v>
      </c>
      <c r="B179" s="46">
        <v>6.1</v>
      </c>
    </row>
    <row r="180" ht="15.75" customHeight="1">
      <c r="A180" s="46">
        <v>89.0</v>
      </c>
      <c r="B180" s="46">
        <v>6.2</v>
      </c>
    </row>
    <row r="181" ht="15.75" customHeight="1">
      <c r="A181" s="46">
        <v>89.5</v>
      </c>
      <c r="B181" s="46">
        <v>6.2</v>
      </c>
    </row>
    <row r="182" ht="15.75" customHeight="1">
      <c r="A182" s="46">
        <v>90.0</v>
      </c>
      <c r="B182" s="46">
        <v>6.3</v>
      </c>
    </row>
    <row r="183" ht="15.75" customHeight="1">
      <c r="A183" s="46">
        <v>90.5</v>
      </c>
      <c r="B183" s="46">
        <v>6.3</v>
      </c>
    </row>
    <row r="184" ht="15.75" customHeight="1">
      <c r="A184" s="46">
        <v>91.0</v>
      </c>
      <c r="B184" s="46">
        <v>6.3</v>
      </c>
    </row>
    <row r="185" ht="15.75" customHeight="1">
      <c r="A185" s="46">
        <v>91.5</v>
      </c>
      <c r="B185" s="46">
        <v>6.4</v>
      </c>
    </row>
    <row r="186" ht="15.75" customHeight="1">
      <c r="A186" s="46">
        <v>92.0</v>
      </c>
      <c r="B186" s="46">
        <v>6.4</v>
      </c>
    </row>
    <row r="187" ht="15.75" customHeight="1">
      <c r="A187" s="46">
        <v>92.5</v>
      </c>
      <c r="B187" s="46">
        <v>6.4</v>
      </c>
    </row>
    <row r="188" ht="15.75" customHeight="1">
      <c r="A188" s="46">
        <v>93.0</v>
      </c>
      <c r="B188" s="46">
        <v>6.5</v>
      </c>
    </row>
    <row r="189" ht="15.75" customHeight="1">
      <c r="A189" s="46">
        <v>93.5</v>
      </c>
      <c r="B189" s="46">
        <v>6.5</v>
      </c>
    </row>
    <row r="190" ht="15.75" customHeight="1">
      <c r="A190" s="46">
        <v>94.0</v>
      </c>
      <c r="B190" s="46">
        <v>6.6</v>
      </c>
    </row>
    <row r="191" ht="15.75" customHeight="1">
      <c r="A191" s="46">
        <v>94.5</v>
      </c>
      <c r="B191" s="46">
        <v>6.6</v>
      </c>
    </row>
    <row r="192" ht="15.75" customHeight="1">
      <c r="A192" s="46">
        <v>95.0</v>
      </c>
      <c r="B192" s="46">
        <v>6.6</v>
      </c>
    </row>
    <row r="193" ht="15.75" customHeight="1">
      <c r="A193" s="46">
        <v>95.5</v>
      </c>
      <c r="B193" s="46">
        <v>6.7</v>
      </c>
    </row>
    <row r="194" ht="15.75" customHeight="1">
      <c r="A194" s="46">
        <v>96.0</v>
      </c>
      <c r="B194" s="46">
        <v>6.7</v>
      </c>
    </row>
    <row r="195" ht="15.75" customHeight="1">
      <c r="A195" s="46">
        <v>96.5</v>
      </c>
      <c r="B195" s="46">
        <v>6.7</v>
      </c>
    </row>
    <row r="196" ht="15.75" customHeight="1">
      <c r="A196" s="46">
        <v>97.0</v>
      </c>
      <c r="B196" s="46">
        <v>6.8</v>
      </c>
    </row>
    <row r="197" ht="15.75" customHeight="1">
      <c r="A197" s="46">
        <v>97.5</v>
      </c>
      <c r="B197" s="46">
        <v>6.8</v>
      </c>
    </row>
    <row r="198" ht="15.75" customHeight="1">
      <c r="A198" s="46">
        <v>98.0</v>
      </c>
      <c r="B198" s="46">
        <v>6.9</v>
      </c>
    </row>
    <row r="199" ht="15.75" customHeight="1">
      <c r="A199" s="46">
        <v>98.5</v>
      </c>
      <c r="B199" s="46">
        <v>6.9</v>
      </c>
    </row>
    <row r="200" ht="15.75" customHeight="1">
      <c r="A200" s="46">
        <v>99.0</v>
      </c>
      <c r="B200" s="46">
        <v>6.9</v>
      </c>
    </row>
    <row r="201" ht="15.75" customHeight="1">
      <c r="A201" s="46">
        <v>99.5</v>
      </c>
      <c r="B201" s="46">
        <v>7.0</v>
      </c>
    </row>
    <row r="202" ht="15.75" customHeight="1">
      <c r="A202" s="46">
        <v>100.0</v>
      </c>
      <c r="B202" s="46">
        <v>7.0</v>
      </c>
    </row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6" t="s">
        <v>61</v>
      </c>
      <c r="B1" s="46" t="s">
        <v>62</v>
      </c>
    </row>
    <row r="2">
      <c r="A2" s="46">
        <v>0.0</v>
      </c>
      <c r="B2" s="47">
        <v>1.0</v>
      </c>
    </row>
    <row r="3">
      <c r="A3" s="46">
        <v>1.0</v>
      </c>
      <c r="B3" s="47">
        <v>1.1</v>
      </c>
    </row>
    <row r="4">
      <c r="A4" s="46">
        <v>2.0</v>
      </c>
      <c r="B4" s="47">
        <v>1.2</v>
      </c>
    </row>
    <row r="5">
      <c r="A5" s="46">
        <v>3.0</v>
      </c>
      <c r="B5" s="47">
        <v>1.3</v>
      </c>
    </row>
    <row r="6">
      <c r="A6" s="46">
        <v>4.0</v>
      </c>
      <c r="B6" s="47">
        <v>1.4</v>
      </c>
    </row>
    <row r="7">
      <c r="A7" s="46">
        <v>5.0</v>
      </c>
      <c r="B7" s="47">
        <v>1.5</v>
      </c>
    </row>
    <row r="8">
      <c r="A8" s="46">
        <v>6.0</v>
      </c>
      <c r="B8" s="47">
        <v>1.6</v>
      </c>
    </row>
    <row r="9">
      <c r="A9" s="46">
        <v>7.0</v>
      </c>
      <c r="B9" s="47">
        <v>1.7</v>
      </c>
    </row>
    <row r="10">
      <c r="A10" s="46">
        <v>8.0</v>
      </c>
      <c r="B10" s="47">
        <v>1.8</v>
      </c>
    </row>
    <row r="11">
      <c r="A11" s="46">
        <v>9.0</v>
      </c>
      <c r="B11" s="47">
        <v>1.9</v>
      </c>
    </row>
    <row r="12">
      <c r="A12" s="46">
        <v>10.0</v>
      </c>
      <c r="B12" s="47">
        <v>2.0</v>
      </c>
    </row>
    <row r="13">
      <c r="A13" s="46">
        <v>11.0</v>
      </c>
      <c r="B13" s="47">
        <v>2.1</v>
      </c>
    </row>
    <row r="14">
      <c r="A14" s="46">
        <v>12.0</v>
      </c>
      <c r="B14" s="47">
        <v>2.2</v>
      </c>
    </row>
    <row r="15">
      <c r="A15" s="46">
        <v>13.0</v>
      </c>
      <c r="B15" s="47">
        <v>2.3</v>
      </c>
    </row>
    <row r="16">
      <c r="A16" s="46">
        <v>14.0</v>
      </c>
      <c r="B16" s="47">
        <v>2.3</v>
      </c>
    </row>
    <row r="17">
      <c r="A17" s="46">
        <v>15.0</v>
      </c>
      <c r="B17" s="47">
        <v>2.4</v>
      </c>
    </row>
    <row r="18">
      <c r="A18" s="46">
        <v>16.0</v>
      </c>
      <c r="B18" s="47">
        <v>2.5</v>
      </c>
    </row>
    <row r="19">
      <c r="A19" s="46">
        <v>17.0</v>
      </c>
      <c r="B19" s="47">
        <v>2.6</v>
      </c>
    </row>
    <row r="20">
      <c r="A20" s="46">
        <v>18.0</v>
      </c>
      <c r="B20" s="47">
        <v>2.7</v>
      </c>
    </row>
    <row r="21" ht="15.75" customHeight="1">
      <c r="A21" s="46">
        <v>19.0</v>
      </c>
      <c r="B21" s="47">
        <v>2.8</v>
      </c>
    </row>
    <row r="22" ht="15.75" customHeight="1">
      <c r="A22" s="46">
        <v>20.0</v>
      </c>
      <c r="B22" s="47">
        <v>2.9</v>
      </c>
    </row>
    <row r="23" ht="15.75" customHeight="1">
      <c r="A23" s="46">
        <v>21.0</v>
      </c>
      <c r="B23" s="47">
        <v>3.0</v>
      </c>
    </row>
    <row r="24" ht="15.75" customHeight="1">
      <c r="A24" s="46">
        <v>22.0</v>
      </c>
      <c r="B24" s="47">
        <v>3.1</v>
      </c>
    </row>
    <row r="25" ht="15.75" customHeight="1">
      <c r="A25" s="46">
        <v>23.0</v>
      </c>
      <c r="B25" s="47">
        <v>3.2</v>
      </c>
    </row>
    <row r="26" ht="15.75" customHeight="1">
      <c r="A26" s="46">
        <v>24.0</v>
      </c>
      <c r="B26" s="47">
        <v>3.3</v>
      </c>
    </row>
    <row r="27" ht="15.75" customHeight="1">
      <c r="A27" s="46">
        <v>25.0</v>
      </c>
      <c r="B27" s="47">
        <v>3.4</v>
      </c>
    </row>
    <row r="28" ht="15.75" customHeight="1">
      <c r="A28" s="46">
        <v>26.0</v>
      </c>
      <c r="B28" s="47">
        <v>3.5</v>
      </c>
    </row>
    <row r="29" ht="15.75" customHeight="1">
      <c r="A29" s="46">
        <v>27.0</v>
      </c>
      <c r="B29" s="47">
        <v>3.6</v>
      </c>
    </row>
    <row r="30" ht="15.75" customHeight="1">
      <c r="A30" s="46">
        <v>28.0</v>
      </c>
      <c r="B30" s="47">
        <v>3.7</v>
      </c>
    </row>
    <row r="31" ht="15.75" customHeight="1">
      <c r="A31" s="46">
        <v>29.0</v>
      </c>
      <c r="B31" s="47">
        <v>3.8</v>
      </c>
    </row>
    <row r="32" ht="15.75" customHeight="1">
      <c r="A32" s="46">
        <v>30.0</v>
      </c>
      <c r="B32" s="47">
        <v>3.9</v>
      </c>
    </row>
    <row r="33" ht="15.75" customHeight="1">
      <c r="A33" s="46">
        <v>31.0</v>
      </c>
      <c r="B33" s="47">
        <v>4.0</v>
      </c>
    </row>
    <row r="34" ht="15.75" customHeight="1">
      <c r="A34" s="46">
        <v>32.0</v>
      </c>
      <c r="B34" s="47">
        <v>4.1</v>
      </c>
    </row>
    <row r="35" ht="15.75" customHeight="1">
      <c r="A35" s="46">
        <v>33.0</v>
      </c>
      <c r="B35" s="47">
        <v>4.3</v>
      </c>
    </row>
    <row r="36" ht="15.75" customHeight="1">
      <c r="A36" s="46">
        <v>34.0</v>
      </c>
      <c r="B36" s="47">
        <v>4.4</v>
      </c>
    </row>
    <row r="37" ht="15.75" customHeight="1">
      <c r="A37" s="46">
        <v>35.0</v>
      </c>
      <c r="B37" s="47">
        <v>4.5</v>
      </c>
    </row>
    <row r="38" ht="15.75" customHeight="1">
      <c r="A38" s="46">
        <v>36.0</v>
      </c>
      <c r="B38" s="47">
        <v>4.7</v>
      </c>
    </row>
    <row r="39" ht="15.75" customHeight="1">
      <c r="A39" s="46">
        <v>37.0</v>
      </c>
      <c r="B39" s="47">
        <v>4.8</v>
      </c>
    </row>
    <row r="40" ht="15.75" customHeight="1">
      <c r="A40" s="46">
        <v>38.0</v>
      </c>
      <c r="B40" s="47">
        <v>5.0</v>
      </c>
    </row>
    <row r="41" ht="15.75" customHeight="1">
      <c r="A41" s="46">
        <v>39.0</v>
      </c>
      <c r="B41" s="47">
        <v>5.1</v>
      </c>
    </row>
    <row r="42" ht="15.75" customHeight="1">
      <c r="A42" s="46">
        <v>40.0</v>
      </c>
      <c r="B42" s="47">
        <v>5.3</v>
      </c>
    </row>
    <row r="43" ht="15.75" customHeight="1">
      <c r="A43" s="46">
        <v>41.0</v>
      </c>
      <c r="B43" s="47">
        <v>5.4</v>
      </c>
    </row>
    <row r="44" ht="15.75" customHeight="1">
      <c r="A44" s="46">
        <v>42.0</v>
      </c>
      <c r="B44" s="47">
        <v>5.6</v>
      </c>
    </row>
    <row r="45" ht="15.75" customHeight="1">
      <c r="A45" s="46">
        <v>43.0</v>
      </c>
      <c r="B45" s="47">
        <v>5.7</v>
      </c>
    </row>
    <row r="46" ht="15.75" customHeight="1">
      <c r="A46" s="46">
        <v>44.0</v>
      </c>
      <c r="B46" s="47">
        <v>5.8</v>
      </c>
    </row>
    <row r="47" ht="15.75" customHeight="1">
      <c r="A47" s="46">
        <v>45.0</v>
      </c>
      <c r="B47" s="47">
        <v>6.0</v>
      </c>
    </row>
    <row r="48" ht="15.75" customHeight="1">
      <c r="A48" s="46">
        <v>46.0</v>
      </c>
      <c r="B48" s="47">
        <v>6.1</v>
      </c>
    </row>
    <row r="49" ht="15.75" customHeight="1">
      <c r="A49" s="46">
        <v>47.0</v>
      </c>
      <c r="B49" s="47">
        <v>6.3</v>
      </c>
    </row>
    <row r="50" ht="15.75" customHeight="1">
      <c r="A50" s="46">
        <v>48.0</v>
      </c>
      <c r="B50" s="47">
        <v>6.4</v>
      </c>
    </row>
    <row r="51" ht="15.75" customHeight="1">
      <c r="A51" s="46">
        <v>49.0</v>
      </c>
      <c r="B51" s="47">
        <v>6.6</v>
      </c>
    </row>
    <row r="52" ht="15.75" customHeight="1">
      <c r="A52" s="46">
        <v>50.0</v>
      </c>
      <c r="B52" s="47">
        <v>6.7</v>
      </c>
    </row>
    <row r="53" ht="15.75" customHeight="1">
      <c r="A53" s="46">
        <v>51.0</v>
      </c>
      <c r="B53" s="47">
        <v>6.9</v>
      </c>
    </row>
    <row r="54" ht="15.75" customHeight="1">
      <c r="A54" s="46">
        <v>52.0</v>
      </c>
      <c r="B54" s="47">
        <v>7.0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6" t="s">
        <v>15</v>
      </c>
      <c r="B1" s="46" t="s">
        <v>16</v>
      </c>
    </row>
    <row r="2">
      <c r="A2" s="46">
        <v>0.0</v>
      </c>
      <c r="B2" s="46">
        <v>1.0</v>
      </c>
    </row>
    <row r="3">
      <c r="A3" s="46">
        <v>0.5</v>
      </c>
      <c r="B3" s="46">
        <v>1.1</v>
      </c>
    </row>
    <row r="4">
      <c r="A4" s="46">
        <v>1.0</v>
      </c>
      <c r="B4" s="46">
        <v>1.3</v>
      </c>
    </row>
    <row r="5">
      <c r="A5" s="46">
        <v>1.5</v>
      </c>
      <c r="B5" s="46">
        <v>1.4</v>
      </c>
    </row>
    <row r="6">
      <c r="A6" s="46">
        <v>2.0</v>
      </c>
      <c r="B6" s="46">
        <v>1.5</v>
      </c>
    </row>
    <row r="7">
      <c r="A7" s="46">
        <v>2.5</v>
      </c>
      <c r="B7" s="46">
        <v>1.6</v>
      </c>
    </row>
    <row r="8">
      <c r="A8" s="46">
        <v>3.0</v>
      </c>
      <c r="B8" s="46">
        <v>1.8</v>
      </c>
    </row>
    <row r="9">
      <c r="A9" s="46">
        <v>3.5</v>
      </c>
      <c r="B9" s="46">
        <v>1.9</v>
      </c>
    </row>
    <row r="10">
      <c r="A10" s="46">
        <v>4.0</v>
      </c>
      <c r="B10" s="46">
        <v>2.0</v>
      </c>
    </row>
    <row r="11">
      <c r="A11" s="46">
        <v>4.5</v>
      </c>
      <c r="B11" s="46">
        <v>2.1</v>
      </c>
    </row>
    <row r="12">
      <c r="A12" s="46">
        <v>5.0</v>
      </c>
      <c r="B12" s="46">
        <v>2.3</v>
      </c>
    </row>
    <row r="13">
      <c r="A13" s="46">
        <v>5.5</v>
      </c>
      <c r="B13" s="46">
        <v>2.4</v>
      </c>
    </row>
    <row r="14">
      <c r="A14" s="46">
        <v>6.0</v>
      </c>
      <c r="B14" s="46">
        <v>2.5</v>
      </c>
    </row>
    <row r="15">
      <c r="A15" s="46">
        <v>6.5</v>
      </c>
      <c r="B15" s="46">
        <v>2.6</v>
      </c>
    </row>
    <row r="16">
      <c r="A16" s="46">
        <v>7.0</v>
      </c>
      <c r="B16" s="46">
        <v>2.8</v>
      </c>
    </row>
    <row r="17">
      <c r="A17" s="46">
        <v>7.5</v>
      </c>
      <c r="B17" s="46">
        <v>2.9</v>
      </c>
    </row>
    <row r="18">
      <c r="A18" s="46">
        <v>8.0</v>
      </c>
      <c r="B18" s="46">
        <v>3.0</v>
      </c>
    </row>
    <row r="19">
      <c r="A19" s="46">
        <v>8.5</v>
      </c>
      <c r="B19" s="46">
        <v>3.1</v>
      </c>
    </row>
    <row r="20">
      <c r="A20" s="46">
        <v>9.0</v>
      </c>
      <c r="B20" s="46">
        <v>3.3</v>
      </c>
    </row>
    <row r="21" ht="15.75" customHeight="1">
      <c r="A21" s="46">
        <v>9.5</v>
      </c>
      <c r="B21" s="46">
        <v>3.4</v>
      </c>
    </row>
    <row r="22" ht="15.75" customHeight="1">
      <c r="A22" s="46">
        <v>10.0</v>
      </c>
      <c r="B22" s="46">
        <v>3.5</v>
      </c>
    </row>
    <row r="23" ht="15.75" customHeight="1">
      <c r="A23" s="46">
        <v>10.5</v>
      </c>
      <c r="B23" s="46">
        <v>3.6</v>
      </c>
    </row>
    <row r="24" ht="15.75" customHeight="1">
      <c r="A24" s="46">
        <v>11.0</v>
      </c>
      <c r="B24" s="46">
        <v>3.8</v>
      </c>
    </row>
    <row r="25" ht="15.75" customHeight="1">
      <c r="A25" s="46">
        <v>11.5</v>
      </c>
      <c r="B25" s="46">
        <v>3.9</v>
      </c>
    </row>
    <row r="26" ht="15.75" customHeight="1">
      <c r="A26" s="46">
        <v>12.0</v>
      </c>
      <c r="B26" s="46">
        <v>4.0</v>
      </c>
    </row>
    <row r="27" ht="15.75" customHeight="1">
      <c r="A27" s="46">
        <v>12.5</v>
      </c>
      <c r="B27" s="46">
        <v>4.2</v>
      </c>
    </row>
    <row r="28" ht="15.75" customHeight="1">
      <c r="A28" s="46">
        <v>13.0</v>
      </c>
      <c r="B28" s="46">
        <v>4.4</v>
      </c>
    </row>
    <row r="29" ht="15.75" customHeight="1">
      <c r="A29" s="46">
        <v>13.5</v>
      </c>
      <c r="B29" s="46">
        <v>4.6</v>
      </c>
    </row>
    <row r="30" ht="15.75" customHeight="1">
      <c r="A30" s="46">
        <v>14.0</v>
      </c>
      <c r="B30" s="46">
        <v>4.8</v>
      </c>
    </row>
    <row r="31" ht="15.75" customHeight="1">
      <c r="A31" s="46">
        <v>14.5</v>
      </c>
      <c r="B31" s="46">
        <v>4.9</v>
      </c>
    </row>
    <row r="32" ht="15.75" customHeight="1">
      <c r="A32" s="46">
        <v>15.0</v>
      </c>
      <c r="B32" s="46">
        <v>5.1</v>
      </c>
    </row>
    <row r="33" ht="15.75" customHeight="1">
      <c r="A33" s="46">
        <v>15.5</v>
      </c>
      <c r="B33" s="46">
        <v>5.3</v>
      </c>
    </row>
    <row r="34" ht="15.75" customHeight="1">
      <c r="A34" s="46">
        <v>16.0</v>
      </c>
      <c r="B34" s="46">
        <v>5.5</v>
      </c>
    </row>
    <row r="35" ht="15.75" customHeight="1">
      <c r="A35" s="46">
        <v>16.5</v>
      </c>
      <c r="B35" s="46">
        <v>5.7</v>
      </c>
    </row>
    <row r="36" ht="15.75" customHeight="1">
      <c r="A36" s="46">
        <v>17.0</v>
      </c>
      <c r="B36" s="46">
        <v>5.9</v>
      </c>
    </row>
    <row r="37" ht="15.75" customHeight="1">
      <c r="A37" s="46">
        <v>17.5</v>
      </c>
      <c r="B37" s="46">
        <v>6.1</v>
      </c>
    </row>
    <row r="38" ht="15.75" customHeight="1">
      <c r="A38" s="46">
        <v>18.0</v>
      </c>
      <c r="B38" s="46">
        <v>6.3</v>
      </c>
    </row>
    <row r="39" ht="15.75" customHeight="1">
      <c r="A39" s="46">
        <v>18.5</v>
      </c>
      <c r="B39" s="46">
        <v>6.4</v>
      </c>
    </row>
    <row r="40" ht="15.75" customHeight="1">
      <c r="A40" s="46">
        <v>19.0</v>
      </c>
      <c r="B40" s="46">
        <v>6.6</v>
      </c>
    </row>
    <row r="41" ht="15.75" customHeight="1">
      <c r="A41" s="46">
        <v>19.5</v>
      </c>
      <c r="B41" s="46">
        <v>6.8</v>
      </c>
    </row>
    <row r="42" ht="15.75" customHeight="1">
      <c r="A42" s="46">
        <v>20.0</v>
      </c>
      <c r="B42" s="46">
        <v>7.0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>
      <c r="B53" s="47"/>
    </row>
    <row r="54" ht="15.75" customHeight="1">
      <c r="B54" s="47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8" t="s">
        <v>63</v>
      </c>
      <c r="B1" s="49" t="s">
        <v>15</v>
      </c>
      <c r="C1" s="50"/>
      <c r="D1" s="50"/>
      <c r="E1" s="51"/>
    </row>
    <row r="2">
      <c r="A2" s="52"/>
      <c r="B2" s="53" t="s">
        <v>10</v>
      </c>
      <c r="C2" s="54" t="s">
        <v>11</v>
      </c>
      <c r="D2" s="54" t="s">
        <v>14</v>
      </c>
      <c r="E2" s="55" t="s">
        <v>13</v>
      </c>
    </row>
    <row r="3">
      <c r="A3" s="56" t="s">
        <v>64</v>
      </c>
      <c r="B3" s="57">
        <v>4.0</v>
      </c>
      <c r="C3" s="57">
        <v>3.0</v>
      </c>
      <c r="D3" s="57">
        <v>2.0</v>
      </c>
      <c r="E3" s="57">
        <v>0.0</v>
      </c>
    </row>
    <row r="4">
      <c r="A4" s="56"/>
      <c r="B4" s="57"/>
      <c r="C4" s="57"/>
      <c r="D4" s="57"/>
      <c r="E4" s="57"/>
    </row>
    <row r="5">
      <c r="A5" s="56"/>
      <c r="B5" s="57"/>
      <c r="C5" s="57"/>
      <c r="D5" s="57"/>
      <c r="E5" s="57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2023-08-07T04:08:01Z</dcterms:created>
  <dc:creator>Gerardo Galan Cruz</dc:creator>
</cp:coreProperties>
</file>