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Ryan\Documents\JODY\Tableau_projects\"/>
    </mc:Choice>
  </mc:AlternateContent>
  <xr:revisionPtr revIDLastSave="0" documentId="13_ncr:1_{98400A4B-BB04-4C26-8A63-AA243E07C05B}" xr6:coauthVersionLast="46" xr6:coauthVersionMax="46" xr10:uidLastSave="{00000000-0000-0000-0000-000000000000}"/>
  <bookViews>
    <workbookView xWindow="28680" yWindow="-120" windowWidth="29040" windowHeight="15840" firstSheet="1" activeTab="4" xr2:uid="{B1514C6A-65E6-430B-A344-71D3CD939F11}"/>
  </bookViews>
  <sheets>
    <sheet name="service area profile" sheetId="8" r:id="rId1"/>
    <sheet name="key facts" sheetId="1" r:id="rId2"/>
    <sheet name="by county" sheetId="7" r:id="rId3"/>
    <sheet name="Skamania race" sheetId="10" r:id="rId4"/>
    <sheet name="Skamania Donut" sheetId="22" r:id="rId5"/>
    <sheet name="Klickitat race" sheetId="9" r:id="rId6"/>
    <sheet name="Klickitat donut" sheetId="14" r:id="rId7"/>
    <sheet name="by race" sheetId="6" r:id="rId8"/>
    <sheet name="poverty by race-Tableau ready" sheetId="4" r:id="rId9"/>
    <sheet name="poverty by race" sheetId="2" r:id="rId10"/>
  </sheets>
  <calcPr calcId="191029"/>
  <pivotCaches>
    <pivotCache cacheId="15" r:id="rId11"/>
    <pivotCache cacheId="35"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6" l="1"/>
  <c r="I8" i="6" l="1"/>
  <c r="H8" i="6"/>
  <c r="G8" i="6"/>
  <c r="F8" i="6"/>
  <c r="E8" i="6"/>
  <c r="D8" i="6"/>
  <c r="C8" i="6"/>
  <c r="B8" i="6"/>
  <c r="I4" i="6"/>
  <c r="H4" i="6"/>
  <c r="G4" i="6"/>
  <c r="F4" i="6"/>
  <c r="E4" i="6"/>
  <c r="D4" i="6"/>
  <c r="C4" i="6"/>
  <c r="B4" i="6"/>
  <c r="I5" i="6"/>
  <c r="H5" i="6"/>
  <c r="G5" i="6"/>
  <c r="F5" i="6"/>
  <c r="E5" i="6"/>
  <c r="D5" i="6"/>
  <c r="C5" i="6"/>
  <c r="B5" i="6"/>
  <c r="I9" i="6"/>
  <c r="H9" i="6"/>
  <c r="G9" i="6"/>
  <c r="F9" i="6"/>
  <c r="E9" i="6"/>
  <c r="D9" i="6"/>
  <c r="C9" i="6"/>
  <c r="B9" i="6"/>
  <c r="I3" i="7"/>
  <c r="I3" i="6"/>
  <c r="O4" i="4"/>
  <c r="N4" i="4"/>
  <c r="U4" i="4" s="1"/>
  <c r="M4" i="4"/>
  <c r="L4" i="4"/>
  <c r="K4" i="4"/>
  <c r="J4" i="4"/>
  <c r="Q4" i="4" s="1"/>
  <c r="H4" i="4"/>
  <c r="G4" i="4"/>
  <c r="F4" i="4"/>
  <c r="D4" i="4"/>
  <c r="C4" i="4"/>
  <c r="B4" i="4"/>
  <c r="W3" i="4"/>
  <c r="V3" i="4"/>
  <c r="U3" i="4"/>
  <c r="T3" i="4"/>
  <c r="R3" i="4"/>
  <c r="Q3" i="4"/>
  <c r="E3" i="4"/>
  <c r="V2" i="4"/>
  <c r="U2" i="4"/>
  <c r="T2" i="4"/>
  <c r="R2" i="4"/>
  <c r="Q2" i="4"/>
  <c r="P2" i="4"/>
  <c r="I2" i="4"/>
  <c r="I4" i="4" s="1"/>
  <c r="E2" i="4"/>
  <c r="E4" i="4" s="1"/>
  <c r="S4" i="4" s="1"/>
  <c r="S8" i="2"/>
  <c r="L8" i="2"/>
  <c r="S7" i="2"/>
  <c r="Q3" i="2"/>
  <c r="L7" i="2"/>
  <c r="U4" i="2"/>
  <c r="S4" i="2"/>
  <c r="W5" i="2"/>
  <c r="V5" i="2"/>
  <c r="U5" i="2"/>
  <c r="T5" i="2"/>
  <c r="S5" i="2"/>
  <c r="R5" i="2"/>
  <c r="Q5" i="2"/>
  <c r="Q4" i="2"/>
  <c r="W4" i="2"/>
  <c r="V4" i="2"/>
  <c r="T4" i="2"/>
  <c r="R4" i="2"/>
  <c r="W3" i="2"/>
  <c r="V3" i="2"/>
  <c r="U3" i="2"/>
  <c r="T3" i="2"/>
  <c r="S3" i="2"/>
  <c r="R3" i="2"/>
  <c r="P3" i="2"/>
  <c r="P5" i="2" s="1"/>
  <c r="O5" i="2"/>
  <c r="N5" i="2"/>
  <c r="M5" i="2"/>
  <c r="L5" i="2"/>
  <c r="K5" i="2"/>
  <c r="J5" i="2"/>
  <c r="I5" i="2"/>
  <c r="H5" i="2"/>
  <c r="G5" i="2"/>
  <c r="F5" i="2"/>
  <c r="E5" i="2"/>
  <c r="D5" i="2"/>
  <c r="C5" i="2"/>
  <c r="B5" i="2"/>
  <c r="E3" i="2"/>
  <c r="I3" i="2"/>
  <c r="E4" i="2"/>
  <c r="S3" i="4" l="1"/>
  <c r="R4" i="4"/>
  <c r="V4" i="4"/>
  <c r="P4" i="4"/>
  <c r="W4" i="4" s="1"/>
  <c r="T4" i="4"/>
  <c r="S2" i="4"/>
  <c r="W2" i="4"/>
</calcChain>
</file>

<file path=xl/sharedStrings.xml><?xml version="1.0" encoding="utf-8"?>
<sst xmlns="http://schemas.openxmlformats.org/spreadsheetml/2006/main" count="314" uniqueCount="193">
  <si>
    <t>total population</t>
  </si>
  <si>
    <t>total households</t>
  </si>
  <si>
    <t>avereage household size</t>
  </si>
  <si>
    <t>median age</t>
  </si>
  <si>
    <t>internet at home</t>
  </si>
  <si>
    <t>% Latino</t>
  </si>
  <si>
    <t>% Native American</t>
  </si>
  <si>
    <t>Klickitat County</t>
  </si>
  <si>
    <t>Skamania County</t>
  </si>
  <si>
    <t>% age 65+</t>
  </si>
  <si>
    <t>15% below 100%FPL, 38% below 200%FPL</t>
  </si>
  <si>
    <t>% under age 18</t>
  </si>
  <si>
    <t>% with a disability</t>
  </si>
  <si>
    <t>% White (non Latino)</t>
  </si>
  <si>
    <t>13.5% below 100% FPL, 29.9% below 200%FPL</t>
  </si>
  <si>
    <t>21.8% below 100%FPL, 43.7% below 200%FPL</t>
  </si>
  <si>
    <t>18.5% below 100%FPL, 45.8% below 200%FPL</t>
  </si>
  <si>
    <t>% Latino living in poverty</t>
  </si>
  <si>
    <t>% Native American living in poverty</t>
  </si>
  <si>
    <t xml:space="preserve">use Data USA https://datausa.io/profile/geo/klickitat-county-wa?compare=skamania-county-wa#poverty_ethnicity </t>
  </si>
  <si>
    <t>combined counties</t>
  </si>
  <si>
    <t>% of this demographic in poverty</t>
  </si>
  <si>
    <t>Asian</t>
  </si>
  <si>
    <t>Total # Latino</t>
  </si>
  <si>
    <t xml:space="preserve">Total # Native American </t>
  </si>
  <si>
    <t>Total # White non Latino</t>
  </si>
  <si>
    <t>Total # Black</t>
  </si>
  <si>
    <t>Total # 2 or more</t>
  </si>
  <si>
    <t>Total # other</t>
  </si>
  <si>
    <t># in poverty - Latino</t>
  </si>
  <si>
    <t xml:space="preserve"># in poverty - Native American </t>
  </si>
  <si>
    <t># in poverty - White non Latino</t>
  </si>
  <si>
    <t># in poverty - Black</t>
  </si>
  <si>
    <t># in poverty - 2 or more</t>
  </si>
  <si>
    <t># in poverty - other</t>
  </si>
  <si>
    <t>% in poverty - Latino</t>
  </si>
  <si>
    <t xml:space="preserve">% in poverty - Native American </t>
  </si>
  <si>
    <t>% in poverty - White non Latino</t>
  </si>
  <si>
    <t>% in poverty - Black</t>
  </si>
  <si>
    <t>% in poverty - 2 or more</t>
  </si>
  <si>
    <t>% in poverty - other</t>
  </si>
  <si>
    <t>Total # Asian</t>
  </si>
  <si>
    <t># in poverty - Asian</t>
  </si>
  <si>
    <t>% in poverty - Asian</t>
  </si>
  <si>
    <t>Data Source: US Census Bureau, American Community Survey. 2014-18</t>
  </si>
  <si>
    <t>total population 2018</t>
  </si>
  <si>
    <t>% of children in poverty</t>
  </si>
  <si>
    <t>Poverty Rate</t>
  </si>
  <si>
    <t>Per capita income</t>
  </si>
  <si>
    <t>DataUSA</t>
  </si>
  <si>
    <t>source</t>
  </si>
  <si>
    <t>CARES</t>
  </si>
  <si>
    <t>Median property value</t>
  </si>
  <si>
    <t>number of employees</t>
  </si>
  <si>
    <t>$235,900 (7.6% 1-year growth)</t>
  </si>
  <si>
    <t>$282,400 (13.6% 1-year growth)</t>
  </si>
  <si>
    <t>8,329 (1% 1-year growth)</t>
  </si>
  <si>
    <t>5,162 (4.6% 1-year growth)</t>
  </si>
  <si>
    <t>unemployment rate</t>
  </si>
  <si>
    <t xml:space="preserve">totals - from CARES Engagement Network CHNA Report https://cares.page.link/UkWd </t>
  </si>
  <si>
    <t>from CARES (1518 total non Latino in poverty)</t>
  </si>
  <si>
    <t>from CARES (2923 total non Latino in poverty)</t>
  </si>
  <si>
    <t>region</t>
  </si>
  <si>
    <t>in poverty in Skamania</t>
  </si>
  <si>
    <t>in poverty in Klickitat</t>
  </si>
  <si>
    <t>Latino</t>
  </si>
  <si>
    <t xml:space="preserve">Native American </t>
  </si>
  <si>
    <t>White non Latino</t>
  </si>
  <si>
    <t>Black</t>
  </si>
  <si>
    <t>other</t>
  </si>
  <si>
    <t>Mixed race</t>
  </si>
  <si>
    <t>measures</t>
  </si>
  <si>
    <t>Skamania population</t>
  </si>
  <si>
    <t>Klickitat population</t>
  </si>
  <si>
    <t>Total Pop</t>
  </si>
  <si>
    <t>Skamania Latinos</t>
  </si>
  <si>
    <t xml:space="preserve">Skamania Native Americans </t>
  </si>
  <si>
    <t>Skamania White non Latinos</t>
  </si>
  <si>
    <t>Skamania Blacks</t>
  </si>
  <si>
    <t>Skamania Asians</t>
  </si>
  <si>
    <t>Skamania Mixed race</t>
  </si>
  <si>
    <t>Skamania other</t>
  </si>
  <si>
    <t>Klickitat Latinos</t>
  </si>
  <si>
    <t xml:space="preserve">Klickitat Native Americans </t>
  </si>
  <si>
    <t>Klickitat White non Latinos</t>
  </si>
  <si>
    <t>Klickitat Blacks</t>
  </si>
  <si>
    <t>Klickitat Asians</t>
  </si>
  <si>
    <t>Klickitat Mixed race</t>
  </si>
  <si>
    <t>Klickitat other</t>
  </si>
  <si>
    <t xml:space="preserve">in poverty </t>
  </si>
  <si>
    <t>Skamania Pop</t>
  </si>
  <si>
    <t>Klickitat Pop</t>
  </si>
  <si>
    <t>% in poverty in Skamania</t>
  </si>
  <si>
    <t>% in poverty in Klickitat</t>
  </si>
  <si>
    <t>% of total Skamania pop</t>
  </si>
  <si>
    <t>% of total Klickitat pop</t>
  </si>
  <si>
    <t>6.2% (20% do not speak English well)</t>
  </si>
  <si>
    <t>12.1% (33% of these do not speak English well)</t>
  </si>
  <si>
    <t>Census COVID-19 impact report</t>
  </si>
  <si>
    <t>prepandemic = 4.3%, pandemic = 7-15%</t>
  </si>
  <si>
    <t>prepandemic = 4.3%, pandemic = 6-12%</t>
  </si>
  <si>
    <t>https://fred.stlouisfed.org/series/WAKLIC9URN; Bureau of Labor Statistics</t>
  </si>
  <si>
    <t>Service Area Profile - KEY FACTS, data Source:  US Census Bureau, American Community Survey 2014-2018 retrieved from Cares CHNA Health Indicators Report and www.datausa.io; Bureau of Labor Statistics retrieved from fred.stlouisfed.org</t>
  </si>
  <si>
    <t>High School Graduation rate</t>
  </si>
  <si>
    <t xml:space="preserve">families with children </t>
  </si>
  <si>
    <t>Race/ethnicity</t>
  </si>
  <si>
    <t>Gender</t>
  </si>
  <si>
    <t>Largest age group served</t>
  </si>
  <si>
    <t>Children served (&lt;18 years)</t>
  </si>
  <si>
    <t>Poverty</t>
  </si>
  <si>
    <t>Employment</t>
  </si>
  <si>
    <t>Housing</t>
  </si>
  <si>
    <t>Homeless</t>
  </si>
  <si>
    <t>Education</t>
  </si>
  <si>
    <t>Health insurance</t>
  </si>
  <si>
    <t>tableau (Python?) bar chart</t>
  </si>
  <si>
    <t>map (CARES or Broadstreet)</t>
  </si>
  <si>
    <t>% female</t>
  </si>
  <si>
    <t>CARES - EdFacts)</t>
  </si>
  <si>
    <t>Housing cost burden (Housing costs exceed 30% of income)</t>
  </si>
  <si>
    <t>86% (below state &amp; national aves!)</t>
  </si>
  <si>
    <t>Broadstreet card or CARES dials ??</t>
  </si>
  <si>
    <t>91% insured</t>
  </si>
  <si>
    <t>associate degree or higher (25+ years)</t>
  </si>
  <si>
    <t>33% (below state and national)</t>
  </si>
  <si>
    <t>Food insecurity rate</t>
  </si>
  <si>
    <t>87% (state = 91%)</t>
  </si>
  <si>
    <t>36.6% (state =  45%)</t>
  </si>
  <si>
    <t>show in service area profile table</t>
  </si>
  <si>
    <t>x</t>
  </si>
  <si>
    <t>graphic</t>
  </si>
  <si>
    <t>broadstreet card?</t>
  </si>
  <si>
    <t>maybe</t>
  </si>
  <si>
    <t>Free &amp; reduced price school lunch eligibility</t>
  </si>
  <si>
    <t>Head Start programs, rate per 10k children</t>
  </si>
  <si>
    <t>40.5% (state = 43%)</t>
  </si>
  <si>
    <t>33% (state=9%)</t>
  </si>
  <si>
    <t>% of insured receiving Mediaid</t>
  </si>
  <si>
    <t>26.5% (state=22%)</t>
  </si>
  <si>
    <t>receiving SNAP benefits</t>
  </si>
  <si>
    <t>12% (state=12.5%)</t>
  </si>
  <si>
    <t>Housing vacancy rate</t>
  </si>
  <si>
    <t xml:space="preserve">19.5% (state=8.6%) </t>
  </si>
  <si>
    <t>CARES DONUT - shows high % 'vacant for other use' (vacation rental?) - look at CARES map (why is it higher in N. Skamania?)</t>
  </si>
  <si>
    <t>"This indicator reports the number and percentage of housing units that are vacant. A housing unit is considered vacant by the American Community Survey if no one is living in it at the time of interview. Units occupied at the time of interview entirely by persons who are staying two months or less and who have a more permanent residence elsewhere are considered to be temporarily occupied, and are classified as “vacant.”</t>
  </si>
  <si>
    <t>29% (state = 32%)</t>
  </si>
  <si>
    <t>DataUSA/CARES</t>
  </si>
  <si>
    <t>Median household income/Median Family income</t>
  </si>
  <si>
    <t>$54,056 (5.5% 1-year growth)/$64,357 (state=$84,182) - median for single females with children=$20,250</t>
  </si>
  <si>
    <t>by far the families composed of a single female with children have the lowest median income</t>
  </si>
  <si>
    <t>notes</t>
  </si>
  <si>
    <t>$26,128 (state=36,887), Hispanic=$13,110/nonHispanic=$27,914</t>
  </si>
  <si>
    <t>CARES dial ?</t>
  </si>
  <si>
    <t>$58,598 (9.3% 1-year growth)/$69,292 - single females with children=$18,889</t>
  </si>
  <si>
    <t>$30,216; Hispanic=$18,569/nonHispanic=$30,986</t>
  </si>
  <si>
    <t>CARES (Feeding America 2017)/Broadstreet (Feeding America 2018)</t>
  </si>
  <si>
    <t>much of both counties are considered 'Food Deserts', Broadstreet map(FARA 2017 data)</t>
  </si>
  <si>
    <t>Broadstreet cards - 14% of service area total pop &amp; 22% of children food insecure (FA 2018 data)</t>
  </si>
  <si>
    <t>12.5% (state = 11.5%) / 13% (22% of children)</t>
  </si>
  <si>
    <t>13% / 14% (21% of children)</t>
  </si>
  <si>
    <t xml:space="preserve">Broadstreet card, or custom profile vs. US/WA age profile </t>
  </si>
  <si>
    <t>our comnity at a glance (broadstreet cards</t>
  </si>
  <si>
    <t>rural vs. urban</t>
  </si>
  <si>
    <t>languages spoken</t>
  </si>
  <si>
    <t>x (children or all?; food desert map?)</t>
  </si>
  <si>
    <t>x, (+ map with kids emphasized?)</t>
  </si>
  <si>
    <t>2 graphs (by county) - pie chart or donut.  Could use Broadstreet card donut</t>
  </si>
  <si>
    <t>bar chart</t>
  </si>
  <si>
    <t>conditions of poverty tables</t>
  </si>
  <si>
    <t>food</t>
  </si>
  <si>
    <t>housing</t>
  </si>
  <si>
    <t>2019 CHA - 30% &amp; 41% spend &gt;50% of income</t>
  </si>
  <si>
    <t>income/employment</t>
  </si>
  <si>
    <t>school</t>
  </si>
  <si>
    <t xml:space="preserve">income/empl </t>
  </si>
  <si>
    <t>income/empl</t>
  </si>
  <si>
    <t>as pie chart</t>
  </si>
  <si>
    <t>school narrative only</t>
  </si>
  <si>
    <t>check CARES detailed report &amp; map - 18-64 yo: eastern part of K county highest with concentrations Goldendale, Dallesport, Wishram ~20%. Highest #s in Goldendale (387 people)</t>
  </si>
  <si>
    <t>state=12.7%, USA=12.6%, eastern part of K county highest with concentrations Goldendale, Dallesport, Wishram. Highest #s in Goldendale (776 people)</t>
  </si>
  <si>
    <t xml:space="preserve">source:  US Census Bureau, American Community Survey 2014-2018 </t>
  </si>
  <si>
    <t>Poverty Rates</t>
  </si>
  <si>
    <r>
      <t>15% below 100%FPL,</t>
    </r>
    <r>
      <rPr>
        <b/>
        <sz val="12"/>
        <color theme="1"/>
        <rFont val="Calibri"/>
        <family val="2"/>
        <scheme val="minor"/>
      </rPr>
      <t xml:space="preserve"> 38%</t>
    </r>
    <r>
      <rPr>
        <sz val="12"/>
        <color theme="1"/>
        <rFont val="Calibri"/>
        <family val="2"/>
        <scheme val="minor"/>
      </rPr>
      <t xml:space="preserve"> below 200%FPL</t>
    </r>
  </si>
  <si>
    <r>
      <t xml:space="preserve">13.5% below 100% FPL, </t>
    </r>
    <r>
      <rPr>
        <b/>
        <sz val="12"/>
        <color theme="1"/>
        <rFont val="Calibri"/>
        <family val="2"/>
        <scheme val="minor"/>
      </rPr>
      <t>29.9%</t>
    </r>
    <r>
      <rPr>
        <sz val="12"/>
        <color theme="1"/>
        <rFont val="Calibri"/>
        <family val="2"/>
        <scheme val="minor"/>
      </rPr>
      <t xml:space="preserve"> below 200%FPL</t>
    </r>
  </si>
  <si>
    <t xml:space="preserve"># in poverty in 2018 - from DataUSA https://datausa.io/profile/geo/klickitat-county-wa?compare=skamania-county-wa#poverty_ethnicity, and CARES </t>
  </si>
  <si>
    <t>Total # Mixed Race</t>
  </si>
  <si>
    <t>Sum of Field2</t>
  </si>
  <si>
    <t>Row Labels</t>
  </si>
  <si>
    <t>Grand Total</t>
  </si>
  <si>
    <t>Native American</t>
  </si>
  <si>
    <t>African American/Black</t>
  </si>
  <si>
    <t>Mixed Race</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</si>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</sst>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2">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u/>
      <sz val="11"/>
      <color theme="10"/>
      <name val="Calibri"/>
      <family val="2"/>
      <scheme val="minor"/>
    </font>
    <font>
      <sz val="11"/>
      <color rgb="FF9C0006"/>
      <name val="Calibri"/>
      <family val="2"/>
      <scheme val="minor"/>
    </font>
    <font>
      <sz val="13"/>
      <color rgb="FF000000"/>
      <name val="Helvetica Neue"/>
    </font>
    <font>
      <sz val="10"/>
      <color rgb="FF232323"/>
      <name val="Nunito"/>
    </font>
    <font>
      <sz val="11"/>
      <name val="Calibri"/>
      <family val="2"/>
      <scheme val="minor"/>
    </font>
    <font>
      <sz val="10"/>
      <color theme="1"/>
      <name val="Calibri"/>
      <family val="2"/>
      <scheme val="minor"/>
    </font>
    <font>
      <sz val="12"/>
      <color theme="1"/>
      <name val="Calibri"/>
      <family val="2"/>
      <scheme val="minor"/>
    </font>
    <font>
      <b/>
      <sz val="12"/>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EB9C"/>
      </patternFill>
    </fill>
    <fill>
      <patternFill patternType="solid">
        <fgColor rgb="FFFFFF00"/>
        <bgColor indexed="64"/>
      </patternFill>
    </fill>
    <fill>
      <patternFill patternType="solid">
        <fgColor rgb="FFFFC7CE"/>
      </patternFill>
    </fill>
    <fill>
      <patternFill patternType="solid">
        <fgColor rgb="FFD8D8D8"/>
        <bgColor indexed="64"/>
      </patternFill>
    </fill>
    <fill>
      <patternFill patternType="solid">
        <fgColor theme="8" tint="0.59999389629810485"/>
        <bgColor indexed="64"/>
      </patternFill>
    </fill>
    <fill>
      <patternFill patternType="solid">
        <fgColor theme="0" tint="-4.9989318521683403E-2"/>
        <bgColor indexed="64"/>
      </patternFill>
    </fill>
  </fills>
  <borders count="5">
    <border>
      <left/>
      <right/>
      <top/>
      <bottom/>
      <diagonal/>
    </border>
    <border>
      <left style="medium">
        <color rgb="FF000000"/>
      </left>
      <right style="medium">
        <color rgb="FF000000"/>
      </right>
      <top style="medium">
        <color rgb="FFCCCCCC"/>
      </top>
      <bottom style="medium">
        <color rgb="FF000000"/>
      </bottom>
      <diagonal/>
    </border>
    <border>
      <left/>
      <right style="medium">
        <color rgb="FF000000"/>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6">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0" borderId="0" applyNumberFormat="0" applyFill="0" applyBorder="0" applyAlignment="0" applyProtection="0"/>
    <xf numFmtId="0" fontId="5" fillId="5" borderId="0" applyNumberFormat="0" applyBorder="0" applyAlignment="0" applyProtection="0"/>
  </cellStyleXfs>
  <cellXfs count="64">
    <xf numFmtId="0" fontId="0" fillId="0" borderId="0" xfId="0"/>
    <xf numFmtId="0" fontId="0" fillId="0" borderId="0" xfId="0" applyAlignment="1">
      <alignment wrapText="1"/>
    </xf>
    <xf numFmtId="3" fontId="0" fillId="0" borderId="0" xfId="0" applyNumberFormat="1" applyAlignment="1">
      <alignment wrapText="1"/>
    </xf>
    <xf numFmtId="9" fontId="0" fillId="0" borderId="0" xfId="0" applyNumberFormat="1" applyAlignment="1">
      <alignment wrapText="1"/>
    </xf>
    <xf numFmtId="164" fontId="0" fillId="0" borderId="0" xfId="0" applyNumberFormat="1" applyAlignment="1">
      <alignment wrapText="1"/>
    </xf>
    <xf numFmtId="10" fontId="0" fillId="0" borderId="0" xfId="0" applyNumberFormat="1" applyAlignment="1">
      <alignment wrapText="1"/>
    </xf>
    <xf numFmtId="0" fontId="0" fillId="0" borderId="0" xfId="0" applyAlignment="1"/>
    <xf numFmtId="0" fontId="0" fillId="0" borderId="0" xfId="0" applyAlignment="1">
      <alignment horizontal="center"/>
    </xf>
    <xf numFmtId="0" fontId="4" fillId="0" borderId="0" xfId="4"/>
    <xf numFmtId="0" fontId="3" fillId="3" borderId="0" xfId="3" applyAlignment="1">
      <alignment wrapText="1"/>
    </xf>
    <xf numFmtId="0" fontId="3" fillId="3" borderId="0" xfId="3"/>
    <xf numFmtId="0" fontId="2" fillId="2" borderId="0" xfId="2" applyAlignment="1">
      <alignment wrapText="1"/>
    </xf>
    <xf numFmtId="0" fontId="2" fillId="2" borderId="0" xfId="2"/>
    <xf numFmtId="165" fontId="0" fillId="0" borderId="0" xfId="0" applyNumberFormat="1"/>
    <xf numFmtId="165" fontId="0" fillId="0" borderId="0" xfId="0" applyNumberFormat="1" applyAlignment="1">
      <alignment wrapText="1"/>
    </xf>
    <xf numFmtId="9" fontId="0" fillId="0" borderId="0" xfId="1" applyFont="1" applyAlignment="1">
      <alignment wrapText="1"/>
    </xf>
    <xf numFmtId="9" fontId="0" fillId="4" borderId="0" xfId="1" applyFont="1" applyFill="1" applyAlignment="1">
      <alignment wrapText="1"/>
    </xf>
    <xf numFmtId="9" fontId="0" fillId="0" borderId="0" xfId="1" applyFont="1"/>
    <xf numFmtId="0" fontId="3" fillId="0" borderId="0" xfId="3" applyFill="1" applyAlignment="1">
      <alignment wrapText="1"/>
    </xf>
    <xf numFmtId="0" fontId="6" fillId="6" borderId="1" xfId="0" applyFont="1" applyFill="1" applyBorder="1" applyAlignment="1">
      <alignment vertical="center" wrapText="1"/>
    </xf>
    <xf numFmtId="0" fontId="6" fillId="0" borderId="1" xfId="0" applyFont="1" applyBorder="1" applyAlignment="1">
      <alignment vertical="center" wrapText="1"/>
    </xf>
    <xf numFmtId="0" fontId="0" fillId="7" borderId="0" xfId="0" applyFill="1" applyAlignment="1">
      <alignment wrapText="1"/>
    </xf>
    <xf numFmtId="9" fontId="0" fillId="7" borderId="0" xfId="1" applyFont="1" applyFill="1" applyAlignment="1">
      <alignment wrapText="1"/>
    </xf>
    <xf numFmtId="9" fontId="0" fillId="7" borderId="0" xfId="1" applyFont="1" applyFill="1"/>
    <xf numFmtId="0" fontId="0" fillId="7" borderId="0" xfId="0" applyFill="1"/>
    <xf numFmtId="9" fontId="0" fillId="0" borderId="0" xfId="0" applyNumberFormat="1"/>
    <xf numFmtId="10" fontId="0" fillId="0" borderId="0" xfId="0" applyNumberFormat="1"/>
    <xf numFmtId="0" fontId="0" fillId="0" borderId="0" xfId="0" applyAlignment="1">
      <alignment horizontal="center" wrapText="1"/>
    </xf>
    <xf numFmtId="0" fontId="0" fillId="7" borderId="0" xfId="0" applyFill="1" applyAlignment="1">
      <alignment horizontal="center" wrapText="1"/>
    </xf>
    <xf numFmtId="0" fontId="0" fillId="7" borderId="0" xfId="0" applyFill="1" applyAlignment="1">
      <alignment horizontal="center"/>
    </xf>
    <xf numFmtId="0" fontId="4" fillId="0" borderId="0" xfId="4" applyAlignment="1">
      <alignment horizontal="center"/>
    </xf>
    <xf numFmtId="0" fontId="5" fillId="5" borderId="0" xfId="5" applyAlignment="1">
      <alignment wrapText="1"/>
    </xf>
    <xf numFmtId="0" fontId="7" fillId="0" borderId="0" xfId="0" applyFont="1"/>
    <xf numFmtId="0" fontId="3" fillId="3" borderId="0" xfId="3" applyAlignment="1">
      <alignment horizontal="center"/>
    </xf>
    <xf numFmtId="0" fontId="3" fillId="3" borderId="0" xfId="3" applyAlignment="1">
      <alignment horizontal="center" wrapText="1"/>
    </xf>
    <xf numFmtId="0" fontId="0" fillId="0" borderId="0" xfId="0" applyAlignment="1">
      <alignment horizontal="left" vertical="top" wrapText="1"/>
    </xf>
    <xf numFmtId="0" fontId="0" fillId="0" borderId="0" xfId="0" applyAlignment="1">
      <alignment horizontal="center" vertical="center" wrapText="1"/>
    </xf>
    <xf numFmtId="0" fontId="5" fillId="5" borderId="0" xfId="5"/>
    <xf numFmtId="0" fontId="8" fillId="0" borderId="0" xfId="4" applyFont="1" applyAlignment="1">
      <alignment horizontal="center" wrapText="1"/>
    </xf>
    <xf numFmtId="0" fontId="0" fillId="0" borderId="0" xfId="0" applyBorder="1" applyAlignment="1">
      <alignment wrapText="1"/>
    </xf>
    <xf numFmtId="0" fontId="0" fillId="0" borderId="0" xfId="0" applyBorder="1"/>
    <xf numFmtId="9" fontId="0" fillId="0" borderId="3" xfId="1" applyFont="1" applyBorder="1" applyAlignment="1">
      <alignment horizontal="center" wrapText="1"/>
    </xf>
    <xf numFmtId="0" fontId="10" fillId="0" borderId="0" xfId="0" applyFont="1" applyBorder="1" applyAlignment="1">
      <alignment wrapText="1"/>
    </xf>
    <xf numFmtId="0" fontId="10" fillId="8" borderId="3" xfId="0" applyFont="1" applyFill="1" applyBorder="1" applyAlignment="1">
      <alignment vertical="center" wrapText="1"/>
    </xf>
    <xf numFmtId="3" fontId="10" fillId="8" borderId="3" xfId="0" applyNumberFormat="1" applyFont="1" applyFill="1" applyBorder="1" applyAlignment="1">
      <alignment horizontal="center" vertical="center" wrapText="1"/>
    </xf>
    <xf numFmtId="0" fontId="10" fillId="0" borderId="3" xfId="0" applyFont="1" applyBorder="1" applyAlignment="1">
      <alignment vertical="center" wrapText="1"/>
    </xf>
    <xf numFmtId="3" fontId="10" fillId="0" borderId="3" xfId="0" applyNumberFormat="1" applyFont="1" applyBorder="1" applyAlignment="1">
      <alignment horizontal="center" vertical="center" wrapText="1"/>
    </xf>
    <xf numFmtId="0" fontId="10" fillId="8" borderId="3" xfId="0" applyFont="1" applyFill="1" applyBorder="1" applyAlignment="1">
      <alignment horizontal="center" vertical="center" wrapText="1"/>
    </xf>
    <xf numFmtId="9" fontId="10" fillId="0" borderId="3" xfId="1" applyFont="1" applyBorder="1" applyAlignment="1">
      <alignment horizontal="center" vertical="center" wrapText="1"/>
    </xf>
    <xf numFmtId="9" fontId="11" fillId="8" borderId="3" xfId="1" applyFont="1" applyFill="1" applyBorder="1" applyAlignment="1">
      <alignment horizontal="center" vertical="center" wrapText="1"/>
    </xf>
    <xf numFmtId="9" fontId="10" fillId="8" borderId="3" xfId="1" applyFont="1" applyFill="1" applyBorder="1" applyAlignment="1">
      <alignment horizontal="center" vertical="center" wrapText="1"/>
    </xf>
    <xf numFmtId="0" fontId="10" fillId="0" borderId="3" xfId="0" applyFont="1" applyBorder="1" applyAlignment="1">
      <alignment horizontal="center" vertical="center" wrapText="1"/>
    </xf>
    <xf numFmtId="0" fontId="9" fillId="0" borderId="0" xfId="0" applyFont="1" applyBorder="1" applyAlignment="1"/>
    <xf numFmtId="0" fontId="0" fillId="0" borderId="3" xfId="0" applyBorder="1" applyAlignment="1">
      <alignment horizontal="left" wrapText="1"/>
    </xf>
    <xf numFmtId="9" fontId="0" fillId="7" borderId="0" xfId="1" applyFont="1" applyFill="1" applyAlignment="1">
      <alignment vertical="top" wrapText="1"/>
    </xf>
    <xf numFmtId="0" fontId="9" fillId="0" borderId="4" xfId="0" applyFont="1" applyBorder="1" applyAlignment="1">
      <alignment horizontal="left"/>
    </xf>
    <xf numFmtId="0" fontId="0" fillId="7" borderId="2" xfId="0" applyFill="1" applyBorder="1" applyAlignment="1">
      <alignment horizontal="center" wrapText="1"/>
    </xf>
    <xf numFmtId="0" fontId="0" fillId="0" borderId="0" xfId="0" applyAlignment="1">
      <alignment horizontal="center" wrapText="1"/>
    </xf>
    <xf numFmtId="0" fontId="3" fillId="3" borderId="0" xfId="3" applyAlignment="1">
      <alignment horizontal="left"/>
    </xf>
    <xf numFmtId="0" fontId="2" fillId="2" borderId="0" xfId="2" applyAlignment="1">
      <alignment horizontal="left"/>
    </xf>
    <xf numFmtId="0" fontId="0" fillId="0" borderId="0" xfId="0" applyAlignment="1">
      <alignment horizontal="center"/>
    </xf>
    <xf numFmtId="0" fontId="0" fillId="0" borderId="0" xfId="0" applyAlignment="1">
      <alignment horizontal="left"/>
    </xf>
    <xf numFmtId="0" fontId="0" fillId="0" borderId="0" xfId="0" applyNumberFormat="1"/>
    <xf numFmtId="0" fontId="0" fillId="0" borderId="0" xfId="0" pivotButton="1"/>
  </cellXfs>
  <cellStyles count="6">
    <cellStyle name="Bad" xfId="5" builtinId="27"/>
    <cellStyle name="Good" xfId="2" builtinId="26"/>
    <cellStyle name="Hyperlink" xfId="4" builtinId="8"/>
    <cellStyle name="Neutral" xfId="3" builtinId="2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[WAGAP CNA public data (version 1).xlsb.xlsx]Skamania Donut!PivotTable1</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skamania county</a:t>
            </a:r>
          </a:p>
        </c:rich>
      </c:tx>
      <c:layout>
        <c:manualLayout>
          <c:xMode val="edge"/>
          <c:yMode val="edge"/>
          <c:x val="0.15663229944712134"/>
          <c:y val="3.4858387799564274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s-MX"/>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5"/>
          </a:solidFill>
          <a:ln>
            <a:noFill/>
          </a:ln>
          <a:effectLst/>
          <a:scene3d>
            <a:camera prst="orthographicFront"/>
            <a:lightRig rig="brightRoom" dir="t"/>
          </a:scene3d>
          <a:sp3d prstMaterial="flat">
            <a:bevelT w="50800" h="101600" prst="angle"/>
            <a:contourClr>
              <a:srgbClr val="000000"/>
            </a:contourClr>
          </a:sp3d>
        </c:spPr>
        <c:dLbl>
          <c:idx val="0"/>
          <c:layout>
            <c:manualLayout>
              <c:x val="-1.1444921316166003E-2"/>
              <c:y val="-0.1347708894878706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MX"/>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1.3863974681615421E-2"/>
              <c:y val="4.5274732815260435E-3"/>
            </c:manualLayout>
          </c:layout>
          <c:spPr>
            <a:noFill/>
            <a:ln>
              <a:noFill/>
            </a:ln>
            <a:effectLst/>
          </c:spPr>
          <c:txPr>
            <a:bodyPr rot="0" spcFirstLastPara="1" vertOverflow="ellipsis" vert="horz" wrap="square" lIns="38100" tIns="19050" rIns="38100" bIns="19050" anchor="b" anchorCtr="0">
              <a:spAutoFit/>
            </a:bodyPr>
            <a:lstStyle/>
            <a:p>
              <a:pPr algn="r">
                <a:defRPr sz="900" b="1" i="0" u="none" strike="noStrike" kern="1200" baseline="0">
                  <a:solidFill>
                    <a:schemeClr val="bg1"/>
                  </a:solidFill>
                  <a:latin typeface="+mn-lt"/>
                  <a:ea typeface="+mn-ea"/>
                  <a:cs typeface="+mn-cs"/>
                </a:defRPr>
              </a:pPr>
              <a:endParaRPr lang="es-MX"/>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2.8538242325198203E-3"/>
              <c:y val="-5.385373692752334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MX"/>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3"/>
          </a:solidFill>
          <a:ln>
            <a:noFill/>
          </a:ln>
          <a:effectLst/>
          <a:scene3d>
            <a:camera prst="orthographicFront"/>
            <a:lightRig rig="brightRoom" dir="t"/>
          </a:scene3d>
          <a:sp3d prstMaterial="flat">
            <a:bevelT w="50800" h="101600" prst="angle"/>
            <a:contourClr>
              <a:srgbClr val="000000"/>
            </a:contourClr>
          </a:sp3d>
        </c:spPr>
        <c:dLbl>
          <c:idx val="0"/>
          <c:layout>
            <c:manualLayout>
              <c:x val="-2.2889842632331903E-2"/>
              <c:y val="-9.433962264150944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s-MX"/>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4"/>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
      </c:pivotFmt>
    </c:pivotFmts>
    <c:plotArea>
      <c:layout/>
      <c:doughnutChart>
        <c:varyColors val="1"/>
        <c:ser>
          <c:idx val="0"/>
          <c:order val="0"/>
          <c:tx>
            <c:strRef>
              <c:f>'Skamania Donut'!$B$2</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6731-4DF3-B80A-98176C00A97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6-6731-4DF3-B80A-98176C00A97A}"/>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6731-4DF3-B80A-98176C00A97A}"/>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731-4DF3-B80A-98176C00A97A}"/>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731-4DF3-B80A-98176C00A97A}"/>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6731-4DF3-B80A-98176C00A97A}"/>
              </c:ext>
            </c:extLst>
          </c:dPt>
          <c:dLbls>
            <c:dLbl>
              <c:idx val="2"/>
              <c:layout>
                <c:manualLayout>
                  <c:x val="-2.2889842632331903E-2"/>
                  <c:y val="-9.433962264150944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s-MX"/>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6-6731-4DF3-B80A-98176C00A97A}"/>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showLegendKey val="0"/>
              <c:showVal val="0"/>
              <c:showCatName val="0"/>
              <c:showSerName val="0"/>
              <c:showPercent val="1"/>
              <c:showBubbleSize val="0"/>
              <c:extLst>
                <c:ext xmlns:c16="http://schemas.microsoft.com/office/drawing/2014/chart" uri="{C3380CC4-5D6E-409C-BE32-E72D297353CC}">
                  <c16:uniqueId val="{00000007-6731-4DF3-B80A-98176C00A97A}"/>
                </c:ext>
              </c:extLst>
            </c:dLbl>
            <c:dLbl>
              <c:idx val="4"/>
              <c:layout>
                <c:manualLayout>
                  <c:x val="-1.1444921316166003E-2"/>
                  <c:y val="-0.1347708894878706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MX"/>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731-4DF3-B80A-98176C00A97A}"/>
                </c:ext>
              </c:extLst>
            </c:dLbl>
            <c:dLbl>
              <c:idx val="5"/>
              <c:layout>
                <c:manualLayout>
                  <c:x val="2.8538242325198203E-3"/>
                  <c:y val="-5.385373692752334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MX"/>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731-4DF3-B80A-98176C00A97A}"/>
                </c:ext>
              </c:extLst>
            </c:dLbl>
            <c:dLbl>
              <c:idx val="6"/>
              <c:layout>
                <c:manualLayout>
                  <c:x val="1.3863974681615421E-2"/>
                  <c:y val="4.5274732815260435E-3"/>
                </c:manualLayout>
              </c:layout>
              <c:spPr>
                <a:noFill/>
                <a:ln>
                  <a:noFill/>
                </a:ln>
                <a:effectLst/>
              </c:spPr>
              <c:txPr>
                <a:bodyPr rot="0" spcFirstLastPara="1" vertOverflow="ellipsis" vert="horz" wrap="square" lIns="38100" tIns="19050" rIns="38100" bIns="19050" anchor="b" anchorCtr="0">
                  <a:spAutoFit/>
                </a:bodyPr>
                <a:lstStyle/>
                <a:p>
                  <a:pPr algn="r">
                    <a:defRPr sz="900" b="1" i="0" u="none" strike="noStrike" kern="1200" baseline="0">
                      <a:solidFill>
                        <a:schemeClr val="bg1"/>
                      </a:solidFill>
                      <a:latin typeface="+mn-lt"/>
                      <a:ea typeface="+mn-ea"/>
                      <a:cs typeface="+mn-cs"/>
                    </a:defRPr>
                  </a:pPr>
                  <a:endParaRPr lang="es-MX"/>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6731-4DF3-B80A-98176C00A97A}"/>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s-MX"/>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'Skamania Donut'!$A$3:$A$10</c:f>
              <c:strCache>
                <c:ptCount val="7"/>
                <c:pt idx="0">
                  <c:v>White non Latino</c:v>
                </c:pt>
                <c:pt idx="1">
                  <c:v>Latino</c:v>
                </c:pt>
                <c:pt idx="2">
                  <c:v>Native American</c:v>
                </c:pt>
                <c:pt idx="3">
                  <c:v>Mixed Race</c:v>
                </c:pt>
                <c:pt idx="4">
                  <c:v>Other</c:v>
                </c:pt>
                <c:pt idx="5">
                  <c:v>Asian</c:v>
                </c:pt>
                <c:pt idx="6">
                  <c:v>African American/Black</c:v>
                </c:pt>
              </c:strCache>
            </c:strRef>
          </c:cat>
          <c:val>
            <c:numRef>
              <c:f>'Skamania Donut'!$B$3:$B$10</c:f>
              <c:numCache>
                <c:formatCode>General</c:formatCode>
                <c:ptCount val="7"/>
                <c:pt idx="0">
                  <c:v>10079</c:v>
                </c:pt>
                <c:pt idx="1">
                  <c:v>720</c:v>
                </c:pt>
                <c:pt idx="2">
                  <c:v>246</c:v>
                </c:pt>
                <c:pt idx="3">
                  <c:v>178</c:v>
                </c:pt>
                <c:pt idx="4">
                  <c:v>165</c:v>
                </c:pt>
                <c:pt idx="5">
                  <c:v>129</c:v>
                </c:pt>
                <c:pt idx="6">
                  <c:v>103</c:v>
                </c:pt>
              </c:numCache>
            </c:numRef>
          </c:val>
          <c:extLst>
            <c:ext xmlns:c16="http://schemas.microsoft.com/office/drawing/2014/chart" uri="{C3380CC4-5D6E-409C-BE32-E72D297353CC}">
              <c16:uniqueId val="{00000000-6731-4DF3-B80A-98176C00A97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4028630796150487"/>
          <c:y val="0.12413401351970876"/>
          <c:w val="0.34304702537182852"/>
          <c:h val="0.8542139956931270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[WAGAP CNA public data (version 1).xlsb.xlsx]Klickitat donut!PivotTable2</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Klickitat County</a:t>
            </a:r>
          </a:p>
        </c:rich>
      </c:tx>
      <c:layout>
        <c:manualLayout>
          <c:xMode val="edge"/>
          <c:yMode val="edge"/>
          <c:x val="0.15425565386511103"/>
          <c:y val="3.9344262295081971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s-MX"/>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4"/>
          </a:solidFill>
          <a:ln>
            <a:noFill/>
          </a:ln>
          <a:effectLst/>
          <a:scene3d>
            <a:camera prst="orthographicFront"/>
            <a:lightRig rig="brightRoom" dir="t"/>
          </a:scene3d>
          <a:sp3d prstMaterial="flat">
            <a:bevelT w="50800" h="101600" prst="angle"/>
            <a:contourClr>
              <a:srgbClr val="000000"/>
            </a:contourClr>
          </a:sp3d>
        </c:spPr>
        <c:dLbl>
          <c:idx val="0"/>
          <c:layout>
            <c:manualLayout>
              <c:x val="-1.7825316112799163E-2"/>
              <c:y val="-0.1005464480874317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s-MX"/>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3.5650632225598271E-2"/>
              <c:y val="-0.13989071038251366"/>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2.9708860187998604E-3"/>
              <c:y val="-0.1092896174863387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s-MX"/>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5"/>
          </a:solidFill>
          <a:ln>
            <a:noFill/>
          </a:ln>
          <a:effectLst/>
          <a:scene3d>
            <a:camera prst="orthographicFront"/>
            <a:lightRig rig="brightRoom" dir="t"/>
          </a:scene3d>
          <a:sp3d prstMaterial="flat">
            <a:bevelT w="50800" h="101600" prst="angle"/>
            <a:contourClr>
              <a:srgbClr val="000000"/>
            </a:contourClr>
          </a:sp3d>
        </c:spPr>
        <c:dLbl>
          <c:idx val="0"/>
          <c:layout>
            <c:manualLayout>
              <c:x val="-5.4465614486571157E-17"/>
              <c:y val="-3.060109289617486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'Klickitat donut'!$B$2</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CF7D-4CB3-BBBC-E82D2381113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F7D-4CB3-BBBC-E82D2381113A}"/>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6-CF7D-4CB3-BBBC-E82D2381113A}"/>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F7D-4CB3-BBBC-E82D2381113A}"/>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CF7D-4CB3-BBBC-E82D2381113A}"/>
              </c:ext>
            </c:extLst>
          </c:dPt>
          <c:dLbls>
            <c:dLbl>
              <c:idx val="3"/>
              <c:layout>
                <c:manualLayout>
                  <c:x val="-1.7825316112799163E-2"/>
                  <c:y val="-0.1005464480874317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s-MX"/>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F7D-4CB3-BBBC-E82D2381113A}"/>
                </c:ext>
              </c:extLst>
            </c:dLbl>
            <c:dLbl>
              <c:idx val="4"/>
              <c:layout>
                <c:manualLayout>
                  <c:x val="-5.4465614486571157E-17"/>
                  <c:y val="-3.060109289617486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6-CF7D-4CB3-BBBC-E82D2381113A}"/>
                </c:ext>
              </c:extLst>
            </c:dLbl>
            <c:dLbl>
              <c:idx val="5"/>
              <c:layout>
                <c:manualLayout>
                  <c:x val="2.9708860187998604E-3"/>
                  <c:y val="-0.1092896174863387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s-MX"/>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F7D-4CB3-BBBC-E82D2381113A}"/>
                </c:ext>
              </c:extLst>
            </c:dLbl>
            <c:dLbl>
              <c:idx val="6"/>
              <c:delete val="1"/>
              <c:extLst>
                <c:ext xmlns:c15="http://schemas.microsoft.com/office/drawing/2012/chart" uri="{CE6537A1-D6FC-4f65-9D91-7224C49458BB}"/>
                <c:ext xmlns:c16="http://schemas.microsoft.com/office/drawing/2014/chart" uri="{C3380CC4-5D6E-409C-BE32-E72D297353CC}">
                  <c16:uniqueId val="{00000004-CF7D-4CB3-BBBC-E82D2381113A}"/>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s-MX"/>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'Klickitat donut'!$A$3:$A$10</c:f>
              <c:strCache>
                <c:ptCount val="7"/>
                <c:pt idx="0">
                  <c:v>White non Latino</c:v>
                </c:pt>
                <c:pt idx="1">
                  <c:v>Latino</c:v>
                </c:pt>
                <c:pt idx="2">
                  <c:v>Native American</c:v>
                </c:pt>
                <c:pt idx="3">
                  <c:v>Other</c:v>
                </c:pt>
                <c:pt idx="4">
                  <c:v>Mixed Race</c:v>
                </c:pt>
                <c:pt idx="5">
                  <c:v>Asian</c:v>
                </c:pt>
                <c:pt idx="6">
                  <c:v>African American/Black</c:v>
                </c:pt>
              </c:strCache>
            </c:strRef>
          </c:cat>
          <c:val>
            <c:numRef>
              <c:f>'Klickitat donut'!$B$3:$B$10</c:f>
              <c:numCache>
                <c:formatCode>General</c:formatCode>
                <c:ptCount val="7"/>
                <c:pt idx="0">
                  <c:v>17033</c:v>
                </c:pt>
                <c:pt idx="1">
                  <c:v>2581</c:v>
                </c:pt>
                <c:pt idx="2">
                  <c:v>672</c:v>
                </c:pt>
                <c:pt idx="3">
                  <c:v>468</c:v>
                </c:pt>
                <c:pt idx="4">
                  <c:v>430</c:v>
                </c:pt>
                <c:pt idx="5">
                  <c:v>165</c:v>
                </c:pt>
                <c:pt idx="6">
                  <c:v>47</c:v>
                </c:pt>
              </c:numCache>
            </c:numRef>
          </c:val>
          <c:extLst>
            <c:ext xmlns:c16="http://schemas.microsoft.com/office/drawing/2014/chart" uri="{C3380CC4-5D6E-409C-BE32-E72D297353CC}">
              <c16:uniqueId val="{00000000-CF7D-4CB3-BBBC-E82D2381113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013974190726159"/>
          <c:y val="0.14269119282845386"/>
          <c:w val="0.38193591426071744"/>
          <c:h val="0.8078210474212645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266699</xdr:colOff>
      <xdr:row>1</xdr:row>
      <xdr:rowOff>15240</xdr:rowOff>
    </xdr:from>
    <xdr:to>
      <xdr:col>10</xdr:col>
      <xdr:colOff>343852</xdr:colOff>
      <xdr:row>17</xdr:row>
      <xdr:rowOff>38100</xdr:rowOff>
    </xdr:to>
    <xdr:graphicFrame macro="">
      <xdr:nvGraphicFramePr>
        <xdr:cNvPr id="2" name="Chart 1" descr="Chart type: Doughnut. 'Field1': White non Latino accounts for the majority of 'Field2'.&#10;&#10;Description automatically generated">
          <a:extLst>
            <a:ext uri="{FF2B5EF4-FFF2-40B4-BE49-F238E27FC236}">
              <a16:creationId xmlns:a16="http://schemas.microsoft.com/office/drawing/2014/main" id="{5FF8AB5B-0758-4F46-B6A5-A8DCA98648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281940</xdr:colOff>
      <xdr:row>1</xdr:row>
      <xdr:rowOff>1905</xdr:rowOff>
    </xdr:from>
    <xdr:to>
      <xdr:col>10</xdr:col>
      <xdr:colOff>295274</xdr:colOff>
      <xdr:row>17</xdr:row>
      <xdr:rowOff>9525</xdr:rowOff>
    </xdr:to>
    <xdr:graphicFrame macro="">
      <xdr:nvGraphicFramePr>
        <xdr:cNvPr id="2" name="Chart 1" descr="Chart type: Doughnut. 'Field1': White non Latino accounts for the majority of 'Field2'.&#10;&#10;Description automatically generated">
          <a:extLst>
            <a:ext uri="{FF2B5EF4-FFF2-40B4-BE49-F238E27FC236}">
              <a16:creationId xmlns:a16="http://schemas.microsoft.com/office/drawing/2014/main" id="{B7616D12-E1C9-4AF4-8452-852505801B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yan OConnor" refreshedDate="44235.653244212961" createdVersion="6" refreshedVersion="6" minRefreshableVersion="3" recordCount="7" xr:uid="{9E46B897-98C8-4380-B8EE-327F24D3E041}">
  <cacheSource type="worksheet">
    <worksheetSource ref="C6:D13" sheet="Transformed Data (2)"/>
  </cacheSource>
  <cacheFields count="2">
    <cacheField name="Field1" numFmtId="0">
      <sharedItems count="7">
        <s v="Latino"/>
        <s v="Native American"/>
        <s v="White non Latino"/>
        <s v="African American/Black"/>
        <s v="Asian"/>
        <s v="Mixed Race"/>
        <s v="Other"/>
      </sharedItems>
    </cacheField>
    <cacheField name="Field2" numFmtId="0">
      <sharedItems containsSemiMixedTypes="0" containsString="0" containsNumber="1" containsInteger="1" minValue="47" maxValue="1703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yan OConnor" refreshedDate="44235.690584027776" createdVersion="6" refreshedVersion="6" minRefreshableVersion="3" recordCount="7" xr:uid="{9A7522A2-2FC3-473E-971A-07C4873CA6AA}">
  <cacheSource type="worksheet">
    <worksheetSource ref="C6:D13" sheet="Transformed Data"/>
  </cacheSource>
  <cacheFields count="2">
    <cacheField name="Field1" numFmtId="0">
      <sharedItems count="7">
        <s v="Latino"/>
        <s v="Native American"/>
        <s v="White non Latino"/>
        <s v="African American/Black"/>
        <s v="Asian"/>
        <s v="Mixed Race"/>
        <s v="Other"/>
      </sharedItems>
    </cacheField>
    <cacheField name="Field2" numFmtId="0">
      <sharedItems containsSemiMixedTypes="0" containsString="0" containsNumber="1" containsInteger="1" minValue="103" maxValue="1007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n v="2581"/>
  </r>
  <r>
    <x v="1"/>
    <n v="672"/>
  </r>
  <r>
    <x v="2"/>
    <n v="17033"/>
  </r>
  <r>
    <x v="3"/>
    <n v="47"/>
  </r>
  <r>
    <x v="4"/>
    <n v="165"/>
  </r>
  <r>
    <x v="5"/>
    <n v="430"/>
  </r>
  <r>
    <x v="6"/>
    <n v="46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n v="720"/>
  </r>
  <r>
    <x v="1"/>
    <n v="246"/>
  </r>
  <r>
    <x v="2"/>
    <n v="10079"/>
  </r>
  <r>
    <x v="3"/>
    <n v="103"/>
  </r>
  <r>
    <x v="4"/>
    <n v="129"/>
  </r>
  <r>
    <x v="5"/>
    <n v="178"/>
  </r>
  <r>
    <x v="6"/>
    <n v="1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F91DA3-D2DF-478B-8B9F-FEE0B7488216}" name="PivotTable1"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B10" firstHeaderRow="1" firstDataRow="1" firstDataCol="1"/>
  <pivotFields count="2">
    <pivotField axis="axisRow" showAll="0" sortType="descending">
      <items count="8">
        <item x="3"/>
        <item x="4"/>
        <item x="0"/>
        <item x="5"/>
        <item x="1"/>
        <item x="6"/>
        <item x="2"/>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8">
    <i>
      <x v="6"/>
    </i>
    <i>
      <x v="2"/>
    </i>
    <i>
      <x v="4"/>
    </i>
    <i>
      <x v="3"/>
    </i>
    <i>
      <x v="5"/>
    </i>
    <i>
      <x v="1"/>
    </i>
    <i>
      <x/>
    </i>
    <i t="grand">
      <x/>
    </i>
  </rowItems>
  <colItems count="1">
    <i/>
  </colItems>
  <dataFields count="1">
    <dataField name="Sum of Field2" fld="1"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6"/>
          </reference>
        </references>
      </pivotArea>
    </chartFormat>
    <chartFormat chart="0" format="2">
      <pivotArea type="data" outline="0" fieldPosition="0">
        <references count="2">
          <reference field="4294967294" count="1" selected="0">
            <x v="0"/>
          </reference>
          <reference field="0" count="1" selected="0">
            <x v="5"/>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89E99A-CF19-4CAA-8FA8-07CB73F34785}"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B10" firstHeaderRow="1" firstDataRow="1" firstDataCol="1"/>
  <pivotFields count="2">
    <pivotField axis="axisRow" showAll="0" sortType="descending">
      <items count="8">
        <item x="3"/>
        <item x="4"/>
        <item x="0"/>
        <item x="5"/>
        <item x="1"/>
        <item x="6"/>
        <item x="2"/>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8">
    <i>
      <x v="6"/>
    </i>
    <i>
      <x v="2"/>
    </i>
    <i>
      <x v="4"/>
    </i>
    <i>
      <x v="5"/>
    </i>
    <i>
      <x v="3"/>
    </i>
    <i>
      <x v="1"/>
    </i>
    <i>
      <x/>
    </i>
    <i t="grand">
      <x/>
    </i>
  </rowItems>
  <colItems count="1">
    <i/>
  </colItems>
  <dataFields count="1">
    <dataField name="Sum of Field2" fld="1"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6"/>
          </reference>
        </references>
      </pivotArea>
    </chartFormat>
    <chartFormat chart="0" format="2">
      <pivotArea type="data" outline="0" fieldPosition="0">
        <references count="2">
          <reference field="4294967294" count="1" selected="0">
            <x v="0"/>
          </reference>
          <reference field="0" count="1" selected="0">
            <x v="5"/>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census.gov/acs/www/"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fred.stlouisfed.org/series/WAKLIC9URN;%20Bureau%20of%20Labor%20Statistic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47080-D3A1-4088-84DB-78CC7D35D40D}">
  <dimension ref="A1:I14"/>
  <sheetViews>
    <sheetView zoomScale="125" zoomScaleNormal="125" workbookViewId="0">
      <selection activeCell="F8" sqref="F8"/>
    </sheetView>
  </sheetViews>
  <sheetFormatPr defaultRowHeight="14.4"/>
  <cols>
    <col min="1" max="1" width="22.77734375" customWidth="1"/>
    <col min="2" max="2" width="20" customWidth="1"/>
    <col min="3" max="3" width="22" customWidth="1"/>
    <col min="4" max="4" width="14.44140625" customWidth="1"/>
    <col min="5" max="5" width="12" style="7" customWidth="1"/>
    <col min="6" max="6" width="37.5546875" customWidth="1"/>
  </cols>
  <sheetData>
    <row r="1" spans="1:9" ht="29.4" customHeight="1">
      <c r="A1" s="42"/>
      <c r="B1" s="51" t="s">
        <v>7</v>
      </c>
      <c r="C1" s="51" t="s">
        <v>8</v>
      </c>
      <c r="D1" s="39" t="s">
        <v>50</v>
      </c>
      <c r="E1" s="27" t="s">
        <v>128</v>
      </c>
      <c r="F1" s="1" t="s">
        <v>130</v>
      </c>
      <c r="G1" s="1" t="s">
        <v>150</v>
      </c>
    </row>
    <row r="2" spans="1:9" s="1" customFormat="1" ht="27" customHeight="1" thickBot="1">
      <c r="A2" s="43" t="s">
        <v>0</v>
      </c>
      <c r="B2" s="44">
        <v>21396</v>
      </c>
      <c r="C2" s="44">
        <v>11620</v>
      </c>
      <c r="D2" s="39"/>
      <c r="E2" s="27" t="s">
        <v>129</v>
      </c>
    </row>
    <row r="3" spans="1:9" ht="17.399999999999999" thickBot="1">
      <c r="A3" s="45" t="s">
        <v>1</v>
      </c>
      <c r="B3" s="46">
        <v>8539</v>
      </c>
      <c r="C3" s="46">
        <v>4685</v>
      </c>
      <c r="D3" s="39"/>
      <c r="E3" s="27" t="s">
        <v>132</v>
      </c>
      <c r="F3" s="27"/>
      <c r="G3" s="27"/>
      <c r="H3" s="1"/>
      <c r="I3" s="19"/>
    </row>
    <row r="4" spans="1:9" ht="17.399999999999999" customHeight="1">
      <c r="A4" s="45" t="s">
        <v>104</v>
      </c>
      <c r="B4" s="46">
        <v>2003</v>
      </c>
      <c r="C4" s="46">
        <v>1192</v>
      </c>
      <c r="D4" s="39"/>
      <c r="E4" s="27" t="s">
        <v>132</v>
      </c>
      <c r="F4" s="1"/>
    </row>
    <row r="5" spans="1:9" ht="46.8">
      <c r="A5" s="43" t="s">
        <v>181</v>
      </c>
      <c r="B5" s="47" t="s">
        <v>182</v>
      </c>
      <c r="C5" s="47" t="s">
        <v>183</v>
      </c>
      <c r="D5" s="39"/>
      <c r="E5" s="27" t="s">
        <v>129</v>
      </c>
      <c r="F5" s="1" t="s">
        <v>116</v>
      </c>
    </row>
    <row r="6" spans="1:9" ht="18.600000000000001" customHeight="1">
      <c r="A6" s="45" t="s">
        <v>9</v>
      </c>
      <c r="B6" s="48">
        <v>0.22700000000000001</v>
      </c>
      <c r="C6" s="48">
        <v>0.192</v>
      </c>
      <c r="D6" s="40"/>
    </row>
    <row r="7" spans="1:9" ht="17.399999999999999" customHeight="1">
      <c r="A7" s="53" t="s">
        <v>11</v>
      </c>
      <c r="B7" s="41">
        <v>0.19700000000000001</v>
      </c>
      <c r="C7" s="41">
        <v>0.193</v>
      </c>
      <c r="D7" s="39" t="s">
        <v>51</v>
      </c>
      <c r="E7" s="27" t="s">
        <v>132</v>
      </c>
      <c r="F7" s="1"/>
    </row>
    <row r="8" spans="1:9" ht="17.399999999999999" customHeight="1">
      <c r="A8" s="43" t="s">
        <v>12</v>
      </c>
      <c r="B8" s="49">
        <v>0.186</v>
      </c>
      <c r="C8" s="50">
        <v>0.13500000000000001</v>
      </c>
      <c r="D8" s="40" t="s">
        <v>51</v>
      </c>
      <c r="E8" s="7" t="s">
        <v>129</v>
      </c>
      <c r="F8" t="s">
        <v>179</v>
      </c>
    </row>
    <row r="9" spans="1:9">
      <c r="A9" s="55" t="s">
        <v>180</v>
      </c>
      <c r="B9" s="55"/>
      <c r="C9" s="55"/>
      <c r="D9" s="52"/>
    </row>
    <row r="10" spans="1:9">
      <c r="A10" s="40"/>
      <c r="B10" s="40"/>
      <c r="C10" s="40"/>
      <c r="D10" s="40"/>
    </row>
    <row r="11" spans="1:9">
      <c r="A11" s="40"/>
      <c r="B11" s="40"/>
      <c r="C11" s="40"/>
      <c r="D11" s="40"/>
    </row>
    <row r="12" spans="1:9">
      <c r="A12" s="40"/>
      <c r="B12" s="40"/>
      <c r="C12" s="40"/>
      <c r="D12" s="40"/>
    </row>
    <row r="13" spans="1:9">
      <c r="A13" s="40"/>
      <c r="B13" s="40"/>
      <c r="C13" s="40"/>
      <c r="D13" s="40"/>
    </row>
    <row r="14" spans="1:9">
      <c r="A14" s="40"/>
      <c r="B14" s="40"/>
      <c r="C14" s="40"/>
      <c r="D14" s="40"/>
    </row>
  </sheetData>
  <mergeCells count="1">
    <mergeCell ref="A9:C9"/>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E4102-0E21-41F7-8800-0DD28163DAEB}">
  <dimension ref="A1:X13"/>
  <sheetViews>
    <sheetView zoomScale="85" zoomScaleNormal="85" workbookViewId="0">
      <pane xSplit="1" topLeftCell="B1" activePane="topRight" state="frozen"/>
      <selection pane="topRight" activeCell="R26" sqref="R26"/>
    </sheetView>
  </sheetViews>
  <sheetFormatPr defaultRowHeight="14.4"/>
  <cols>
    <col min="1" max="1" width="18.109375" customWidth="1"/>
    <col min="2" max="2" width="11.21875" customWidth="1"/>
    <col min="3" max="3" width="8.44140625" customWidth="1"/>
    <col min="4" max="4" width="12.88671875" customWidth="1"/>
    <col min="5" max="5" width="16.33203125" customWidth="1"/>
    <col min="6" max="6" width="10.88671875" customWidth="1"/>
    <col min="7" max="7" width="8.21875" customWidth="1"/>
    <col min="8" max="8" width="10.21875" customWidth="1"/>
    <col min="9" max="9" width="7.21875" customWidth="1"/>
    <col min="11" max="11" width="12" customWidth="1"/>
    <col min="12" max="12" width="13.109375" customWidth="1"/>
    <col min="18" max="18" width="13.109375" customWidth="1"/>
    <col min="19" max="19" width="12" customWidth="1"/>
  </cols>
  <sheetData>
    <row r="1" spans="1:24">
      <c r="A1" s="8" t="s">
        <v>44</v>
      </c>
      <c r="C1" s="58" t="s">
        <v>59</v>
      </c>
      <c r="D1" s="58"/>
      <c r="E1" s="58"/>
      <c r="F1" s="58"/>
      <c r="G1" s="58"/>
      <c r="H1" s="58"/>
      <c r="I1" s="58"/>
      <c r="J1" s="59" t="s">
        <v>184</v>
      </c>
      <c r="K1" s="59"/>
      <c r="L1" s="59"/>
      <c r="M1" s="59"/>
      <c r="N1" s="59"/>
      <c r="O1" s="59"/>
      <c r="P1" s="59"/>
      <c r="Q1" s="60" t="s">
        <v>21</v>
      </c>
      <c r="R1" s="60"/>
      <c r="S1" s="60"/>
      <c r="T1" s="60"/>
      <c r="U1" s="60"/>
      <c r="V1" s="60"/>
      <c r="W1" s="60"/>
    </row>
    <row r="2" spans="1:24" ht="42.6" customHeight="1">
      <c r="A2" s="1"/>
      <c r="B2" s="1" t="s">
        <v>45</v>
      </c>
      <c r="C2" s="9" t="s">
        <v>23</v>
      </c>
      <c r="D2" s="9" t="s">
        <v>24</v>
      </c>
      <c r="E2" s="9" t="s">
        <v>25</v>
      </c>
      <c r="F2" s="9" t="s">
        <v>26</v>
      </c>
      <c r="G2" s="9" t="s">
        <v>41</v>
      </c>
      <c r="H2" s="9" t="s">
        <v>27</v>
      </c>
      <c r="I2" s="9" t="s">
        <v>28</v>
      </c>
      <c r="J2" s="11" t="s">
        <v>29</v>
      </c>
      <c r="K2" s="11" t="s">
        <v>30</v>
      </c>
      <c r="L2" s="11" t="s">
        <v>31</v>
      </c>
      <c r="M2" s="11" t="s">
        <v>32</v>
      </c>
      <c r="N2" s="11" t="s">
        <v>42</v>
      </c>
      <c r="O2" s="11" t="s">
        <v>33</v>
      </c>
      <c r="P2" s="11" t="s">
        <v>34</v>
      </c>
      <c r="Q2" s="1" t="s">
        <v>35</v>
      </c>
      <c r="R2" s="1" t="s">
        <v>36</v>
      </c>
      <c r="S2" s="1" t="s">
        <v>37</v>
      </c>
      <c r="T2" s="1" t="s">
        <v>38</v>
      </c>
      <c r="U2" s="1" t="s">
        <v>43</v>
      </c>
      <c r="V2" s="1" t="s">
        <v>39</v>
      </c>
      <c r="W2" s="1" t="s">
        <v>40</v>
      </c>
      <c r="X2" s="1"/>
    </row>
    <row r="3" spans="1:24">
      <c r="A3" s="1" t="s">
        <v>8</v>
      </c>
      <c r="B3" s="1">
        <v>11620</v>
      </c>
      <c r="C3" s="9">
        <v>720</v>
      </c>
      <c r="D3" s="9">
        <v>246</v>
      </c>
      <c r="E3" s="10">
        <f>B3-C3-D3-F3-G3-H3-I3</f>
        <v>10079</v>
      </c>
      <c r="F3" s="10">
        <v>103</v>
      </c>
      <c r="G3" s="10">
        <v>129</v>
      </c>
      <c r="H3" s="10">
        <v>178</v>
      </c>
      <c r="I3" s="10">
        <f>18+147</f>
        <v>165</v>
      </c>
      <c r="J3" s="12">
        <v>34</v>
      </c>
      <c r="K3" s="12">
        <v>15</v>
      </c>
      <c r="L3" s="12">
        <v>1417</v>
      </c>
      <c r="M3" s="12">
        <v>39</v>
      </c>
      <c r="N3" s="12">
        <v>18</v>
      </c>
      <c r="O3" s="12">
        <v>29</v>
      </c>
      <c r="P3" s="12">
        <f>27+7</f>
        <v>34</v>
      </c>
      <c r="Q3" s="13">
        <f>J3/C3</f>
        <v>4.7222222222222221E-2</v>
      </c>
      <c r="R3" s="13">
        <f t="shared" ref="R3:W5" si="0">K3/D3</f>
        <v>6.097560975609756E-2</v>
      </c>
      <c r="S3" s="13">
        <f t="shared" si="0"/>
        <v>0.14058934418097033</v>
      </c>
      <c r="T3" s="13">
        <f t="shared" si="0"/>
        <v>0.37864077669902912</v>
      </c>
      <c r="U3" s="13">
        <f t="shared" si="0"/>
        <v>0.13953488372093023</v>
      </c>
      <c r="V3" s="13">
        <f t="shared" si="0"/>
        <v>0.16292134831460675</v>
      </c>
      <c r="W3" s="13">
        <f t="shared" si="0"/>
        <v>0.20606060606060606</v>
      </c>
      <c r="X3" s="1"/>
    </row>
    <row r="4" spans="1:24">
      <c r="A4" s="1" t="s">
        <v>7</v>
      </c>
      <c r="B4" s="1">
        <v>21396</v>
      </c>
      <c r="C4" s="9">
        <v>2581</v>
      </c>
      <c r="D4" s="9">
        <v>672</v>
      </c>
      <c r="E4" s="10">
        <f>B4-C4-D4-F4-G4-H4-I4</f>
        <v>17033</v>
      </c>
      <c r="F4" s="10">
        <v>47</v>
      </c>
      <c r="G4" s="10">
        <v>165</v>
      </c>
      <c r="H4" s="10">
        <v>430</v>
      </c>
      <c r="I4" s="10">
        <v>468</v>
      </c>
      <c r="J4" s="12">
        <v>262</v>
      </c>
      <c r="K4" s="12">
        <v>270</v>
      </c>
      <c r="L4" s="12">
        <v>2741</v>
      </c>
      <c r="M4" s="12">
        <v>10</v>
      </c>
      <c r="N4" s="12">
        <v>18</v>
      </c>
      <c r="O4" s="12">
        <v>133</v>
      </c>
      <c r="P4" s="12">
        <v>13</v>
      </c>
      <c r="Q4" s="13">
        <f>J4/C4</f>
        <v>0.10151104223169315</v>
      </c>
      <c r="R4" s="13">
        <f t="shared" si="0"/>
        <v>0.4017857142857143</v>
      </c>
      <c r="S4" s="13">
        <f>L4/E4</f>
        <v>0.16092291434274644</v>
      </c>
      <c r="T4" s="13">
        <f t="shared" si="0"/>
        <v>0.21276595744680851</v>
      </c>
      <c r="U4" s="13">
        <f>N4/G4</f>
        <v>0.10909090909090909</v>
      </c>
      <c r="V4" s="13">
        <f t="shared" si="0"/>
        <v>0.30930232558139537</v>
      </c>
      <c r="W4" s="13">
        <f t="shared" si="0"/>
        <v>2.7777777777777776E-2</v>
      </c>
      <c r="X4" s="1"/>
    </row>
    <row r="5" spans="1:24">
      <c r="A5" s="1" t="s">
        <v>20</v>
      </c>
      <c r="B5" s="1">
        <f>B3+B4</f>
        <v>33016</v>
      </c>
      <c r="C5" s="9">
        <f t="shared" ref="C5:P5" si="1">C3+C4</f>
        <v>3301</v>
      </c>
      <c r="D5" s="9">
        <f t="shared" si="1"/>
        <v>918</v>
      </c>
      <c r="E5" s="9">
        <f t="shared" si="1"/>
        <v>27112</v>
      </c>
      <c r="F5" s="9">
        <f t="shared" si="1"/>
        <v>150</v>
      </c>
      <c r="G5" s="9">
        <f t="shared" si="1"/>
        <v>294</v>
      </c>
      <c r="H5" s="9">
        <f t="shared" si="1"/>
        <v>608</v>
      </c>
      <c r="I5" s="9">
        <f t="shared" si="1"/>
        <v>633</v>
      </c>
      <c r="J5" s="11">
        <f t="shared" si="1"/>
        <v>296</v>
      </c>
      <c r="K5" s="11">
        <f t="shared" si="1"/>
        <v>285</v>
      </c>
      <c r="L5" s="11">
        <f t="shared" si="1"/>
        <v>4158</v>
      </c>
      <c r="M5" s="11">
        <f t="shared" si="1"/>
        <v>49</v>
      </c>
      <c r="N5" s="11">
        <f t="shared" si="1"/>
        <v>36</v>
      </c>
      <c r="O5" s="11">
        <f t="shared" si="1"/>
        <v>162</v>
      </c>
      <c r="P5" s="11">
        <f t="shared" si="1"/>
        <v>47</v>
      </c>
      <c r="Q5" s="13">
        <f>J5/C5</f>
        <v>8.9669797031202661E-2</v>
      </c>
      <c r="R5" s="13">
        <f t="shared" si="0"/>
        <v>0.31045751633986929</v>
      </c>
      <c r="S5" s="13">
        <f t="shared" si="0"/>
        <v>0.15336382413691355</v>
      </c>
      <c r="T5" s="13">
        <f t="shared" si="0"/>
        <v>0.32666666666666666</v>
      </c>
      <c r="U5" s="13">
        <f t="shared" si="0"/>
        <v>0.12244897959183673</v>
      </c>
      <c r="V5" s="13">
        <f t="shared" si="0"/>
        <v>0.26644736842105265</v>
      </c>
      <c r="W5" s="13">
        <f t="shared" si="0"/>
        <v>7.4249605055292253E-2</v>
      </c>
      <c r="X5" s="1"/>
    </row>
    <row r="6" spans="1:24">
      <c r="A6" s="1"/>
      <c r="B6" s="1"/>
      <c r="C6" s="1"/>
      <c r="D6" s="1"/>
      <c r="Q6" s="13"/>
      <c r="R6" s="13"/>
      <c r="S6" s="14"/>
      <c r="T6" s="14"/>
      <c r="U6" s="14"/>
      <c r="V6" s="14"/>
      <c r="W6" s="14"/>
      <c r="X6" s="1"/>
    </row>
    <row r="7" spans="1:24">
      <c r="A7" s="1"/>
      <c r="B7" s="1"/>
      <c r="C7" s="1"/>
      <c r="D7" s="1"/>
      <c r="L7">
        <f>1518-K3-M3-N3-O3-P3</f>
        <v>1383</v>
      </c>
      <c r="M7" t="s">
        <v>60</v>
      </c>
      <c r="Q7" s="13"/>
      <c r="R7" s="13"/>
      <c r="S7" s="14">
        <f>L7/E3</f>
        <v>0.13721599365016371</v>
      </c>
      <c r="T7" s="14"/>
      <c r="U7" s="14"/>
      <c r="V7" s="14"/>
      <c r="W7" s="14"/>
      <c r="X7" s="1"/>
    </row>
    <row r="8" spans="1:24">
      <c r="A8" s="1"/>
      <c r="B8" s="1"/>
      <c r="C8" s="1"/>
      <c r="D8" s="1"/>
      <c r="L8">
        <f>2923-K4-M4-N4-O4-P4</f>
        <v>2479</v>
      </c>
      <c r="M8" t="s">
        <v>61</v>
      </c>
      <c r="Q8" s="13"/>
      <c r="R8" s="13"/>
      <c r="S8" s="14">
        <f>L8/E4</f>
        <v>0.14554100863030589</v>
      </c>
      <c r="T8" s="14"/>
      <c r="U8" s="14"/>
      <c r="V8" s="14"/>
      <c r="W8" s="14"/>
      <c r="X8" s="1"/>
    </row>
    <row r="9" spans="1:24">
      <c r="A9" s="1"/>
      <c r="B9" s="1"/>
      <c r="C9" s="1"/>
      <c r="D9" s="1"/>
      <c r="S9" s="4"/>
      <c r="T9" s="4"/>
      <c r="U9" s="4"/>
      <c r="V9" s="4"/>
      <c r="W9" s="5"/>
      <c r="X9" s="1"/>
    </row>
    <row r="10" spans="1:24">
      <c r="A10" s="1"/>
      <c r="B10" s="1"/>
      <c r="C10" s="1"/>
      <c r="D10" s="1"/>
      <c r="S10" s="6"/>
      <c r="T10" s="6"/>
      <c r="U10" s="6"/>
      <c r="V10" s="6"/>
    </row>
    <row r="11" spans="1:24">
      <c r="A11" s="8"/>
      <c r="C11" s="1"/>
      <c r="D11" s="1"/>
      <c r="S11" s="1"/>
      <c r="T11" s="1"/>
      <c r="U11" s="1"/>
      <c r="V11" s="1"/>
      <c r="W11" s="1"/>
      <c r="X11" s="1"/>
    </row>
    <row r="12" spans="1:24">
      <c r="A12" s="1"/>
      <c r="B12" s="1"/>
      <c r="C12" s="1"/>
      <c r="D12" s="1"/>
    </row>
    <row r="13" spans="1:24">
      <c r="A13" s="1"/>
      <c r="B13" s="1"/>
      <c r="C13" s="1"/>
      <c r="D13" s="1"/>
    </row>
  </sheetData>
  <mergeCells count="3">
    <mergeCell ref="C1:I1"/>
    <mergeCell ref="J1:P1"/>
    <mergeCell ref="Q1:W1"/>
  </mergeCells>
  <hyperlinks>
    <hyperlink ref="A1" r:id="rId1" display="http://www.census.gov/acs/www/" xr:uid="{862A7EC0-333A-4F0A-AE35-F1B22A8B9E5E}"/>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811EA-A840-4FAE-9033-2DD64A54A5D7}">
  <dimension ref="A1:I37"/>
  <sheetViews>
    <sheetView zoomScaleNormal="100" workbookViewId="0">
      <pane ySplit="2" topLeftCell="A12" activePane="bottomLeft" state="frozen"/>
      <selection pane="bottomLeft" activeCell="C21" sqref="C21"/>
    </sheetView>
  </sheetViews>
  <sheetFormatPr defaultRowHeight="14.4"/>
  <cols>
    <col min="1" max="1" width="21.5546875" customWidth="1"/>
    <col min="2" max="2" width="20" customWidth="1"/>
    <col min="3" max="3" width="22" customWidth="1"/>
    <col min="4" max="4" width="14.44140625" customWidth="1"/>
    <col min="5" max="6" width="12" style="7" customWidth="1"/>
    <col min="7" max="7" width="12.21875" style="7" customWidth="1"/>
    <col min="8" max="8" width="20.33203125" customWidth="1"/>
    <col min="9" max="9" width="26.6640625" customWidth="1"/>
    <col min="10" max="10" width="37.5546875" customWidth="1"/>
  </cols>
  <sheetData>
    <row r="1" spans="1:9">
      <c r="A1" t="s">
        <v>102</v>
      </c>
    </row>
    <row r="2" spans="1:9" s="1" customFormat="1" ht="52.2" customHeight="1" thickBot="1">
      <c r="B2" s="1" t="s">
        <v>7</v>
      </c>
      <c r="C2" s="1" t="s">
        <v>8</v>
      </c>
      <c r="D2" s="1" t="s">
        <v>50</v>
      </c>
      <c r="E2" s="27" t="s">
        <v>128</v>
      </c>
      <c r="F2" s="35" t="s">
        <v>161</v>
      </c>
      <c r="G2" s="27" t="s">
        <v>168</v>
      </c>
      <c r="H2" s="1" t="s">
        <v>130</v>
      </c>
      <c r="I2" s="1" t="s">
        <v>150</v>
      </c>
    </row>
    <row r="3" spans="1:9" ht="17.399999999999999" thickBot="1">
      <c r="A3" s="1" t="s">
        <v>0</v>
      </c>
      <c r="B3" s="2">
        <v>21396</v>
      </c>
      <c r="C3" s="2">
        <v>11620</v>
      </c>
      <c r="D3" s="1"/>
      <c r="E3" s="27" t="s">
        <v>129</v>
      </c>
      <c r="F3" s="27" t="s">
        <v>129</v>
      </c>
      <c r="G3" s="27"/>
      <c r="H3" s="1"/>
      <c r="I3" s="19" t="s">
        <v>105</v>
      </c>
    </row>
    <row r="4" spans="1:9" ht="17.399999999999999" thickBot="1">
      <c r="A4" s="1" t="s">
        <v>104</v>
      </c>
      <c r="B4" s="2">
        <v>2003</v>
      </c>
      <c r="C4" s="2">
        <v>1192</v>
      </c>
      <c r="D4" s="1"/>
      <c r="E4" s="27" t="s">
        <v>132</v>
      </c>
      <c r="F4" s="27"/>
      <c r="G4" s="27"/>
      <c r="H4" s="1"/>
      <c r="I4" s="20" t="s">
        <v>106</v>
      </c>
    </row>
    <row r="5" spans="1:9" ht="34.200000000000003" thickBot="1">
      <c r="A5" s="1" t="s">
        <v>1</v>
      </c>
      <c r="B5" s="2">
        <v>8539</v>
      </c>
      <c r="C5" s="2">
        <v>4685</v>
      </c>
      <c r="D5" s="1"/>
      <c r="E5" s="27" t="s">
        <v>132</v>
      </c>
      <c r="F5" s="27"/>
      <c r="G5" s="27"/>
      <c r="H5" s="1"/>
      <c r="I5" s="19" t="s">
        <v>107</v>
      </c>
    </row>
    <row r="6" spans="1:9" ht="34.200000000000003" thickBot="1">
      <c r="A6" s="1" t="s">
        <v>2</v>
      </c>
      <c r="B6" s="1">
        <v>2.48</v>
      </c>
      <c r="C6" s="1">
        <v>2.4700000000000002</v>
      </c>
      <c r="D6" s="1"/>
      <c r="E6" s="27" t="s">
        <v>132</v>
      </c>
      <c r="F6" s="27"/>
      <c r="G6" s="27"/>
      <c r="H6" s="1"/>
      <c r="I6" s="20" t="s">
        <v>108</v>
      </c>
    </row>
    <row r="7" spans="1:9" ht="17.399999999999999" thickBot="1">
      <c r="A7" s="1" t="s">
        <v>3</v>
      </c>
      <c r="B7" s="1">
        <v>46.6</v>
      </c>
      <c r="C7" s="1">
        <v>46.3</v>
      </c>
      <c r="D7" s="1"/>
      <c r="E7" s="27"/>
      <c r="F7" s="27"/>
      <c r="G7" s="27"/>
      <c r="H7" s="1"/>
      <c r="I7" s="19" t="s">
        <v>109</v>
      </c>
    </row>
    <row r="8" spans="1:9" ht="17.399999999999999" thickBot="1">
      <c r="A8" s="1" t="s">
        <v>4</v>
      </c>
      <c r="B8" s="3">
        <v>0.79</v>
      </c>
      <c r="C8" s="3">
        <v>0.77</v>
      </c>
      <c r="D8" s="6" t="s">
        <v>98</v>
      </c>
      <c r="E8" s="27" t="s">
        <v>129</v>
      </c>
      <c r="F8" s="27"/>
      <c r="G8" s="27" t="s">
        <v>170</v>
      </c>
      <c r="H8" s="1"/>
      <c r="I8" s="20" t="s">
        <v>110</v>
      </c>
    </row>
    <row r="9" spans="1:9" ht="35.4" customHeight="1" thickBot="1">
      <c r="A9" s="21" t="s">
        <v>5</v>
      </c>
      <c r="B9" s="54" t="s">
        <v>97</v>
      </c>
      <c r="C9" s="22" t="s">
        <v>96</v>
      </c>
      <c r="D9" s="21"/>
      <c r="E9" s="28" t="s">
        <v>176</v>
      </c>
      <c r="F9" s="28" t="s">
        <v>129</v>
      </c>
      <c r="G9" s="28"/>
      <c r="H9" s="56" t="s">
        <v>166</v>
      </c>
      <c r="I9" s="19" t="s">
        <v>111</v>
      </c>
    </row>
    <row r="10" spans="1:9" ht="13.8" customHeight="1" thickBot="1">
      <c r="A10" s="21" t="s">
        <v>6</v>
      </c>
      <c r="B10" s="22">
        <v>3.1407739764441951E-2</v>
      </c>
      <c r="C10" s="22">
        <v>2.1170395869191051E-2</v>
      </c>
      <c r="D10" s="21"/>
      <c r="E10" s="28"/>
      <c r="F10" s="28"/>
      <c r="G10" s="28"/>
      <c r="H10" s="56"/>
      <c r="I10" s="20" t="s">
        <v>112</v>
      </c>
    </row>
    <row r="11" spans="1:9" ht="17.399999999999999" thickBot="1">
      <c r="A11" s="21" t="s">
        <v>13</v>
      </c>
      <c r="B11" s="22">
        <v>0.79608338007104129</v>
      </c>
      <c r="C11" s="22">
        <v>0.86738382099827882</v>
      </c>
      <c r="D11" s="21"/>
      <c r="E11" s="28"/>
      <c r="F11" s="28" t="s">
        <v>129</v>
      </c>
      <c r="G11" s="28"/>
      <c r="H11" s="56"/>
      <c r="I11" s="19" t="s">
        <v>113</v>
      </c>
    </row>
    <row r="12" spans="1:9" ht="40.200000000000003" customHeight="1" thickBot="1">
      <c r="A12" s="1" t="s">
        <v>47</v>
      </c>
      <c r="B12" s="1" t="s">
        <v>10</v>
      </c>
      <c r="C12" s="1" t="s">
        <v>14</v>
      </c>
      <c r="D12" s="1"/>
      <c r="E12" s="27" t="s">
        <v>129</v>
      </c>
      <c r="F12" s="27" t="s">
        <v>165</v>
      </c>
      <c r="G12" s="7" t="s">
        <v>175</v>
      </c>
      <c r="H12" s="1" t="s">
        <v>116</v>
      </c>
      <c r="I12" s="20" t="s">
        <v>114</v>
      </c>
    </row>
    <row r="13" spans="1:9" ht="40.200000000000003" customHeight="1">
      <c r="A13" s="1" t="s">
        <v>46</v>
      </c>
      <c r="B13" s="1" t="s">
        <v>16</v>
      </c>
      <c r="C13" s="1" t="s">
        <v>15</v>
      </c>
      <c r="D13" s="1"/>
      <c r="E13" s="27"/>
      <c r="F13" s="27"/>
      <c r="G13" s="7" t="s">
        <v>175</v>
      </c>
      <c r="H13" s="1" t="s">
        <v>116</v>
      </c>
    </row>
    <row r="14" spans="1:9" ht="30.6" customHeight="1">
      <c r="A14" s="1" t="s">
        <v>9</v>
      </c>
      <c r="B14" s="15">
        <v>0.22700000000000001</v>
      </c>
      <c r="C14" s="15">
        <v>0.192</v>
      </c>
      <c r="D14" s="1"/>
      <c r="E14" s="27" t="s">
        <v>129</v>
      </c>
      <c r="F14" s="27" t="s">
        <v>132</v>
      </c>
      <c r="G14" s="27"/>
      <c r="H14" s="57" t="s">
        <v>160</v>
      </c>
    </row>
    <row r="15" spans="1:9">
      <c r="A15" s="1" t="s">
        <v>11</v>
      </c>
      <c r="B15" s="15">
        <v>0.19700000000000001</v>
      </c>
      <c r="C15" s="15">
        <v>0.193</v>
      </c>
      <c r="D15" s="1"/>
      <c r="E15" s="27" t="s">
        <v>129</v>
      </c>
      <c r="F15" s="27" t="s">
        <v>132</v>
      </c>
      <c r="G15" s="27"/>
      <c r="H15" s="57"/>
    </row>
    <row r="16" spans="1:9">
      <c r="A16" s="1" t="s">
        <v>12</v>
      </c>
      <c r="B16" s="16">
        <v>0.186</v>
      </c>
      <c r="C16" s="16">
        <v>0.13500000000000001</v>
      </c>
      <c r="D16" t="s">
        <v>51</v>
      </c>
      <c r="E16" s="7" t="s">
        <v>129</v>
      </c>
      <c r="H16" s="1"/>
      <c r="I16" s="6" t="s">
        <v>178</v>
      </c>
    </row>
    <row r="17" spans="1:9">
      <c r="A17" s="1" t="s">
        <v>117</v>
      </c>
      <c r="B17" s="3">
        <v>0.5</v>
      </c>
      <c r="C17" s="3">
        <v>0.5</v>
      </c>
      <c r="D17" s="1" t="s">
        <v>51</v>
      </c>
      <c r="E17" s="27" t="s">
        <v>132</v>
      </c>
      <c r="F17" s="27"/>
      <c r="G17" s="27"/>
      <c r="H17" s="1" t="s">
        <v>131</v>
      </c>
    </row>
    <row r="18" spans="1:9" ht="26.4" customHeight="1">
      <c r="A18" s="21" t="s">
        <v>17</v>
      </c>
      <c r="B18" s="23">
        <v>0.10151104223169315</v>
      </c>
      <c r="C18" s="23">
        <v>4.7222222222222221E-2</v>
      </c>
      <c r="D18" s="24" t="s">
        <v>19</v>
      </c>
      <c r="E18" s="29"/>
      <c r="F18" s="29"/>
      <c r="G18" s="29" t="s">
        <v>129</v>
      </c>
      <c r="H18" s="24" t="s">
        <v>115</v>
      </c>
    </row>
    <row r="19" spans="1:9" ht="28.8">
      <c r="A19" s="21" t="s">
        <v>18</v>
      </c>
      <c r="B19" s="23">
        <v>0.4017857142857143</v>
      </c>
      <c r="C19" s="23">
        <v>6.097560975609756E-2</v>
      </c>
      <c r="D19" s="24"/>
      <c r="E19" s="29"/>
      <c r="F19" s="29"/>
      <c r="G19" s="29" t="s">
        <v>129</v>
      </c>
      <c r="H19" s="24" t="s">
        <v>115</v>
      </c>
    </row>
    <row r="20" spans="1:9" ht="45.6" customHeight="1">
      <c r="A20" s="1" t="s">
        <v>48</v>
      </c>
      <c r="B20" s="1" t="s">
        <v>151</v>
      </c>
      <c r="C20" s="1" t="s">
        <v>154</v>
      </c>
      <c r="D20" t="s">
        <v>51</v>
      </c>
      <c r="G20" s="7" t="s">
        <v>175</v>
      </c>
      <c r="H20" s="7" t="s">
        <v>167</v>
      </c>
    </row>
    <row r="21" spans="1:9" s="10" customFormat="1" ht="86.4">
      <c r="A21" s="9" t="s">
        <v>147</v>
      </c>
      <c r="B21" s="9" t="s">
        <v>148</v>
      </c>
      <c r="C21" s="9" t="s">
        <v>153</v>
      </c>
      <c r="D21" s="10" t="s">
        <v>146</v>
      </c>
      <c r="E21" s="33"/>
      <c r="F21" s="33" t="s">
        <v>129</v>
      </c>
      <c r="G21" s="34" t="s">
        <v>174</v>
      </c>
      <c r="I21" s="10" t="s">
        <v>149</v>
      </c>
    </row>
    <row r="22" spans="1:9" s="1" customFormat="1" ht="28.8">
      <c r="A22" s="1" t="s">
        <v>52</v>
      </c>
      <c r="B22" s="1" t="s">
        <v>54</v>
      </c>
      <c r="C22" s="1" t="s">
        <v>55</v>
      </c>
      <c r="D22" s="1" t="s">
        <v>49</v>
      </c>
      <c r="G22" s="27" t="s">
        <v>170</v>
      </c>
    </row>
    <row r="23" spans="1:9" s="1" customFormat="1">
      <c r="A23" s="31" t="s">
        <v>141</v>
      </c>
      <c r="B23" s="17">
        <v>0.1711</v>
      </c>
      <c r="C23" s="25" t="s">
        <v>142</v>
      </c>
      <c r="D23" t="s">
        <v>51</v>
      </c>
      <c r="E23" s="7"/>
      <c r="F23" s="7"/>
      <c r="G23" s="7" t="s">
        <v>170</v>
      </c>
      <c r="H23" t="s">
        <v>143</v>
      </c>
      <c r="I23"/>
    </row>
    <row r="24" spans="1:9" ht="28.8">
      <c r="A24" s="1" t="s">
        <v>53</v>
      </c>
      <c r="B24" s="1" t="s">
        <v>56</v>
      </c>
      <c r="C24" s="1" t="s">
        <v>57</v>
      </c>
      <c r="D24" t="s">
        <v>49</v>
      </c>
      <c r="G24" s="7" t="s">
        <v>132</v>
      </c>
      <c r="I24" s="32" t="s">
        <v>144</v>
      </c>
    </row>
    <row r="25" spans="1:9" ht="28.8">
      <c r="A25" s="1" t="s">
        <v>58</v>
      </c>
      <c r="B25" s="1" t="s">
        <v>100</v>
      </c>
      <c r="C25" s="1" t="s">
        <v>99</v>
      </c>
      <c r="D25" s="8" t="s">
        <v>101</v>
      </c>
      <c r="E25" s="30"/>
      <c r="F25" s="30"/>
      <c r="G25" s="38" t="s">
        <v>172</v>
      </c>
    </row>
    <row r="26" spans="1:9" ht="28.8">
      <c r="A26" s="1" t="s">
        <v>103</v>
      </c>
      <c r="B26" s="25">
        <v>0.92</v>
      </c>
      <c r="C26" s="25" t="s">
        <v>120</v>
      </c>
      <c r="D26" t="s">
        <v>118</v>
      </c>
      <c r="E26" s="7" t="s">
        <v>129</v>
      </c>
      <c r="F26" s="7" t="s">
        <v>129</v>
      </c>
      <c r="G26" s="7" t="s">
        <v>173</v>
      </c>
      <c r="H26" t="s">
        <v>121</v>
      </c>
    </row>
    <row r="27" spans="1:9" ht="28.8">
      <c r="A27" s="1" t="s">
        <v>123</v>
      </c>
      <c r="B27" s="1" t="s">
        <v>127</v>
      </c>
      <c r="C27" s="3" t="s">
        <v>124</v>
      </c>
      <c r="D27" t="s">
        <v>51</v>
      </c>
      <c r="G27" s="7" t="s">
        <v>173</v>
      </c>
    </row>
    <row r="28" spans="1:9" ht="33.6" customHeight="1">
      <c r="A28" s="1" t="s">
        <v>134</v>
      </c>
      <c r="B28" s="17">
        <v>0.44900000000000001</v>
      </c>
      <c r="C28" s="25" t="s">
        <v>136</v>
      </c>
      <c r="D28" t="s">
        <v>51</v>
      </c>
      <c r="F28" s="27" t="s">
        <v>177</v>
      </c>
      <c r="G28" s="7" t="s">
        <v>173</v>
      </c>
    </row>
    <row r="29" spans="1:9" ht="28.8">
      <c r="A29" s="1" t="s">
        <v>137</v>
      </c>
      <c r="B29" s="15">
        <v>0.27839999999999998</v>
      </c>
      <c r="C29" s="25" t="s">
        <v>138</v>
      </c>
      <c r="D29" t="s">
        <v>51</v>
      </c>
      <c r="G29" s="27" t="s">
        <v>172</v>
      </c>
    </row>
    <row r="30" spans="1:9">
      <c r="A30" s="1" t="s">
        <v>114</v>
      </c>
      <c r="B30" s="25" t="s">
        <v>126</v>
      </c>
      <c r="C30" t="s">
        <v>122</v>
      </c>
      <c r="D30" t="s">
        <v>51</v>
      </c>
      <c r="G30" s="27"/>
    </row>
    <row r="31" spans="1:9" ht="43.2">
      <c r="A31" s="1" t="s">
        <v>119</v>
      </c>
      <c r="B31" s="25" t="s">
        <v>145</v>
      </c>
      <c r="C31" s="25">
        <v>0.28999999999999998</v>
      </c>
      <c r="D31" t="s">
        <v>51</v>
      </c>
      <c r="G31" s="7" t="s">
        <v>170</v>
      </c>
      <c r="I31" s="37" t="s">
        <v>171</v>
      </c>
    </row>
    <row r="32" spans="1:9" ht="72">
      <c r="A32" s="1" t="s">
        <v>125</v>
      </c>
      <c r="B32" s="5" t="s">
        <v>158</v>
      </c>
      <c r="C32" s="3" t="s">
        <v>159</v>
      </c>
      <c r="D32" s="1" t="s">
        <v>155</v>
      </c>
      <c r="F32" s="36" t="s">
        <v>164</v>
      </c>
      <c r="G32" s="7" t="s">
        <v>169</v>
      </c>
      <c r="H32" s="1" t="s">
        <v>157</v>
      </c>
      <c r="I32" t="s">
        <v>156</v>
      </c>
    </row>
    <row r="33" spans="1:8" ht="28.8">
      <c r="A33" s="1" t="s">
        <v>133</v>
      </c>
      <c r="B33" s="15">
        <v>0.48199999999999998</v>
      </c>
      <c r="C33" s="26" t="s">
        <v>135</v>
      </c>
      <c r="D33" t="s">
        <v>51</v>
      </c>
      <c r="G33" s="7" t="s">
        <v>169</v>
      </c>
      <c r="H33" s="7"/>
    </row>
    <row r="34" spans="1:8">
      <c r="A34" s="1" t="s">
        <v>139</v>
      </c>
      <c r="B34" s="17">
        <v>0.1757</v>
      </c>
      <c r="C34" s="25" t="s">
        <v>140</v>
      </c>
      <c r="D34" t="s">
        <v>51</v>
      </c>
      <c r="G34" s="7" t="s">
        <v>169</v>
      </c>
      <c r="H34" t="s">
        <v>152</v>
      </c>
    </row>
    <row r="36" spans="1:8">
      <c r="A36" s="1" t="s">
        <v>162</v>
      </c>
      <c r="F36" s="7" t="s">
        <v>129</v>
      </c>
    </row>
    <row r="37" spans="1:8">
      <c r="A37" s="1" t="s">
        <v>163</v>
      </c>
      <c r="F37" s="7" t="s">
        <v>129</v>
      </c>
    </row>
  </sheetData>
  <mergeCells count="2">
    <mergeCell ref="H9:H11"/>
    <mergeCell ref="H14:H15"/>
  </mergeCells>
  <hyperlinks>
    <hyperlink ref="D25" r:id="rId1" xr:uid="{87B24FE3-785B-4B5B-93B4-ABA4A128E03F}"/>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7C767-04D6-4970-A817-C671CF91868D}">
  <dimension ref="A1:Y8"/>
  <sheetViews>
    <sheetView zoomScaleNormal="100" workbookViewId="0">
      <pane xSplit="1" topLeftCell="B1" activePane="topRight" state="frozen"/>
      <selection pane="topRight" activeCell="K1" sqref="K1:Q2"/>
    </sheetView>
  </sheetViews>
  <sheetFormatPr defaultRowHeight="14.4"/>
  <cols>
    <col min="1" max="1" width="18.109375" customWidth="1"/>
    <col min="2" max="3" width="11.21875" customWidth="1"/>
    <col min="4" max="4" width="9.5546875" customWidth="1"/>
    <col min="5" max="5" width="12.88671875" customWidth="1"/>
    <col min="6" max="6" width="16.33203125" customWidth="1"/>
    <col min="7" max="7" width="10.88671875" customWidth="1"/>
    <col min="8" max="8" width="8.88671875" customWidth="1"/>
    <col min="9" max="9" width="10.21875" customWidth="1"/>
    <col min="10" max="10" width="7.21875" customWidth="1"/>
    <col min="12" max="12" width="12" customWidth="1"/>
    <col min="13" max="13" width="13.109375" customWidth="1"/>
    <col min="19" max="19" width="13.109375" customWidth="1"/>
    <col min="20" max="20" width="12" customWidth="1"/>
  </cols>
  <sheetData>
    <row r="1" spans="1:25" ht="43.2">
      <c r="A1" s="1" t="s">
        <v>71</v>
      </c>
      <c r="B1" s="1" t="s">
        <v>90</v>
      </c>
      <c r="C1" s="9" t="s">
        <v>75</v>
      </c>
      <c r="D1" s="9" t="s">
        <v>76</v>
      </c>
      <c r="E1" s="9" t="s">
        <v>77</v>
      </c>
      <c r="F1" s="9" t="s">
        <v>78</v>
      </c>
      <c r="G1" s="9" t="s">
        <v>79</v>
      </c>
      <c r="H1" s="9" t="s">
        <v>80</v>
      </c>
      <c r="I1" s="9" t="s">
        <v>81</v>
      </c>
      <c r="J1" s="18" t="s">
        <v>91</v>
      </c>
      <c r="K1" s="9" t="s">
        <v>82</v>
      </c>
      <c r="L1" s="9" t="s">
        <v>83</v>
      </c>
      <c r="M1" s="9" t="s">
        <v>84</v>
      </c>
      <c r="N1" s="9" t="s">
        <v>85</v>
      </c>
      <c r="O1" s="9" t="s">
        <v>86</v>
      </c>
      <c r="P1" s="9" t="s">
        <v>87</v>
      </c>
      <c r="Q1" s="9" t="s">
        <v>88</v>
      </c>
      <c r="R1" s="13"/>
      <c r="S1" s="13"/>
      <c r="T1" s="14"/>
      <c r="U1" s="14"/>
      <c r="V1" s="14"/>
      <c r="W1" s="14"/>
      <c r="X1" s="14"/>
      <c r="Y1" s="1"/>
    </row>
    <row r="2" spans="1:25">
      <c r="A2" s="1" t="s">
        <v>0</v>
      </c>
      <c r="B2" s="1">
        <v>11620</v>
      </c>
      <c r="C2" s="1">
        <v>720</v>
      </c>
      <c r="D2" s="1">
        <v>246</v>
      </c>
      <c r="E2" s="1">
        <v>10079</v>
      </c>
      <c r="F2">
        <v>103</v>
      </c>
      <c r="G2">
        <v>129</v>
      </c>
      <c r="H2">
        <v>178</v>
      </c>
      <c r="I2">
        <v>165</v>
      </c>
      <c r="J2" s="1">
        <v>21396</v>
      </c>
      <c r="K2" s="1">
        <v>2581</v>
      </c>
      <c r="L2" s="1">
        <v>672</v>
      </c>
      <c r="M2" s="1">
        <v>17033</v>
      </c>
      <c r="N2">
        <v>47</v>
      </c>
      <c r="O2">
        <v>165</v>
      </c>
      <c r="P2">
        <v>430</v>
      </c>
      <c r="Q2">
        <v>468</v>
      </c>
      <c r="R2" s="13"/>
      <c r="S2" s="13"/>
      <c r="T2" s="14"/>
      <c r="U2" s="14"/>
      <c r="V2" s="14"/>
      <c r="W2" s="14"/>
      <c r="X2" s="14"/>
      <c r="Y2" s="1"/>
    </row>
    <row r="3" spans="1:25">
      <c r="A3" s="1" t="s">
        <v>89</v>
      </c>
      <c r="B3" s="1">
        <v>1586</v>
      </c>
      <c r="C3" s="12">
        <v>34</v>
      </c>
      <c r="D3" s="12">
        <v>15</v>
      </c>
      <c r="E3" s="12">
        <v>1417</v>
      </c>
      <c r="F3" s="12">
        <v>39</v>
      </c>
      <c r="G3" s="12">
        <v>18</v>
      </c>
      <c r="H3" s="12">
        <v>29</v>
      </c>
      <c r="I3" s="12">
        <f>27+7</f>
        <v>34</v>
      </c>
      <c r="J3" s="1">
        <v>3447</v>
      </c>
      <c r="K3" s="12">
        <v>262</v>
      </c>
      <c r="L3" s="12">
        <v>270</v>
      </c>
      <c r="M3" s="12">
        <v>2741</v>
      </c>
      <c r="N3" s="12">
        <v>10</v>
      </c>
      <c r="O3" s="12">
        <v>18</v>
      </c>
      <c r="P3" s="12">
        <v>133</v>
      </c>
      <c r="Q3" s="12">
        <v>13</v>
      </c>
      <c r="R3" s="13"/>
      <c r="S3" s="13"/>
      <c r="T3" s="14"/>
      <c r="U3" s="14"/>
      <c r="V3" s="14"/>
      <c r="W3" s="14"/>
      <c r="X3" s="14"/>
      <c r="Y3" s="1"/>
    </row>
    <row r="4" spans="1:25">
      <c r="A4" s="1"/>
      <c r="T4" s="4"/>
      <c r="U4" s="4"/>
      <c r="V4" s="4"/>
      <c r="W4" s="4"/>
      <c r="X4" s="5"/>
      <c r="Y4" s="1"/>
    </row>
    <row r="5" spans="1:25">
      <c r="A5" s="1"/>
      <c r="T5" s="6"/>
      <c r="U5" s="6"/>
      <c r="V5" s="6"/>
      <c r="W5" s="6"/>
    </row>
    <row r="6" spans="1:25">
      <c r="A6" s="8"/>
      <c r="D6" s="1"/>
      <c r="E6" s="1"/>
      <c r="T6" s="1"/>
      <c r="U6" s="1"/>
      <c r="V6" s="1"/>
      <c r="W6" s="1"/>
      <c r="X6" s="1"/>
      <c r="Y6" s="1"/>
    </row>
    <row r="7" spans="1:25">
      <c r="A7" s="1"/>
      <c r="B7" s="1"/>
      <c r="C7" s="1"/>
      <c r="D7" s="1"/>
      <c r="E7" s="1"/>
    </row>
    <row r="8" spans="1:25">
      <c r="A8" s="1"/>
      <c r="B8" s="1"/>
      <c r="C8" s="1"/>
      <c r="D8" s="1"/>
      <c r="E8" s="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4BFC3-D824-4E77-864E-4229A20C1034}">
  <dimension ref="A1:G2"/>
  <sheetViews>
    <sheetView workbookViewId="0">
      <selection sqref="A1:G2"/>
    </sheetView>
  </sheetViews>
  <sheetFormatPr defaultRowHeight="14.4"/>
  <sheetData>
    <row r="1" spans="1:7" ht="43.2">
      <c r="A1" s="9" t="s">
        <v>65</v>
      </c>
      <c r="B1" s="9" t="s">
        <v>189</v>
      </c>
      <c r="C1" s="9" t="s">
        <v>67</v>
      </c>
      <c r="D1" s="9" t="s">
        <v>190</v>
      </c>
      <c r="E1" s="9" t="s">
        <v>22</v>
      </c>
      <c r="F1" s="9" t="s">
        <v>191</v>
      </c>
      <c r="G1" s="9" t="s">
        <v>192</v>
      </c>
    </row>
    <row r="2" spans="1:7">
      <c r="A2" s="1">
        <v>720</v>
      </c>
      <c r="B2" s="1">
        <v>246</v>
      </c>
      <c r="C2" s="1">
        <v>10079</v>
      </c>
      <c r="D2">
        <v>103</v>
      </c>
      <c r="E2">
        <v>129</v>
      </c>
      <c r="F2">
        <v>178</v>
      </c>
      <c r="G2">
        <v>165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F573F-D8D7-4BF7-8570-D9379F1DB2C4}">
  <dimension ref="A2:B10"/>
  <sheetViews>
    <sheetView tabSelected="1" topLeftCell="B1" zoomScale="200" zoomScaleNormal="200" workbookViewId="0">
      <selection activeCell="L13" sqref="L13"/>
    </sheetView>
  </sheetViews>
  <sheetFormatPr defaultRowHeight="14.4"/>
  <cols>
    <col min="1" max="1" width="21.33203125" bestFit="1" customWidth="1"/>
    <col min="2" max="2" width="12.77734375" bestFit="1" customWidth="1"/>
  </cols>
  <sheetData>
    <row r="2" spans="1:2">
      <c r="A2" s="63" t="s">
        <v>187</v>
      </c>
      <c r="B2" t="s">
        <v>186</v>
      </c>
    </row>
    <row r="3" spans="1:2">
      <c r="A3" s="61" t="s">
        <v>67</v>
      </c>
      <c r="B3" s="62">
        <v>10079</v>
      </c>
    </row>
    <row r="4" spans="1:2">
      <c r="A4" s="61" t="s">
        <v>65</v>
      </c>
      <c r="B4" s="62">
        <v>720</v>
      </c>
    </row>
    <row r="5" spans="1:2">
      <c r="A5" s="61" t="s">
        <v>189</v>
      </c>
      <c r="B5" s="62">
        <v>246</v>
      </c>
    </row>
    <row r="6" spans="1:2">
      <c r="A6" s="61" t="s">
        <v>191</v>
      </c>
      <c r="B6" s="62">
        <v>178</v>
      </c>
    </row>
    <row r="7" spans="1:2">
      <c r="A7" s="61" t="s">
        <v>192</v>
      </c>
      <c r="B7" s="62">
        <v>165</v>
      </c>
    </row>
    <row r="8" spans="1:2">
      <c r="A8" s="61" t="s">
        <v>22</v>
      </c>
      <c r="B8" s="62">
        <v>129</v>
      </c>
    </row>
    <row r="9" spans="1:2">
      <c r="A9" s="61" t="s">
        <v>190</v>
      </c>
      <c r="B9" s="62">
        <v>103</v>
      </c>
    </row>
    <row r="10" spans="1:2">
      <c r="A10" s="61" t="s">
        <v>188</v>
      </c>
      <c r="B10" s="62">
        <v>11620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62E56-9F78-4D72-B891-D18528B820F2}">
  <dimension ref="A1:G2"/>
  <sheetViews>
    <sheetView workbookViewId="0">
      <selection sqref="A1:G2"/>
    </sheetView>
  </sheetViews>
  <sheetFormatPr defaultRowHeight="14.4"/>
  <sheetData>
    <row r="1" spans="1:7" ht="43.2">
      <c r="A1" s="9" t="s">
        <v>65</v>
      </c>
      <c r="B1" s="9" t="s">
        <v>189</v>
      </c>
      <c r="C1" s="9" t="s">
        <v>67</v>
      </c>
      <c r="D1" s="9" t="s">
        <v>190</v>
      </c>
      <c r="E1" s="9" t="s">
        <v>22</v>
      </c>
      <c r="F1" s="9" t="s">
        <v>191</v>
      </c>
      <c r="G1" s="9" t="s">
        <v>192</v>
      </c>
    </row>
    <row r="2" spans="1:7">
      <c r="A2" s="1">
        <v>2581</v>
      </c>
      <c r="B2" s="1">
        <v>672</v>
      </c>
      <c r="C2" s="1">
        <v>17033</v>
      </c>
      <c r="D2">
        <v>47</v>
      </c>
      <c r="E2">
        <v>165</v>
      </c>
      <c r="F2">
        <v>430</v>
      </c>
      <c r="G2">
        <v>468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471B9-204B-4BE8-AD2A-4D3DC66F82E8}">
  <dimension ref="A2:B10"/>
  <sheetViews>
    <sheetView topLeftCell="B1" zoomScale="200" zoomScaleNormal="200" workbookViewId="0">
      <selection activeCell="A4" sqref="A4:B4"/>
    </sheetView>
  </sheetViews>
  <sheetFormatPr defaultRowHeight="14.4"/>
  <cols>
    <col min="1" max="1" width="21.33203125" bestFit="1" customWidth="1"/>
    <col min="2" max="2" width="12.77734375" bestFit="1" customWidth="1"/>
  </cols>
  <sheetData>
    <row r="2" spans="1:2">
      <c r="A2" s="63" t="s">
        <v>187</v>
      </c>
      <c r="B2" t="s">
        <v>186</v>
      </c>
    </row>
    <row r="3" spans="1:2">
      <c r="A3" s="61" t="s">
        <v>67</v>
      </c>
      <c r="B3" s="62">
        <v>17033</v>
      </c>
    </row>
    <row r="4" spans="1:2">
      <c r="A4" s="61" t="s">
        <v>65</v>
      </c>
      <c r="B4" s="62">
        <v>2581</v>
      </c>
    </row>
    <row r="5" spans="1:2">
      <c r="A5" s="61" t="s">
        <v>189</v>
      </c>
      <c r="B5" s="62">
        <v>672</v>
      </c>
    </row>
    <row r="6" spans="1:2">
      <c r="A6" s="61" t="s">
        <v>192</v>
      </c>
      <c r="B6" s="62">
        <v>468</v>
      </c>
    </row>
    <row r="7" spans="1:2">
      <c r="A7" s="61" t="s">
        <v>191</v>
      </c>
      <c r="B7" s="62">
        <v>430</v>
      </c>
    </row>
    <row r="8" spans="1:2">
      <c r="A8" s="61" t="s">
        <v>22</v>
      </c>
      <c r="B8" s="62">
        <v>165</v>
      </c>
    </row>
    <row r="9" spans="1:2">
      <c r="A9" s="61" t="s">
        <v>190</v>
      </c>
      <c r="B9" s="62">
        <v>47</v>
      </c>
    </row>
    <row r="10" spans="1:2">
      <c r="A10" s="61" t="s">
        <v>188</v>
      </c>
      <c r="B10" s="62">
        <v>21396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8B3CA-19D1-4EDE-8A5C-3D62B50FF067}">
  <dimension ref="A1:Y12"/>
  <sheetViews>
    <sheetView zoomScaleNormal="100" workbookViewId="0">
      <pane xSplit="1" topLeftCell="B1" activePane="topRight" state="frozen"/>
      <selection pane="topRight" activeCell="B13" sqref="B13"/>
    </sheetView>
  </sheetViews>
  <sheetFormatPr defaultRowHeight="14.4"/>
  <cols>
    <col min="1" max="1" width="18.109375" customWidth="1"/>
    <col min="2" max="3" width="11.21875" customWidth="1"/>
    <col min="4" max="4" width="8.44140625" customWidth="1"/>
    <col min="5" max="5" width="12.88671875" customWidth="1"/>
    <col min="6" max="6" width="16.33203125" customWidth="1"/>
    <col min="7" max="7" width="10.88671875" customWidth="1"/>
    <col min="8" max="8" width="8.21875" customWidth="1"/>
    <col min="9" max="9" width="10.21875" customWidth="1"/>
    <col min="10" max="10" width="7.21875" customWidth="1"/>
    <col min="11" max="11" width="24" customWidth="1"/>
    <col min="12" max="12" width="12" customWidth="1"/>
    <col min="13" max="13" width="13.109375" customWidth="1"/>
    <col min="19" max="19" width="13.109375" customWidth="1"/>
    <col min="20" max="20" width="12" customWidth="1"/>
  </cols>
  <sheetData>
    <row r="1" spans="1:25" ht="43.2">
      <c r="A1" s="1" t="s">
        <v>71</v>
      </c>
      <c r="B1" s="1" t="s">
        <v>74</v>
      </c>
      <c r="C1" s="9" t="s">
        <v>65</v>
      </c>
      <c r="D1" s="9" t="s">
        <v>66</v>
      </c>
      <c r="E1" s="9" t="s">
        <v>67</v>
      </c>
      <c r="F1" s="9" t="s">
        <v>68</v>
      </c>
      <c r="G1" s="9" t="s">
        <v>22</v>
      </c>
      <c r="H1" s="9" t="s">
        <v>70</v>
      </c>
      <c r="I1" s="9" t="s">
        <v>69</v>
      </c>
      <c r="J1" s="9"/>
      <c r="R1" s="13"/>
      <c r="S1" s="13"/>
      <c r="T1" s="14"/>
      <c r="U1" s="14"/>
      <c r="V1" s="14"/>
      <c r="W1" s="14"/>
      <c r="X1" s="14"/>
      <c r="Y1" s="1"/>
    </row>
    <row r="2" spans="1:25" ht="28.8">
      <c r="A2" s="1" t="s">
        <v>72</v>
      </c>
      <c r="B2" s="1">
        <v>11620</v>
      </c>
      <c r="C2" s="1">
        <v>720</v>
      </c>
      <c r="D2" s="1">
        <v>246</v>
      </c>
      <c r="E2" s="1">
        <v>10079</v>
      </c>
      <c r="F2">
        <v>103</v>
      </c>
      <c r="G2">
        <v>129</v>
      </c>
      <c r="H2">
        <v>178</v>
      </c>
      <c r="I2">
        <v>165</v>
      </c>
      <c r="K2" s="13"/>
      <c r="R2" s="13"/>
      <c r="S2" s="13"/>
      <c r="T2" s="14"/>
      <c r="U2" s="14"/>
      <c r="V2" s="14"/>
      <c r="W2" s="14"/>
      <c r="X2" s="14"/>
      <c r="Y2" s="1"/>
    </row>
    <row r="3" spans="1:25" ht="28.8">
      <c r="A3" s="1" t="s">
        <v>63</v>
      </c>
      <c r="B3" s="1">
        <v>1586</v>
      </c>
      <c r="C3" s="12">
        <v>34</v>
      </c>
      <c r="D3" s="12">
        <v>15</v>
      </c>
      <c r="E3" s="12">
        <v>1417</v>
      </c>
      <c r="F3" s="12">
        <v>39</v>
      </c>
      <c r="G3" s="12">
        <v>18</v>
      </c>
      <c r="H3" s="12">
        <v>29</v>
      </c>
      <c r="I3" s="12">
        <f>27+7</f>
        <v>34</v>
      </c>
      <c r="R3" s="13"/>
      <c r="S3" s="13"/>
      <c r="T3" s="14"/>
      <c r="U3" s="14"/>
      <c r="V3" s="14"/>
      <c r="W3" s="14"/>
      <c r="X3" s="14"/>
      <c r="Y3" s="1"/>
    </row>
    <row r="4" spans="1:25" ht="28.8">
      <c r="A4" s="1" t="s">
        <v>94</v>
      </c>
      <c r="B4" s="15">
        <f>B2/11620</f>
        <v>1</v>
      </c>
      <c r="C4" s="15">
        <f t="shared" ref="C4:I4" si="0">C2/11620</f>
        <v>6.1962134251290879E-2</v>
      </c>
      <c r="D4" s="15">
        <f t="shared" si="0"/>
        <v>2.1170395869191051E-2</v>
      </c>
      <c r="E4" s="15">
        <f t="shared" si="0"/>
        <v>0.86738382099827882</v>
      </c>
      <c r="F4" s="15">
        <f t="shared" si="0"/>
        <v>8.8640275387263344E-3</v>
      </c>
      <c r="G4" s="15">
        <f t="shared" si="0"/>
        <v>1.1101549053356282E-2</v>
      </c>
      <c r="H4" s="15">
        <f t="shared" si="0"/>
        <v>1.53184165232358E-2</v>
      </c>
      <c r="I4" s="15">
        <f t="shared" si="0"/>
        <v>1.4199655765920827E-2</v>
      </c>
      <c r="K4" s="13"/>
      <c r="R4" s="13"/>
      <c r="S4" s="13"/>
      <c r="T4" s="14"/>
      <c r="U4" s="14"/>
      <c r="V4" s="14"/>
      <c r="W4" s="14"/>
      <c r="X4" s="14"/>
      <c r="Y4" s="1"/>
    </row>
    <row r="5" spans="1:25" ht="28.8">
      <c r="A5" s="1" t="s">
        <v>92</v>
      </c>
      <c r="B5" s="17">
        <f>B3/B2</f>
        <v>0.13648881239242686</v>
      </c>
      <c r="C5" s="17">
        <f t="shared" ref="C5:I5" si="1">C3/C2</f>
        <v>4.7222222222222221E-2</v>
      </c>
      <c r="D5" s="17">
        <f t="shared" si="1"/>
        <v>6.097560975609756E-2</v>
      </c>
      <c r="E5" s="17">
        <f t="shared" si="1"/>
        <v>0.14058934418097033</v>
      </c>
      <c r="F5" s="17">
        <f t="shared" si="1"/>
        <v>0.37864077669902912</v>
      </c>
      <c r="G5" s="17">
        <f t="shared" si="1"/>
        <v>0.13953488372093023</v>
      </c>
      <c r="H5" s="17">
        <f t="shared" si="1"/>
        <v>0.16292134831460675</v>
      </c>
      <c r="I5" s="17">
        <f t="shared" si="1"/>
        <v>0.20606060606060606</v>
      </c>
      <c r="K5" s="13"/>
      <c r="R5" s="13"/>
      <c r="S5" s="13"/>
      <c r="T5" s="14"/>
      <c r="U5" s="14"/>
      <c r="V5" s="14"/>
      <c r="W5" s="14"/>
      <c r="X5" s="14"/>
      <c r="Y5" s="1"/>
    </row>
    <row r="6" spans="1:25">
      <c r="A6" s="1" t="s">
        <v>73</v>
      </c>
      <c r="B6" s="1">
        <v>21396</v>
      </c>
      <c r="C6" s="1">
        <v>2581</v>
      </c>
      <c r="D6" s="1">
        <v>672</v>
      </c>
      <c r="E6" s="1">
        <v>17033</v>
      </c>
      <c r="F6">
        <v>47</v>
      </c>
      <c r="G6">
        <v>165</v>
      </c>
      <c r="H6">
        <v>430</v>
      </c>
      <c r="I6">
        <v>468</v>
      </c>
      <c r="K6" s="13"/>
      <c r="T6" s="4"/>
      <c r="U6" s="4"/>
      <c r="V6" s="4"/>
      <c r="W6" s="4"/>
      <c r="X6" s="5"/>
      <c r="Y6" s="1"/>
    </row>
    <row r="7" spans="1:25">
      <c r="A7" s="1" t="s">
        <v>64</v>
      </c>
      <c r="B7" s="1">
        <v>3447</v>
      </c>
      <c r="C7" s="12">
        <v>262</v>
      </c>
      <c r="D7" s="12">
        <v>270</v>
      </c>
      <c r="E7" s="12">
        <v>2741</v>
      </c>
      <c r="F7" s="12">
        <v>10</v>
      </c>
      <c r="G7" s="12">
        <v>18</v>
      </c>
      <c r="H7" s="12">
        <v>133</v>
      </c>
      <c r="I7" s="12">
        <v>13</v>
      </c>
      <c r="T7" s="6"/>
      <c r="U7" s="6"/>
      <c r="V7" s="6"/>
      <c r="W7" s="6"/>
    </row>
    <row r="8" spans="1:25" ht="28.8">
      <c r="A8" s="1" t="s">
        <v>95</v>
      </c>
      <c r="B8" s="15">
        <f>B6/21396</f>
        <v>1</v>
      </c>
      <c r="C8" s="15">
        <f t="shared" ref="C8:I8" si="2">C6/21396</f>
        <v>0.12063002430360815</v>
      </c>
      <c r="D8" s="15">
        <f t="shared" si="2"/>
        <v>3.1407739764441951E-2</v>
      </c>
      <c r="E8" s="15">
        <f t="shared" si="2"/>
        <v>0.79608338007104129</v>
      </c>
      <c r="F8" s="15">
        <f t="shared" si="2"/>
        <v>2.1966722751916245E-3</v>
      </c>
      <c r="G8" s="15">
        <f t="shared" si="2"/>
        <v>7.7117218171620866E-3</v>
      </c>
      <c r="H8" s="15">
        <f t="shared" si="2"/>
        <v>2.0097214432604225E-2</v>
      </c>
      <c r="I8" s="15">
        <f t="shared" si="2"/>
        <v>2.1873247335950644E-2</v>
      </c>
      <c r="K8" s="13"/>
      <c r="T8" s="6"/>
      <c r="U8" s="6"/>
      <c r="V8" s="6"/>
      <c r="W8" s="6"/>
    </row>
    <row r="9" spans="1:25" ht="28.8">
      <c r="A9" s="1" t="s">
        <v>93</v>
      </c>
      <c r="B9" s="17">
        <f>B7/B6</f>
        <v>0.16110487941671339</v>
      </c>
      <c r="C9" s="17">
        <f t="shared" ref="C9:I9" si="3">C7/C6</f>
        <v>0.10151104223169315</v>
      </c>
      <c r="D9" s="17">
        <f t="shared" si="3"/>
        <v>0.4017857142857143</v>
      </c>
      <c r="E9" s="17">
        <f t="shared" si="3"/>
        <v>0.16092291434274644</v>
      </c>
      <c r="F9" s="17">
        <f t="shared" si="3"/>
        <v>0.21276595744680851</v>
      </c>
      <c r="G9" s="17">
        <f t="shared" si="3"/>
        <v>0.10909090909090909</v>
      </c>
      <c r="H9" s="17">
        <f t="shared" si="3"/>
        <v>0.30930232558139537</v>
      </c>
      <c r="I9" s="17">
        <f t="shared" si="3"/>
        <v>2.7777777777777776E-2</v>
      </c>
      <c r="T9" s="1"/>
      <c r="U9" s="1"/>
      <c r="V9" s="1"/>
      <c r="W9" s="1"/>
      <c r="X9" s="1"/>
      <c r="Y9" s="1"/>
    </row>
    <row r="10" spans="1:25">
      <c r="A10" s="1"/>
      <c r="B10" s="1"/>
      <c r="C10" s="1"/>
      <c r="D10" s="1"/>
      <c r="E10" s="1"/>
    </row>
    <row r="11" spans="1:25">
      <c r="A11" s="1"/>
      <c r="B11" s="1"/>
      <c r="C11" s="1"/>
      <c r="D11" s="1"/>
      <c r="E11" s="1"/>
    </row>
    <row r="12" spans="1:25">
      <c r="B12">
        <f>B6+B2</f>
        <v>33016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BF9D8-F11B-4760-9E67-79BC22E6F67A}">
  <dimension ref="A1:X12"/>
  <sheetViews>
    <sheetView zoomScaleNormal="100" workbookViewId="0">
      <pane xSplit="1" topLeftCell="B1" activePane="topRight" state="frozen"/>
      <selection pane="topRight" activeCell="H2" sqref="H2"/>
    </sheetView>
  </sheetViews>
  <sheetFormatPr defaultRowHeight="14.4"/>
  <cols>
    <col min="1" max="1" width="18.109375" customWidth="1"/>
    <col min="2" max="2" width="11.21875" customWidth="1"/>
    <col min="3" max="3" width="8.44140625" customWidth="1"/>
    <col min="4" max="4" width="12.88671875" customWidth="1"/>
    <col min="5" max="5" width="16.33203125" customWidth="1"/>
    <col min="6" max="6" width="10.88671875" customWidth="1"/>
    <col min="7" max="7" width="8.21875" customWidth="1"/>
    <col min="8" max="8" width="10.21875" customWidth="1"/>
    <col min="9" max="9" width="7.21875" customWidth="1"/>
    <col min="11" max="11" width="12" customWidth="1"/>
    <col min="12" max="12" width="13.109375" customWidth="1"/>
    <col min="18" max="18" width="13.109375" customWidth="1"/>
    <col min="19" max="19" width="12" customWidth="1"/>
  </cols>
  <sheetData>
    <row r="1" spans="1:24" ht="42.6" customHeight="1">
      <c r="A1" s="1" t="s">
        <v>62</v>
      </c>
      <c r="B1" s="1" t="s">
        <v>45</v>
      </c>
      <c r="C1" s="9" t="s">
        <v>23</v>
      </c>
      <c r="D1" s="9" t="s">
        <v>24</v>
      </c>
      <c r="E1" s="9" t="s">
        <v>25</v>
      </c>
      <c r="F1" s="9" t="s">
        <v>26</v>
      </c>
      <c r="G1" s="9" t="s">
        <v>41</v>
      </c>
      <c r="H1" s="9" t="s">
        <v>185</v>
      </c>
      <c r="I1" s="9" t="s">
        <v>28</v>
      </c>
      <c r="J1" s="11" t="s">
        <v>29</v>
      </c>
      <c r="K1" s="11" t="s">
        <v>30</v>
      </c>
      <c r="L1" s="11" t="s">
        <v>31</v>
      </c>
      <c r="M1" s="11" t="s">
        <v>32</v>
      </c>
      <c r="N1" s="11" t="s">
        <v>42</v>
      </c>
      <c r="O1" s="11" t="s">
        <v>33</v>
      </c>
      <c r="P1" s="11" t="s">
        <v>34</v>
      </c>
      <c r="Q1" s="1" t="s">
        <v>35</v>
      </c>
      <c r="R1" s="1" t="s">
        <v>36</v>
      </c>
      <c r="S1" s="1" t="s">
        <v>37</v>
      </c>
      <c r="T1" s="1" t="s">
        <v>38</v>
      </c>
      <c r="U1" s="1" t="s">
        <v>43</v>
      </c>
      <c r="V1" s="1" t="s">
        <v>39</v>
      </c>
      <c r="W1" s="1" t="s">
        <v>40</v>
      </c>
      <c r="X1" s="1"/>
    </row>
    <row r="2" spans="1:24">
      <c r="A2" s="1" t="s">
        <v>8</v>
      </c>
      <c r="B2" s="1">
        <v>11620</v>
      </c>
      <c r="C2" s="9">
        <v>720</v>
      </c>
      <c r="D2" s="9">
        <v>246</v>
      </c>
      <c r="E2" s="10">
        <f>B2-C2-D2-F2-G2-H2-I2</f>
        <v>10079</v>
      </c>
      <c r="F2" s="10">
        <v>103</v>
      </c>
      <c r="G2" s="10">
        <v>129</v>
      </c>
      <c r="H2" s="10">
        <v>178</v>
      </c>
      <c r="I2" s="10">
        <f>18+147</f>
        <v>165</v>
      </c>
      <c r="J2" s="12">
        <v>34</v>
      </c>
      <c r="K2" s="12">
        <v>15</v>
      </c>
      <c r="L2" s="12">
        <v>1417</v>
      </c>
      <c r="M2" s="12">
        <v>39</v>
      </c>
      <c r="N2" s="12">
        <v>18</v>
      </c>
      <c r="O2" s="12">
        <v>29</v>
      </c>
      <c r="P2" s="12">
        <f>27+7</f>
        <v>34</v>
      </c>
      <c r="Q2" s="17">
        <f>J2/C2</f>
        <v>4.7222222222222221E-2</v>
      </c>
      <c r="R2" s="17">
        <f t="shared" ref="R2:W4" si="0">K2/D2</f>
        <v>6.097560975609756E-2</v>
      </c>
      <c r="S2" s="17">
        <f t="shared" si="0"/>
        <v>0.14058934418097033</v>
      </c>
      <c r="T2" s="17">
        <f t="shared" si="0"/>
        <v>0.37864077669902912</v>
      </c>
      <c r="U2" s="17">
        <f t="shared" si="0"/>
        <v>0.13953488372093023</v>
      </c>
      <c r="V2" s="17">
        <f t="shared" si="0"/>
        <v>0.16292134831460675</v>
      </c>
      <c r="W2" s="17">
        <f t="shared" si="0"/>
        <v>0.20606060606060606</v>
      </c>
      <c r="X2" s="1"/>
    </row>
    <row r="3" spans="1:24">
      <c r="A3" s="1" t="s">
        <v>7</v>
      </c>
      <c r="B3" s="1">
        <v>21396</v>
      </c>
      <c r="C3" s="9">
        <v>2581</v>
      </c>
      <c r="D3" s="9">
        <v>672</v>
      </c>
      <c r="E3" s="10">
        <f>B3-C3-D3-F3-G3-H3-I3</f>
        <v>17033</v>
      </c>
      <c r="F3" s="10">
        <v>47</v>
      </c>
      <c r="G3" s="10">
        <v>165</v>
      </c>
      <c r="H3" s="10">
        <v>430</v>
      </c>
      <c r="I3" s="10">
        <v>468</v>
      </c>
      <c r="J3" s="12">
        <v>262</v>
      </c>
      <c r="K3" s="12">
        <v>270</v>
      </c>
      <c r="L3" s="12">
        <v>2741</v>
      </c>
      <c r="M3" s="12">
        <v>10</v>
      </c>
      <c r="N3" s="12">
        <v>18</v>
      </c>
      <c r="O3" s="12">
        <v>133</v>
      </c>
      <c r="P3" s="12">
        <v>13</v>
      </c>
      <c r="Q3" s="17">
        <f>J3/C3</f>
        <v>0.10151104223169315</v>
      </c>
      <c r="R3" s="17">
        <f t="shared" si="0"/>
        <v>0.4017857142857143</v>
      </c>
      <c r="S3" s="17">
        <f>L3/E3</f>
        <v>0.16092291434274644</v>
      </c>
      <c r="T3" s="17">
        <f t="shared" si="0"/>
        <v>0.21276595744680851</v>
      </c>
      <c r="U3" s="17">
        <f>N3/G3</f>
        <v>0.10909090909090909</v>
      </c>
      <c r="V3" s="17">
        <f t="shared" si="0"/>
        <v>0.30930232558139537</v>
      </c>
      <c r="W3" s="17">
        <f t="shared" si="0"/>
        <v>2.7777777777777776E-2</v>
      </c>
      <c r="X3" s="1"/>
    </row>
    <row r="4" spans="1:24">
      <c r="A4" s="1" t="s">
        <v>20</v>
      </c>
      <c r="B4" s="1">
        <f>B2+B3</f>
        <v>33016</v>
      </c>
      <c r="C4" s="9">
        <f t="shared" ref="C4:P4" si="1">C2+C3</f>
        <v>3301</v>
      </c>
      <c r="D4" s="9">
        <f t="shared" si="1"/>
        <v>918</v>
      </c>
      <c r="E4" s="9">
        <f t="shared" si="1"/>
        <v>27112</v>
      </c>
      <c r="F4" s="9">
        <f t="shared" si="1"/>
        <v>150</v>
      </c>
      <c r="G4" s="9">
        <f t="shared" si="1"/>
        <v>294</v>
      </c>
      <c r="H4" s="9">
        <f t="shared" si="1"/>
        <v>608</v>
      </c>
      <c r="I4" s="9">
        <f t="shared" si="1"/>
        <v>633</v>
      </c>
      <c r="J4" s="11">
        <f t="shared" si="1"/>
        <v>296</v>
      </c>
      <c r="K4" s="11">
        <f t="shared" si="1"/>
        <v>285</v>
      </c>
      <c r="L4" s="11">
        <f t="shared" si="1"/>
        <v>4158</v>
      </c>
      <c r="M4" s="11">
        <f t="shared" si="1"/>
        <v>49</v>
      </c>
      <c r="N4" s="11">
        <f t="shared" si="1"/>
        <v>36</v>
      </c>
      <c r="O4" s="11">
        <f t="shared" si="1"/>
        <v>162</v>
      </c>
      <c r="P4" s="11">
        <f t="shared" si="1"/>
        <v>47</v>
      </c>
      <c r="Q4" s="17">
        <f>J4/C4</f>
        <v>8.9669797031202661E-2</v>
      </c>
      <c r="R4" s="17">
        <f t="shared" si="0"/>
        <v>0.31045751633986929</v>
      </c>
      <c r="S4" s="17">
        <f t="shared" si="0"/>
        <v>0.15336382413691355</v>
      </c>
      <c r="T4" s="17">
        <f t="shared" si="0"/>
        <v>0.32666666666666666</v>
      </c>
      <c r="U4" s="17">
        <f t="shared" si="0"/>
        <v>0.12244897959183673</v>
      </c>
      <c r="V4" s="17">
        <f t="shared" si="0"/>
        <v>0.26644736842105265</v>
      </c>
      <c r="W4" s="17">
        <f t="shared" si="0"/>
        <v>7.4249605055292253E-2</v>
      </c>
      <c r="X4" s="1"/>
    </row>
    <row r="5" spans="1:24">
      <c r="A5" s="1"/>
      <c r="B5" s="1"/>
      <c r="C5" s="1"/>
      <c r="D5" s="1"/>
      <c r="Q5" s="13"/>
      <c r="R5" s="13"/>
      <c r="S5" s="14"/>
      <c r="T5" s="14"/>
      <c r="U5" s="14"/>
      <c r="V5" s="14"/>
      <c r="W5" s="14"/>
      <c r="X5" s="1"/>
    </row>
    <row r="6" spans="1:24">
      <c r="A6" s="1"/>
      <c r="B6" s="1"/>
      <c r="C6" s="1"/>
      <c r="D6" s="1"/>
      <c r="Q6" s="13"/>
      <c r="R6" s="13"/>
      <c r="S6" s="14"/>
      <c r="T6" s="14"/>
      <c r="U6" s="14"/>
      <c r="V6" s="14"/>
      <c r="W6" s="14"/>
      <c r="X6" s="1"/>
    </row>
    <row r="7" spans="1:24">
      <c r="A7" s="1"/>
      <c r="B7" s="1"/>
      <c r="C7" s="1"/>
      <c r="D7" s="1"/>
      <c r="Q7" s="13"/>
      <c r="R7" s="13"/>
      <c r="S7" s="14"/>
      <c r="T7" s="14"/>
      <c r="U7" s="14"/>
      <c r="V7" s="14"/>
      <c r="W7" s="14"/>
      <c r="X7" s="1"/>
    </row>
    <row r="8" spans="1:24">
      <c r="A8" s="1"/>
      <c r="B8" s="1"/>
      <c r="C8" s="1"/>
      <c r="D8" s="1"/>
      <c r="S8" s="4"/>
      <c r="T8" s="4"/>
      <c r="U8" s="4"/>
      <c r="V8" s="4"/>
      <c r="W8" s="5"/>
      <c r="X8" s="1"/>
    </row>
    <row r="9" spans="1:24">
      <c r="A9" s="1"/>
      <c r="B9" s="1"/>
      <c r="C9" s="1"/>
      <c r="D9" s="1"/>
      <c r="S9" s="6"/>
      <c r="T9" s="6"/>
      <c r="U9" s="6"/>
      <c r="V9" s="6"/>
    </row>
    <row r="10" spans="1:24">
      <c r="A10" s="8"/>
      <c r="C10" s="1"/>
      <c r="D10" s="1"/>
      <c r="S10" s="1"/>
      <c r="T10" s="1"/>
      <c r="U10" s="1"/>
      <c r="V10" s="1"/>
      <c r="W10" s="1"/>
      <c r="X10" s="1"/>
    </row>
    <row r="11" spans="1:24">
      <c r="A11" s="1"/>
      <c r="B11" s="1"/>
      <c r="C11" s="1"/>
      <c r="D11" s="1"/>
    </row>
    <row r="12" spans="1:24">
      <c r="A12" s="1"/>
      <c r="B12" s="1"/>
      <c r="C12" s="1"/>
      <c r="D12"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service area profile</vt:lpstr>
      <vt:lpstr>key facts</vt:lpstr>
      <vt:lpstr>by county</vt:lpstr>
      <vt:lpstr>Skamania race</vt:lpstr>
      <vt:lpstr>Skamania Donut</vt:lpstr>
      <vt:lpstr>Klickitat race</vt:lpstr>
      <vt:lpstr>Klickitat donut</vt:lpstr>
      <vt:lpstr>by race</vt:lpstr>
      <vt:lpstr>poverty by race-Tableau ready</vt:lpstr>
      <vt:lpstr>poverty by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OConnor</dc:creator>
  <cp:lastModifiedBy>Ryan OConnor</cp:lastModifiedBy>
  <dcterms:created xsi:type="dcterms:W3CDTF">2020-12-29T19:54:52Z</dcterms:created>
  <dcterms:modified xsi:type="dcterms:W3CDTF">2021-02-09T04:16:23Z</dcterms:modified>
</cp:coreProperties>
</file>