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021\Documents\2018\_Work_for_Peter\Silkwood\data from Jakob\"/>
    </mc:Choice>
  </mc:AlternateContent>
  <bookViews>
    <workbookView xWindow="0" yWindow="0" windowWidth="28800" windowHeight="14235"/>
  </bookViews>
  <sheets>
    <sheet name="stalk count" sheetId="1" r:id="rId1"/>
    <sheet name="millable stalk" sheetId="2" r:id="rId2"/>
    <sheet name="subsample" sheetId="3" r:id="rId3"/>
    <sheet name="summary" sheetId="5" r:id="rId4"/>
    <sheet name="lab" sheetId="6" r:id="rId5"/>
    <sheet name="pivot" sheetId="7" r:id="rId6"/>
    <sheet name="notes" sheetId="4" r:id="rId7"/>
    <sheet name="Sheet1" sheetId="8" r:id="rId8"/>
  </sheets>
  <definedNames>
    <definedName name="_xlnm._FilterDatabase" localSheetId="4" hidden="1">lab!$G$1:$G$34</definedName>
    <definedName name="_xlnm._FilterDatabase" localSheetId="1" hidden="1">'millable stalk'!$D$1:$D$46</definedName>
    <definedName name="_xlnm._FilterDatabase" localSheetId="2" hidden="1">subsample!$A$1:$H$51</definedName>
  </definedNames>
  <calcPr calcId="152511"/>
  <pivotCaches>
    <pivotCache cacheId="1" r:id="rId9"/>
    <pivotCache cacheId="2" r:id="rId10"/>
    <pivotCache cacheId="3" r:id="rId11"/>
  </pivotCaches>
</workbook>
</file>

<file path=xl/calcChain.xml><?xml version="1.0" encoding="utf-8"?>
<calcChain xmlns="http://schemas.openxmlformats.org/spreadsheetml/2006/main">
  <c r="E19" i="1" l="1"/>
  <c r="F20" i="1"/>
  <c r="F21" i="1"/>
  <c r="F22" i="1"/>
  <c r="F23" i="1"/>
  <c r="F19" i="1"/>
  <c r="E20" i="1"/>
  <c r="E21" i="1"/>
  <c r="E22" i="1"/>
  <c r="E23" i="1"/>
  <c r="D23" i="1"/>
  <c r="D22" i="1"/>
  <c r="D21" i="1"/>
  <c r="D20" i="1"/>
  <c r="D19" i="1"/>
  <c r="J2" i="1"/>
  <c r="I2" i="1"/>
  <c r="J24" i="7" l="1"/>
  <c r="J25" i="7"/>
  <c r="J26" i="7"/>
  <c r="J27" i="7"/>
  <c r="J28" i="7"/>
  <c r="I25" i="7"/>
  <c r="I26" i="7"/>
  <c r="I27" i="7"/>
  <c r="I28" i="7"/>
  <c r="I24" i="7"/>
  <c r="F2" i="1" l="1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2" i="3"/>
  <c r="V7" i="1"/>
  <c r="V10" i="1"/>
  <c r="V13" i="1"/>
  <c r="V16" i="1"/>
  <c r="V4" i="1"/>
  <c r="T7" i="1"/>
  <c r="T10" i="1"/>
  <c r="T13" i="1"/>
  <c r="T16" i="1"/>
  <c r="T4" i="1"/>
  <c r="U7" i="1" l="1"/>
  <c r="U10" i="1"/>
  <c r="U13" i="1"/>
  <c r="U16" i="1"/>
  <c r="U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I5" i="8" l="1"/>
  <c r="H2" i="3" l="1"/>
  <c r="P5" i="1"/>
  <c r="P6" i="1"/>
  <c r="F7" i="1"/>
  <c r="I7" i="1" s="1"/>
  <c r="O7" i="1" s="1"/>
  <c r="O2" i="1"/>
  <c r="J7" i="1"/>
  <c r="P7" i="1" s="1"/>
  <c r="R7" i="1" s="1"/>
  <c r="J13" i="8"/>
  <c r="I11" i="8"/>
  <c r="J6" i="8"/>
  <c r="J12" i="8" s="1"/>
  <c r="J7" i="8"/>
  <c r="J8" i="8"/>
  <c r="J14" i="8" s="1"/>
  <c r="J9" i="8"/>
  <c r="J15" i="8" s="1"/>
  <c r="J5" i="8"/>
  <c r="J11" i="8" s="1"/>
  <c r="I6" i="8"/>
  <c r="I12" i="8" s="1"/>
  <c r="I9" i="8"/>
  <c r="I15" i="8" s="1"/>
  <c r="I7" i="8"/>
  <c r="I13" i="8" s="1"/>
  <c r="I8" i="8"/>
  <c r="I14" i="8" s="1"/>
  <c r="H50" i="3"/>
  <c r="H51" i="3"/>
  <c r="H48" i="3"/>
  <c r="H46" i="3"/>
  <c r="H44" i="3"/>
  <c r="H41" i="3"/>
  <c r="H38" i="3"/>
  <c r="H35" i="3"/>
  <c r="H33" i="3"/>
  <c r="H31" i="3"/>
  <c r="H28" i="3"/>
  <c r="H26" i="3"/>
  <c r="H27" i="3"/>
  <c r="H24" i="3"/>
  <c r="H22" i="3"/>
  <c r="H19" i="3"/>
  <c r="H16" i="3"/>
  <c r="H14" i="3"/>
  <c r="H12" i="3"/>
  <c r="H4" i="3"/>
  <c r="H10" i="3"/>
  <c r="H7" i="3"/>
  <c r="D16" i="1"/>
  <c r="E16" i="1" s="1"/>
  <c r="D15" i="1"/>
  <c r="E15" i="1"/>
  <c r="D13" i="1"/>
  <c r="E13" i="1" s="1"/>
  <c r="D12" i="1"/>
  <c r="E12" i="1"/>
  <c r="D11" i="1"/>
  <c r="E11" i="1" s="1"/>
  <c r="D10" i="1"/>
  <c r="E10" i="1"/>
  <c r="D9" i="1"/>
  <c r="E9" i="1" s="1"/>
  <c r="D6" i="1"/>
  <c r="E6" i="1"/>
  <c r="E2" i="1"/>
  <c r="D3" i="1"/>
  <c r="E3" i="1" s="1"/>
  <c r="E4" i="1"/>
  <c r="F4" i="1"/>
  <c r="J4" i="1" s="1"/>
  <c r="P4" i="1" s="1"/>
  <c r="E5" i="1"/>
  <c r="F5" i="1"/>
  <c r="F6" i="1"/>
  <c r="I6" i="1" s="1"/>
  <c r="O6" i="1" s="1"/>
  <c r="E7" i="1"/>
  <c r="E8" i="1"/>
  <c r="F8" i="1"/>
  <c r="J8" i="1"/>
  <c r="P8" i="1" s="1"/>
  <c r="E14" i="1"/>
  <c r="F14" i="1"/>
  <c r="I14" i="1" s="1"/>
  <c r="O14" i="1" s="1"/>
  <c r="J14" i="1"/>
  <c r="P14" i="1" s="1"/>
  <c r="J6" i="1"/>
  <c r="I4" i="1"/>
  <c r="O4" i="1" s="1"/>
  <c r="I5" i="1"/>
  <c r="O5" i="1"/>
  <c r="J5" i="1"/>
  <c r="F12" i="1"/>
  <c r="I8" i="1"/>
  <c r="O8" i="1"/>
  <c r="F15" i="1"/>
  <c r="J15" i="1" s="1"/>
  <c r="P15" i="1" s="1"/>
  <c r="F10" i="1"/>
  <c r="I10" i="1" s="1"/>
  <c r="O10" i="1" s="1"/>
  <c r="J10" i="1"/>
  <c r="P10" i="1" s="1"/>
  <c r="F3" i="1"/>
  <c r="J3" i="1" s="1"/>
  <c r="P3" i="1" s="1"/>
  <c r="F13" i="1"/>
  <c r="J13" i="1" s="1"/>
  <c r="P13" i="1" s="1"/>
  <c r="F3" i="2"/>
  <c r="J12" i="1"/>
  <c r="P12" i="1" s="1"/>
  <c r="I12" i="1"/>
  <c r="O12" i="1" s="1"/>
  <c r="I15" i="1"/>
  <c r="O15" i="1" s="1"/>
  <c r="I3" i="1"/>
  <c r="O3" i="1" s="1"/>
  <c r="H3" i="3"/>
  <c r="H5" i="3"/>
  <c r="H6" i="3"/>
  <c r="H8" i="3"/>
  <c r="H9" i="3"/>
  <c r="H11" i="3"/>
  <c r="H13" i="3"/>
  <c r="H15" i="3"/>
  <c r="H17" i="3"/>
  <c r="H18" i="3"/>
  <c r="H20" i="3"/>
  <c r="H21" i="3"/>
  <c r="H23" i="3"/>
  <c r="H25" i="3"/>
  <c r="H29" i="3"/>
  <c r="H30" i="3"/>
  <c r="H32" i="3"/>
  <c r="H34" i="3"/>
  <c r="H36" i="3"/>
  <c r="H37" i="3"/>
  <c r="H39" i="3"/>
  <c r="H40" i="3"/>
  <c r="H42" i="3"/>
  <c r="H43" i="3"/>
  <c r="H45" i="3"/>
  <c r="H47" i="3"/>
  <c r="H49" i="3"/>
  <c r="F45" i="2"/>
  <c r="F42" i="2"/>
  <c r="F39" i="2"/>
  <c r="F36" i="2"/>
  <c r="F33" i="2"/>
  <c r="F30" i="2"/>
  <c r="F27" i="2"/>
  <c r="F24" i="2"/>
  <c r="F21" i="2"/>
  <c r="F18" i="2"/>
  <c r="F15" i="2"/>
  <c r="F12" i="2"/>
  <c r="F6" i="2"/>
  <c r="F9" i="2"/>
  <c r="Q7" i="1" l="1"/>
  <c r="Q4" i="1"/>
  <c r="F16" i="1"/>
  <c r="I13" i="1"/>
  <c r="O13" i="1" s="1"/>
  <c r="F11" i="1"/>
  <c r="F9" i="1"/>
  <c r="P2" i="1"/>
  <c r="R4" i="1" s="1"/>
  <c r="J11" i="1" l="1"/>
  <c r="P11" i="1" s="1"/>
  <c r="R13" i="1" s="1"/>
  <c r="I11" i="1"/>
  <c r="O11" i="1" s="1"/>
  <c r="Q13" i="1" s="1"/>
  <c r="I16" i="1"/>
  <c r="O16" i="1" s="1"/>
  <c r="Q16" i="1" s="1"/>
  <c r="J16" i="1"/>
  <c r="P16" i="1" s="1"/>
  <c r="R16" i="1" s="1"/>
  <c r="I9" i="1"/>
  <c r="O9" i="1" s="1"/>
  <c r="Q10" i="1" s="1"/>
  <c r="J9" i="1"/>
  <c r="P9" i="1" s="1"/>
  <c r="R10" i="1" s="1"/>
</calcChain>
</file>

<file path=xl/comments1.xml><?xml version="1.0" encoding="utf-8"?>
<comments xmlns="http://schemas.openxmlformats.org/spreadsheetml/2006/main">
  <authors>
    <author>John Armour</author>
    <author>MORTIMORE Christina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John Armour:</t>
        </r>
        <r>
          <rPr>
            <sz val="9"/>
            <color indexed="81"/>
            <rFont val="Tahoma"/>
            <family val="2"/>
          </rPr>
          <t xml:space="preserve">
2m x 5m = 10m2
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MORTIMORE Christina:</t>
        </r>
        <r>
          <rPr>
            <sz val="9"/>
            <color indexed="81"/>
            <rFont val="Tahoma"/>
            <family val="2"/>
          </rPr>
          <t xml:space="preserve">
from 'subsample' tab</t>
        </r>
      </text>
    </comment>
    <comment ref="N1" authorId="1" shapeId="0">
      <text>
        <r>
          <rPr>
            <b/>
            <sz val="9"/>
            <color indexed="81"/>
            <rFont val="Tahoma"/>
            <family val="2"/>
          </rPr>
          <t>MORTIMORE Christina:</t>
        </r>
        <r>
          <rPr>
            <sz val="9"/>
            <color indexed="81"/>
            <rFont val="Tahoma"/>
            <family val="2"/>
          </rPr>
          <t xml:space="preserve">
from 'subsample' tab</t>
        </r>
      </text>
    </comment>
  </commentList>
</comments>
</file>

<file path=xl/comments2.xml><?xml version="1.0" encoding="utf-8"?>
<comments xmlns="http://schemas.openxmlformats.org/spreadsheetml/2006/main">
  <authors>
    <author>Mortimore Christina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Mortimore Christina:</t>
        </r>
        <r>
          <rPr>
            <sz val="9"/>
            <color indexed="81"/>
            <rFont val="Tahoma"/>
            <family val="2"/>
          </rPr>
          <t xml:space="preserve">
dried @ 60oC
weighed 15/04/15</t>
        </r>
      </text>
    </comment>
  </commentList>
</comments>
</file>

<file path=xl/sharedStrings.xml><?xml version="1.0" encoding="utf-8"?>
<sst xmlns="http://schemas.openxmlformats.org/spreadsheetml/2006/main" count="421" uniqueCount="166">
  <si>
    <t>date sampled</t>
  </si>
  <si>
    <t>plant</t>
  </si>
  <si>
    <t>treatment</t>
  </si>
  <si>
    <t xml:space="preserve">rep </t>
  </si>
  <si>
    <t>stalk count (5m)</t>
  </si>
  <si>
    <t>MS</t>
  </si>
  <si>
    <t>LC</t>
  </si>
  <si>
    <t>use to calculate % millable stalk</t>
  </si>
  <si>
    <t>calculate millable yield (t/ha) = biomass (t/ha) x %MS/100</t>
  </si>
  <si>
    <t>individual stalk weight</t>
  </si>
  <si>
    <t>individual millable stalk weight</t>
  </si>
  <si>
    <t>TTL</t>
  </si>
  <si>
    <t>weight (kg)</t>
  </si>
  <si>
    <t>% MS</t>
  </si>
  <si>
    <t>TTL =</t>
  </si>
  <si>
    <t>MS =</t>
  </si>
  <si>
    <t xml:space="preserve">LC = </t>
  </si>
  <si>
    <t>Total bunch of 12 stalks</t>
  </si>
  <si>
    <t>Millable stalk of 12 stalks</t>
  </si>
  <si>
    <t>Leaf cabbage of 12 stalks</t>
  </si>
  <si>
    <t>wet weight (g)</t>
  </si>
  <si>
    <t>dry weight (g)</t>
  </si>
  <si>
    <t>Rep 3 collected from road end of each treatment</t>
  </si>
  <si>
    <t>Rep 1 + 2 collected from flume end of the paddock for each treatment</t>
  </si>
  <si>
    <t>For each rep:</t>
  </si>
  <si>
    <t>5m double row of cane counted for number of sticks</t>
  </si>
  <si>
    <t>12 sticks cut from 5m section counted</t>
  </si>
  <si>
    <t>12 sticks bunched together</t>
  </si>
  <si>
    <t>Bunch weighed</t>
  </si>
  <si>
    <t>Tops removed</t>
  </si>
  <si>
    <t>Stalks weighed</t>
  </si>
  <si>
    <t>6 tops collected for mulching</t>
  </si>
  <si>
    <t>6 stalks collected for mulching</t>
  </si>
  <si>
    <t>Subsamples collected from mulched material, weighed and dried</t>
  </si>
  <si>
    <t>Biomass sampling carried out 24/03/2015</t>
  </si>
  <si>
    <t>Row Labels</t>
  </si>
  <si>
    <t>Grand Total</t>
  </si>
  <si>
    <t>Treatment</t>
  </si>
  <si>
    <t>tmnt</t>
  </si>
  <si>
    <t>ID</t>
  </si>
  <si>
    <t>P2R2 Cane Tmnt1 Rep1 MS</t>
  </si>
  <si>
    <t>P2R2 Cane Tmnt1 Rep1 LC</t>
  </si>
  <si>
    <t>P2R2 Cane Tmnt1 Rep2 MS</t>
  </si>
  <si>
    <t>P2R2 Cane Tmnt1 Rep2 LC</t>
  </si>
  <si>
    <t>P2R2 Cane Tmnt1 Rep3 MS</t>
  </si>
  <si>
    <t>P2R2 Cane Tmnt1 Rep3 LC</t>
  </si>
  <si>
    <t>P2R2 Cane Tmnt2 Rep1 MS</t>
  </si>
  <si>
    <t>P2R2 Cane Tmnt2 Rep1 LC</t>
  </si>
  <si>
    <t>P2R2 Cane Tmnt2 Rep2 MS</t>
  </si>
  <si>
    <t>P2R2 Cane Tmnt2 Rep2 LC</t>
  </si>
  <si>
    <t>P2R2 Cane Tmnt2 Rep3 MS</t>
  </si>
  <si>
    <t>P2R2 Cane Tmnt2 Rep3 LC</t>
  </si>
  <si>
    <t>P2R2 Cane Tmnt3 Rep1 MS</t>
  </si>
  <si>
    <t>P2R2 Cane Tmnt3 Rep1 LC</t>
  </si>
  <si>
    <t>P2R2 Cane Tmnt3 Rep2 MS</t>
  </si>
  <si>
    <t>P2R2 Cane Tmnt3 Rep2 LC</t>
  </si>
  <si>
    <t>P2R2 Cane Tmnt3 Rep3 MS</t>
  </si>
  <si>
    <t>P2R2 Cane Tmnt3 Rep3 LC</t>
  </si>
  <si>
    <t>P2R2 Cane Tmnt4 Rep1 MS</t>
  </si>
  <si>
    <t>P2R2 Cane Tmnt4 Rep1 LC</t>
  </si>
  <si>
    <t>P2R2 Cane Tmnt4 Rep2 MS</t>
  </si>
  <si>
    <t>P2R2 Cane Tmnt4 Rep2 LC</t>
  </si>
  <si>
    <t>P2R2 Cane Tmnt4 Rep3 MS</t>
  </si>
  <si>
    <t>P2R2 Cane Tmnt4 Rep3 LC</t>
  </si>
  <si>
    <t>P2R2 Cane Tmnt5 Rep1 MS</t>
  </si>
  <si>
    <t>P2R2 Cane Tmnt5 Rep1 LC</t>
  </si>
  <si>
    <t>P2R2 Cane Tmnt5 Rep2 MS</t>
  </si>
  <si>
    <t>P2R2 Cane Tmnt5 Rep2 LC</t>
  </si>
  <si>
    <t>P2R2 Cane Tmnt5 Rep3 MS</t>
  </si>
  <si>
    <t>P2R2 Cane Tmnt5 Rep3 LC</t>
  </si>
  <si>
    <t>Lab #</t>
  </si>
  <si>
    <t>Description</t>
  </si>
  <si>
    <t>Date sampled</t>
  </si>
  <si>
    <t>Rep</t>
  </si>
  <si>
    <t>Part</t>
  </si>
  <si>
    <t>P_KJ_AA</t>
  </si>
  <si>
    <t>P_DUM_CN</t>
  </si>
  <si>
    <t>P_NITM_ICP</t>
  </si>
  <si>
    <t>TKN</t>
  </si>
  <si>
    <t>TKP</t>
  </si>
  <si>
    <t>TC</t>
  </si>
  <si>
    <t>TN</t>
  </si>
  <si>
    <t>Al</t>
  </si>
  <si>
    <t>B</t>
  </si>
  <si>
    <t>Ca</t>
  </si>
  <si>
    <t>Cu</t>
  </si>
  <si>
    <t>Fe</t>
  </si>
  <si>
    <t>K</t>
  </si>
  <si>
    <t>Mg</t>
  </si>
  <si>
    <t>Mn</t>
  </si>
  <si>
    <t>Na</t>
  </si>
  <si>
    <t>P</t>
  </si>
  <si>
    <t>S</t>
  </si>
  <si>
    <t>Zn</t>
  </si>
  <si>
    <t>%</t>
  </si>
  <si>
    <t>mg/kg</t>
  </si>
  <si>
    <t>stalks/ha</t>
  </si>
  <si>
    <t>stalks/m2</t>
  </si>
  <si>
    <t>N content stalk (%)</t>
  </si>
  <si>
    <t>N content LC (%)</t>
  </si>
  <si>
    <t>Column Labels</t>
  </si>
  <si>
    <t>12 stalk wt (kg)</t>
  </si>
  <si>
    <t>12 leaf wt (kg)</t>
  </si>
  <si>
    <t>N stalk (kg/ha)</t>
  </si>
  <si>
    <t>N leaf (kg/ha)</t>
  </si>
  <si>
    <t>wt stalk/ha (kg/ha)</t>
  </si>
  <si>
    <t>wt LC/ha (kg/ha)</t>
  </si>
  <si>
    <t>mean leaf N content</t>
  </si>
  <si>
    <t>mean stalk N export</t>
  </si>
  <si>
    <t>Average of % MS</t>
  </si>
  <si>
    <t>#</t>
  </si>
  <si>
    <t>15-0881-0001</t>
  </si>
  <si>
    <t>15-0881-0002</t>
  </si>
  <si>
    <t>15-0881-0003</t>
  </si>
  <si>
    <t>15-0881-0004</t>
  </si>
  <si>
    <t>15-0881-0005</t>
  </si>
  <si>
    <t>15-0881-0006</t>
  </si>
  <si>
    <t>15-0881-0007</t>
  </si>
  <si>
    <t>15-0881-0008</t>
  </si>
  <si>
    <t>15-0881-0009</t>
  </si>
  <si>
    <t>15-0881-0010</t>
  </si>
  <si>
    <t>15-0881-0011</t>
  </si>
  <si>
    <t>15-0881-0012</t>
  </si>
  <si>
    <t>15-0881-0013</t>
  </si>
  <si>
    <t>15-0881-0014</t>
  </si>
  <si>
    <t>15-0881-0015</t>
  </si>
  <si>
    <t>15-0881-0016</t>
  </si>
  <si>
    <t>15-0881-0017</t>
  </si>
  <si>
    <t>15-0881-0018</t>
  </si>
  <si>
    <t>15-0881-0019</t>
  </si>
  <si>
    <t>15-0881-0020</t>
  </si>
  <si>
    <t>15-0881-0021</t>
  </si>
  <si>
    <t>15-0881-0022</t>
  </si>
  <si>
    <t>15-0881-0023</t>
  </si>
  <si>
    <t>15-0881-0024</t>
  </si>
  <si>
    <t>15-0881-0025</t>
  </si>
  <si>
    <t>15-0881-0026</t>
  </si>
  <si>
    <t>15-0881-0027</t>
  </si>
  <si>
    <t>15-0881-0028</t>
  </si>
  <si>
    <t>15-0881-0029</t>
  </si>
  <si>
    <t>15-0881-0030</t>
  </si>
  <si>
    <t>&lt;4.3</t>
  </si>
  <si>
    <t>&lt;1.8</t>
  </si>
  <si>
    <t>&lt;0.005</t>
  </si>
  <si>
    <t>&lt;4.400</t>
  </si>
  <si>
    <t>mean stalk N export (kg/ha)</t>
  </si>
  <si>
    <t>mean leaf N content (kg/ha)</t>
  </si>
  <si>
    <t>24/03/2015 STALK ELONGATION</t>
  </si>
  <si>
    <t xml:space="preserve">03/11/2015 HARVEST </t>
  </si>
  <si>
    <t>difference</t>
  </si>
  <si>
    <t>DM proportion</t>
  </si>
  <si>
    <t>DM proportion stalk</t>
  </si>
  <si>
    <t>DM proportion LC</t>
  </si>
  <si>
    <t>Average of DM proportion</t>
  </si>
  <si>
    <r>
      <t>24/03/2015</t>
    </r>
    <r>
      <rPr>
        <sz val="11"/>
        <color theme="1"/>
        <rFont val="Calibri"/>
        <family val="2"/>
        <scheme val="minor"/>
      </rPr>
      <t xml:space="preserve"> Plant crop - Stalk elongation biomass sampling</t>
    </r>
  </si>
  <si>
    <r>
      <t xml:space="preserve">03/11/2015 </t>
    </r>
    <r>
      <rPr>
        <sz val="11"/>
        <color theme="1"/>
        <rFont val="Calibri"/>
        <family val="2"/>
        <scheme val="minor"/>
      </rPr>
      <t>Plant crop - Harvest biomass sampling</t>
    </r>
  </si>
  <si>
    <t>Total N (Kg/ha)</t>
  </si>
  <si>
    <t xml:space="preserve"> Stalk SD</t>
  </si>
  <si>
    <t>Stalk SE</t>
  </si>
  <si>
    <t>Leaf SE</t>
  </si>
  <si>
    <t>Average of TN</t>
  </si>
  <si>
    <t>summary</t>
  </si>
  <si>
    <t>trt</t>
  </si>
  <si>
    <t>wt stalk/ha (t/ha)</t>
  </si>
  <si>
    <t>wt LC/ha (t/ha)</t>
  </si>
  <si>
    <t>total_t_ha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</si>
</sst>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0" borderId="1" xfId="0" applyFont="1" applyBorder="1"/>
    <xf numFmtId="164" fontId="0" fillId="0" borderId="0" xfId="0" applyNumberFormat="1"/>
    <xf numFmtId="0" fontId="5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2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indent="1"/>
    </xf>
    <xf numFmtId="1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" fontId="8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2" borderId="4" xfId="0" applyFont="1" applyFill="1" applyBorder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RTIMORE Christina" refreshedDate="42313.369012268522" createdVersion="4" refreshedVersion="4" minRefreshableVersion="3" recordCount="45">
  <cacheSource type="worksheet">
    <worksheetSource ref="A1:F46" sheet="millable stalk"/>
  </cacheSource>
  <cacheFields count="6">
    <cacheField name="date sampled" numFmtId="14">
      <sharedItems containsSemiMixedTypes="0" containsNonDate="0" containsDate="1" containsString="0" minDate="2015-11-03T00:00:00" maxDate="2015-11-04T00:00:00"/>
    </cacheField>
    <cacheField name="treatmen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rep " numFmtId="0">
      <sharedItems containsSemiMixedTypes="0" containsString="0" containsNumber="1" containsInteger="1" minValue="1" maxValue="3"/>
    </cacheField>
    <cacheField name="plant" numFmtId="0">
      <sharedItems/>
    </cacheField>
    <cacheField name="weight (kg)" numFmtId="0">
      <sharedItems containsSemiMixedTypes="0" containsString="0" containsNumber="1" minValue="2.2000000000000002" maxValue="22"/>
    </cacheField>
    <cacheField name="% MS" numFmtId="1">
      <sharedItems containsString="0" containsBlank="1" containsNumber="1" minValue="78.857142857142861" maxValue="87.368421052631589" count="16">
        <m/>
        <n v="83.333333333333343"/>
        <n v="83.78378378378379"/>
        <n v="85.454545454545467"/>
        <n v="84.210526315789465"/>
        <n v="87.368421052631589"/>
        <n v="82.464454976303301"/>
        <n v="85.13513513513513"/>
        <n v="82.967032967032978"/>
        <n v="82.010582010582013"/>
        <n v="85"/>
        <n v="86.826347305389234"/>
        <n v="85.714285714285708"/>
        <n v="78.857142857142861"/>
        <n v="86.486486486486484"/>
        <n v="82.938388625592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ORTIMORE Christina" refreshedDate="42565.593270138888" createdVersion="4" refreshedVersion="4" minRefreshableVersion="3" recordCount="50">
  <cacheSource type="worksheet">
    <worksheetSource ref="A1:H51" sheet="subsample"/>
  </cacheSource>
  <cacheFields count="8">
    <cacheField name="date sampled" numFmtId="14">
      <sharedItems containsSemiMixedTypes="0" containsNonDate="0" containsDate="1" containsString="0" minDate="2015-11-03T00:00:00" maxDate="2015-11-04T00:00:00"/>
    </cacheField>
    <cacheField name="tmn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rep " numFmtId="0">
      <sharedItems containsSemiMixedTypes="0" containsString="0" containsNumber="1" containsInteger="1" minValue="1" maxValue="3"/>
    </cacheField>
    <cacheField name="#" numFmtId="0">
      <sharedItems containsSemiMixedTypes="0" containsString="0" containsNumber="1" containsInteger="1" minValue="1" maxValue="2"/>
    </cacheField>
    <cacheField name="plant" numFmtId="0">
      <sharedItems count="2">
        <s v="MS"/>
        <s v="LC"/>
      </sharedItems>
    </cacheField>
    <cacheField name="wet weight (g)" numFmtId="0">
      <sharedItems containsSemiMixedTypes="0" containsString="0" containsNumber="1" containsInteger="1" minValue="87" maxValue="397"/>
    </cacheField>
    <cacheField name="dry weight (g)" numFmtId="1">
      <sharedItems containsSemiMixedTypes="0" containsString="0" containsNumber="1" minValue="34.58" maxValue="133.84"/>
    </cacheField>
    <cacheField name="DM proportion" numFmtId="2">
      <sharedItems containsSemiMixedTypes="0" containsString="0" containsNumber="1" minValue="0.27784810126582277" maxValue="0.397471264367816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RIES Jakob" refreshedDate="42725.54907685185" createdVersion="4" refreshedVersion="5" minRefreshableVersion="3" recordCount="30">
  <cacheSource type="worksheet">
    <worksheetSource ref="E4:W34" sheet="lab"/>
  </cacheSource>
  <cacheFields count="19">
    <cacheField name="Treatmen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Rep" numFmtId="0">
      <sharedItems containsSemiMixedTypes="0" containsString="0" containsNumber="1" containsInteger="1" minValue="1" maxValue="3" count="3">
        <n v="1"/>
        <n v="2"/>
        <n v="3"/>
      </sharedItems>
    </cacheField>
    <cacheField name="Part" numFmtId="0">
      <sharedItems count="2">
        <s v="MS"/>
        <s v="LC"/>
      </sharedItems>
    </cacheField>
    <cacheField name="TKN" numFmtId="0">
      <sharedItems containsSemiMixedTypes="0" containsString="0" containsNumber="1" minValue="0.21" maxValue="0.78"/>
    </cacheField>
    <cacheField name="TKP" numFmtId="0">
      <sharedItems containsSemiMixedTypes="0" containsString="0" containsNumber="1" minValue="2.4E-2" maxValue="0.12"/>
    </cacheField>
    <cacheField name="TC" numFmtId="0">
      <sharedItems containsSemiMixedTypes="0" containsString="0" containsNumber="1" minValue="44.1" maxValue="46.9"/>
    </cacheField>
    <cacheField name="TN" numFmtId="0">
      <sharedItems containsSemiMixedTypes="0" containsString="0" containsNumber="1" minValue="0.17" maxValue="0.83"/>
    </cacheField>
    <cacheField name="Al" numFmtId="0">
      <sharedItems containsSemiMixedTypes="0" containsString="0" containsNumber="1" containsInteger="1" minValue="186" maxValue="740"/>
    </cacheField>
    <cacheField name="B" numFmtId="0">
      <sharedItems/>
    </cacheField>
    <cacheField name="Ca" numFmtId="0">
      <sharedItems containsSemiMixedTypes="0" containsString="0" containsNumber="1" minValue="5.2999999999999999E-2" maxValue="0.314"/>
    </cacheField>
    <cacheField name="Cu" numFmtId="0">
      <sharedItems containsMixedTypes="1" containsNumber="1" minValue="1.8" maxValue="6.4"/>
    </cacheField>
    <cacheField name="Fe" numFmtId="0">
      <sharedItems containsSemiMixedTypes="0" containsString="0" containsNumber="1" minValue="30.5" maxValue="278"/>
    </cacheField>
    <cacheField name="K" numFmtId="0">
      <sharedItems containsSemiMixedTypes="0" containsString="0" containsNumber="1" minValue="0.124" maxValue="2.25"/>
    </cacheField>
    <cacheField name="Mg" numFmtId="0">
      <sharedItems containsSemiMixedTypes="0" containsString="0" containsNumber="1" minValue="3.6999999999999998E-2" maxValue="0.183"/>
    </cacheField>
    <cacheField name="Mn" numFmtId="0">
      <sharedItems containsSemiMixedTypes="0" containsString="0" containsNumber="1" minValue="9.92" maxValue="57.6"/>
    </cacheField>
    <cacheField name="Na" numFmtId="0">
      <sharedItems containsMixedTypes="1" containsNumber="1" minValue="6.0000000000000001E-3" maxValue="1.4E-2"/>
    </cacheField>
    <cacheField name="P" numFmtId="0">
      <sharedItems containsSemiMixedTypes="0" containsString="0" containsNumber="1" minValue="2.7E-2" maxValue="0.129"/>
    </cacheField>
    <cacheField name="S" numFmtId="0">
      <sharedItems containsSemiMixedTypes="0" containsString="0" containsNumber="1" minValue="2.9000000000000001E-2" maxValue="0.13300000000000001"/>
    </cacheField>
    <cacheField name="Zn" numFmtId="0">
      <sharedItems containsMixedTypes="1" containsNumber="1" minValue="5.16" maxValue="35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d v="2015-11-03T00:00:00"/>
    <x v="0"/>
    <n v="1"/>
    <s v="TTL"/>
    <n v="19.2"/>
    <x v="0"/>
  </r>
  <r>
    <d v="2015-11-03T00:00:00"/>
    <x v="0"/>
    <n v="1"/>
    <s v="MS"/>
    <n v="16"/>
    <x v="1"/>
  </r>
  <r>
    <d v="2015-11-03T00:00:00"/>
    <x v="0"/>
    <n v="1"/>
    <s v="LC"/>
    <n v="3.2"/>
    <x v="0"/>
  </r>
  <r>
    <d v="2015-11-03T00:00:00"/>
    <x v="0"/>
    <n v="2"/>
    <s v="TTL"/>
    <n v="18.5"/>
    <x v="0"/>
  </r>
  <r>
    <d v="2015-11-03T00:00:00"/>
    <x v="0"/>
    <n v="2"/>
    <s v="MS"/>
    <n v="15.5"/>
    <x v="2"/>
  </r>
  <r>
    <d v="2015-11-03T00:00:00"/>
    <x v="0"/>
    <n v="2"/>
    <s v="LC"/>
    <n v="3"/>
    <x v="0"/>
  </r>
  <r>
    <d v="2015-11-03T00:00:00"/>
    <x v="0"/>
    <n v="3"/>
    <s v="TTL"/>
    <n v="22"/>
    <x v="0"/>
  </r>
  <r>
    <d v="2015-11-03T00:00:00"/>
    <x v="0"/>
    <n v="3"/>
    <s v="MS"/>
    <n v="18.8"/>
    <x v="3"/>
  </r>
  <r>
    <d v="2015-11-03T00:00:00"/>
    <x v="0"/>
    <n v="3"/>
    <s v="LC"/>
    <n v="3.2"/>
    <x v="0"/>
  </r>
  <r>
    <d v="2015-11-03T00:00:00"/>
    <x v="1"/>
    <n v="1"/>
    <s v="TTL"/>
    <n v="19"/>
    <x v="0"/>
  </r>
  <r>
    <d v="2015-11-03T00:00:00"/>
    <x v="1"/>
    <n v="1"/>
    <s v="MS"/>
    <n v="16"/>
    <x v="4"/>
  </r>
  <r>
    <d v="2015-11-03T00:00:00"/>
    <x v="1"/>
    <n v="1"/>
    <s v="LC"/>
    <n v="3"/>
    <x v="0"/>
  </r>
  <r>
    <d v="2015-11-03T00:00:00"/>
    <x v="1"/>
    <n v="2"/>
    <s v="TTL"/>
    <n v="19"/>
    <x v="0"/>
  </r>
  <r>
    <d v="2015-11-03T00:00:00"/>
    <x v="1"/>
    <n v="2"/>
    <s v="MS"/>
    <n v="16.600000000000001"/>
    <x v="5"/>
  </r>
  <r>
    <d v="2015-11-03T00:00:00"/>
    <x v="1"/>
    <n v="2"/>
    <s v="LC"/>
    <n v="2.4"/>
    <x v="0"/>
  </r>
  <r>
    <d v="2015-11-03T00:00:00"/>
    <x v="1"/>
    <n v="3"/>
    <s v="TTL"/>
    <n v="21.1"/>
    <x v="0"/>
  </r>
  <r>
    <d v="2015-11-03T00:00:00"/>
    <x v="1"/>
    <n v="3"/>
    <s v="MS"/>
    <n v="17.399999999999999"/>
    <x v="6"/>
  </r>
  <r>
    <d v="2015-11-03T00:00:00"/>
    <x v="1"/>
    <n v="3"/>
    <s v="LC"/>
    <n v="3.7"/>
    <x v="0"/>
  </r>
  <r>
    <d v="2015-11-03T00:00:00"/>
    <x v="2"/>
    <n v="1"/>
    <s v="TTL"/>
    <n v="18.5"/>
    <x v="0"/>
  </r>
  <r>
    <d v="2015-11-03T00:00:00"/>
    <x v="2"/>
    <n v="1"/>
    <s v="MS"/>
    <n v="15.75"/>
    <x v="7"/>
  </r>
  <r>
    <d v="2015-11-03T00:00:00"/>
    <x v="2"/>
    <n v="1"/>
    <s v="LC"/>
    <n v="2.75"/>
    <x v="0"/>
  </r>
  <r>
    <d v="2015-11-03T00:00:00"/>
    <x v="2"/>
    <n v="2"/>
    <s v="TTL"/>
    <n v="18.2"/>
    <x v="0"/>
  </r>
  <r>
    <d v="2015-11-03T00:00:00"/>
    <x v="2"/>
    <n v="2"/>
    <s v="MS"/>
    <n v="15.1"/>
    <x v="8"/>
  </r>
  <r>
    <d v="2015-11-03T00:00:00"/>
    <x v="2"/>
    <n v="2"/>
    <s v="LC"/>
    <n v="3.1"/>
    <x v="0"/>
  </r>
  <r>
    <d v="2015-11-03T00:00:00"/>
    <x v="2"/>
    <n v="3"/>
    <s v="TTL"/>
    <n v="18.899999999999999"/>
    <x v="0"/>
  </r>
  <r>
    <d v="2015-11-03T00:00:00"/>
    <x v="2"/>
    <n v="3"/>
    <s v="MS"/>
    <n v="15.5"/>
    <x v="9"/>
  </r>
  <r>
    <d v="2015-11-03T00:00:00"/>
    <x v="2"/>
    <n v="3"/>
    <s v="LC"/>
    <n v="3.4"/>
    <x v="0"/>
  </r>
  <r>
    <d v="2015-11-03T00:00:00"/>
    <x v="3"/>
    <n v="1"/>
    <s v="TTL"/>
    <n v="20"/>
    <x v="0"/>
  </r>
  <r>
    <d v="2015-11-03T00:00:00"/>
    <x v="3"/>
    <n v="1"/>
    <s v="MS"/>
    <n v="17"/>
    <x v="10"/>
  </r>
  <r>
    <d v="2015-11-03T00:00:00"/>
    <x v="3"/>
    <n v="1"/>
    <s v="LC"/>
    <n v="3"/>
    <x v="0"/>
  </r>
  <r>
    <d v="2015-11-03T00:00:00"/>
    <x v="3"/>
    <n v="2"/>
    <s v="TTL"/>
    <n v="16.7"/>
    <x v="0"/>
  </r>
  <r>
    <d v="2015-11-03T00:00:00"/>
    <x v="3"/>
    <n v="2"/>
    <s v="MS"/>
    <n v="14.5"/>
    <x v="11"/>
  </r>
  <r>
    <d v="2015-11-03T00:00:00"/>
    <x v="3"/>
    <n v="2"/>
    <s v="LC"/>
    <n v="2.2000000000000002"/>
    <x v="0"/>
  </r>
  <r>
    <d v="2015-11-03T00:00:00"/>
    <x v="3"/>
    <n v="3"/>
    <s v="TTL"/>
    <n v="17.5"/>
    <x v="0"/>
  </r>
  <r>
    <d v="2015-11-03T00:00:00"/>
    <x v="3"/>
    <n v="3"/>
    <s v="MS"/>
    <n v="15"/>
    <x v="12"/>
  </r>
  <r>
    <d v="2015-11-03T00:00:00"/>
    <x v="3"/>
    <n v="3"/>
    <s v="LC"/>
    <n v="2.5"/>
    <x v="0"/>
  </r>
  <r>
    <d v="2015-11-03T00:00:00"/>
    <x v="4"/>
    <n v="1"/>
    <s v="TTL"/>
    <n v="17.5"/>
    <x v="0"/>
  </r>
  <r>
    <d v="2015-11-03T00:00:00"/>
    <x v="4"/>
    <n v="1"/>
    <s v="MS"/>
    <n v="13.8"/>
    <x v="13"/>
  </r>
  <r>
    <d v="2015-11-03T00:00:00"/>
    <x v="4"/>
    <n v="1"/>
    <s v="LC"/>
    <n v="3.7"/>
    <x v="0"/>
  </r>
  <r>
    <d v="2015-11-03T00:00:00"/>
    <x v="4"/>
    <n v="2"/>
    <s v="TTL"/>
    <n v="18.5"/>
    <x v="0"/>
  </r>
  <r>
    <d v="2015-11-03T00:00:00"/>
    <x v="4"/>
    <n v="2"/>
    <s v="MS"/>
    <n v="16"/>
    <x v="14"/>
  </r>
  <r>
    <d v="2015-11-03T00:00:00"/>
    <x v="4"/>
    <n v="2"/>
    <s v="LC"/>
    <n v="2.5"/>
    <x v="0"/>
  </r>
  <r>
    <d v="2015-11-03T00:00:00"/>
    <x v="4"/>
    <n v="3"/>
    <s v="TTL"/>
    <n v="21.1"/>
    <x v="0"/>
  </r>
  <r>
    <d v="2015-11-03T00:00:00"/>
    <x v="4"/>
    <n v="3"/>
    <s v="MS"/>
    <n v="17.5"/>
    <x v="15"/>
  </r>
  <r>
    <d v="2015-11-03T00:00:00"/>
    <x v="4"/>
    <n v="3"/>
    <s v="LC"/>
    <n v="3.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">
  <r>
    <d v="2015-11-03T00:00:00"/>
    <x v="0"/>
    <n v="1"/>
    <n v="1"/>
    <x v="0"/>
    <n v="354"/>
    <n v="117.06"/>
    <n v="0.33067796610169492"/>
  </r>
  <r>
    <d v="2015-11-03T00:00:00"/>
    <x v="0"/>
    <n v="1"/>
    <n v="1"/>
    <x v="1"/>
    <n v="186"/>
    <n v="57.95"/>
    <n v="0.31155913978494626"/>
  </r>
  <r>
    <d v="2015-11-03T00:00:00"/>
    <x v="0"/>
    <n v="1"/>
    <n v="2"/>
    <x v="1"/>
    <n v="182"/>
    <n v="57.1"/>
    <n v="0.31373626373626373"/>
  </r>
  <r>
    <d v="2015-11-03T00:00:00"/>
    <x v="0"/>
    <n v="2"/>
    <n v="1"/>
    <x v="0"/>
    <n v="292"/>
    <n v="92.86"/>
    <n v="0.31801369863013701"/>
  </r>
  <r>
    <d v="2015-11-03T00:00:00"/>
    <x v="0"/>
    <n v="2"/>
    <n v="1"/>
    <x v="1"/>
    <n v="132"/>
    <n v="45.73"/>
    <n v="0.34643939393939394"/>
  </r>
  <r>
    <d v="2015-11-03T00:00:00"/>
    <x v="0"/>
    <n v="2"/>
    <n v="2"/>
    <x v="1"/>
    <n v="95"/>
    <n v="35.39"/>
    <n v="0.37252631578947371"/>
  </r>
  <r>
    <d v="2015-11-03T00:00:00"/>
    <x v="0"/>
    <n v="3"/>
    <n v="1"/>
    <x v="0"/>
    <n v="328"/>
    <n v="102.2"/>
    <n v="0.31158536585365854"/>
  </r>
  <r>
    <d v="2015-11-03T00:00:00"/>
    <x v="0"/>
    <n v="3"/>
    <n v="1"/>
    <x v="1"/>
    <n v="153"/>
    <n v="49.5"/>
    <n v="0.3235294117647059"/>
  </r>
  <r>
    <d v="2015-11-03T00:00:00"/>
    <x v="0"/>
    <n v="3"/>
    <n v="2"/>
    <x v="1"/>
    <n v="150"/>
    <n v="46.89"/>
    <n v="0.31259999999999999"/>
  </r>
  <r>
    <d v="2015-11-03T00:00:00"/>
    <x v="1"/>
    <n v="1"/>
    <n v="1"/>
    <x v="0"/>
    <n v="296"/>
    <n v="108.96"/>
    <n v="0.36810810810810807"/>
  </r>
  <r>
    <d v="2015-11-03T00:00:00"/>
    <x v="1"/>
    <n v="1"/>
    <n v="2"/>
    <x v="0"/>
    <n v="252"/>
    <n v="94.7"/>
    <n v="0.37579365079365079"/>
  </r>
  <r>
    <d v="2015-11-03T00:00:00"/>
    <x v="1"/>
    <n v="1"/>
    <n v="1"/>
    <x v="1"/>
    <n v="154"/>
    <n v="53.3"/>
    <n v="0.34610389610389608"/>
  </r>
  <r>
    <d v="2015-11-03T00:00:00"/>
    <x v="1"/>
    <n v="1"/>
    <n v="2"/>
    <x v="1"/>
    <n v="196"/>
    <n v="64.290000000000006"/>
    <n v="0.32801020408163267"/>
  </r>
  <r>
    <d v="2015-11-03T00:00:00"/>
    <x v="1"/>
    <n v="2"/>
    <n v="1"/>
    <x v="0"/>
    <n v="302"/>
    <n v="99.6"/>
    <n v="0.32980132450331123"/>
  </r>
  <r>
    <d v="2015-11-03T00:00:00"/>
    <x v="1"/>
    <n v="2"/>
    <n v="1"/>
    <x v="1"/>
    <n v="237"/>
    <n v="65.849999999999994"/>
    <n v="0.27784810126582277"/>
  </r>
  <r>
    <d v="2015-11-03T00:00:00"/>
    <x v="1"/>
    <n v="2"/>
    <n v="2"/>
    <x v="1"/>
    <n v="87"/>
    <n v="34.58"/>
    <n v="0.39747126436781605"/>
  </r>
  <r>
    <d v="2015-11-03T00:00:00"/>
    <x v="1"/>
    <n v="3"/>
    <n v="1"/>
    <x v="0"/>
    <n v="360"/>
    <n v="108.18"/>
    <n v="0.30050000000000004"/>
  </r>
  <r>
    <d v="2015-11-03T00:00:00"/>
    <x v="1"/>
    <n v="3"/>
    <n v="1"/>
    <x v="1"/>
    <n v="215"/>
    <n v="60.95"/>
    <n v="0.28348837209302324"/>
  </r>
  <r>
    <d v="2015-11-03T00:00:00"/>
    <x v="1"/>
    <n v="3"/>
    <n v="2"/>
    <x v="1"/>
    <n v="167"/>
    <n v="49.15"/>
    <n v="0.29431137724550899"/>
  </r>
  <r>
    <d v="2015-11-03T00:00:00"/>
    <x v="2"/>
    <n v="1"/>
    <n v="1"/>
    <x v="0"/>
    <n v="375"/>
    <n v="133.84"/>
    <n v="0.35690666666666665"/>
  </r>
  <r>
    <d v="2015-11-03T00:00:00"/>
    <x v="2"/>
    <n v="1"/>
    <n v="2"/>
    <x v="0"/>
    <n v="289"/>
    <n v="103.85"/>
    <n v="0.35934256055363317"/>
  </r>
  <r>
    <d v="2015-11-03T00:00:00"/>
    <x v="2"/>
    <n v="1"/>
    <n v="1"/>
    <x v="1"/>
    <n v="197"/>
    <n v="63.9"/>
    <n v="0.32436548223350253"/>
  </r>
  <r>
    <d v="2015-11-03T00:00:00"/>
    <x v="2"/>
    <n v="1"/>
    <n v="2"/>
    <x v="1"/>
    <n v="221"/>
    <n v="73.099999999999994"/>
    <n v="0.33076923076923076"/>
  </r>
  <r>
    <d v="2015-11-03T00:00:00"/>
    <x v="2"/>
    <n v="2"/>
    <n v="1"/>
    <x v="0"/>
    <n v="331"/>
    <n v="115.2"/>
    <n v="0.34803625377643505"/>
  </r>
  <r>
    <d v="2015-11-03T00:00:00"/>
    <x v="2"/>
    <n v="2"/>
    <n v="2"/>
    <x v="0"/>
    <n v="297"/>
    <n v="100.62"/>
    <n v="0.3387878787878788"/>
  </r>
  <r>
    <d v="2015-11-03T00:00:00"/>
    <x v="2"/>
    <n v="2"/>
    <n v="1"/>
    <x v="1"/>
    <n v="174"/>
    <n v="57.92"/>
    <n v="0.33287356321839079"/>
  </r>
  <r>
    <d v="2015-11-03T00:00:00"/>
    <x v="2"/>
    <n v="2"/>
    <n v="2"/>
    <x v="1"/>
    <n v="196"/>
    <n v="62.4"/>
    <n v="0.3183673469387755"/>
  </r>
  <r>
    <d v="2015-11-03T00:00:00"/>
    <x v="2"/>
    <n v="3"/>
    <n v="1"/>
    <x v="0"/>
    <n v="356"/>
    <n v="108.69"/>
    <n v="0.30530898876404494"/>
  </r>
  <r>
    <d v="2015-11-03T00:00:00"/>
    <x v="2"/>
    <n v="3"/>
    <n v="1"/>
    <x v="1"/>
    <n v="208"/>
    <n v="58.3"/>
    <n v="0.28028846153846154"/>
  </r>
  <r>
    <d v="2015-11-03T00:00:00"/>
    <x v="2"/>
    <n v="3"/>
    <n v="2"/>
    <x v="1"/>
    <n v="201"/>
    <n v="56.89"/>
    <n v="0.28303482587064677"/>
  </r>
  <r>
    <d v="2015-11-03T00:00:00"/>
    <x v="3"/>
    <n v="1"/>
    <n v="1"/>
    <x v="0"/>
    <n v="391"/>
    <n v="130.88"/>
    <n v="0.3347314578005115"/>
  </r>
  <r>
    <d v="2015-11-03T00:00:00"/>
    <x v="3"/>
    <n v="1"/>
    <n v="2"/>
    <x v="0"/>
    <n v="381"/>
    <n v="132.29"/>
    <n v="0.34721784776902886"/>
  </r>
  <r>
    <d v="2015-11-03T00:00:00"/>
    <x v="3"/>
    <n v="1"/>
    <n v="1"/>
    <x v="1"/>
    <n v="174"/>
    <n v="56.2"/>
    <n v="0.32298850574712645"/>
  </r>
  <r>
    <d v="2015-11-03T00:00:00"/>
    <x v="3"/>
    <n v="1"/>
    <n v="2"/>
    <x v="1"/>
    <n v="181"/>
    <n v="57.3"/>
    <n v="0.31657458563535912"/>
  </r>
  <r>
    <d v="2015-11-03T00:00:00"/>
    <x v="3"/>
    <n v="2"/>
    <n v="1"/>
    <x v="0"/>
    <n v="373"/>
    <n v="129.80000000000001"/>
    <n v="0.34798927613941022"/>
  </r>
  <r>
    <d v="2015-11-03T00:00:00"/>
    <x v="3"/>
    <n v="2"/>
    <n v="1"/>
    <x v="1"/>
    <n v="169"/>
    <n v="57"/>
    <n v="0.33727810650887574"/>
  </r>
  <r>
    <d v="2015-11-03T00:00:00"/>
    <x v="3"/>
    <n v="2"/>
    <n v="2"/>
    <x v="1"/>
    <n v="133"/>
    <n v="45.41"/>
    <n v="0.34142857142857141"/>
  </r>
  <r>
    <d v="2015-11-03T00:00:00"/>
    <x v="3"/>
    <n v="3"/>
    <n v="1"/>
    <x v="0"/>
    <n v="352"/>
    <n v="112.43"/>
    <n v="0.31940340909090909"/>
  </r>
  <r>
    <d v="2015-11-03T00:00:00"/>
    <x v="3"/>
    <n v="3"/>
    <n v="1"/>
    <x v="1"/>
    <n v="213"/>
    <n v="62.3"/>
    <n v="0.2924882629107981"/>
  </r>
  <r>
    <d v="2015-11-03T00:00:00"/>
    <x v="3"/>
    <n v="3"/>
    <n v="2"/>
    <x v="1"/>
    <n v="211"/>
    <n v="60.4"/>
    <n v="0.28625592417061613"/>
  </r>
  <r>
    <d v="2015-11-03T00:00:00"/>
    <x v="4"/>
    <n v="1"/>
    <n v="1"/>
    <x v="0"/>
    <n v="357"/>
    <n v="118.84"/>
    <n v="0.33288515406162467"/>
  </r>
  <r>
    <d v="2015-11-03T00:00:00"/>
    <x v="4"/>
    <n v="1"/>
    <n v="1"/>
    <x v="1"/>
    <n v="183"/>
    <n v="55.78"/>
    <n v="0.30480874316939893"/>
  </r>
  <r>
    <d v="2015-11-03T00:00:00"/>
    <x v="4"/>
    <n v="1"/>
    <n v="2"/>
    <x v="1"/>
    <n v="210"/>
    <n v="63.4"/>
    <n v="0.3019047619047619"/>
  </r>
  <r>
    <d v="2015-11-03T00:00:00"/>
    <x v="4"/>
    <n v="2"/>
    <n v="1"/>
    <x v="0"/>
    <n v="280"/>
    <n v="91.3"/>
    <n v="0.32607142857142857"/>
  </r>
  <r>
    <d v="2015-11-03T00:00:00"/>
    <x v="4"/>
    <n v="2"/>
    <n v="2"/>
    <x v="0"/>
    <n v="287"/>
    <n v="89.6"/>
    <n v="0.31219512195121951"/>
  </r>
  <r>
    <d v="2015-11-03T00:00:00"/>
    <x v="4"/>
    <n v="2"/>
    <n v="1"/>
    <x v="1"/>
    <n v="161"/>
    <n v="56.15"/>
    <n v="0.34875776397515529"/>
  </r>
  <r>
    <d v="2015-11-03T00:00:00"/>
    <x v="4"/>
    <n v="2"/>
    <n v="2"/>
    <x v="1"/>
    <n v="149"/>
    <n v="46.62"/>
    <n v="0.31288590604026845"/>
  </r>
  <r>
    <d v="2015-11-03T00:00:00"/>
    <x v="4"/>
    <n v="3"/>
    <n v="1"/>
    <x v="0"/>
    <n v="397"/>
    <n v="126.63"/>
    <n v="0.31896725440806045"/>
  </r>
  <r>
    <d v="2015-11-03T00:00:00"/>
    <x v="4"/>
    <n v="3"/>
    <n v="1"/>
    <x v="1"/>
    <n v="190"/>
    <n v="56.5"/>
    <n v="0.29736842105263156"/>
  </r>
  <r>
    <d v="2015-11-03T00:00:00"/>
    <x v="4"/>
    <n v="3"/>
    <n v="2"/>
    <x v="1"/>
    <n v="184"/>
    <n v="55.22"/>
    <n v="0.3001086956521739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">
  <r>
    <x v="0"/>
    <x v="0"/>
    <x v="0"/>
    <n v="0.32"/>
    <n v="4.8000000000000001E-2"/>
    <n v="45.3"/>
    <n v="0.3"/>
    <n v="435"/>
    <s v="&lt;4.3"/>
    <n v="5.7000000000000002E-2"/>
    <s v="&lt;1.8"/>
    <n v="39.799999999999997"/>
    <n v="0.17"/>
    <n v="4.3999999999999997E-2"/>
    <n v="13.1"/>
    <s v="&lt;0.005"/>
    <n v="4.9000000000000002E-2"/>
    <n v="0.03"/>
    <n v="5.16"/>
  </r>
  <r>
    <x v="0"/>
    <x v="0"/>
    <x v="1"/>
    <n v="0.5"/>
    <n v="0.109"/>
    <n v="45.9"/>
    <n v="0.5"/>
    <n v="740"/>
    <s v="&lt;4.3"/>
    <n v="0.17799999999999999"/>
    <n v="4"/>
    <n v="154"/>
    <n v="1.63"/>
    <n v="9.0999999999999998E-2"/>
    <n v="29.4"/>
    <s v="&lt;0.005"/>
    <n v="0.113"/>
    <n v="9.8000000000000004E-2"/>
    <n v="20.2"/>
  </r>
  <r>
    <x v="0"/>
    <x v="1"/>
    <x v="0"/>
    <n v="0.27"/>
    <n v="2.4E-2"/>
    <n v="44.3"/>
    <n v="0.25"/>
    <n v="291"/>
    <s v="&lt;4.3"/>
    <n v="7.3999999999999996E-2"/>
    <n v="1.9"/>
    <n v="91.3"/>
    <n v="0.153"/>
    <n v="5.3999999999999999E-2"/>
    <n v="15.6"/>
    <s v="&lt;0.005"/>
    <n v="2.7E-2"/>
    <n v="3.5999999999999997E-2"/>
    <n v="5.55"/>
  </r>
  <r>
    <x v="0"/>
    <x v="1"/>
    <x v="1"/>
    <n v="0.67"/>
    <n v="0.106"/>
    <n v="46.9"/>
    <n v="0.67"/>
    <n v="263"/>
    <s v="&lt;4.3"/>
    <n v="0.28999999999999998"/>
    <n v="3.9"/>
    <n v="142"/>
    <n v="1.46"/>
    <n v="0.13"/>
    <n v="42.3"/>
    <n v="1.0999999999999999E-2"/>
    <n v="0.105"/>
    <n v="0.109"/>
    <n v="17.600000000000001"/>
  </r>
  <r>
    <x v="0"/>
    <x v="2"/>
    <x v="0"/>
    <n v="0.34"/>
    <n v="3.2000000000000001E-2"/>
    <n v="45"/>
    <n v="0.32"/>
    <n v="259"/>
    <s v="&lt;4.3"/>
    <n v="6.5000000000000002E-2"/>
    <n v="1.9"/>
    <n v="53.5"/>
    <n v="0.13300000000000001"/>
    <n v="5.6000000000000001E-2"/>
    <n v="10.4"/>
    <s v="&lt;0.005"/>
    <n v="0.03"/>
    <n v="2.9000000000000001E-2"/>
    <n v="6.37"/>
  </r>
  <r>
    <x v="0"/>
    <x v="2"/>
    <x v="1"/>
    <n v="0.62"/>
    <n v="9.4E-2"/>
    <n v="46.6"/>
    <n v="0.65"/>
    <n v="366"/>
    <s v="&lt;4.3"/>
    <n v="0.24199999999999999"/>
    <n v="3.5"/>
    <n v="125"/>
    <n v="1.46"/>
    <n v="0.13600000000000001"/>
    <n v="29.7"/>
    <n v="8.9999999999999993E-3"/>
    <n v="9.9000000000000005E-2"/>
    <n v="9.2999999999999999E-2"/>
    <n v="17.3"/>
  </r>
  <r>
    <x v="1"/>
    <x v="0"/>
    <x v="0"/>
    <n v="0.24"/>
    <n v="3.1E-2"/>
    <n v="44.1"/>
    <n v="0.21"/>
    <n v="186"/>
    <s v="&lt;4.3"/>
    <n v="6.8000000000000005E-2"/>
    <s v="&lt;1.8"/>
    <n v="49.3"/>
    <n v="0.159"/>
    <n v="4.2999999999999997E-2"/>
    <n v="9.92"/>
    <s v="&lt;0.005"/>
    <n v="3.3000000000000002E-2"/>
    <n v="3.9E-2"/>
    <n v="5.26"/>
  </r>
  <r>
    <x v="1"/>
    <x v="0"/>
    <x v="1"/>
    <n v="0.59"/>
    <n v="0.107"/>
    <n v="46.6"/>
    <n v="0.62"/>
    <n v="286"/>
    <s v="&lt;4.3"/>
    <n v="0.215"/>
    <n v="4"/>
    <n v="126"/>
    <n v="1.79"/>
    <n v="7.8E-2"/>
    <n v="19.899999999999999"/>
    <n v="8.9999999999999993E-3"/>
    <n v="0.111"/>
    <n v="0.108"/>
    <n v="17.7"/>
  </r>
  <r>
    <x v="1"/>
    <x v="1"/>
    <x v="0"/>
    <n v="0.27"/>
    <n v="3.4000000000000002E-2"/>
    <n v="44.2"/>
    <n v="0.24"/>
    <n v="370"/>
    <s v="&lt;4.3"/>
    <n v="5.2999999999999999E-2"/>
    <n v="1.9"/>
    <n v="44.5"/>
    <n v="0.34499999999999997"/>
    <n v="3.6999999999999998E-2"/>
    <n v="12.3"/>
    <s v="&lt;0.005"/>
    <n v="3.4000000000000002E-2"/>
    <n v="4.1000000000000002E-2"/>
    <n v="7.38"/>
  </r>
  <r>
    <x v="1"/>
    <x v="1"/>
    <x v="1"/>
    <n v="0.65"/>
    <n v="0.108"/>
    <n v="45.7"/>
    <n v="0.67"/>
    <n v="664"/>
    <s v="&lt;4.3"/>
    <n v="0.22500000000000001"/>
    <n v="5.8"/>
    <n v="278"/>
    <n v="2.25"/>
    <n v="0.13300000000000001"/>
    <n v="40.4"/>
    <n v="8.0000000000000002E-3"/>
    <n v="0.11600000000000001"/>
    <n v="0.129"/>
    <n v="29.3"/>
  </r>
  <r>
    <x v="1"/>
    <x v="2"/>
    <x v="0"/>
    <n v="0.35"/>
    <n v="3.1E-2"/>
    <n v="45"/>
    <n v="0.34"/>
    <n v="374"/>
    <s v="&lt;4.3"/>
    <n v="7.3999999999999996E-2"/>
    <s v="&lt;1.8"/>
    <n v="43.3"/>
    <n v="0.17599999999999999"/>
    <n v="5.5E-2"/>
    <n v="16.600000000000001"/>
    <s v="&lt;0.005"/>
    <n v="3.4000000000000002E-2"/>
    <n v="3.5999999999999997E-2"/>
    <n v="5.56"/>
  </r>
  <r>
    <x v="1"/>
    <x v="2"/>
    <x v="1"/>
    <n v="0.75"/>
    <n v="0.114"/>
    <n v="46.4"/>
    <n v="0.78"/>
    <n v="693"/>
    <s v="&lt;4.3"/>
    <n v="0.25"/>
    <n v="4.9000000000000004"/>
    <n v="158"/>
    <n v="1.72"/>
    <n v="0.14699999999999999"/>
    <n v="49.8"/>
    <n v="1.4E-2"/>
    <n v="0.11700000000000001"/>
    <n v="0.124"/>
    <n v="21.4"/>
  </r>
  <r>
    <x v="2"/>
    <x v="0"/>
    <x v="0"/>
    <n v="0.21"/>
    <n v="3.4000000000000002E-2"/>
    <n v="44.2"/>
    <n v="0.17"/>
    <n v="191"/>
    <s v="&lt;4.3"/>
    <n v="6.3E-2"/>
    <s v="&lt;1.8"/>
    <n v="30.5"/>
    <n v="0.17299999999999999"/>
    <n v="4.2000000000000003E-2"/>
    <n v="11.3"/>
    <s v="&lt;0.005"/>
    <n v="3.5999999999999997E-2"/>
    <n v="3.7999999999999999E-2"/>
    <s v="&lt;4.400"/>
  </r>
  <r>
    <x v="2"/>
    <x v="0"/>
    <x v="1"/>
    <n v="0.47"/>
    <n v="9.2999999999999999E-2"/>
    <n v="45.8"/>
    <n v="0.46"/>
    <n v="250"/>
    <s v="&lt;4.3"/>
    <n v="0.189"/>
    <n v="5.0999999999999996"/>
    <n v="97.8"/>
    <n v="1.73"/>
    <n v="0.11799999999999999"/>
    <n v="32.9"/>
    <s v="&lt;0.005"/>
    <n v="9.5000000000000001E-2"/>
    <n v="9.9000000000000005E-2"/>
    <n v="24.2"/>
  </r>
  <r>
    <x v="2"/>
    <x v="1"/>
    <x v="0"/>
    <n v="0.22"/>
    <n v="3.6999999999999998E-2"/>
    <n v="45.1"/>
    <n v="0.18"/>
    <n v="395"/>
    <s v="&lt;4.3"/>
    <n v="6.0999999999999999E-2"/>
    <s v="&lt;1.8"/>
    <n v="53.4"/>
    <n v="0.17699999999999999"/>
    <n v="4.4999999999999998E-2"/>
    <n v="16.2"/>
    <s v="&lt;0.005"/>
    <n v="3.7999999999999999E-2"/>
    <n v="3.9E-2"/>
    <n v="5.71"/>
  </r>
  <r>
    <x v="2"/>
    <x v="1"/>
    <x v="1"/>
    <n v="0.54"/>
    <n v="8.8999999999999996E-2"/>
    <n v="46.4"/>
    <n v="0.53"/>
    <n v="392"/>
    <s v="&lt;4.3"/>
    <n v="0.21299999999999999"/>
    <n v="4.4000000000000004"/>
    <n v="159"/>
    <n v="1.6"/>
    <n v="0.104"/>
    <n v="38.9"/>
    <n v="8.0000000000000002E-3"/>
    <n v="8.7999999999999995E-2"/>
    <n v="0.10199999999999999"/>
    <n v="21.7"/>
  </r>
  <r>
    <x v="2"/>
    <x v="2"/>
    <x v="0"/>
    <n v="0.28999999999999998"/>
    <n v="3.4000000000000002E-2"/>
    <n v="44.9"/>
    <n v="0.26"/>
    <n v="425"/>
    <s v="&lt;4.3"/>
    <n v="6.8000000000000005E-2"/>
    <s v="&lt;1.8"/>
    <n v="56.3"/>
    <n v="0.24"/>
    <n v="5.3999999999999999E-2"/>
    <n v="14.1"/>
    <s v="&lt;0.005"/>
    <n v="3.6999999999999998E-2"/>
    <n v="3.3000000000000002E-2"/>
    <n v="6.46"/>
  </r>
  <r>
    <x v="2"/>
    <x v="2"/>
    <x v="1"/>
    <n v="0.7"/>
    <n v="0.12"/>
    <n v="46.3"/>
    <n v="0.73"/>
    <n v="556"/>
    <s v="&lt;4.3"/>
    <n v="0.24199999999999999"/>
    <n v="5.0999999999999996"/>
    <n v="203"/>
    <n v="1.76"/>
    <n v="0.14000000000000001"/>
    <n v="34.1"/>
    <n v="8.9999999999999993E-3"/>
    <n v="0.123"/>
    <n v="0.107"/>
    <n v="21.9"/>
  </r>
  <r>
    <x v="3"/>
    <x v="0"/>
    <x v="0"/>
    <n v="0.23"/>
    <n v="3.5999999999999997E-2"/>
    <n v="44.4"/>
    <n v="0.19"/>
    <n v="234"/>
    <s v="&lt;4.3"/>
    <n v="6.6000000000000003E-2"/>
    <s v="&lt;1.8"/>
    <n v="45.9"/>
    <n v="0.14399999999999999"/>
    <n v="4.7E-2"/>
    <n v="11.6"/>
    <s v="&lt;0.005"/>
    <n v="3.4000000000000002E-2"/>
    <n v="3.4000000000000002E-2"/>
    <n v="6.86"/>
  </r>
  <r>
    <x v="3"/>
    <x v="0"/>
    <x v="1"/>
    <n v="0.6"/>
    <n v="0.109"/>
    <n v="46.4"/>
    <n v="0.61"/>
    <n v="255"/>
    <s v="&lt;4.3"/>
    <n v="0.28100000000000003"/>
    <n v="4.7"/>
    <n v="137"/>
    <n v="1.63"/>
    <n v="0.114"/>
    <n v="26.7"/>
    <n v="8.0000000000000002E-3"/>
    <n v="0.11"/>
    <n v="0.105"/>
    <n v="25.1"/>
  </r>
  <r>
    <x v="3"/>
    <x v="1"/>
    <x v="0"/>
    <n v="0.24"/>
    <n v="3.2000000000000001E-2"/>
    <n v="44.7"/>
    <n v="0.21"/>
    <n v="380"/>
    <s v="&lt;4.3"/>
    <n v="6.2E-2"/>
    <n v="2.1"/>
    <n v="51.2"/>
    <n v="0.124"/>
    <n v="3.7999999999999999E-2"/>
    <n v="14.1"/>
    <s v="&lt;0.005"/>
    <n v="0.03"/>
    <n v="3.6999999999999998E-2"/>
    <n v="7.11"/>
  </r>
  <r>
    <x v="3"/>
    <x v="1"/>
    <x v="1"/>
    <n v="0.53"/>
    <n v="9.0999999999999998E-2"/>
    <n v="46.5"/>
    <n v="0.54"/>
    <n v="405"/>
    <s v="&lt;4.3"/>
    <n v="0.23100000000000001"/>
    <n v="3.5"/>
    <n v="106"/>
    <n v="1.57"/>
    <n v="0.10100000000000001"/>
    <n v="35.1"/>
    <n v="6.0000000000000001E-3"/>
    <n v="9.7000000000000003E-2"/>
    <n v="9.9000000000000005E-2"/>
    <n v="17.100000000000001"/>
  </r>
  <r>
    <x v="3"/>
    <x v="2"/>
    <x v="0"/>
    <n v="0.27"/>
    <n v="3.9E-2"/>
    <n v="45"/>
    <n v="0.24"/>
    <n v="710"/>
    <s v="&lt;4.3"/>
    <n v="6.2E-2"/>
    <n v="1.8"/>
    <n v="40.799999999999997"/>
    <n v="0.27700000000000002"/>
    <n v="5.6000000000000001E-2"/>
    <n v="21.4"/>
    <s v="&lt;0.005"/>
    <n v="3.9E-2"/>
    <n v="3.5000000000000003E-2"/>
    <n v="7.42"/>
  </r>
  <r>
    <x v="3"/>
    <x v="2"/>
    <x v="1"/>
    <n v="0.64"/>
    <n v="0.109"/>
    <n v="46.3"/>
    <n v="0.66"/>
    <n v="481"/>
    <s v="&lt;4.3"/>
    <n v="0.219"/>
    <n v="4"/>
    <n v="110"/>
    <n v="1.9"/>
    <n v="0.129"/>
    <n v="57.6"/>
    <n v="8.9999999999999993E-3"/>
    <n v="0.112"/>
    <n v="0.106"/>
    <n v="21.2"/>
  </r>
  <r>
    <x v="4"/>
    <x v="0"/>
    <x v="0"/>
    <n v="0.22"/>
    <n v="2.9000000000000001E-2"/>
    <n v="44.6"/>
    <n v="0.19"/>
    <n v="495"/>
    <s v="&lt;4.3"/>
    <n v="7.4999999999999997E-2"/>
    <n v="1.9"/>
    <n v="41.5"/>
    <n v="0.152"/>
    <n v="5.1999999999999998E-2"/>
    <n v="14"/>
    <s v="&lt;0.005"/>
    <n v="2.8000000000000001E-2"/>
    <n v="3.6999999999999998E-2"/>
    <n v="6.69"/>
  </r>
  <r>
    <x v="4"/>
    <x v="0"/>
    <x v="1"/>
    <n v="0.46"/>
    <n v="8.7999999999999995E-2"/>
    <n v="46.2"/>
    <n v="0.46"/>
    <n v="635"/>
    <s v="&lt;4.3"/>
    <n v="0.20899999999999999"/>
    <n v="4.4000000000000004"/>
    <n v="82.6"/>
    <n v="1.58"/>
    <n v="0.12"/>
    <n v="37.9"/>
    <s v="&lt;0.005"/>
    <n v="8.6999999999999994E-2"/>
    <n v="0.1"/>
    <n v="22.5"/>
  </r>
  <r>
    <x v="4"/>
    <x v="1"/>
    <x v="0"/>
    <n v="0.25"/>
    <n v="3.4000000000000002E-2"/>
    <n v="45"/>
    <n v="0.22"/>
    <n v="583"/>
    <s v="&lt;4.3"/>
    <n v="6.5000000000000002E-2"/>
    <s v="&lt;1.8"/>
    <n v="43.4"/>
    <n v="0.22600000000000001"/>
    <n v="4.9000000000000002E-2"/>
    <n v="22.2"/>
    <s v="&lt;0.005"/>
    <n v="3.3000000000000002E-2"/>
    <n v="4.3999999999999997E-2"/>
    <n v="9.09"/>
  </r>
  <r>
    <x v="4"/>
    <x v="1"/>
    <x v="1"/>
    <n v="0.78"/>
    <n v="0.11799999999999999"/>
    <n v="46.4"/>
    <n v="0.83"/>
    <n v="403"/>
    <s v="&lt;4.3"/>
    <n v="0.314"/>
    <n v="6.4"/>
    <n v="225"/>
    <n v="1.7"/>
    <n v="0.183"/>
    <n v="49.7"/>
    <n v="1.0999999999999999E-2"/>
    <n v="0.129"/>
    <n v="0.13300000000000001"/>
    <n v="35.1"/>
  </r>
  <r>
    <x v="4"/>
    <x v="2"/>
    <x v="0"/>
    <n v="0.24"/>
    <n v="3.3000000000000002E-2"/>
    <n v="44.1"/>
    <n v="0.21"/>
    <n v="266"/>
    <s v="&lt;4.3"/>
    <n v="6.8000000000000005E-2"/>
    <s v="&lt;1.8"/>
    <n v="46.7"/>
    <n v="0.182"/>
    <n v="5.6000000000000001E-2"/>
    <n v="14.1"/>
    <s v="&lt;0.005"/>
    <n v="3.2000000000000001E-2"/>
    <n v="3.5000000000000003E-2"/>
    <n v="5.64"/>
  </r>
  <r>
    <x v="4"/>
    <x v="2"/>
    <x v="1"/>
    <n v="0.68"/>
    <n v="0.11899999999999999"/>
    <n v="46.5"/>
    <n v="0.7"/>
    <n v="373"/>
    <s v="&lt;4.3"/>
    <n v="0.26200000000000001"/>
    <n v="4.7"/>
    <n v="126"/>
    <n v="1.69"/>
    <n v="0.14499999999999999"/>
    <n v="46.9"/>
    <n v="8.9999999999999993E-3"/>
    <n v="0.121"/>
    <n v="0.113"/>
    <n v="23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O1:P7" firstHeaderRow="1" firstDataRow="1" firstDataCol="1"/>
  <pivotFields count="6">
    <pivotField numFmtId="14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>
      <items count="17">
        <item x="13"/>
        <item x="9"/>
        <item x="6"/>
        <item x="15"/>
        <item x="8"/>
        <item x="1"/>
        <item x="2"/>
        <item x="4"/>
        <item x="10"/>
        <item x="7"/>
        <item x="3"/>
        <item x="12"/>
        <item x="14"/>
        <item x="11"/>
        <item x="5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% MS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1:L17" firstHeaderRow="1" firstDataRow="1" firstDataCol="1"/>
  <pivotFields count="8">
    <pivotField numFmtId="14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 defaultSubtotal="0"/>
    <pivotField axis="axisRow" showAll="0">
      <items count="3">
        <item x="1"/>
        <item x="0"/>
        <item t="default"/>
      </items>
    </pivotField>
    <pivotField showAll="0"/>
    <pivotField showAll="0"/>
    <pivotField dataField="1" numFmtId="2" showAll="0" defaultSubtotal="0"/>
  </pivotFields>
  <rowFields count="2">
    <field x="1"/>
    <field x="4"/>
  </rowFields>
  <rowItems count="1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Items count="1">
    <i/>
  </colItems>
  <dataFields count="1">
    <dataField name="Average of DM proportion" fld="7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3:D10" firstHeaderRow="1" firstDataRow="2" firstDataCol="1"/>
  <pivotFields count="19"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TN" fld="6" subtotal="average" baseField="0" baseItem="0" numFmtId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8"/>
  <sheetViews>
    <sheetView tabSelected="1" workbookViewId="0">
      <selection activeCell="I29" sqref="I29"/>
    </sheetView>
  </sheetViews>
  <sheetFormatPr defaultRowHeight="15" x14ac:dyDescent="0.25"/>
  <cols>
    <col min="1" max="1" width="13.140625" bestFit="1" customWidth="1"/>
    <col min="2" max="2" width="10" bestFit="1" customWidth="1"/>
    <col min="3" max="3" width="4.42578125" bestFit="1" customWidth="1"/>
    <col min="4" max="4" width="9.42578125" bestFit="1" customWidth="1"/>
    <col min="5" max="5" width="9.5703125" bestFit="1" customWidth="1"/>
    <col min="7" max="7" width="9.5703125" bestFit="1" customWidth="1"/>
    <col min="8" max="8" width="8.85546875" bestFit="1" customWidth="1"/>
    <col min="9" max="9" width="9.85546875" bestFit="1" customWidth="1"/>
    <col min="10" max="10" width="8.140625" bestFit="1" customWidth="1"/>
    <col min="11" max="11" width="12.85546875" bestFit="1" customWidth="1"/>
    <col min="12" max="12" width="11.140625" bestFit="1" customWidth="1"/>
    <col min="13" max="14" width="11.140625" customWidth="1"/>
  </cols>
  <sheetData>
    <row r="1" spans="1:22" ht="39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97</v>
      </c>
      <c r="F1" s="5" t="s">
        <v>96</v>
      </c>
      <c r="G1" s="5" t="s">
        <v>101</v>
      </c>
      <c r="H1" s="5" t="s">
        <v>102</v>
      </c>
      <c r="I1" s="5" t="s">
        <v>105</v>
      </c>
      <c r="J1" s="5" t="s">
        <v>106</v>
      </c>
      <c r="K1" s="5" t="s">
        <v>98</v>
      </c>
      <c r="L1" s="5" t="s">
        <v>99</v>
      </c>
      <c r="M1" s="5" t="s">
        <v>151</v>
      </c>
      <c r="N1" s="5" t="s">
        <v>152</v>
      </c>
      <c r="O1" s="5" t="s">
        <v>103</v>
      </c>
      <c r="P1" s="5" t="s">
        <v>104</v>
      </c>
      <c r="Q1" s="5" t="s">
        <v>108</v>
      </c>
      <c r="R1" s="5" t="s">
        <v>107</v>
      </c>
      <c r="S1" s="5" t="s">
        <v>156</v>
      </c>
      <c r="T1" s="5" t="s">
        <v>157</v>
      </c>
      <c r="U1" s="5" t="s">
        <v>158</v>
      </c>
      <c r="V1" s="5" t="s">
        <v>159</v>
      </c>
    </row>
    <row r="2" spans="1:22" x14ac:dyDescent="0.25">
      <c r="A2" s="1">
        <v>42311</v>
      </c>
      <c r="B2">
        <v>1</v>
      </c>
      <c r="C2">
        <v>1</v>
      </c>
      <c r="D2">
        <v>72</v>
      </c>
      <c r="E2">
        <f>D2/10</f>
        <v>7.2</v>
      </c>
      <c r="F2">
        <f>D2*1000</f>
        <v>72000</v>
      </c>
      <c r="G2" s="11">
        <v>16</v>
      </c>
      <c r="H2" s="11">
        <v>3.2</v>
      </c>
      <c r="I2" s="11">
        <f>F2*(G2/12)</f>
        <v>96000</v>
      </c>
      <c r="J2" s="11">
        <f>F2*(H2/12)</f>
        <v>19200</v>
      </c>
      <c r="K2" s="9">
        <v>0.3</v>
      </c>
      <c r="L2" s="9">
        <v>0.5</v>
      </c>
      <c r="M2" s="15">
        <v>0.33067796610169492</v>
      </c>
      <c r="N2" s="15">
        <v>0.31155913978494626</v>
      </c>
      <c r="O2" s="11">
        <f>(I2*K2/100)*M2</f>
        <v>95.235254237288132</v>
      </c>
      <c r="P2" s="11">
        <f>(J2*L2/100)*N2</f>
        <v>29.909677419354843</v>
      </c>
      <c r="Q2" s="11"/>
      <c r="R2" s="11"/>
      <c r="S2" s="11">
        <f>O2+P2</f>
        <v>125.14493165664297</v>
      </c>
    </row>
    <row r="3" spans="1:22" x14ac:dyDescent="0.25">
      <c r="A3" s="1">
        <v>42311</v>
      </c>
      <c r="B3">
        <v>1</v>
      </c>
      <c r="C3">
        <v>2</v>
      </c>
      <c r="D3">
        <f>20+27</f>
        <v>47</v>
      </c>
      <c r="E3">
        <f t="shared" ref="E3:E16" si="0">D3/10</f>
        <v>4.7</v>
      </c>
      <c r="F3">
        <f t="shared" ref="F3:F16" si="1">D3*1000</f>
        <v>47000</v>
      </c>
      <c r="G3" s="11">
        <v>15.5</v>
      </c>
      <c r="H3" s="11">
        <v>3</v>
      </c>
      <c r="I3" s="11">
        <f t="shared" ref="I3:I16" si="2">F3*(G3/12)</f>
        <v>60708.333333333336</v>
      </c>
      <c r="J3" s="11">
        <f t="shared" ref="J2:J16" si="3">F3*(H3/12)</f>
        <v>11750</v>
      </c>
      <c r="K3" s="9">
        <v>0.25</v>
      </c>
      <c r="L3" s="9">
        <v>0.67</v>
      </c>
      <c r="M3" s="15">
        <v>0.31801369863013701</v>
      </c>
      <c r="N3" s="15">
        <v>0.34643939393939394</v>
      </c>
      <c r="O3" s="11">
        <f t="shared" ref="O3:O16" si="4">(I3*K3/100)*M3</f>
        <v>48.265204052511422</v>
      </c>
      <c r="P3" s="11">
        <f t="shared" ref="P3:P15" si="5">(J3*L3/100)*N3</f>
        <v>27.273441287878789</v>
      </c>
      <c r="Q3" s="11"/>
      <c r="R3" s="11"/>
      <c r="S3" s="11">
        <f t="shared" ref="S3:S16" si="6">O3+P3</f>
        <v>75.538645340390218</v>
      </c>
    </row>
    <row r="4" spans="1:22" x14ac:dyDescent="0.25">
      <c r="A4" s="1">
        <v>42311</v>
      </c>
      <c r="B4">
        <v>1</v>
      </c>
      <c r="C4">
        <v>3</v>
      </c>
      <c r="D4">
        <v>62</v>
      </c>
      <c r="E4">
        <f t="shared" si="0"/>
        <v>6.2</v>
      </c>
      <c r="F4">
        <f t="shared" si="1"/>
        <v>62000</v>
      </c>
      <c r="G4" s="11">
        <v>18.8</v>
      </c>
      <c r="H4" s="11">
        <v>3.2</v>
      </c>
      <c r="I4" s="11">
        <f t="shared" si="2"/>
        <v>97133.333333333328</v>
      </c>
      <c r="J4" s="11">
        <f t="shared" si="3"/>
        <v>16533.333333333332</v>
      </c>
      <c r="K4" s="9">
        <v>0.32</v>
      </c>
      <c r="L4" s="9">
        <v>0.65</v>
      </c>
      <c r="M4" s="15">
        <v>0.31158536585365854</v>
      </c>
      <c r="N4" s="15">
        <v>0.3235294117647059</v>
      </c>
      <c r="O4" s="11">
        <f t="shared" si="4"/>
        <v>96.849040650406494</v>
      </c>
      <c r="P4" s="11">
        <f t="shared" si="5"/>
        <v>34.768627450980389</v>
      </c>
      <c r="Q4" s="4">
        <f>AVERAGE(O2:O4)</f>
        <v>80.116499646735349</v>
      </c>
      <c r="R4" s="4">
        <f>AVERAGE(P2:P4)</f>
        <v>30.650582052738006</v>
      </c>
      <c r="S4" s="11">
        <f t="shared" si="6"/>
        <v>131.61766810138687</v>
      </c>
      <c r="T4" s="11">
        <f>_xlfn.STDEV.S(O2:O4)</f>
        <v>27.595830299517381</v>
      </c>
      <c r="U4" s="11">
        <f>T4/(SQRT(3))</f>
        <v>15.932460051937591</v>
      </c>
      <c r="V4" s="11">
        <f>(_xlfn.STDEV.S(P2:P4))/(SQRT(3))</f>
        <v>2.1951582070330562</v>
      </c>
    </row>
    <row r="5" spans="1:22" x14ac:dyDescent="0.25">
      <c r="A5" s="1">
        <v>42311</v>
      </c>
      <c r="B5">
        <v>2</v>
      </c>
      <c r="C5">
        <v>1</v>
      </c>
      <c r="D5">
        <v>72</v>
      </c>
      <c r="E5">
        <f t="shared" si="0"/>
        <v>7.2</v>
      </c>
      <c r="F5">
        <f t="shared" si="1"/>
        <v>72000</v>
      </c>
      <c r="G5" s="11">
        <v>16</v>
      </c>
      <c r="H5" s="11">
        <v>3</v>
      </c>
      <c r="I5" s="11">
        <f t="shared" si="2"/>
        <v>96000</v>
      </c>
      <c r="J5" s="11">
        <f t="shared" si="3"/>
        <v>18000</v>
      </c>
      <c r="K5" s="9">
        <v>0.21</v>
      </c>
      <c r="L5" s="9">
        <v>0.62</v>
      </c>
      <c r="M5" s="15">
        <v>0.36810810810810807</v>
      </c>
      <c r="N5" s="15">
        <v>0.34610389610389608</v>
      </c>
      <c r="O5" s="11">
        <f t="shared" si="4"/>
        <v>74.210594594594582</v>
      </c>
      <c r="P5" s="11">
        <f t="shared" si="5"/>
        <v>38.625194805194802</v>
      </c>
      <c r="Q5" s="4"/>
      <c r="R5" s="4"/>
      <c r="S5" s="11">
        <f t="shared" si="6"/>
        <v>112.83578939978938</v>
      </c>
      <c r="T5" s="11"/>
      <c r="U5" s="11"/>
      <c r="V5" s="11"/>
    </row>
    <row r="6" spans="1:22" x14ac:dyDescent="0.25">
      <c r="A6" s="1">
        <v>42311</v>
      </c>
      <c r="B6">
        <v>2</v>
      </c>
      <c r="C6">
        <v>2</v>
      </c>
      <c r="D6">
        <f>25+21</f>
        <v>46</v>
      </c>
      <c r="E6">
        <f t="shared" si="0"/>
        <v>4.5999999999999996</v>
      </c>
      <c r="F6">
        <f t="shared" si="1"/>
        <v>46000</v>
      </c>
      <c r="G6" s="11">
        <v>16.600000000000001</v>
      </c>
      <c r="H6" s="11">
        <v>2.4</v>
      </c>
      <c r="I6" s="11">
        <f t="shared" si="2"/>
        <v>63633.333333333343</v>
      </c>
      <c r="J6" s="11">
        <f t="shared" si="3"/>
        <v>9200</v>
      </c>
      <c r="K6" s="9">
        <v>0.24</v>
      </c>
      <c r="L6" s="9">
        <v>0.67</v>
      </c>
      <c r="M6" s="15">
        <v>0.32980132450331123</v>
      </c>
      <c r="N6" s="15">
        <v>0.27784810126582277</v>
      </c>
      <c r="O6" s="11">
        <f t="shared" si="4"/>
        <v>50.367258278145698</v>
      </c>
      <c r="P6" s="11">
        <f t="shared" si="5"/>
        <v>17.126556962025315</v>
      </c>
      <c r="Q6" s="4"/>
      <c r="R6" s="4"/>
      <c r="S6" s="11">
        <f t="shared" si="6"/>
        <v>67.493815240171017</v>
      </c>
      <c r="T6" s="11"/>
      <c r="U6" s="11"/>
      <c r="V6" s="11"/>
    </row>
    <row r="7" spans="1:22" x14ac:dyDescent="0.25">
      <c r="A7" s="1">
        <v>42311</v>
      </c>
      <c r="B7">
        <v>2</v>
      </c>
      <c r="C7">
        <v>3</v>
      </c>
      <c r="D7">
        <v>58</v>
      </c>
      <c r="E7">
        <f t="shared" si="0"/>
        <v>5.8</v>
      </c>
      <c r="F7">
        <f>D7*1000</f>
        <v>58000</v>
      </c>
      <c r="G7" s="11">
        <v>17.399999999999999</v>
      </c>
      <c r="H7" s="11">
        <v>3.7</v>
      </c>
      <c r="I7" s="11">
        <f t="shared" si="2"/>
        <v>84100</v>
      </c>
      <c r="J7" s="11">
        <f t="shared" si="3"/>
        <v>17883.333333333336</v>
      </c>
      <c r="K7" s="9">
        <v>0.34</v>
      </c>
      <c r="L7" s="9">
        <v>0.78</v>
      </c>
      <c r="M7" s="15">
        <v>0.30050000000000004</v>
      </c>
      <c r="N7" s="15">
        <v>0.28348837209302324</v>
      </c>
      <c r="O7" s="11">
        <f t="shared" si="4"/>
        <v>85.92497000000003</v>
      </c>
      <c r="P7" s="11">
        <f t="shared" si="5"/>
        <v>39.543793023255816</v>
      </c>
      <c r="Q7" s="4">
        <f>AVERAGE(O5:O7)</f>
        <v>70.16760762424677</v>
      </c>
      <c r="R7" s="4">
        <f>AVERAGE(P5:P7)</f>
        <v>31.765181596825311</v>
      </c>
      <c r="S7" s="11">
        <f t="shared" si="6"/>
        <v>125.46876302325585</v>
      </c>
      <c r="T7" s="11">
        <f t="shared" ref="T7:T16" si="7">_xlfn.STDEV.S(O5:O7)</f>
        <v>18.120348325996027</v>
      </c>
      <c r="U7" s="11">
        <f t="shared" ref="U7:U16" si="8">T7/(SQRT(3))</f>
        <v>10.461787983823591</v>
      </c>
      <c r="V7" s="11">
        <f t="shared" ref="V7:V16" si="9">(_xlfn.STDEV.S(P5:P7))/(SQRT(3))</f>
        <v>7.3241143735491168</v>
      </c>
    </row>
    <row r="8" spans="1:22" x14ac:dyDescent="0.25">
      <c r="A8" s="1">
        <v>42311</v>
      </c>
      <c r="B8">
        <v>3</v>
      </c>
      <c r="C8">
        <v>1</v>
      </c>
      <c r="D8">
        <v>62</v>
      </c>
      <c r="E8">
        <f t="shared" si="0"/>
        <v>6.2</v>
      </c>
      <c r="F8">
        <f t="shared" si="1"/>
        <v>62000</v>
      </c>
      <c r="G8" s="11">
        <v>15.75</v>
      </c>
      <c r="H8" s="11">
        <v>2.75</v>
      </c>
      <c r="I8" s="11">
        <f t="shared" si="2"/>
        <v>81375</v>
      </c>
      <c r="J8" s="11">
        <f t="shared" si="3"/>
        <v>14208.333333333332</v>
      </c>
      <c r="K8" s="9">
        <v>0.17</v>
      </c>
      <c r="L8" s="9">
        <v>0.46</v>
      </c>
      <c r="M8" s="15">
        <v>0.35690666666666665</v>
      </c>
      <c r="N8" s="15">
        <v>0.32436548223350253</v>
      </c>
      <c r="O8" s="11">
        <f t="shared" si="4"/>
        <v>49.373576</v>
      </c>
      <c r="P8" s="11">
        <f t="shared" si="5"/>
        <v>21.199987309644669</v>
      </c>
      <c r="Q8" s="4"/>
      <c r="R8" s="4"/>
      <c r="S8" s="11">
        <f t="shared" si="6"/>
        <v>70.573563309644669</v>
      </c>
      <c r="T8" s="11"/>
      <c r="U8" s="11"/>
      <c r="V8" s="11"/>
    </row>
    <row r="9" spans="1:22" x14ac:dyDescent="0.25">
      <c r="A9" s="1">
        <v>42311</v>
      </c>
      <c r="B9">
        <v>3</v>
      </c>
      <c r="C9">
        <v>2</v>
      </c>
      <c r="D9">
        <f>25+46</f>
        <v>71</v>
      </c>
      <c r="E9">
        <f t="shared" si="0"/>
        <v>7.1</v>
      </c>
      <c r="F9">
        <f t="shared" si="1"/>
        <v>71000</v>
      </c>
      <c r="G9" s="11">
        <v>15.1</v>
      </c>
      <c r="H9" s="11">
        <v>3.1</v>
      </c>
      <c r="I9" s="11">
        <f t="shared" si="2"/>
        <v>89341.666666666672</v>
      </c>
      <c r="J9" s="11">
        <f t="shared" si="3"/>
        <v>18341.666666666668</v>
      </c>
      <c r="K9" s="9">
        <v>0.18</v>
      </c>
      <c r="L9" s="9">
        <v>0.53</v>
      </c>
      <c r="M9" s="15">
        <v>0.34803625377643505</v>
      </c>
      <c r="N9" s="15">
        <v>0.33287356321839079</v>
      </c>
      <c r="O9" s="11">
        <f t="shared" si="4"/>
        <v>55.969450151057401</v>
      </c>
      <c r="P9" s="11">
        <f t="shared" si="5"/>
        <v>32.358916475095789</v>
      </c>
      <c r="Q9" s="4"/>
      <c r="R9" s="4"/>
      <c r="S9" s="11">
        <f t="shared" si="6"/>
        <v>88.328366626153183</v>
      </c>
      <c r="T9" s="11"/>
      <c r="U9" s="11"/>
      <c r="V9" s="11"/>
    </row>
    <row r="10" spans="1:22" x14ac:dyDescent="0.25">
      <c r="A10" s="1">
        <v>42311</v>
      </c>
      <c r="B10">
        <v>3</v>
      </c>
      <c r="C10">
        <v>3</v>
      </c>
      <c r="D10">
        <f>38+36</f>
        <v>74</v>
      </c>
      <c r="E10">
        <f t="shared" si="0"/>
        <v>7.4</v>
      </c>
      <c r="F10">
        <f t="shared" si="1"/>
        <v>74000</v>
      </c>
      <c r="G10" s="11">
        <v>15.5</v>
      </c>
      <c r="H10" s="11">
        <v>3.4</v>
      </c>
      <c r="I10" s="11">
        <f t="shared" si="2"/>
        <v>95583.333333333343</v>
      </c>
      <c r="J10" s="11">
        <f t="shared" si="3"/>
        <v>20966.666666666668</v>
      </c>
      <c r="K10" s="9">
        <v>0.26</v>
      </c>
      <c r="L10" s="9">
        <v>0.73</v>
      </c>
      <c r="M10" s="15">
        <v>0.30530898876404494</v>
      </c>
      <c r="N10" s="15">
        <v>0.28028846153846154</v>
      </c>
      <c r="O10" s="11">
        <f t="shared" si="4"/>
        <v>75.874372191011247</v>
      </c>
      <c r="P10" s="11">
        <f t="shared" si="5"/>
        <v>42.900017628205127</v>
      </c>
      <c r="Q10" s="4">
        <f>AVERAGE(O8:O10)</f>
        <v>60.405799447356209</v>
      </c>
      <c r="R10" s="4">
        <f>AVERAGE(P8:P10)</f>
        <v>32.152973804315195</v>
      </c>
      <c r="S10" s="11">
        <f t="shared" si="6"/>
        <v>118.77438981921637</v>
      </c>
      <c r="T10" s="11">
        <f t="shared" si="7"/>
        <v>13.796156928596423</v>
      </c>
      <c r="U10" s="11">
        <f t="shared" si="8"/>
        <v>7.9652149165074659</v>
      </c>
      <c r="V10" s="11">
        <f t="shared" si="9"/>
        <v>6.2651054325884203</v>
      </c>
    </row>
    <row r="11" spans="1:22" x14ac:dyDescent="0.25">
      <c r="A11" s="1">
        <v>42311</v>
      </c>
      <c r="B11">
        <v>4</v>
      </c>
      <c r="C11">
        <v>1</v>
      </c>
      <c r="D11">
        <f>55+12</f>
        <v>67</v>
      </c>
      <c r="E11">
        <f t="shared" si="0"/>
        <v>6.7</v>
      </c>
      <c r="F11">
        <f t="shared" si="1"/>
        <v>67000</v>
      </c>
      <c r="G11" s="11">
        <v>17</v>
      </c>
      <c r="H11" s="11">
        <v>3</v>
      </c>
      <c r="I11" s="11">
        <f t="shared" si="2"/>
        <v>94916.666666666672</v>
      </c>
      <c r="J11" s="11">
        <f t="shared" si="3"/>
        <v>16750</v>
      </c>
      <c r="K11" s="9">
        <v>0.19</v>
      </c>
      <c r="L11" s="9">
        <v>0.61</v>
      </c>
      <c r="M11" s="15">
        <v>0.3347314578005115</v>
      </c>
      <c r="N11" s="15">
        <v>0.32298850574712645</v>
      </c>
      <c r="O11" s="11">
        <f t="shared" si="4"/>
        <v>60.366028985507242</v>
      </c>
      <c r="P11" s="11">
        <f t="shared" si="5"/>
        <v>33.001350574712646</v>
      </c>
      <c r="Q11" s="4"/>
      <c r="R11" s="4"/>
      <c r="S11" s="11">
        <f t="shared" si="6"/>
        <v>93.367379560219888</v>
      </c>
      <c r="T11" s="11"/>
      <c r="U11" s="11"/>
      <c r="V11" s="11"/>
    </row>
    <row r="12" spans="1:22" x14ac:dyDescent="0.25">
      <c r="A12" s="1">
        <v>42311</v>
      </c>
      <c r="B12">
        <v>4</v>
      </c>
      <c r="C12">
        <v>2</v>
      </c>
      <c r="D12">
        <f>31+32</f>
        <v>63</v>
      </c>
      <c r="E12">
        <f t="shared" si="0"/>
        <v>6.3</v>
      </c>
      <c r="F12">
        <f t="shared" si="1"/>
        <v>63000</v>
      </c>
      <c r="G12" s="11">
        <v>14.5</v>
      </c>
      <c r="H12" s="11">
        <v>2.2000000000000002</v>
      </c>
      <c r="I12" s="11">
        <f t="shared" si="2"/>
        <v>76125</v>
      </c>
      <c r="J12" s="11">
        <f t="shared" si="3"/>
        <v>11550.000000000002</v>
      </c>
      <c r="K12" s="9">
        <v>0.21</v>
      </c>
      <c r="L12" s="9">
        <v>0.54</v>
      </c>
      <c r="M12" s="15">
        <v>0.34798927613941022</v>
      </c>
      <c r="N12" s="15">
        <v>0.33727810650887574</v>
      </c>
      <c r="O12" s="11">
        <f t="shared" si="4"/>
        <v>55.630435656836468</v>
      </c>
      <c r="P12" s="11">
        <f t="shared" si="5"/>
        <v>21.036035502958587</v>
      </c>
      <c r="Q12" s="4"/>
      <c r="R12" s="4"/>
      <c r="S12" s="11">
        <f t="shared" si="6"/>
        <v>76.666471159795051</v>
      </c>
      <c r="T12" s="11"/>
      <c r="U12" s="11"/>
      <c r="V12" s="11"/>
    </row>
    <row r="13" spans="1:22" x14ac:dyDescent="0.25">
      <c r="A13" s="1">
        <v>42311</v>
      </c>
      <c r="B13">
        <v>4</v>
      </c>
      <c r="C13">
        <v>3</v>
      </c>
      <c r="D13">
        <f>43+36</f>
        <v>79</v>
      </c>
      <c r="E13">
        <f t="shared" si="0"/>
        <v>7.9</v>
      </c>
      <c r="F13">
        <f t="shared" si="1"/>
        <v>79000</v>
      </c>
      <c r="G13" s="11">
        <v>15</v>
      </c>
      <c r="H13" s="11">
        <v>2.5</v>
      </c>
      <c r="I13" s="11">
        <f t="shared" si="2"/>
        <v>98750</v>
      </c>
      <c r="J13" s="11">
        <f t="shared" si="3"/>
        <v>16458.333333333336</v>
      </c>
      <c r="K13" s="9">
        <v>0.24</v>
      </c>
      <c r="L13" s="9">
        <v>0.66</v>
      </c>
      <c r="M13" s="15">
        <v>0.31940340909090909</v>
      </c>
      <c r="N13" s="15">
        <v>0.2924882629107981</v>
      </c>
      <c r="O13" s="11">
        <f t="shared" si="4"/>
        <v>75.698607954545452</v>
      </c>
      <c r="P13" s="11">
        <f t="shared" si="5"/>
        <v>31.771537558685448</v>
      </c>
      <c r="Q13" s="4">
        <f>AVERAGE(O11:O13)</f>
        <v>63.898357532296387</v>
      </c>
      <c r="R13" s="4">
        <f>AVERAGE(P11:P13)</f>
        <v>28.602974545452227</v>
      </c>
      <c r="S13" s="11">
        <f t="shared" si="6"/>
        <v>107.4701455132309</v>
      </c>
      <c r="T13" s="11">
        <f t="shared" si="7"/>
        <v>10.490037824740197</v>
      </c>
      <c r="U13" s="11">
        <f t="shared" si="8"/>
        <v>6.0564261619231097</v>
      </c>
      <c r="V13" s="11">
        <f t="shared" si="9"/>
        <v>3.8000892475575809</v>
      </c>
    </row>
    <row r="14" spans="1:22" x14ac:dyDescent="0.25">
      <c r="A14" s="1">
        <v>42311</v>
      </c>
      <c r="B14">
        <v>5</v>
      </c>
      <c r="C14">
        <v>1</v>
      </c>
      <c r="D14">
        <v>82</v>
      </c>
      <c r="E14">
        <f t="shared" si="0"/>
        <v>8.1999999999999993</v>
      </c>
      <c r="F14">
        <f t="shared" si="1"/>
        <v>82000</v>
      </c>
      <c r="G14" s="11">
        <v>13.8</v>
      </c>
      <c r="H14" s="11">
        <v>3.7</v>
      </c>
      <c r="I14" s="11">
        <f t="shared" si="2"/>
        <v>94300.000000000015</v>
      </c>
      <c r="J14" s="11">
        <f t="shared" si="3"/>
        <v>25283.333333333336</v>
      </c>
      <c r="K14" s="9">
        <v>0.19</v>
      </c>
      <c r="L14" s="9">
        <v>0.46</v>
      </c>
      <c r="M14" s="15">
        <v>0.33288515406162467</v>
      </c>
      <c r="N14" s="15">
        <v>0.30480874316939893</v>
      </c>
      <c r="O14" s="11">
        <f t="shared" si="4"/>
        <v>59.643033053221309</v>
      </c>
      <c r="P14" s="11">
        <f t="shared" si="5"/>
        <v>35.450272859744999</v>
      </c>
      <c r="Q14" s="4"/>
      <c r="R14" s="4"/>
      <c r="S14" s="11">
        <f t="shared" si="6"/>
        <v>95.093305912966315</v>
      </c>
      <c r="T14" s="11"/>
      <c r="U14" s="11"/>
      <c r="V14" s="11"/>
    </row>
    <row r="15" spans="1:22" x14ac:dyDescent="0.25">
      <c r="A15" s="1">
        <v>42311</v>
      </c>
      <c r="B15">
        <v>5</v>
      </c>
      <c r="C15">
        <v>2</v>
      </c>
      <c r="D15">
        <f>25+31</f>
        <v>56</v>
      </c>
      <c r="E15">
        <f t="shared" si="0"/>
        <v>5.6</v>
      </c>
      <c r="F15">
        <f t="shared" si="1"/>
        <v>56000</v>
      </c>
      <c r="G15" s="11">
        <v>16</v>
      </c>
      <c r="H15" s="11">
        <v>2.5</v>
      </c>
      <c r="I15" s="11">
        <f t="shared" si="2"/>
        <v>74666.666666666657</v>
      </c>
      <c r="J15" s="11">
        <f t="shared" si="3"/>
        <v>11666.666666666668</v>
      </c>
      <c r="K15" s="9">
        <v>0.22</v>
      </c>
      <c r="L15" s="9">
        <v>0.83</v>
      </c>
      <c r="M15" s="15">
        <v>0.32607142857142857</v>
      </c>
      <c r="N15" s="15">
        <v>0.34875776397515529</v>
      </c>
      <c r="O15" s="11">
        <f t="shared" si="4"/>
        <v>53.562666666666658</v>
      </c>
      <c r="P15" s="11">
        <f t="shared" si="5"/>
        <v>33.771376811594209</v>
      </c>
      <c r="Q15" s="4"/>
      <c r="R15" s="4"/>
      <c r="S15" s="11">
        <f t="shared" si="6"/>
        <v>87.334043478260867</v>
      </c>
      <c r="T15" s="11"/>
      <c r="U15" s="11"/>
      <c r="V15" s="11"/>
    </row>
    <row r="16" spans="1:22" x14ac:dyDescent="0.25">
      <c r="A16" s="1">
        <v>42311</v>
      </c>
      <c r="B16">
        <v>5</v>
      </c>
      <c r="C16">
        <v>3</v>
      </c>
      <c r="D16">
        <f>31+50</f>
        <v>81</v>
      </c>
      <c r="E16">
        <f t="shared" si="0"/>
        <v>8.1</v>
      </c>
      <c r="F16">
        <f t="shared" si="1"/>
        <v>81000</v>
      </c>
      <c r="G16" s="11">
        <v>17.5</v>
      </c>
      <c r="H16" s="11">
        <v>3.6</v>
      </c>
      <c r="I16" s="11">
        <f t="shared" si="2"/>
        <v>118125</v>
      </c>
      <c r="J16" s="11">
        <f t="shared" si="3"/>
        <v>24300</v>
      </c>
      <c r="K16" s="9">
        <v>0.21</v>
      </c>
      <c r="L16" s="9">
        <v>0.7</v>
      </c>
      <c r="M16" s="15">
        <v>0.31896725440806045</v>
      </c>
      <c r="N16" s="15">
        <v>0.29736842105263156</v>
      </c>
      <c r="O16" s="11">
        <f t="shared" si="4"/>
        <v>79.12381454659949</v>
      </c>
      <c r="P16" s="11">
        <f>(J16*L16/100)*N16</f>
        <v>50.582368421052628</v>
      </c>
      <c r="Q16" s="4">
        <f>AVERAGE(O14:O16)</f>
        <v>64.109838088829164</v>
      </c>
      <c r="R16" s="4">
        <f>AVERAGE(P14:P16)</f>
        <v>39.934672697463945</v>
      </c>
      <c r="S16" s="11">
        <f t="shared" si="6"/>
        <v>129.70618296765213</v>
      </c>
      <c r="T16" s="11">
        <f t="shared" si="7"/>
        <v>13.353176800093141</v>
      </c>
      <c r="U16" s="11">
        <f t="shared" si="8"/>
        <v>7.709460220070441</v>
      </c>
      <c r="V16" s="11">
        <f t="shared" si="9"/>
        <v>5.3458626105216727</v>
      </c>
    </row>
    <row r="17" spans="2:14" x14ac:dyDescent="0.25">
      <c r="M17" s="15"/>
    </row>
    <row r="18" spans="2:14" x14ac:dyDescent="0.25"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M18" s="15"/>
    </row>
    <row r="19" spans="2:14" x14ac:dyDescent="0.25">
      <c r="C19">
        <v>1</v>
      </c>
      <c r="D19" s="11">
        <f>AVERAGE(I2:I4)/1000</f>
        <v>84.613888888888894</v>
      </c>
      <c r="E19" s="11">
        <f>AVERAGE(J2:J4)/1000</f>
        <v>15.827777777777776</v>
      </c>
      <c r="F19" s="11">
        <f>SUM(D19:E19)</f>
        <v>100.44166666666666</v>
      </c>
      <c r="I19" s="11"/>
      <c r="M19" s="15"/>
    </row>
    <row r="20" spans="2:14" x14ac:dyDescent="0.25">
      <c r="C20">
        <v>2</v>
      </c>
      <c r="D20" s="11">
        <f>AVERAGE(I5:I7)/1000</f>
        <v>81.244444444444454</v>
      </c>
      <c r="E20" s="11">
        <f>AVERAGE(J5:J7)/1000</f>
        <v>15.027777777777779</v>
      </c>
      <c r="F20" s="11">
        <f t="shared" ref="F20:F23" si="10">SUM(D20:E20)</f>
        <v>96.27222222222224</v>
      </c>
      <c r="M20" s="15"/>
    </row>
    <row r="21" spans="2:14" x14ac:dyDescent="0.25">
      <c r="C21">
        <v>3</v>
      </c>
      <c r="D21" s="11">
        <f>AVERAGE(I8:I10)/1000</f>
        <v>88.766666666666666</v>
      </c>
      <c r="E21" s="11">
        <f>AVERAGE(J8:J10)/1000</f>
        <v>17.838888888888892</v>
      </c>
      <c r="F21" s="11">
        <f t="shared" si="10"/>
        <v>106.60555555555555</v>
      </c>
      <c r="K21" s="24"/>
      <c r="L21" s="24"/>
      <c r="M21" s="15"/>
    </row>
    <row r="22" spans="2:14" x14ac:dyDescent="0.25">
      <c r="C22">
        <v>4</v>
      </c>
      <c r="D22" s="11">
        <f>AVERAGE(I11:I13)/1000</f>
        <v>89.930555555555557</v>
      </c>
      <c r="E22" s="11">
        <f>AVERAGE(J11:J13)/1000</f>
        <v>14.919444444444446</v>
      </c>
      <c r="F22" s="11">
        <f t="shared" si="10"/>
        <v>104.85000000000001</v>
      </c>
      <c r="K22" s="7"/>
      <c r="L22" s="7"/>
    </row>
    <row r="23" spans="2:14" x14ac:dyDescent="0.25">
      <c r="C23">
        <v>5</v>
      </c>
      <c r="D23" s="11">
        <f>AVERAGE(I14:I16)/1000</f>
        <v>95.697222222222237</v>
      </c>
      <c r="E23" s="11">
        <f>AVERAGE(J14:J16)/1000</f>
        <v>20.416666666666668</v>
      </c>
      <c r="F23" s="11">
        <f t="shared" si="10"/>
        <v>116.11388888888891</v>
      </c>
      <c r="I23" s="11"/>
      <c r="J23" s="11"/>
      <c r="K23" s="7"/>
      <c r="L23" s="7"/>
      <c r="M23" s="11"/>
      <c r="N23" s="11"/>
    </row>
    <row r="24" spans="2:14" x14ac:dyDescent="0.25">
      <c r="I24" s="11"/>
      <c r="J24" s="11"/>
      <c r="K24" s="7"/>
      <c r="L24" s="7"/>
      <c r="M24" s="11"/>
      <c r="N24" s="11"/>
    </row>
    <row r="25" spans="2:14" x14ac:dyDescent="0.25">
      <c r="I25" s="11"/>
      <c r="J25" s="11"/>
      <c r="K25" s="7"/>
      <c r="L25" s="7"/>
      <c r="M25" s="11"/>
      <c r="N25" s="11"/>
    </row>
    <row r="26" spans="2:14" x14ac:dyDescent="0.25">
      <c r="I26" s="11"/>
      <c r="J26" s="11"/>
      <c r="K26" s="7"/>
      <c r="L26" s="7"/>
      <c r="M26" s="11"/>
      <c r="N26" s="11"/>
    </row>
    <row r="27" spans="2:14" x14ac:dyDescent="0.25">
      <c r="I27" s="11"/>
      <c r="J27" s="11"/>
      <c r="K27" s="7"/>
      <c r="L27" s="7"/>
      <c r="M27" s="11"/>
      <c r="N27" s="11"/>
    </row>
    <row r="28" spans="2:14" x14ac:dyDescent="0.25">
      <c r="I28" s="11"/>
      <c r="K28" s="7"/>
      <c r="L28" s="7"/>
      <c r="M28" s="11"/>
      <c r="N28" s="11"/>
    </row>
    <row r="29" spans="2:14" x14ac:dyDescent="0.25">
      <c r="I29" s="11"/>
      <c r="K29" s="7"/>
      <c r="L29" s="7"/>
      <c r="M29" s="11"/>
      <c r="N29" s="11"/>
    </row>
    <row r="30" spans="2:14" x14ac:dyDescent="0.25">
      <c r="I30" s="11"/>
      <c r="K30" s="7"/>
      <c r="L30" s="7"/>
      <c r="M30" s="11"/>
      <c r="N30" s="11"/>
    </row>
    <row r="31" spans="2:14" x14ac:dyDescent="0.25">
      <c r="I31" s="11"/>
      <c r="K31" s="7"/>
      <c r="L31" s="7"/>
      <c r="M31" s="11"/>
      <c r="N31" s="11"/>
    </row>
    <row r="32" spans="2:14" x14ac:dyDescent="0.25">
      <c r="I32" s="11"/>
      <c r="K32" s="7"/>
      <c r="L32" s="7"/>
      <c r="M32" s="11"/>
      <c r="N32" s="11"/>
    </row>
    <row r="33" spans="11:14" x14ac:dyDescent="0.25">
      <c r="K33" s="7"/>
      <c r="L33" s="7"/>
      <c r="M33" s="11"/>
      <c r="N33" s="11"/>
    </row>
    <row r="34" spans="11:14" x14ac:dyDescent="0.25">
      <c r="K34" s="7"/>
      <c r="L34" s="7"/>
      <c r="M34" s="11"/>
      <c r="N34" s="11"/>
    </row>
    <row r="35" spans="11:14" x14ac:dyDescent="0.25">
      <c r="K35" s="7"/>
      <c r="L35" s="7"/>
      <c r="M35" s="11"/>
      <c r="N35" s="11"/>
    </row>
    <row r="36" spans="11:14" x14ac:dyDescent="0.25">
      <c r="K36" s="7"/>
      <c r="L36" s="7"/>
      <c r="M36" s="11"/>
      <c r="N36" s="11"/>
    </row>
    <row r="37" spans="11:14" x14ac:dyDescent="0.25">
      <c r="M37" s="11"/>
      <c r="N37" s="11"/>
    </row>
    <row r="38" spans="11:14" x14ac:dyDescent="0.25">
      <c r="M38" s="1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J12" sqref="J12"/>
    </sheetView>
  </sheetViews>
  <sheetFormatPr defaultRowHeight="15" x14ac:dyDescent="0.25"/>
  <cols>
    <col min="1" max="1" width="11.5703125" bestFit="1" customWidth="1"/>
    <col min="2" max="2" width="9.28515625" bestFit="1" customWidth="1"/>
    <col min="3" max="3" width="4.140625" bestFit="1" customWidth="1"/>
    <col min="4" max="4" width="5.5703125" bestFit="1" customWidth="1"/>
    <col min="5" max="5" width="6.42578125" bestFit="1" customWidth="1"/>
    <col min="6" max="6" width="5.140625" style="4" bestFit="1" customWidth="1"/>
    <col min="7" max="7" width="9.140625" style="4" customWidth="1"/>
    <col min="8" max="8" width="9.5703125" bestFit="1" customWidth="1"/>
    <col min="15" max="15" width="13.140625" customWidth="1"/>
    <col min="16" max="16" width="16" customWidth="1"/>
    <col min="17" max="17" width="17.85546875" bestFit="1" customWidth="1"/>
  </cols>
  <sheetData>
    <row r="1" spans="1:16" ht="26.25" x14ac:dyDescent="0.25">
      <c r="A1" s="2" t="s">
        <v>0</v>
      </c>
      <c r="B1" s="2" t="s">
        <v>2</v>
      </c>
      <c r="C1" s="2" t="s">
        <v>3</v>
      </c>
      <c r="D1" s="2" t="s">
        <v>1</v>
      </c>
      <c r="E1" s="5" t="s">
        <v>12</v>
      </c>
      <c r="F1" s="3" t="s">
        <v>13</v>
      </c>
      <c r="G1" s="3"/>
      <c r="H1" t="s">
        <v>7</v>
      </c>
      <c r="O1" s="8" t="s">
        <v>35</v>
      </c>
      <c r="P1" t="s">
        <v>109</v>
      </c>
    </row>
    <row r="2" spans="1:16" x14ac:dyDescent="0.25">
      <c r="A2" s="1">
        <v>42311</v>
      </c>
      <c r="B2">
        <v>1</v>
      </c>
      <c r="C2">
        <v>1</v>
      </c>
      <c r="D2" t="s">
        <v>11</v>
      </c>
      <c r="E2">
        <v>19.2</v>
      </c>
      <c r="H2" t="s">
        <v>8</v>
      </c>
      <c r="O2" s="9">
        <v>1</v>
      </c>
      <c r="P2" s="7">
        <v>84.190554190554195</v>
      </c>
    </row>
    <row r="3" spans="1:16" x14ac:dyDescent="0.25">
      <c r="A3" s="1">
        <v>42311</v>
      </c>
      <c r="B3">
        <v>1</v>
      </c>
      <c r="C3">
        <v>1</v>
      </c>
      <c r="D3" t="s">
        <v>5</v>
      </c>
      <c r="E3">
        <v>16</v>
      </c>
      <c r="F3" s="4">
        <f>E3/E2*100</f>
        <v>83.333333333333343</v>
      </c>
      <c r="H3" t="s">
        <v>9</v>
      </c>
      <c r="O3" s="9">
        <v>2</v>
      </c>
      <c r="P3" s="7">
        <v>84.681134114908119</v>
      </c>
    </row>
    <row r="4" spans="1:16" x14ac:dyDescent="0.25">
      <c r="A4" s="1">
        <v>42311</v>
      </c>
      <c r="B4">
        <v>1</v>
      </c>
      <c r="C4">
        <v>1</v>
      </c>
      <c r="D4" t="s">
        <v>6</v>
      </c>
      <c r="E4">
        <v>3.2</v>
      </c>
      <c r="H4" t="s">
        <v>10</v>
      </c>
      <c r="O4" s="9">
        <v>3</v>
      </c>
      <c r="P4" s="7">
        <v>83.370916704250035</v>
      </c>
    </row>
    <row r="5" spans="1:16" x14ac:dyDescent="0.25">
      <c r="A5" s="1">
        <v>42311</v>
      </c>
      <c r="B5">
        <v>1</v>
      </c>
      <c r="C5">
        <v>2</v>
      </c>
      <c r="D5" t="s">
        <v>11</v>
      </c>
      <c r="E5">
        <v>18.5</v>
      </c>
      <c r="O5" s="9">
        <v>4</v>
      </c>
      <c r="P5" s="7">
        <v>85.846877673224981</v>
      </c>
    </row>
    <row r="6" spans="1:16" x14ac:dyDescent="0.25">
      <c r="A6" s="1">
        <v>42311</v>
      </c>
      <c r="B6">
        <v>1</v>
      </c>
      <c r="C6">
        <v>2</v>
      </c>
      <c r="D6" t="s">
        <v>5</v>
      </c>
      <c r="E6">
        <v>15.5</v>
      </c>
      <c r="F6" s="4">
        <f>E6/E5*100</f>
        <v>83.78378378378379</v>
      </c>
      <c r="H6" s="6" t="s">
        <v>14</v>
      </c>
      <c r="I6" t="s">
        <v>17</v>
      </c>
      <c r="O6" s="9">
        <v>5</v>
      </c>
      <c r="P6" s="7">
        <v>82.760672656407252</v>
      </c>
    </row>
    <row r="7" spans="1:16" x14ac:dyDescent="0.25">
      <c r="A7" s="1">
        <v>42311</v>
      </c>
      <c r="B7">
        <v>1</v>
      </c>
      <c r="C7">
        <v>2</v>
      </c>
      <c r="D7" t="s">
        <v>6</v>
      </c>
      <c r="E7">
        <v>3</v>
      </c>
      <c r="H7" s="6" t="s">
        <v>15</v>
      </c>
      <c r="I7" t="s">
        <v>18</v>
      </c>
      <c r="O7" s="9" t="s">
        <v>36</v>
      </c>
      <c r="P7" s="7">
        <v>84.170031067868905</v>
      </c>
    </row>
    <row r="8" spans="1:16" x14ac:dyDescent="0.25">
      <c r="A8" s="1">
        <v>42311</v>
      </c>
      <c r="B8">
        <v>1</v>
      </c>
      <c r="C8">
        <v>3</v>
      </c>
      <c r="D8" t="s">
        <v>11</v>
      </c>
      <c r="E8">
        <v>22</v>
      </c>
      <c r="H8" s="6" t="s">
        <v>16</v>
      </c>
      <c r="I8" t="s">
        <v>19</v>
      </c>
    </row>
    <row r="9" spans="1:16" x14ac:dyDescent="0.25">
      <c r="A9" s="1">
        <v>42311</v>
      </c>
      <c r="B9">
        <v>1</v>
      </c>
      <c r="C9">
        <v>3</v>
      </c>
      <c r="D9" t="s">
        <v>5</v>
      </c>
      <c r="E9">
        <v>18.8</v>
      </c>
      <c r="F9" s="4">
        <f>E9/E8*100</f>
        <v>85.454545454545467</v>
      </c>
    </row>
    <row r="10" spans="1:16" x14ac:dyDescent="0.25">
      <c r="A10" s="1">
        <v>42311</v>
      </c>
      <c r="B10">
        <v>1</v>
      </c>
      <c r="C10">
        <v>3</v>
      </c>
      <c r="D10" t="s">
        <v>6</v>
      </c>
      <c r="E10">
        <v>3.2</v>
      </c>
    </row>
    <row r="11" spans="1:16" x14ac:dyDescent="0.25">
      <c r="A11" s="1">
        <v>42311</v>
      </c>
      <c r="B11">
        <v>2</v>
      </c>
      <c r="C11">
        <v>1</v>
      </c>
      <c r="D11" t="s">
        <v>11</v>
      </c>
      <c r="E11">
        <v>19</v>
      </c>
    </row>
    <row r="12" spans="1:16" x14ac:dyDescent="0.25">
      <c r="A12" s="1">
        <v>42311</v>
      </c>
      <c r="B12">
        <v>2</v>
      </c>
      <c r="C12">
        <v>1</v>
      </c>
      <c r="D12" t="s">
        <v>5</v>
      </c>
      <c r="E12">
        <v>16</v>
      </c>
      <c r="F12" s="4">
        <f>E12/E11*100</f>
        <v>84.210526315789465</v>
      </c>
    </row>
    <row r="13" spans="1:16" x14ac:dyDescent="0.25">
      <c r="A13" s="1">
        <v>42311</v>
      </c>
      <c r="B13">
        <v>2</v>
      </c>
      <c r="C13">
        <v>1</v>
      </c>
      <c r="D13" t="s">
        <v>6</v>
      </c>
      <c r="E13">
        <v>3</v>
      </c>
    </row>
    <row r="14" spans="1:16" x14ac:dyDescent="0.25">
      <c r="A14" s="1">
        <v>42311</v>
      </c>
      <c r="B14">
        <v>2</v>
      </c>
      <c r="C14">
        <v>2</v>
      </c>
      <c r="D14" t="s">
        <v>11</v>
      </c>
      <c r="E14">
        <v>19</v>
      </c>
    </row>
    <row r="15" spans="1:16" x14ac:dyDescent="0.25">
      <c r="A15" s="1">
        <v>42311</v>
      </c>
      <c r="B15">
        <v>2</v>
      </c>
      <c r="C15">
        <v>2</v>
      </c>
      <c r="D15" t="s">
        <v>5</v>
      </c>
      <c r="E15">
        <v>16.600000000000001</v>
      </c>
      <c r="F15" s="4">
        <f>E15/E14*100</f>
        <v>87.368421052631589</v>
      </c>
    </row>
    <row r="16" spans="1:16" x14ac:dyDescent="0.25">
      <c r="A16" s="1">
        <v>42311</v>
      </c>
      <c r="B16">
        <v>2</v>
      </c>
      <c r="C16">
        <v>2</v>
      </c>
      <c r="D16" t="s">
        <v>6</v>
      </c>
      <c r="E16">
        <v>2.4</v>
      </c>
    </row>
    <row r="17" spans="1:6" x14ac:dyDescent="0.25">
      <c r="A17" s="1">
        <v>42311</v>
      </c>
      <c r="B17">
        <v>2</v>
      </c>
      <c r="C17">
        <v>3</v>
      </c>
      <c r="D17" t="s">
        <v>11</v>
      </c>
      <c r="E17">
        <v>21.1</v>
      </c>
    </row>
    <row r="18" spans="1:6" x14ac:dyDescent="0.25">
      <c r="A18" s="1">
        <v>42311</v>
      </c>
      <c r="B18">
        <v>2</v>
      </c>
      <c r="C18">
        <v>3</v>
      </c>
      <c r="D18" t="s">
        <v>5</v>
      </c>
      <c r="E18">
        <v>17.399999999999999</v>
      </c>
      <c r="F18" s="4">
        <f>E18/E17*100</f>
        <v>82.464454976303301</v>
      </c>
    </row>
    <row r="19" spans="1:6" x14ac:dyDescent="0.25">
      <c r="A19" s="1">
        <v>42311</v>
      </c>
      <c r="B19">
        <v>2</v>
      </c>
      <c r="C19">
        <v>3</v>
      </c>
      <c r="D19" t="s">
        <v>6</v>
      </c>
      <c r="E19">
        <v>3.7</v>
      </c>
    </row>
    <row r="20" spans="1:6" x14ac:dyDescent="0.25">
      <c r="A20" s="1">
        <v>42311</v>
      </c>
      <c r="B20">
        <v>3</v>
      </c>
      <c r="C20">
        <v>1</v>
      </c>
      <c r="D20" t="s">
        <v>11</v>
      </c>
      <c r="E20">
        <v>18.5</v>
      </c>
    </row>
    <row r="21" spans="1:6" x14ac:dyDescent="0.25">
      <c r="A21" s="1">
        <v>42311</v>
      </c>
      <c r="B21">
        <v>3</v>
      </c>
      <c r="C21">
        <v>1</v>
      </c>
      <c r="D21" t="s">
        <v>5</v>
      </c>
      <c r="E21">
        <v>15.75</v>
      </c>
      <c r="F21" s="4">
        <f>E21/E20*100</f>
        <v>85.13513513513513</v>
      </c>
    </row>
    <row r="22" spans="1:6" x14ac:dyDescent="0.25">
      <c r="A22" s="1">
        <v>42311</v>
      </c>
      <c r="B22">
        <v>3</v>
      </c>
      <c r="C22">
        <v>1</v>
      </c>
      <c r="D22" t="s">
        <v>6</v>
      </c>
      <c r="E22">
        <v>2.75</v>
      </c>
    </row>
    <row r="23" spans="1:6" x14ac:dyDescent="0.25">
      <c r="A23" s="1">
        <v>42311</v>
      </c>
      <c r="B23">
        <v>3</v>
      </c>
      <c r="C23">
        <v>2</v>
      </c>
      <c r="D23" t="s">
        <v>11</v>
      </c>
      <c r="E23">
        <v>18.2</v>
      </c>
    </row>
    <row r="24" spans="1:6" x14ac:dyDescent="0.25">
      <c r="A24" s="1">
        <v>42311</v>
      </c>
      <c r="B24">
        <v>3</v>
      </c>
      <c r="C24">
        <v>2</v>
      </c>
      <c r="D24" t="s">
        <v>5</v>
      </c>
      <c r="E24">
        <v>15.1</v>
      </c>
      <c r="F24" s="4">
        <f>E24/E23*100</f>
        <v>82.967032967032978</v>
      </c>
    </row>
    <row r="25" spans="1:6" x14ac:dyDescent="0.25">
      <c r="A25" s="1">
        <v>42311</v>
      </c>
      <c r="B25">
        <v>3</v>
      </c>
      <c r="C25">
        <v>2</v>
      </c>
      <c r="D25" t="s">
        <v>6</v>
      </c>
      <c r="E25">
        <v>3.1</v>
      </c>
    </row>
    <row r="26" spans="1:6" x14ac:dyDescent="0.25">
      <c r="A26" s="1">
        <v>42311</v>
      </c>
      <c r="B26">
        <v>3</v>
      </c>
      <c r="C26">
        <v>3</v>
      </c>
      <c r="D26" t="s">
        <v>11</v>
      </c>
      <c r="E26">
        <v>18.899999999999999</v>
      </c>
    </row>
    <row r="27" spans="1:6" x14ac:dyDescent="0.25">
      <c r="A27" s="1">
        <v>42311</v>
      </c>
      <c r="B27">
        <v>3</v>
      </c>
      <c r="C27">
        <v>3</v>
      </c>
      <c r="D27" t="s">
        <v>5</v>
      </c>
      <c r="E27">
        <v>15.5</v>
      </c>
      <c r="F27" s="4">
        <f>E27/E26*100</f>
        <v>82.010582010582013</v>
      </c>
    </row>
    <row r="28" spans="1:6" x14ac:dyDescent="0.25">
      <c r="A28" s="1">
        <v>42311</v>
      </c>
      <c r="B28">
        <v>3</v>
      </c>
      <c r="C28">
        <v>3</v>
      </c>
      <c r="D28" t="s">
        <v>6</v>
      </c>
      <c r="E28">
        <v>3.4</v>
      </c>
    </row>
    <row r="29" spans="1:6" x14ac:dyDescent="0.25">
      <c r="A29" s="1">
        <v>42311</v>
      </c>
      <c r="B29">
        <v>4</v>
      </c>
      <c r="C29">
        <v>1</v>
      </c>
      <c r="D29" t="s">
        <v>11</v>
      </c>
      <c r="E29">
        <v>20</v>
      </c>
    </row>
    <row r="30" spans="1:6" x14ac:dyDescent="0.25">
      <c r="A30" s="1">
        <v>42311</v>
      </c>
      <c r="B30">
        <v>4</v>
      </c>
      <c r="C30">
        <v>1</v>
      </c>
      <c r="D30" t="s">
        <v>5</v>
      </c>
      <c r="E30">
        <v>17</v>
      </c>
      <c r="F30" s="4">
        <f>E30/E29*100</f>
        <v>85</v>
      </c>
    </row>
    <row r="31" spans="1:6" x14ac:dyDescent="0.25">
      <c r="A31" s="1">
        <v>42311</v>
      </c>
      <c r="B31">
        <v>4</v>
      </c>
      <c r="C31">
        <v>1</v>
      </c>
      <c r="D31" t="s">
        <v>6</v>
      </c>
      <c r="E31">
        <v>3</v>
      </c>
    </row>
    <row r="32" spans="1:6" x14ac:dyDescent="0.25">
      <c r="A32" s="1">
        <v>42311</v>
      </c>
      <c r="B32">
        <v>4</v>
      </c>
      <c r="C32">
        <v>2</v>
      </c>
      <c r="D32" t="s">
        <v>11</v>
      </c>
      <c r="E32">
        <v>16.7</v>
      </c>
    </row>
    <row r="33" spans="1:6" x14ac:dyDescent="0.25">
      <c r="A33" s="1">
        <v>42311</v>
      </c>
      <c r="B33">
        <v>4</v>
      </c>
      <c r="C33">
        <v>2</v>
      </c>
      <c r="D33" t="s">
        <v>5</v>
      </c>
      <c r="E33">
        <v>14.5</v>
      </c>
      <c r="F33" s="4">
        <f>E33/E32*100</f>
        <v>86.826347305389234</v>
      </c>
    </row>
    <row r="34" spans="1:6" x14ac:dyDescent="0.25">
      <c r="A34" s="1">
        <v>42311</v>
      </c>
      <c r="B34">
        <v>4</v>
      </c>
      <c r="C34">
        <v>2</v>
      </c>
      <c r="D34" t="s">
        <v>6</v>
      </c>
      <c r="E34">
        <v>2.2000000000000002</v>
      </c>
    </row>
    <row r="35" spans="1:6" x14ac:dyDescent="0.25">
      <c r="A35" s="1">
        <v>42311</v>
      </c>
      <c r="B35">
        <v>4</v>
      </c>
      <c r="C35">
        <v>3</v>
      </c>
      <c r="D35" t="s">
        <v>11</v>
      </c>
      <c r="E35">
        <v>17.5</v>
      </c>
    </row>
    <row r="36" spans="1:6" x14ac:dyDescent="0.25">
      <c r="A36" s="1">
        <v>42311</v>
      </c>
      <c r="B36">
        <v>4</v>
      </c>
      <c r="C36">
        <v>3</v>
      </c>
      <c r="D36" t="s">
        <v>5</v>
      </c>
      <c r="E36">
        <v>15</v>
      </c>
      <c r="F36" s="4">
        <f>E36/E35*100</f>
        <v>85.714285714285708</v>
      </c>
    </row>
    <row r="37" spans="1:6" x14ac:dyDescent="0.25">
      <c r="A37" s="1">
        <v>42311</v>
      </c>
      <c r="B37">
        <v>4</v>
      </c>
      <c r="C37">
        <v>3</v>
      </c>
      <c r="D37" t="s">
        <v>6</v>
      </c>
      <c r="E37">
        <v>2.5</v>
      </c>
    </row>
    <row r="38" spans="1:6" x14ac:dyDescent="0.25">
      <c r="A38" s="1">
        <v>42311</v>
      </c>
      <c r="B38">
        <v>5</v>
      </c>
      <c r="C38">
        <v>1</v>
      </c>
      <c r="D38" t="s">
        <v>11</v>
      </c>
      <c r="E38">
        <v>17.5</v>
      </c>
    </row>
    <row r="39" spans="1:6" x14ac:dyDescent="0.25">
      <c r="A39" s="1">
        <v>42311</v>
      </c>
      <c r="B39">
        <v>5</v>
      </c>
      <c r="C39">
        <v>1</v>
      </c>
      <c r="D39" t="s">
        <v>5</v>
      </c>
      <c r="E39">
        <v>13.8</v>
      </c>
      <c r="F39" s="4">
        <f>E39/E38*100</f>
        <v>78.857142857142861</v>
      </c>
    </row>
    <row r="40" spans="1:6" x14ac:dyDescent="0.25">
      <c r="A40" s="1">
        <v>42311</v>
      </c>
      <c r="B40">
        <v>5</v>
      </c>
      <c r="C40">
        <v>1</v>
      </c>
      <c r="D40" t="s">
        <v>6</v>
      </c>
      <c r="E40">
        <v>3.7</v>
      </c>
    </row>
    <row r="41" spans="1:6" x14ac:dyDescent="0.25">
      <c r="A41" s="1">
        <v>42311</v>
      </c>
      <c r="B41">
        <v>5</v>
      </c>
      <c r="C41">
        <v>2</v>
      </c>
      <c r="D41" t="s">
        <v>11</v>
      </c>
      <c r="E41">
        <v>18.5</v>
      </c>
    </row>
    <row r="42" spans="1:6" x14ac:dyDescent="0.25">
      <c r="A42" s="1">
        <v>42311</v>
      </c>
      <c r="B42">
        <v>5</v>
      </c>
      <c r="C42">
        <v>2</v>
      </c>
      <c r="D42" t="s">
        <v>5</v>
      </c>
      <c r="E42">
        <v>16</v>
      </c>
      <c r="F42" s="4">
        <f>E42/E41*100</f>
        <v>86.486486486486484</v>
      </c>
    </row>
    <row r="43" spans="1:6" x14ac:dyDescent="0.25">
      <c r="A43" s="1">
        <v>42311</v>
      </c>
      <c r="B43">
        <v>5</v>
      </c>
      <c r="C43">
        <v>2</v>
      </c>
      <c r="D43" t="s">
        <v>6</v>
      </c>
      <c r="E43">
        <v>2.5</v>
      </c>
    </row>
    <row r="44" spans="1:6" x14ac:dyDescent="0.25">
      <c r="A44" s="1">
        <v>42311</v>
      </c>
      <c r="B44">
        <v>5</v>
      </c>
      <c r="C44">
        <v>3</v>
      </c>
      <c r="D44" t="s">
        <v>11</v>
      </c>
      <c r="E44">
        <v>21.1</v>
      </c>
    </row>
    <row r="45" spans="1:6" x14ac:dyDescent="0.25">
      <c r="A45" s="1">
        <v>42311</v>
      </c>
      <c r="B45">
        <v>5</v>
      </c>
      <c r="C45">
        <v>3</v>
      </c>
      <c r="D45" t="s">
        <v>5</v>
      </c>
      <c r="E45">
        <v>17.5</v>
      </c>
      <c r="F45" s="4">
        <f>E45/E44*100</f>
        <v>82.93838862559241</v>
      </c>
    </row>
    <row r="46" spans="1:6" x14ac:dyDescent="0.25">
      <c r="A46" s="1">
        <v>42311</v>
      </c>
      <c r="B46">
        <v>5</v>
      </c>
      <c r="C46">
        <v>3</v>
      </c>
      <c r="D46" t="s">
        <v>6</v>
      </c>
      <c r="E46">
        <v>3.6</v>
      </c>
    </row>
  </sheetData>
  <autoFilter ref="D1:D46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1"/>
  <sheetViews>
    <sheetView workbookViewId="0">
      <selection activeCell="N52" sqref="N52"/>
    </sheetView>
  </sheetViews>
  <sheetFormatPr defaultRowHeight="15" x14ac:dyDescent="0.25"/>
  <cols>
    <col min="1" max="1" width="11.5703125" style="14" bestFit="1" customWidth="1"/>
    <col min="2" max="2" width="8.7109375" style="14" customWidth="1"/>
    <col min="3" max="3" width="4.140625" style="14" bestFit="1" customWidth="1"/>
    <col min="4" max="4" width="4.140625" style="14" customWidth="1"/>
    <col min="5" max="5" width="5" style="14" bestFit="1" customWidth="1"/>
    <col min="6" max="6" width="10" style="14" bestFit="1" customWidth="1"/>
    <col min="7" max="7" width="9.42578125" style="21" bestFit="1" customWidth="1"/>
    <col min="8" max="8" width="12.140625" style="14" bestFit="1" customWidth="1"/>
    <col min="9" max="9" width="10.7109375" style="14" bestFit="1" customWidth="1"/>
    <col min="10" max="10" width="10.7109375" style="14" customWidth="1"/>
    <col min="11" max="11" width="13.140625" style="14" customWidth="1"/>
    <col min="12" max="12" width="24.5703125" style="15" customWidth="1"/>
  </cols>
  <sheetData>
    <row r="1" spans="1:12" ht="26.25" x14ac:dyDescent="0.25">
      <c r="A1" s="2" t="s">
        <v>0</v>
      </c>
      <c r="B1" s="2" t="s">
        <v>38</v>
      </c>
      <c r="C1" s="2" t="s">
        <v>3</v>
      </c>
      <c r="D1" s="14" t="s">
        <v>110</v>
      </c>
      <c r="E1" s="2" t="s">
        <v>1</v>
      </c>
      <c r="F1" s="5" t="s">
        <v>20</v>
      </c>
      <c r="G1" s="20" t="s">
        <v>21</v>
      </c>
      <c r="H1" s="5" t="s">
        <v>150</v>
      </c>
      <c r="I1" s="2"/>
      <c r="J1" s="2"/>
      <c r="K1" s="8" t="s">
        <v>35</v>
      </c>
      <c r="L1" t="s">
        <v>153</v>
      </c>
    </row>
    <row r="2" spans="1:12" x14ac:dyDescent="0.25">
      <c r="A2" s="13">
        <v>42311</v>
      </c>
      <c r="B2" s="14">
        <v>1</v>
      </c>
      <c r="C2" s="14">
        <v>1</v>
      </c>
      <c r="D2" s="14">
        <v>1</v>
      </c>
      <c r="E2" s="14" t="s">
        <v>5</v>
      </c>
      <c r="F2" s="14">
        <v>354</v>
      </c>
      <c r="G2" s="21">
        <v>117.06</v>
      </c>
      <c r="H2" s="15">
        <f>G2/F2</f>
        <v>0.33067796610169492</v>
      </c>
      <c r="I2" s="14">
        <f>G2/F2*100</f>
        <v>33.067796610169495</v>
      </c>
      <c r="K2" s="9">
        <v>1</v>
      </c>
      <c r="L2" s="7">
        <v>0.32674083951114152</v>
      </c>
    </row>
    <row r="3" spans="1:12" x14ac:dyDescent="0.25">
      <c r="A3" s="13">
        <v>42311</v>
      </c>
      <c r="B3" s="14">
        <v>1</v>
      </c>
      <c r="C3" s="14">
        <v>1</v>
      </c>
      <c r="D3" s="14">
        <v>1</v>
      </c>
      <c r="E3" s="14" t="s">
        <v>6</v>
      </c>
      <c r="F3" s="14">
        <v>186</v>
      </c>
      <c r="G3" s="22">
        <v>57.95</v>
      </c>
      <c r="H3" s="15">
        <f t="shared" ref="H3:H51" si="0">G3/F3</f>
        <v>0.31155913978494626</v>
      </c>
      <c r="I3" s="14">
        <f t="shared" ref="I3:I51" si="1">G3/F3*100</f>
        <v>31.155913978494628</v>
      </c>
      <c r="K3" s="19" t="s">
        <v>6</v>
      </c>
      <c r="L3" s="7">
        <v>0.33006508750246394</v>
      </c>
    </row>
    <row r="4" spans="1:12" x14ac:dyDescent="0.25">
      <c r="A4" s="13">
        <v>42311</v>
      </c>
      <c r="B4" s="14">
        <v>1</v>
      </c>
      <c r="C4" s="14">
        <v>1</v>
      </c>
      <c r="D4" s="14">
        <v>2</v>
      </c>
      <c r="E4" s="14" t="s">
        <v>6</v>
      </c>
      <c r="F4" s="14">
        <v>182</v>
      </c>
      <c r="G4" s="22">
        <v>57.1</v>
      </c>
      <c r="H4" s="15">
        <f t="shared" ref="H4" si="2">G4/F4</f>
        <v>0.31373626373626373</v>
      </c>
      <c r="I4" s="14">
        <f t="shared" si="1"/>
        <v>31.373626373626372</v>
      </c>
      <c r="K4" s="19" t="s">
        <v>5</v>
      </c>
      <c r="L4" s="7">
        <v>0.3200923435284968</v>
      </c>
    </row>
    <row r="5" spans="1:12" x14ac:dyDescent="0.25">
      <c r="A5" s="13">
        <v>42311</v>
      </c>
      <c r="B5" s="14">
        <v>1</v>
      </c>
      <c r="C5" s="14">
        <v>2</v>
      </c>
      <c r="D5" s="14">
        <v>1</v>
      </c>
      <c r="E5" s="14" t="s">
        <v>5</v>
      </c>
      <c r="F5" s="14">
        <v>292</v>
      </c>
      <c r="G5" s="21">
        <v>92.86</v>
      </c>
      <c r="H5" s="15">
        <f t="shared" si="0"/>
        <v>0.31801369863013701</v>
      </c>
      <c r="I5" s="14">
        <f t="shared" si="1"/>
        <v>31.801369863013701</v>
      </c>
      <c r="K5" s="9">
        <v>2</v>
      </c>
      <c r="L5" s="7">
        <v>0.33014362985627699</v>
      </c>
    </row>
    <row r="6" spans="1:12" x14ac:dyDescent="0.25">
      <c r="A6" s="13">
        <v>42311</v>
      </c>
      <c r="B6" s="14">
        <v>1</v>
      </c>
      <c r="C6" s="14">
        <v>2</v>
      </c>
      <c r="D6" s="14">
        <v>1</v>
      </c>
      <c r="E6" s="14" t="s">
        <v>6</v>
      </c>
      <c r="F6" s="14">
        <v>132</v>
      </c>
      <c r="G6" s="22">
        <v>45.73</v>
      </c>
      <c r="H6" s="15">
        <f t="shared" si="0"/>
        <v>0.34643939393939394</v>
      </c>
      <c r="I6" s="14">
        <f t="shared" si="1"/>
        <v>34.643939393939391</v>
      </c>
      <c r="K6" s="19" t="s">
        <v>6</v>
      </c>
      <c r="L6" s="7">
        <v>0.32120553585961664</v>
      </c>
    </row>
    <row r="7" spans="1:12" x14ac:dyDescent="0.25">
      <c r="A7" s="13">
        <v>42311</v>
      </c>
      <c r="B7" s="14">
        <v>1</v>
      </c>
      <c r="C7" s="14">
        <v>2</v>
      </c>
      <c r="D7" s="14">
        <v>2</v>
      </c>
      <c r="E7" s="14" t="s">
        <v>6</v>
      </c>
      <c r="F7" s="14">
        <v>95</v>
      </c>
      <c r="G7" s="22">
        <v>35.39</v>
      </c>
      <c r="H7" s="15">
        <f t="shared" si="0"/>
        <v>0.37252631578947371</v>
      </c>
      <c r="I7" s="14">
        <f t="shared" si="1"/>
        <v>37.252631578947373</v>
      </c>
      <c r="K7" s="19" t="s">
        <v>5</v>
      </c>
      <c r="L7" s="7">
        <v>0.34355077085126751</v>
      </c>
    </row>
    <row r="8" spans="1:12" x14ac:dyDescent="0.25">
      <c r="A8" s="13">
        <v>42311</v>
      </c>
      <c r="B8" s="14">
        <v>1</v>
      </c>
      <c r="C8" s="14">
        <v>3</v>
      </c>
      <c r="D8" s="14">
        <v>1</v>
      </c>
      <c r="E8" s="14" t="s">
        <v>5</v>
      </c>
      <c r="F8" s="14">
        <v>328</v>
      </c>
      <c r="G8" s="21">
        <v>102.2</v>
      </c>
      <c r="H8" s="15">
        <f t="shared" si="0"/>
        <v>0.31158536585365854</v>
      </c>
      <c r="I8" s="14">
        <f t="shared" si="1"/>
        <v>31.158536585365855</v>
      </c>
      <c r="K8" s="9">
        <v>3</v>
      </c>
      <c r="L8" s="7">
        <v>0.32528011446524241</v>
      </c>
    </row>
    <row r="9" spans="1:12" x14ac:dyDescent="0.25">
      <c r="A9" s="13">
        <v>42311</v>
      </c>
      <c r="B9" s="14">
        <v>1</v>
      </c>
      <c r="C9" s="14">
        <v>3</v>
      </c>
      <c r="D9" s="14">
        <v>1</v>
      </c>
      <c r="E9" s="14" t="s">
        <v>6</v>
      </c>
      <c r="F9" s="14">
        <v>153</v>
      </c>
      <c r="G9" s="22">
        <v>49.5</v>
      </c>
      <c r="H9" s="15">
        <f t="shared" si="0"/>
        <v>0.3235294117647059</v>
      </c>
      <c r="I9" s="14">
        <f t="shared" si="1"/>
        <v>32.352941176470587</v>
      </c>
      <c r="K9" s="19" t="s">
        <v>6</v>
      </c>
      <c r="L9" s="7">
        <v>0.31161648509483464</v>
      </c>
    </row>
    <row r="10" spans="1:12" x14ac:dyDescent="0.25">
      <c r="A10" s="13">
        <v>42311</v>
      </c>
      <c r="B10" s="14">
        <v>1</v>
      </c>
      <c r="C10" s="14">
        <v>3</v>
      </c>
      <c r="D10" s="14">
        <v>2</v>
      </c>
      <c r="E10" s="14" t="s">
        <v>6</v>
      </c>
      <c r="F10" s="14">
        <v>150</v>
      </c>
      <c r="G10" s="22">
        <v>46.89</v>
      </c>
      <c r="H10" s="15">
        <f t="shared" si="0"/>
        <v>0.31259999999999999</v>
      </c>
      <c r="I10" s="14">
        <f t="shared" si="1"/>
        <v>31.259999999999998</v>
      </c>
      <c r="K10" s="19" t="s">
        <v>5</v>
      </c>
      <c r="L10" s="7">
        <v>0.34167646970973176</v>
      </c>
    </row>
    <row r="11" spans="1:12" x14ac:dyDescent="0.25">
      <c r="A11" s="13">
        <v>42311</v>
      </c>
      <c r="B11" s="14">
        <v>2</v>
      </c>
      <c r="C11" s="14">
        <v>1</v>
      </c>
      <c r="D11" s="14">
        <v>1</v>
      </c>
      <c r="E11" s="14" t="s">
        <v>5</v>
      </c>
      <c r="F11" s="14">
        <v>296</v>
      </c>
      <c r="G11" s="21">
        <v>108.96</v>
      </c>
      <c r="H11" s="15">
        <f t="shared" si="0"/>
        <v>0.36810810810810807</v>
      </c>
      <c r="I11" s="14">
        <f t="shared" si="1"/>
        <v>36.810810810810807</v>
      </c>
      <c r="K11" s="9">
        <v>4</v>
      </c>
      <c r="L11" s="7">
        <v>0.32463559472012066</v>
      </c>
    </row>
    <row r="12" spans="1:12" x14ac:dyDescent="0.25">
      <c r="A12" s="13">
        <v>42311</v>
      </c>
      <c r="B12" s="14">
        <v>2</v>
      </c>
      <c r="C12" s="14">
        <v>1</v>
      </c>
      <c r="D12" s="14">
        <v>2</v>
      </c>
      <c r="E12" s="14" t="s">
        <v>5</v>
      </c>
      <c r="F12" s="14">
        <v>252</v>
      </c>
      <c r="G12" s="21">
        <v>94.7</v>
      </c>
      <c r="H12" s="15">
        <f t="shared" si="0"/>
        <v>0.37579365079365079</v>
      </c>
      <c r="I12" s="14">
        <f t="shared" si="1"/>
        <v>37.579365079365076</v>
      </c>
      <c r="K12" s="19" t="s">
        <v>6</v>
      </c>
      <c r="L12" s="7">
        <v>0.31616899273355786</v>
      </c>
    </row>
    <row r="13" spans="1:12" x14ac:dyDescent="0.25">
      <c r="A13" s="13">
        <v>42311</v>
      </c>
      <c r="B13" s="14">
        <v>2</v>
      </c>
      <c r="C13" s="14">
        <v>1</v>
      </c>
      <c r="D13" s="14">
        <v>1</v>
      </c>
      <c r="E13" s="14" t="s">
        <v>6</v>
      </c>
      <c r="F13" s="14">
        <v>154</v>
      </c>
      <c r="G13" s="22">
        <v>53.3</v>
      </c>
      <c r="H13" s="15">
        <f t="shared" si="0"/>
        <v>0.34610389610389608</v>
      </c>
      <c r="I13" s="14">
        <f t="shared" si="1"/>
        <v>34.61038961038961</v>
      </c>
      <c r="K13" s="19" t="s">
        <v>5</v>
      </c>
      <c r="L13" s="7">
        <v>0.3373354976999649</v>
      </c>
    </row>
    <row r="14" spans="1:12" x14ac:dyDescent="0.25">
      <c r="A14" s="13">
        <v>42311</v>
      </c>
      <c r="B14" s="14">
        <v>2</v>
      </c>
      <c r="C14" s="14">
        <v>1</v>
      </c>
      <c r="D14" s="14">
        <v>2</v>
      </c>
      <c r="E14" s="14" t="s">
        <v>6</v>
      </c>
      <c r="F14" s="14">
        <v>196</v>
      </c>
      <c r="G14" s="22">
        <v>64.290000000000006</v>
      </c>
      <c r="H14" s="15">
        <f t="shared" si="0"/>
        <v>0.32801020408163267</v>
      </c>
      <c r="I14" s="14">
        <f t="shared" si="1"/>
        <v>32.801020408163268</v>
      </c>
      <c r="K14" s="9">
        <v>5</v>
      </c>
      <c r="L14" s="7">
        <v>0.31559532507867238</v>
      </c>
    </row>
    <row r="15" spans="1:12" x14ac:dyDescent="0.25">
      <c r="A15" s="13">
        <v>42311</v>
      </c>
      <c r="B15" s="14">
        <v>2</v>
      </c>
      <c r="C15" s="14">
        <v>2</v>
      </c>
      <c r="D15" s="14">
        <v>1</v>
      </c>
      <c r="E15" s="14" t="s">
        <v>5</v>
      </c>
      <c r="F15" s="14">
        <v>302</v>
      </c>
      <c r="G15" s="21">
        <v>99.6</v>
      </c>
      <c r="H15" s="15">
        <f t="shared" si="0"/>
        <v>0.32980132450331123</v>
      </c>
      <c r="I15" s="14">
        <f t="shared" si="1"/>
        <v>32.980132450331126</v>
      </c>
      <c r="K15" s="19" t="s">
        <v>6</v>
      </c>
      <c r="L15" s="7">
        <v>0.31097238196573168</v>
      </c>
    </row>
    <row r="16" spans="1:12" x14ac:dyDescent="0.25">
      <c r="A16" s="13">
        <v>42311</v>
      </c>
      <c r="B16" s="14">
        <v>2</v>
      </c>
      <c r="C16" s="14">
        <v>2</v>
      </c>
      <c r="D16" s="14">
        <v>1</v>
      </c>
      <c r="E16" s="14" t="s">
        <v>6</v>
      </c>
      <c r="F16" s="14">
        <v>237</v>
      </c>
      <c r="G16" s="22">
        <v>65.849999999999994</v>
      </c>
      <c r="H16" s="15">
        <f t="shared" si="0"/>
        <v>0.27784810126582277</v>
      </c>
      <c r="I16" s="14">
        <f t="shared" si="1"/>
        <v>27.784810126582276</v>
      </c>
      <c r="K16" s="19" t="s">
        <v>5</v>
      </c>
      <c r="L16" s="7">
        <v>0.3225297397480833</v>
      </c>
    </row>
    <row r="17" spans="1:12" x14ac:dyDescent="0.25">
      <c r="A17" s="13">
        <v>42311</v>
      </c>
      <c r="B17" s="14">
        <v>2</v>
      </c>
      <c r="C17" s="14">
        <v>2</v>
      </c>
      <c r="D17" s="14">
        <v>2</v>
      </c>
      <c r="E17" s="14" t="s">
        <v>6</v>
      </c>
      <c r="F17" s="14">
        <v>87</v>
      </c>
      <c r="G17" s="22">
        <v>34.58</v>
      </c>
      <c r="H17" s="15">
        <f t="shared" si="0"/>
        <v>0.39747126436781605</v>
      </c>
      <c r="I17" s="14">
        <f t="shared" si="1"/>
        <v>39.747126436781606</v>
      </c>
      <c r="K17" s="9" t="s">
        <v>36</v>
      </c>
      <c r="L17" s="7">
        <v>0.3244498862253728</v>
      </c>
    </row>
    <row r="18" spans="1:12" x14ac:dyDescent="0.25">
      <c r="A18" s="13">
        <v>42311</v>
      </c>
      <c r="B18" s="14">
        <v>2</v>
      </c>
      <c r="C18" s="14">
        <v>3</v>
      </c>
      <c r="D18" s="14">
        <v>1</v>
      </c>
      <c r="E18" s="14" t="s">
        <v>5</v>
      </c>
      <c r="F18" s="14">
        <v>360</v>
      </c>
      <c r="G18" s="21">
        <v>108.18</v>
      </c>
      <c r="H18" s="15">
        <f t="shared" si="0"/>
        <v>0.30050000000000004</v>
      </c>
      <c r="I18" s="14">
        <f t="shared" si="1"/>
        <v>30.050000000000004</v>
      </c>
      <c r="K18"/>
      <c r="L18"/>
    </row>
    <row r="19" spans="1:12" x14ac:dyDescent="0.25">
      <c r="A19" s="13">
        <v>42311</v>
      </c>
      <c r="B19" s="14">
        <v>2</v>
      </c>
      <c r="C19" s="14">
        <v>3</v>
      </c>
      <c r="D19" s="14">
        <v>1</v>
      </c>
      <c r="E19" s="14" t="s">
        <v>6</v>
      </c>
      <c r="F19" s="14">
        <v>215</v>
      </c>
      <c r="G19" s="22">
        <v>60.95</v>
      </c>
      <c r="H19" s="15">
        <f t="shared" si="0"/>
        <v>0.28348837209302324</v>
      </c>
      <c r="I19" s="14">
        <f t="shared" si="1"/>
        <v>28.348837209302324</v>
      </c>
      <c r="K19"/>
      <c r="L19"/>
    </row>
    <row r="20" spans="1:12" x14ac:dyDescent="0.25">
      <c r="A20" s="13">
        <v>42311</v>
      </c>
      <c r="B20" s="14">
        <v>2</v>
      </c>
      <c r="C20" s="14">
        <v>3</v>
      </c>
      <c r="D20" s="14">
        <v>2</v>
      </c>
      <c r="E20" s="14" t="s">
        <v>6</v>
      </c>
      <c r="F20" s="14">
        <v>167</v>
      </c>
      <c r="G20" s="22">
        <v>49.15</v>
      </c>
      <c r="H20" s="15">
        <f t="shared" si="0"/>
        <v>0.29431137724550899</v>
      </c>
      <c r="I20" s="14">
        <f t="shared" si="1"/>
        <v>29.431137724550897</v>
      </c>
      <c r="K20"/>
      <c r="L20"/>
    </row>
    <row r="21" spans="1:12" x14ac:dyDescent="0.25">
      <c r="A21" s="13">
        <v>42311</v>
      </c>
      <c r="B21" s="14">
        <v>3</v>
      </c>
      <c r="C21" s="14">
        <v>1</v>
      </c>
      <c r="D21" s="14">
        <v>1</v>
      </c>
      <c r="E21" s="14" t="s">
        <v>5</v>
      </c>
      <c r="F21" s="14">
        <v>375</v>
      </c>
      <c r="G21" s="21">
        <v>133.84</v>
      </c>
      <c r="H21" s="15">
        <f t="shared" si="0"/>
        <v>0.35690666666666665</v>
      </c>
      <c r="I21" s="14">
        <f t="shared" si="1"/>
        <v>35.690666666666665</v>
      </c>
      <c r="K21"/>
      <c r="L21"/>
    </row>
    <row r="22" spans="1:12" x14ac:dyDescent="0.25">
      <c r="A22" s="13">
        <v>42311</v>
      </c>
      <c r="B22" s="14">
        <v>3</v>
      </c>
      <c r="C22" s="14">
        <v>1</v>
      </c>
      <c r="D22" s="14">
        <v>2</v>
      </c>
      <c r="E22" s="14" t="s">
        <v>5</v>
      </c>
      <c r="F22" s="14">
        <v>289</v>
      </c>
      <c r="G22" s="21">
        <v>103.85</v>
      </c>
      <c r="H22" s="15">
        <f t="shared" si="0"/>
        <v>0.35934256055363317</v>
      </c>
      <c r="I22" s="14">
        <f t="shared" si="1"/>
        <v>35.934256055363321</v>
      </c>
      <c r="K22"/>
      <c r="L22"/>
    </row>
    <row r="23" spans="1:12" x14ac:dyDescent="0.25">
      <c r="A23" s="13">
        <v>42311</v>
      </c>
      <c r="B23" s="14">
        <v>3</v>
      </c>
      <c r="C23" s="14">
        <v>1</v>
      </c>
      <c r="D23" s="14">
        <v>1</v>
      </c>
      <c r="E23" s="14" t="s">
        <v>6</v>
      </c>
      <c r="F23" s="14">
        <v>197</v>
      </c>
      <c r="G23" s="22">
        <v>63.9</v>
      </c>
      <c r="H23" s="15">
        <f t="shared" si="0"/>
        <v>0.32436548223350253</v>
      </c>
      <c r="I23" s="14">
        <f t="shared" si="1"/>
        <v>32.43654822335025</v>
      </c>
      <c r="K23"/>
      <c r="L23"/>
    </row>
    <row r="24" spans="1:12" x14ac:dyDescent="0.25">
      <c r="A24" s="13">
        <v>42311</v>
      </c>
      <c r="B24" s="14">
        <v>3</v>
      </c>
      <c r="C24" s="14">
        <v>1</v>
      </c>
      <c r="D24" s="14">
        <v>2</v>
      </c>
      <c r="E24" s="14" t="s">
        <v>6</v>
      </c>
      <c r="F24" s="14">
        <v>221</v>
      </c>
      <c r="G24" s="22">
        <v>73.099999999999994</v>
      </c>
      <c r="H24" s="15">
        <f t="shared" si="0"/>
        <v>0.33076923076923076</v>
      </c>
      <c r="I24" s="14">
        <f t="shared" si="1"/>
        <v>33.076923076923073</v>
      </c>
      <c r="K24"/>
      <c r="L24"/>
    </row>
    <row r="25" spans="1:12" x14ac:dyDescent="0.25">
      <c r="A25" s="13">
        <v>42311</v>
      </c>
      <c r="B25" s="14">
        <v>3</v>
      </c>
      <c r="C25" s="14">
        <v>2</v>
      </c>
      <c r="D25" s="14">
        <v>1</v>
      </c>
      <c r="E25" s="14" t="s">
        <v>5</v>
      </c>
      <c r="F25" s="14">
        <v>331</v>
      </c>
      <c r="G25" s="21">
        <v>115.2</v>
      </c>
      <c r="H25" s="15">
        <f t="shared" si="0"/>
        <v>0.34803625377643505</v>
      </c>
      <c r="I25" s="14">
        <f t="shared" si="1"/>
        <v>34.803625377643506</v>
      </c>
      <c r="K25"/>
      <c r="L25"/>
    </row>
    <row r="26" spans="1:12" x14ac:dyDescent="0.25">
      <c r="A26" s="13">
        <v>42311</v>
      </c>
      <c r="B26" s="14">
        <v>3</v>
      </c>
      <c r="C26" s="14">
        <v>2</v>
      </c>
      <c r="D26" s="14">
        <v>2</v>
      </c>
      <c r="E26" s="14" t="s">
        <v>5</v>
      </c>
      <c r="F26" s="14">
        <v>297</v>
      </c>
      <c r="G26" s="21">
        <v>100.62</v>
      </c>
      <c r="H26" s="15">
        <f t="shared" si="0"/>
        <v>0.3387878787878788</v>
      </c>
      <c r="I26" s="14">
        <f t="shared" si="1"/>
        <v>33.878787878787882</v>
      </c>
      <c r="K26"/>
      <c r="L26"/>
    </row>
    <row r="27" spans="1:12" x14ac:dyDescent="0.25">
      <c r="A27" s="13">
        <v>42311</v>
      </c>
      <c r="B27" s="14">
        <v>3</v>
      </c>
      <c r="C27" s="14">
        <v>2</v>
      </c>
      <c r="D27" s="14">
        <v>1</v>
      </c>
      <c r="E27" s="14" t="s">
        <v>6</v>
      </c>
      <c r="F27" s="14">
        <v>174</v>
      </c>
      <c r="G27" s="22">
        <v>57.92</v>
      </c>
      <c r="H27" s="15">
        <f t="shared" si="0"/>
        <v>0.33287356321839079</v>
      </c>
      <c r="I27" s="14">
        <f t="shared" si="1"/>
        <v>33.287356321839077</v>
      </c>
    </row>
    <row r="28" spans="1:12" x14ac:dyDescent="0.25">
      <c r="A28" s="13">
        <v>42311</v>
      </c>
      <c r="B28" s="14">
        <v>3</v>
      </c>
      <c r="C28" s="14">
        <v>2</v>
      </c>
      <c r="D28" s="14">
        <v>2</v>
      </c>
      <c r="E28" s="14" t="s">
        <v>6</v>
      </c>
      <c r="F28" s="14">
        <v>196</v>
      </c>
      <c r="G28" s="22">
        <v>62.4</v>
      </c>
      <c r="H28" s="15">
        <f t="shared" si="0"/>
        <v>0.3183673469387755</v>
      </c>
      <c r="I28" s="14">
        <f t="shared" si="1"/>
        <v>31.836734693877549</v>
      </c>
    </row>
    <row r="29" spans="1:12" x14ac:dyDescent="0.25">
      <c r="A29" s="13">
        <v>42311</v>
      </c>
      <c r="B29" s="14">
        <v>3</v>
      </c>
      <c r="C29" s="14">
        <v>3</v>
      </c>
      <c r="D29" s="14">
        <v>1</v>
      </c>
      <c r="E29" s="14" t="s">
        <v>5</v>
      </c>
      <c r="F29" s="14">
        <v>356</v>
      </c>
      <c r="G29" s="21">
        <v>108.69</v>
      </c>
      <c r="H29" s="15">
        <f t="shared" si="0"/>
        <v>0.30530898876404494</v>
      </c>
      <c r="I29" s="14">
        <f t="shared" si="1"/>
        <v>30.530898876404493</v>
      </c>
    </row>
    <row r="30" spans="1:12" x14ac:dyDescent="0.25">
      <c r="A30" s="13">
        <v>42311</v>
      </c>
      <c r="B30" s="14">
        <v>3</v>
      </c>
      <c r="C30" s="14">
        <v>3</v>
      </c>
      <c r="D30" s="14">
        <v>1</v>
      </c>
      <c r="E30" s="14" t="s">
        <v>6</v>
      </c>
      <c r="F30" s="14">
        <v>208</v>
      </c>
      <c r="G30" s="22">
        <v>58.3</v>
      </c>
      <c r="H30" s="15">
        <f t="shared" si="0"/>
        <v>0.28028846153846154</v>
      </c>
      <c r="I30" s="14">
        <f t="shared" si="1"/>
        <v>28.028846153846153</v>
      </c>
    </row>
    <row r="31" spans="1:12" x14ac:dyDescent="0.25">
      <c r="A31" s="13">
        <v>42311</v>
      </c>
      <c r="B31" s="14">
        <v>3</v>
      </c>
      <c r="C31" s="14">
        <v>3</v>
      </c>
      <c r="D31" s="14">
        <v>2</v>
      </c>
      <c r="E31" s="14" t="s">
        <v>6</v>
      </c>
      <c r="F31" s="14">
        <v>201</v>
      </c>
      <c r="G31" s="22">
        <v>56.89</v>
      </c>
      <c r="H31" s="15">
        <f t="shared" si="0"/>
        <v>0.28303482587064677</v>
      </c>
      <c r="I31" s="14">
        <f t="shared" si="1"/>
        <v>28.303482587064678</v>
      </c>
    </row>
    <row r="32" spans="1:12" x14ac:dyDescent="0.25">
      <c r="A32" s="13">
        <v>42311</v>
      </c>
      <c r="B32" s="14">
        <v>4</v>
      </c>
      <c r="C32" s="14">
        <v>1</v>
      </c>
      <c r="D32" s="14">
        <v>1</v>
      </c>
      <c r="E32" s="14" t="s">
        <v>5</v>
      </c>
      <c r="F32" s="14">
        <v>391</v>
      </c>
      <c r="G32" s="21">
        <v>130.88</v>
      </c>
      <c r="H32" s="15">
        <f t="shared" si="0"/>
        <v>0.3347314578005115</v>
      </c>
      <c r="I32" s="14">
        <f t="shared" si="1"/>
        <v>33.473145780051148</v>
      </c>
    </row>
    <row r="33" spans="1:12" x14ac:dyDescent="0.25">
      <c r="A33" s="13">
        <v>42311</v>
      </c>
      <c r="B33" s="14">
        <v>4</v>
      </c>
      <c r="C33" s="14">
        <v>1</v>
      </c>
      <c r="D33" s="14">
        <v>2</v>
      </c>
      <c r="E33" s="14" t="s">
        <v>5</v>
      </c>
      <c r="F33" s="14">
        <v>381</v>
      </c>
      <c r="G33" s="21">
        <v>132.29</v>
      </c>
      <c r="H33" s="15">
        <f t="shared" si="0"/>
        <v>0.34721784776902886</v>
      </c>
      <c r="I33" s="14">
        <f t="shared" si="1"/>
        <v>34.721784776902886</v>
      </c>
    </row>
    <row r="34" spans="1:12" x14ac:dyDescent="0.25">
      <c r="A34" s="13">
        <v>42311</v>
      </c>
      <c r="B34" s="14">
        <v>4</v>
      </c>
      <c r="C34" s="14">
        <v>1</v>
      </c>
      <c r="D34" s="14">
        <v>1</v>
      </c>
      <c r="E34" s="14" t="s">
        <v>6</v>
      </c>
      <c r="F34" s="14">
        <v>174</v>
      </c>
      <c r="G34" s="22">
        <v>56.2</v>
      </c>
      <c r="H34" s="15">
        <f t="shared" si="0"/>
        <v>0.32298850574712645</v>
      </c>
      <c r="I34" s="14">
        <f t="shared" si="1"/>
        <v>32.298850574712645</v>
      </c>
    </row>
    <row r="35" spans="1:12" x14ac:dyDescent="0.25">
      <c r="A35" s="13">
        <v>42311</v>
      </c>
      <c r="B35" s="14">
        <v>4</v>
      </c>
      <c r="C35" s="14">
        <v>1</v>
      </c>
      <c r="D35" s="14">
        <v>2</v>
      </c>
      <c r="E35" s="14" t="s">
        <v>6</v>
      </c>
      <c r="F35" s="14">
        <v>181</v>
      </c>
      <c r="G35" s="22">
        <v>57.3</v>
      </c>
      <c r="H35" s="15">
        <f t="shared" si="0"/>
        <v>0.31657458563535912</v>
      </c>
      <c r="I35" s="14">
        <f t="shared" si="1"/>
        <v>31.657458563535911</v>
      </c>
    </row>
    <row r="36" spans="1:12" x14ac:dyDescent="0.25">
      <c r="A36" s="13">
        <v>42311</v>
      </c>
      <c r="B36" s="14">
        <v>4</v>
      </c>
      <c r="C36" s="14">
        <v>2</v>
      </c>
      <c r="D36" s="14">
        <v>1</v>
      </c>
      <c r="E36" s="14" t="s">
        <v>5</v>
      </c>
      <c r="F36" s="14">
        <v>373</v>
      </c>
      <c r="G36" s="21">
        <v>129.80000000000001</v>
      </c>
      <c r="H36" s="15">
        <f t="shared" si="0"/>
        <v>0.34798927613941022</v>
      </c>
      <c r="I36" s="14">
        <f t="shared" si="1"/>
        <v>34.798927613941025</v>
      </c>
    </row>
    <row r="37" spans="1:12" x14ac:dyDescent="0.25">
      <c r="A37" s="13">
        <v>42311</v>
      </c>
      <c r="B37" s="14">
        <v>4</v>
      </c>
      <c r="C37" s="14">
        <v>2</v>
      </c>
      <c r="D37" s="14">
        <v>1</v>
      </c>
      <c r="E37" s="14" t="s">
        <v>6</v>
      </c>
      <c r="F37" s="14">
        <v>169</v>
      </c>
      <c r="G37" s="22">
        <v>57</v>
      </c>
      <c r="H37" s="15">
        <f t="shared" si="0"/>
        <v>0.33727810650887574</v>
      </c>
      <c r="I37" s="14">
        <f t="shared" si="1"/>
        <v>33.727810650887577</v>
      </c>
      <c r="L37" s="14"/>
    </row>
    <row r="38" spans="1:12" x14ac:dyDescent="0.25">
      <c r="A38" s="13">
        <v>42311</v>
      </c>
      <c r="B38" s="14">
        <v>4</v>
      </c>
      <c r="C38" s="14">
        <v>2</v>
      </c>
      <c r="D38" s="14">
        <v>2</v>
      </c>
      <c r="E38" s="14" t="s">
        <v>6</v>
      </c>
      <c r="F38" s="14">
        <v>133</v>
      </c>
      <c r="G38" s="22">
        <v>45.41</v>
      </c>
      <c r="H38" s="15">
        <f t="shared" si="0"/>
        <v>0.34142857142857141</v>
      </c>
      <c r="I38" s="14">
        <f t="shared" si="1"/>
        <v>34.142857142857139</v>
      </c>
      <c r="L38" s="14"/>
    </row>
    <row r="39" spans="1:12" x14ac:dyDescent="0.25">
      <c r="A39" s="13">
        <v>42311</v>
      </c>
      <c r="B39" s="14">
        <v>4</v>
      </c>
      <c r="C39" s="14">
        <v>3</v>
      </c>
      <c r="D39" s="14">
        <v>1</v>
      </c>
      <c r="E39" s="14" t="s">
        <v>5</v>
      </c>
      <c r="F39" s="14">
        <v>352</v>
      </c>
      <c r="G39" s="21">
        <v>112.43</v>
      </c>
      <c r="H39" s="15">
        <f t="shared" si="0"/>
        <v>0.31940340909090909</v>
      </c>
      <c r="I39" s="14">
        <f t="shared" si="1"/>
        <v>31.94034090909091</v>
      </c>
    </row>
    <row r="40" spans="1:12" x14ac:dyDescent="0.25">
      <c r="A40" s="13">
        <v>42311</v>
      </c>
      <c r="B40" s="14">
        <v>4</v>
      </c>
      <c r="C40" s="14">
        <v>3</v>
      </c>
      <c r="D40" s="14">
        <v>1</v>
      </c>
      <c r="E40" s="14" t="s">
        <v>6</v>
      </c>
      <c r="F40" s="14">
        <v>213</v>
      </c>
      <c r="G40" s="22">
        <v>62.3</v>
      </c>
      <c r="H40" s="15">
        <f t="shared" si="0"/>
        <v>0.2924882629107981</v>
      </c>
      <c r="I40" s="14">
        <f t="shared" si="1"/>
        <v>29.248826291079808</v>
      </c>
    </row>
    <row r="41" spans="1:12" x14ac:dyDescent="0.25">
      <c r="A41" s="13">
        <v>42311</v>
      </c>
      <c r="B41" s="14">
        <v>4</v>
      </c>
      <c r="C41" s="14">
        <v>3</v>
      </c>
      <c r="D41" s="14">
        <v>2</v>
      </c>
      <c r="E41" s="14" t="s">
        <v>6</v>
      </c>
      <c r="F41" s="14">
        <v>211</v>
      </c>
      <c r="G41" s="22">
        <v>60.4</v>
      </c>
      <c r="H41" s="15">
        <f t="shared" si="0"/>
        <v>0.28625592417061613</v>
      </c>
      <c r="I41" s="14">
        <f t="shared" si="1"/>
        <v>28.625592417061611</v>
      </c>
    </row>
    <row r="42" spans="1:12" x14ac:dyDescent="0.25">
      <c r="A42" s="13">
        <v>42311</v>
      </c>
      <c r="B42" s="14">
        <v>5</v>
      </c>
      <c r="C42" s="14">
        <v>1</v>
      </c>
      <c r="D42" s="14">
        <v>1</v>
      </c>
      <c r="E42" s="14" t="s">
        <v>5</v>
      </c>
      <c r="F42" s="14">
        <v>357</v>
      </c>
      <c r="G42" s="21">
        <v>118.84</v>
      </c>
      <c r="H42" s="15">
        <f t="shared" si="0"/>
        <v>0.33288515406162467</v>
      </c>
      <c r="I42" s="14">
        <f t="shared" si="1"/>
        <v>33.288515406162468</v>
      </c>
    </row>
    <row r="43" spans="1:12" x14ac:dyDescent="0.25">
      <c r="A43" s="13">
        <v>42311</v>
      </c>
      <c r="B43" s="14">
        <v>5</v>
      </c>
      <c r="C43" s="14">
        <v>1</v>
      </c>
      <c r="D43" s="14">
        <v>1</v>
      </c>
      <c r="E43" s="14" t="s">
        <v>6</v>
      </c>
      <c r="F43" s="14">
        <v>183</v>
      </c>
      <c r="G43" s="22">
        <v>55.78</v>
      </c>
      <c r="H43" s="15">
        <f t="shared" si="0"/>
        <v>0.30480874316939893</v>
      </c>
      <c r="I43" s="14">
        <f t="shared" si="1"/>
        <v>30.480874316939893</v>
      </c>
    </row>
    <row r="44" spans="1:12" x14ac:dyDescent="0.25">
      <c r="A44" s="13">
        <v>42311</v>
      </c>
      <c r="B44" s="14">
        <v>5</v>
      </c>
      <c r="C44" s="14">
        <v>1</v>
      </c>
      <c r="D44" s="14">
        <v>2</v>
      </c>
      <c r="E44" s="14" t="s">
        <v>6</v>
      </c>
      <c r="F44" s="14">
        <v>210</v>
      </c>
      <c r="G44" s="22">
        <v>63.4</v>
      </c>
      <c r="H44" s="15">
        <f t="shared" si="0"/>
        <v>0.3019047619047619</v>
      </c>
      <c r="I44" s="14">
        <f t="shared" si="1"/>
        <v>30.19047619047619</v>
      </c>
    </row>
    <row r="45" spans="1:12" x14ac:dyDescent="0.25">
      <c r="A45" s="13">
        <v>42311</v>
      </c>
      <c r="B45" s="14">
        <v>5</v>
      </c>
      <c r="C45" s="14">
        <v>2</v>
      </c>
      <c r="D45" s="14">
        <v>1</v>
      </c>
      <c r="E45" s="14" t="s">
        <v>5</v>
      </c>
      <c r="F45" s="14">
        <v>280</v>
      </c>
      <c r="G45" s="21">
        <v>91.3</v>
      </c>
      <c r="H45" s="15">
        <f t="shared" si="0"/>
        <v>0.32607142857142857</v>
      </c>
      <c r="I45" s="14">
        <f t="shared" si="1"/>
        <v>32.607142857142854</v>
      </c>
    </row>
    <row r="46" spans="1:12" x14ac:dyDescent="0.25">
      <c r="A46" s="13">
        <v>42311</v>
      </c>
      <c r="B46" s="14">
        <v>5</v>
      </c>
      <c r="C46" s="14">
        <v>2</v>
      </c>
      <c r="D46" s="14">
        <v>2</v>
      </c>
      <c r="E46" s="14" t="s">
        <v>5</v>
      </c>
      <c r="F46" s="14">
        <v>287</v>
      </c>
      <c r="G46" s="21">
        <v>89.6</v>
      </c>
      <c r="H46" s="15">
        <f t="shared" si="0"/>
        <v>0.31219512195121951</v>
      </c>
      <c r="I46" s="14">
        <f t="shared" si="1"/>
        <v>31.219512195121951</v>
      </c>
    </row>
    <row r="47" spans="1:12" x14ac:dyDescent="0.25">
      <c r="A47" s="13">
        <v>42311</v>
      </c>
      <c r="B47" s="14">
        <v>5</v>
      </c>
      <c r="C47" s="14">
        <v>2</v>
      </c>
      <c r="D47" s="14">
        <v>1</v>
      </c>
      <c r="E47" s="14" t="s">
        <v>6</v>
      </c>
      <c r="F47" s="14">
        <v>161</v>
      </c>
      <c r="G47" s="22">
        <v>56.15</v>
      </c>
      <c r="H47" s="15">
        <f t="shared" si="0"/>
        <v>0.34875776397515529</v>
      </c>
      <c r="I47" s="14">
        <f t="shared" si="1"/>
        <v>34.87577639751553</v>
      </c>
    </row>
    <row r="48" spans="1:12" x14ac:dyDescent="0.25">
      <c r="A48" s="13">
        <v>42311</v>
      </c>
      <c r="B48" s="14">
        <v>5</v>
      </c>
      <c r="C48" s="14">
        <v>2</v>
      </c>
      <c r="D48" s="14">
        <v>2</v>
      </c>
      <c r="E48" s="14" t="s">
        <v>6</v>
      </c>
      <c r="F48" s="14">
        <v>149</v>
      </c>
      <c r="G48" s="22">
        <v>46.62</v>
      </c>
      <c r="H48" s="15">
        <f t="shared" si="0"/>
        <v>0.31288590604026845</v>
      </c>
      <c r="I48" s="14">
        <f t="shared" si="1"/>
        <v>31.288590604026844</v>
      </c>
    </row>
    <row r="49" spans="1:9" x14ac:dyDescent="0.25">
      <c r="A49" s="13">
        <v>42311</v>
      </c>
      <c r="B49" s="14">
        <v>5</v>
      </c>
      <c r="C49" s="14">
        <v>3</v>
      </c>
      <c r="D49" s="14">
        <v>1</v>
      </c>
      <c r="E49" s="14" t="s">
        <v>5</v>
      </c>
      <c r="F49" s="14">
        <v>397</v>
      </c>
      <c r="G49" s="21">
        <v>126.63</v>
      </c>
      <c r="H49" s="15">
        <f t="shared" si="0"/>
        <v>0.31896725440806045</v>
      </c>
      <c r="I49" s="14">
        <f t="shared" si="1"/>
        <v>31.896725440806044</v>
      </c>
    </row>
    <row r="50" spans="1:9" x14ac:dyDescent="0.25">
      <c r="A50" s="13">
        <v>42311</v>
      </c>
      <c r="B50" s="14">
        <v>5</v>
      </c>
      <c r="C50" s="14">
        <v>3</v>
      </c>
      <c r="D50" s="14">
        <v>1</v>
      </c>
      <c r="E50" s="14" t="s">
        <v>6</v>
      </c>
      <c r="F50" s="14">
        <v>190</v>
      </c>
      <c r="G50" s="22">
        <v>56.5</v>
      </c>
      <c r="H50" s="15">
        <f t="shared" si="0"/>
        <v>0.29736842105263156</v>
      </c>
      <c r="I50" s="14">
        <f t="shared" si="1"/>
        <v>29.736842105263158</v>
      </c>
    </row>
    <row r="51" spans="1:9" x14ac:dyDescent="0.25">
      <c r="A51" s="13">
        <v>42311</v>
      </c>
      <c r="B51" s="14">
        <v>5</v>
      </c>
      <c r="C51" s="14">
        <v>3</v>
      </c>
      <c r="D51" s="14">
        <v>2</v>
      </c>
      <c r="E51" s="14" t="s">
        <v>6</v>
      </c>
      <c r="F51" s="14">
        <v>184</v>
      </c>
      <c r="G51" s="22">
        <v>55.22</v>
      </c>
      <c r="H51" s="15">
        <f t="shared" si="0"/>
        <v>0.30010869565217391</v>
      </c>
      <c r="I51" s="14">
        <f t="shared" si="1"/>
        <v>30.010869565217391</v>
      </c>
    </row>
  </sheetData>
  <autoFilter ref="A1:H51"/>
  <pageMargins left="0.7" right="0.7" top="0.75" bottom="0.75" header="0.3" footer="0.3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14:C18"/>
    </sheetView>
  </sheetViews>
  <sheetFormatPr defaultRowHeight="15" x14ac:dyDescent="0.25"/>
  <sheetData>
    <row r="1" spans="1:5" x14ac:dyDescent="0.25">
      <c r="A1" s="12" t="s">
        <v>154</v>
      </c>
    </row>
    <row r="3" spans="1:5" ht="36.75" x14ac:dyDescent="0.25">
      <c r="A3" s="10" t="s">
        <v>37</v>
      </c>
      <c r="B3" s="23" t="s">
        <v>145</v>
      </c>
      <c r="C3" s="23" t="s">
        <v>146</v>
      </c>
      <c r="D3" s="11"/>
      <c r="E3" s="11"/>
    </row>
    <row r="4" spans="1:5" x14ac:dyDescent="0.25">
      <c r="A4" s="9">
        <v>1</v>
      </c>
      <c r="B4" s="4">
        <v>65.302586706867416</v>
      </c>
      <c r="C4" s="4">
        <v>55.961088866741363</v>
      </c>
      <c r="D4" s="11"/>
      <c r="E4" s="11"/>
    </row>
    <row r="5" spans="1:5" x14ac:dyDescent="0.25">
      <c r="A5" s="9">
        <v>2</v>
      </c>
      <c r="B5" s="4">
        <v>51.993048930501537</v>
      </c>
      <c r="C5" s="4">
        <v>60.717527475313943</v>
      </c>
      <c r="D5" s="4"/>
      <c r="E5" s="4"/>
    </row>
    <row r="6" spans="1:5" x14ac:dyDescent="0.25">
      <c r="A6" s="9">
        <v>3</v>
      </c>
      <c r="B6" s="4">
        <v>42.625120594634694</v>
      </c>
      <c r="C6" s="4">
        <v>45.115824364477959</v>
      </c>
      <c r="D6" s="4"/>
      <c r="E6" s="4"/>
    </row>
    <row r="7" spans="1:5" x14ac:dyDescent="0.25">
      <c r="A7" s="9">
        <v>4</v>
      </c>
      <c r="B7" s="4">
        <v>46.3202676079786</v>
      </c>
      <c r="C7" s="4">
        <v>57.124388838734205</v>
      </c>
      <c r="D7" s="4"/>
      <c r="E7" s="4"/>
    </row>
    <row r="8" spans="1:5" x14ac:dyDescent="0.25">
      <c r="A8" s="9">
        <v>5</v>
      </c>
      <c r="B8" s="4">
        <v>48.194975368109112</v>
      </c>
      <c r="C8" s="4">
        <v>65.493759809225637</v>
      </c>
      <c r="D8" s="4"/>
      <c r="E8" s="4"/>
    </row>
    <row r="9" spans="1:5" x14ac:dyDescent="0.25">
      <c r="D9" s="4"/>
      <c r="E9" s="4"/>
    </row>
    <row r="10" spans="1:5" x14ac:dyDescent="0.25">
      <c r="D10" s="4"/>
      <c r="E10" s="4"/>
    </row>
    <row r="11" spans="1:5" x14ac:dyDescent="0.25">
      <c r="A11" s="12" t="s">
        <v>155</v>
      </c>
      <c r="D11" s="4"/>
      <c r="E11" s="4"/>
    </row>
    <row r="12" spans="1:5" x14ac:dyDescent="0.25">
      <c r="D12" s="4"/>
      <c r="E12" s="4"/>
    </row>
    <row r="13" spans="1:5" ht="36.75" x14ac:dyDescent="0.25">
      <c r="A13" s="10" t="s">
        <v>37</v>
      </c>
      <c r="B13" s="23" t="s">
        <v>145</v>
      </c>
      <c r="C13" s="23" t="s">
        <v>146</v>
      </c>
      <c r="D13" s="4"/>
      <c r="E13" s="4"/>
    </row>
    <row r="14" spans="1:5" x14ac:dyDescent="0.25">
      <c r="A14" s="9">
        <v>1</v>
      </c>
      <c r="B14" s="4">
        <v>80.116499646735349</v>
      </c>
      <c r="C14" s="4">
        <v>30.650582052738006</v>
      </c>
      <c r="D14" s="4"/>
      <c r="E14" s="4"/>
    </row>
    <row r="15" spans="1:5" x14ac:dyDescent="0.25">
      <c r="A15" s="9">
        <v>2</v>
      </c>
      <c r="B15" s="4">
        <v>70.16760762424677</v>
      </c>
      <c r="C15" s="4">
        <v>31.765181596825311</v>
      </c>
      <c r="D15" s="4"/>
      <c r="E15" s="4"/>
    </row>
    <row r="16" spans="1:5" x14ac:dyDescent="0.25">
      <c r="A16" s="9">
        <v>3</v>
      </c>
      <c r="B16" s="4">
        <v>60.405799447356209</v>
      </c>
      <c r="C16" s="4">
        <v>32.152973804315195</v>
      </c>
      <c r="D16" s="4"/>
      <c r="E16" s="4"/>
    </row>
    <row r="17" spans="1:5" x14ac:dyDescent="0.25">
      <c r="A17" s="9">
        <v>4</v>
      </c>
      <c r="B17" s="4">
        <v>63.898357532296387</v>
      </c>
      <c r="C17" s="4">
        <v>28.602974545452227</v>
      </c>
      <c r="D17" s="4"/>
      <c r="E17" s="4"/>
    </row>
    <row r="18" spans="1:5" x14ac:dyDescent="0.25">
      <c r="A18" s="9">
        <v>5</v>
      </c>
      <c r="B18" s="4">
        <v>64.109838088829164</v>
      </c>
      <c r="C18" s="4">
        <v>39.934672697463945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C1" workbookViewId="0">
      <selection activeCell="K5" sqref="K5:K33"/>
    </sheetView>
  </sheetViews>
  <sheetFormatPr defaultRowHeight="15" x14ac:dyDescent="0.25"/>
  <cols>
    <col min="1" max="1" width="12.42578125" bestFit="1" customWidth="1"/>
    <col min="2" max="2" width="3" bestFit="1" customWidth="1"/>
    <col min="3" max="3" width="24.5703125" bestFit="1" customWidth="1"/>
    <col min="4" max="4" width="13.42578125" bestFit="1" customWidth="1"/>
    <col min="5" max="5" width="10.28515625" bestFit="1" customWidth="1"/>
    <col min="6" max="6" width="4.5703125" bestFit="1" customWidth="1"/>
    <col min="7" max="7" width="4.7109375" bestFit="1" customWidth="1"/>
  </cols>
  <sheetData>
    <row r="1" spans="1:23" x14ac:dyDescent="0.25">
      <c r="H1" t="s">
        <v>75</v>
      </c>
      <c r="I1" t="s">
        <v>75</v>
      </c>
      <c r="J1" t="s">
        <v>76</v>
      </c>
      <c r="K1" t="s">
        <v>76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</row>
    <row r="2" spans="1:23" x14ac:dyDescent="0.25"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</row>
    <row r="3" spans="1:23" ht="15.75" thickBot="1" x14ac:dyDescent="0.3">
      <c r="H3" t="s">
        <v>94</v>
      </c>
      <c r="I3" t="s">
        <v>94</v>
      </c>
      <c r="J3" t="s">
        <v>94</v>
      </c>
      <c r="K3" t="s">
        <v>94</v>
      </c>
      <c r="L3" t="s">
        <v>95</v>
      </c>
      <c r="M3" t="s">
        <v>95</v>
      </c>
      <c r="N3" t="s">
        <v>94</v>
      </c>
      <c r="O3" t="s">
        <v>95</v>
      </c>
      <c r="P3" t="s">
        <v>95</v>
      </c>
      <c r="Q3" t="s">
        <v>94</v>
      </c>
      <c r="R3" t="s">
        <v>94</v>
      </c>
      <c r="S3" t="s">
        <v>95</v>
      </c>
      <c r="T3" t="s">
        <v>94</v>
      </c>
      <c r="U3" t="s">
        <v>94</v>
      </c>
      <c r="V3" t="s">
        <v>94</v>
      </c>
      <c r="W3" t="s">
        <v>95</v>
      </c>
    </row>
    <row r="4" spans="1:23" s="18" customFormat="1" ht="12" thickBot="1" x14ac:dyDescent="0.25">
      <c r="A4" s="16" t="s">
        <v>70</v>
      </c>
      <c r="B4" s="16" t="s">
        <v>39</v>
      </c>
      <c r="C4" s="17" t="s">
        <v>71</v>
      </c>
      <c r="D4" s="17" t="s">
        <v>72</v>
      </c>
      <c r="E4" s="17" t="s">
        <v>37</v>
      </c>
      <c r="F4" s="17" t="s">
        <v>73</v>
      </c>
      <c r="G4" s="17" t="s">
        <v>74</v>
      </c>
      <c r="H4" s="17" t="s">
        <v>78</v>
      </c>
      <c r="I4" s="17" t="s">
        <v>79</v>
      </c>
      <c r="J4" s="17" t="s">
        <v>80</v>
      </c>
      <c r="K4" s="17" t="s">
        <v>81</v>
      </c>
      <c r="L4" s="17" t="s">
        <v>82</v>
      </c>
      <c r="M4" s="17" t="s">
        <v>83</v>
      </c>
      <c r="N4" s="17" t="s">
        <v>84</v>
      </c>
      <c r="O4" s="17" t="s">
        <v>85</v>
      </c>
      <c r="P4" s="17" t="s">
        <v>86</v>
      </c>
      <c r="Q4" s="17" t="s">
        <v>87</v>
      </c>
      <c r="R4" s="17" t="s">
        <v>88</v>
      </c>
      <c r="S4" s="17" t="s">
        <v>89</v>
      </c>
      <c r="T4" s="17" t="s">
        <v>90</v>
      </c>
      <c r="U4" s="17" t="s">
        <v>91</v>
      </c>
      <c r="V4" s="17" t="s">
        <v>92</v>
      </c>
      <c r="W4" s="17" t="s">
        <v>93</v>
      </c>
    </row>
    <row r="5" spans="1:23" x14ac:dyDescent="0.25">
      <c r="A5" t="s">
        <v>111</v>
      </c>
      <c r="B5">
        <v>1</v>
      </c>
      <c r="C5" t="s">
        <v>40</v>
      </c>
      <c r="D5" s="1">
        <v>42313</v>
      </c>
      <c r="E5">
        <v>1</v>
      </c>
      <c r="F5">
        <v>1</v>
      </c>
      <c r="G5" t="s">
        <v>5</v>
      </c>
      <c r="H5" s="9">
        <v>0.32</v>
      </c>
      <c r="I5" s="9">
        <v>4.8000000000000001E-2</v>
      </c>
      <c r="J5" s="9">
        <v>45.3</v>
      </c>
      <c r="K5" s="9">
        <v>0.3</v>
      </c>
      <c r="L5" s="9">
        <v>435</v>
      </c>
      <c r="M5" s="9" t="s">
        <v>141</v>
      </c>
      <c r="N5" s="9">
        <v>5.7000000000000002E-2</v>
      </c>
      <c r="O5" s="9" t="s">
        <v>142</v>
      </c>
      <c r="P5" s="9">
        <v>39.799999999999997</v>
      </c>
      <c r="Q5" s="9">
        <v>0.17</v>
      </c>
      <c r="R5" s="9">
        <v>4.3999999999999997E-2</v>
      </c>
      <c r="S5" s="9">
        <v>13.1</v>
      </c>
      <c r="T5" s="9" t="s">
        <v>143</v>
      </c>
      <c r="U5" s="9">
        <v>4.9000000000000002E-2</v>
      </c>
      <c r="V5" s="9">
        <v>0.03</v>
      </c>
      <c r="W5" s="9">
        <v>5.16</v>
      </c>
    </row>
    <row r="6" spans="1:23" x14ac:dyDescent="0.25">
      <c r="A6" t="s">
        <v>112</v>
      </c>
      <c r="B6">
        <v>2</v>
      </c>
      <c r="C6" t="s">
        <v>41</v>
      </c>
      <c r="D6" s="1">
        <v>42313</v>
      </c>
      <c r="E6">
        <v>1</v>
      </c>
      <c r="F6">
        <v>1</v>
      </c>
      <c r="G6" t="s">
        <v>6</v>
      </c>
      <c r="H6" s="9">
        <v>0.5</v>
      </c>
      <c r="I6" s="9">
        <v>0.109</v>
      </c>
      <c r="J6" s="9">
        <v>45.9</v>
      </c>
      <c r="K6" s="9">
        <v>0.5</v>
      </c>
      <c r="L6" s="9">
        <v>740</v>
      </c>
      <c r="M6" s="9" t="s">
        <v>141</v>
      </c>
      <c r="N6" s="9">
        <v>0.17799999999999999</v>
      </c>
      <c r="O6" s="9">
        <v>4</v>
      </c>
      <c r="P6" s="9">
        <v>154</v>
      </c>
      <c r="Q6" s="9">
        <v>1.63</v>
      </c>
      <c r="R6" s="9">
        <v>9.0999999999999998E-2</v>
      </c>
      <c r="S6" s="9">
        <v>29.4</v>
      </c>
      <c r="T6" s="9" t="s">
        <v>143</v>
      </c>
      <c r="U6" s="9">
        <v>0.113</v>
      </c>
      <c r="V6" s="9">
        <v>9.8000000000000004E-2</v>
      </c>
      <c r="W6" s="9">
        <v>20.2</v>
      </c>
    </row>
    <row r="7" spans="1:23" x14ac:dyDescent="0.25">
      <c r="A7" t="s">
        <v>113</v>
      </c>
      <c r="B7">
        <v>3</v>
      </c>
      <c r="C7" t="s">
        <v>42</v>
      </c>
      <c r="D7" s="1">
        <v>42313</v>
      </c>
      <c r="E7">
        <v>1</v>
      </c>
      <c r="F7">
        <v>2</v>
      </c>
      <c r="G7" t="s">
        <v>5</v>
      </c>
      <c r="H7" s="9">
        <v>0.27</v>
      </c>
      <c r="I7" s="9">
        <v>2.4E-2</v>
      </c>
      <c r="J7" s="9">
        <v>44.3</v>
      </c>
      <c r="K7" s="9">
        <v>0.25</v>
      </c>
      <c r="L7" s="9">
        <v>291</v>
      </c>
      <c r="M7" s="9" t="s">
        <v>141</v>
      </c>
      <c r="N7" s="9">
        <v>7.3999999999999996E-2</v>
      </c>
      <c r="O7" s="9">
        <v>1.9</v>
      </c>
      <c r="P7" s="9">
        <v>91.3</v>
      </c>
      <c r="Q7" s="9">
        <v>0.153</v>
      </c>
      <c r="R7" s="9">
        <v>5.3999999999999999E-2</v>
      </c>
      <c r="S7" s="9">
        <v>15.6</v>
      </c>
      <c r="T7" s="9" t="s">
        <v>143</v>
      </c>
      <c r="U7" s="9">
        <v>2.7E-2</v>
      </c>
      <c r="V7" s="9">
        <v>3.5999999999999997E-2</v>
      </c>
      <c r="W7" s="9">
        <v>5.55</v>
      </c>
    </row>
    <row r="8" spans="1:23" x14ac:dyDescent="0.25">
      <c r="A8" t="s">
        <v>114</v>
      </c>
      <c r="B8">
        <v>4</v>
      </c>
      <c r="C8" t="s">
        <v>43</v>
      </c>
      <c r="D8" s="1">
        <v>42313</v>
      </c>
      <c r="E8">
        <v>1</v>
      </c>
      <c r="F8">
        <v>2</v>
      </c>
      <c r="G8" t="s">
        <v>6</v>
      </c>
      <c r="H8" s="9">
        <v>0.67</v>
      </c>
      <c r="I8" s="9">
        <v>0.106</v>
      </c>
      <c r="J8" s="9">
        <v>46.9</v>
      </c>
      <c r="K8" s="9">
        <v>0.67</v>
      </c>
      <c r="L8" s="9">
        <v>263</v>
      </c>
      <c r="M8" s="9" t="s">
        <v>141</v>
      </c>
      <c r="N8" s="9">
        <v>0.28999999999999998</v>
      </c>
      <c r="O8" s="9">
        <v>3.9</v>
      </c>
      <c r="P8" s="9">
        <v>142</v>
      </c>
      <c r="Q8" s="9">
        <v>1.46</v>
      </c>
      <c r="R8" s="9">
        <v>0.13</v>
      </c>
      <c r="S8" s="9">
        <v>42.3</v>
      </c>
      <c r="T8" s="9">
        <v>1.0999999999999999E-2</v>
      </c>
      <c r="U8" s="9">
        <v>0.105</v>
      </c>
      <c r="V8" s="9">
        <v>0.109</v>
      </c>
      <c r="W8" s="9">
        <v>17.600000000000001</v>
      </c>
    </row>
    <row r="9" spans="1:23" x14ac:dyDescent="0.25">
      <c r="A9" t="s">
        <v>115</v>
      </c>
      <c r="B9">
        <v>5</v>
      </c>
      <c r="C9" t="s">
        <v>44</v>
      </c>
      <c r="D9" s="1">
        <v>42313</v>
      </c>
      <c r="E9">
        <v>1</v>
      </c>
      <c r="F9">
        <v>3</v>
      </c>
      <c r="G9" t="s">
        <v>5</v>
      </c>
      <c r="H9" s="9">
        <v>0.34</v>
      </c>
      <c r="I9" s="9">
        <v>3.2000000000000001E-2</v>
      </c>
      <c r="J9" s="9">
        <v>45</v>
      </c>
      <c r="K9" s="9">
        <v>0.32</v>
      </c>
      <c r="L9" s="9">
        <v>259</v>
      </c>
      <c r="M9" s="9" t="s">
        <v>141</v>
      </c>
      <c r="N9" s="9">
        <v>6.5000000000000002E-2</v>
      </c>
      <c r="O9" s="9">
        <v>1.9</v>
      </c>
      <c r="P9" s="9">
        <v>53.5</v>
      </c>
      <c r="Q9" s="9">
        <v>0.13300000000000001</v>
      </c>
      <c r="R9" s="9">
        <v>5.6000000000000001E-2</v>
      </c>
      <c r="S9" s="9">
        <v>10.4</v>
      </c>
      <c r="T9" s="9" t="s">
        <v>143</v>
      </c>
      <c r="U9" s="9">
        <v>0.03</v>
      </c>
      <c r="V9" s="9">
        <v>2.9000000000000001E-2</v>
      </c>
      <c r="W9" s="9">
        <v>6.37</v>
      </c>
    </row>
    <row r="10" spans="1:23" x14ac:dyDescent="0.25">
      <c r="A10" t="s">
        <v>116</v>
      </c>
      <c r="B10">
        <v>6</v>
      </c>
      <c r="C10" t="s">
        <v>45</v>
      </c>
      <c r="D10" s="1">
        <v>42313</v>
      </c>
      <c r="E10">
        <v>1</v>
      </c>
      <c r="F10">
        <v>3</v>
      </c>
      <c r="G10" t="s">
        <v>6</v>
      </c>
      <c r="H10" s="9">
        <v>0.62</v>
      </c>
      <c r="I10" s="9">
        <v>9.4E-2</v>
      </c>
      <c r="J10" s="9">
        <v>46.6</v>
      </c>
      <c r="K10" s="9">
        <v>0.65</v>
      </c>
      <c r="L10" s="9">
        <v>366</v>
      </c>
      <c r="M10" s="9" t="s">
        <v>141</v>
      </c>
      <c r="N10" s="9">
        <v>0.24199999999999999</v>
      </c>
      <c r="O10" s="9">
        <v>3.5</v>
      </c>
      <c r="P10" s="9">
        <v>125</v>
      </c>
      <c r="Q10" s="9">
        <v>1.46</v>
      </c>
      <c r="R10" s="9">
        <v>0.13600000000000001</v>
      </c>
      <c r="S10" s="9">
        <v>29.7</v>
      </c>
      <c r="T10" s="9">
        <v>8.9999999999999993E-3</v>
      </c>
      <c r="U10" s="9">
        <v>9.9000000000000005E-2</v>
      </c>
      <c r="V10" s="9">
        <v>9.2999999999999999E-2</v>
      </c>
      <c r="W10" s="9">
        <v>17.3</v>
      </c>
    </row>
    <row r="11" spans="1:23" x14ac:dyDescent="0.25">
      <c r="A11" t="s">
        <v>117</v>
      </c>
      <c r="B11">
        <v>7</v>
      </c>
      <c r="C11" t="s">
        <v>46</v>
      </c>
      <c r="D11" s="1">
        <v>42313</v>
      </c>
      <c r="E11">
        <v>2</v>
      </c>
      <c r="F11">
        <v>1</v>
      </c>
      <c r="G11" t="s">
        <v>5</v>
      </c>
      <c r="H11" s="9">
        <v>0.24</v>
      </c>
      <c r="I11" s="9">
        <v>3.1E-2</v>
      </c>
      <c r="J11" s="9">
        <v>44.1</v>
      </c>
      <c r="K11" s="9">
        <v>0.21</v>
      </c>
      <c r="L11" s="9">
        <v>186</v>
      </c>
      <c r="M11" s="9" t="s">
        <v>141</v>
      </c>
      <c r="N11" s="9">
        <v>6.8000000000000005E-2</v>
      </c>
      <c r="O11" s="9" t="s">
        <v>142</v>
      </c>
      <c r="P11" s="9">
        <v>49.3</v>
      </c>
      <c r="Q11" s="9">
        <v>0.159</v>
      </c>
      <c r="R11" s="9">
        <v>4.2999999999999997E-2</v>
      </c>
      <c r="S11" s="9">
        <v>9.92</v>
      </c>
      <c r="T11" s="9" t="s">
        <v>143</v>
      </c>
      <c r="U11" s="9">
        <v>3.3000000000000002E-2</v>
      </c>
      <c r="V11" s="9">
        <v>3.9E-2</v>
      </c>
      <c r="W11" s="9">
        <v>5.26</v>
      </c>
    </row>
    <row r="12" spans="1:23" x14ac:dyDescent="0.25">
      <c r="A12" t="s">
        <v>118</v>
      </c>
      <c r="B12">
        <v>8</v>
      </c>
      <c r="C12" t="s">
        <v>47</v>
      </c>
      <c r="D12" s="1">
        <v>42313</v>
      </c>
      <c r="E12">
        <v>2</v>
      </c>
      <c r="F12">
        <v>1</v>
      </c>
      <c r="G12" t="s">
        <v>6</v>
      </c>
      <c r="H12" s="9">
        <v>0.59</v>
      </c>
      <c r="I12" s="9">
        <v>0.107</v>
      </c>
      <c r="J12" s="9">
        <v>46.6</v>
      </c>
      <c r="K12" s="9">
        <v>0.62</v>
      </c>
      <c r="L12" s="9">
        <v>286</v>
      </c>
      <c r="M12" s="9" t="s">
        <v>141</v>
      </c>
      <c r="N12" s="9">
        <v>0.215</v>
      </c>
      <c r="O12" s="9">
        <v>4</v>
      </c>
      <c r="P12" s="9">
        <v>126</v>
      </c>
      <c r="Q12" s="9">
        <v>1.79</v>
      </c>
      <c r="R12" s="9">
        <v>7.8E-2</v>
      </c>
      <c r="S12" s="9">
        <v>19.899999999999999</v>
      </c>
      <c r="T12" s="9">
        <v>8.9999999999999993E-3</v>
      </c>
      <c r="U12" s="9">
        <v>0.111</v>
      </c>
      <c r="V12" s="9">
        <v>0.108</v>
      </c>
      <c r="W12" s="9">
        <v>17.7</v>
      </c>
    </row>
    <row r="13" spans="1:23" x14ac:dyDescent="0.25">
      <c r="A13" t="s">
        <v>119</v>
      </c>
      <c r="B13">
        <v>9</v>
      </c>
      <c r="C13" t="s">
        <v>48</v>
      </c>
      <c r="D13" s="1">
        <v>42313</v>
      </c>
      <c r="E13">
        <v>2</v>
      </c>
      <c r="F13">
        <v>2</v>
      </c>
      <c r="G13" t="s">
        <v>5</v>
      </c>
      <c r="H13" s="9">
        <v>0.27</v>
      </c>
      <c r="I13" s="9">
        <v>3.4000000000000002E-2</v>
      </c>
      <c r="J13" s="9">
        <v>44.2</v>
      </c>
      <c r="K13" s="9">
        <v>0.24</v>
      </c>
      <c r="L13" s="9">
        <v>370</v>
      </c>
      <c r="M13" s="9" t="s">
        <v>141</v>
      </c>
      <c r="N13" s="9">
        <v>5.2999999999999999E-2</v>
      </c>
      <c r="O13" s="9">
        <v>1.9</v>
      </c>
      <c r="P13" s="9">
        <v>44.5</v>
      </c>
      <c r="Q13" s="9">
        <v>0.34499999999999997</v>
      </c>
      <c r="R13" s="9">
        <v>3.6999999999999998E-2</v>
      </c>
      <c r="S13" s="9">
        <v>12.3</v>
      </c>
      <c r="T13" s="9" t="s">
        <v>143</v>
      </c>
      <c r="U13" s="9">
        <v>3.4000000000000002E-2</v>
      </c>
      <c r="V13" s="9">
        <v>4.1000000000000002E-2</v>
      </c>
      <c r="W13" s="9">
        <v>7.38</v>
      </c>
    </row>
    <row r="14" spans="1:23" x14ac:dyDescent="0.25">
      <c r="A14" t="s">
        <v>120</v>
      </c>
      <c r="B14">
        <v>10</v>
      </c>
      <c r="C14" t="s">
        <v>49</v>
      </c>
      <c r="D14" s="1">
        <v>42313</v>
      </c>
      <c r="E14">
        <v>2</v>
      </c>
      <c r="F14">
        <v>2</v>
      </c>
      <c r="G14" t="s">
        <v>6</v>
      </c>
      <c r="H14" s="9">
        <v>0.65</v>
      </c>
      <c r="I14" s="9">
        <v>0.108</v>
      </c>
      <c r="J14" s="9">
        <v>45.7</v>
      </c>
      <c r="K14" s="9">
        <v>0.67</v>
      </c>
      <c r="L14" s="9">
        <v>664</v>
      </c>
      <c r="M14" s="9" t="s">
        <v>141</v>
      </c>
      <c r="N14" s="9">
        <v>0.22500000000000001</v>
      </c>
      <c r="O14" s="9">
        <v>5.8</v>
      </c>
      <c r="P14" s="9">
        <v>278</v>
      </c>
      <c r="Q14" s="9">
        <v>2.25</v>
      </c>
      <c r="R14" s="9">
        <v>0.13300000000000001</v>
      </c>
      <c r="S14" s="9">
        <v>40.4</v>
      </c>
      <c r="T14" s="9">
        <v>8.0000000000000002E-3</v>
      </c>
      <c r="U14" s="9">
        <v>0.11600000000000001</v>
      </c>
      <c r="V14" s="9">
        <v>0.129</v>
      </c>
      <c r="W14" s="9">
        <v>29.3</v>
      </c>
    </row>
    <row r="15" spans="1:23" x14ac:dyDescent="0.25">
      <c r="A15" t="s">
        <v>121</v>
      </c>
      <c r="B15">
        <v>11</v>
      </c>
      <c r="C15" t="s">
        <v>50</v>
      </c>
      <c r="D15" s="1">
        <v>42313</v>
      </c>
      <c r="E15">
        <v>2</v>
      </c>
      <c r="F15">
        <v>3</v>
      </c>
      <c r="G15" t="s">
        <v>5</v>
      </c>
      <c r="H15" s="9">
        <v>0.35</v>
      </c>
      <c r="I15" s="9">
        <v>3.1E-2</v>
      </c>
      <c r="J15" s="9">
        <v>45</v>
      </c>
      <c r="K15" s="9">
        <v>0.34</v>
      </c>
      <c r="L15" s="9">
        <v>374</v>
      </c>
      <c r="M15" s="9" t="s">
        <v>141</v>
      </c>
      <c r="N15" s="9">
        <v>7.3999999999999996E-2</v>
      </c>
      <c r="O15" s="9" t="s">
        <v>142</v>
      </c>
      <c r="P15" s="9">
        <v>43.3</v>
      </c>
      <c r="Q15" s="9">
        <v>0.17599999999999999</v>
      </c>
      <c r="R15" s="9">
        <v>5.5E-2</v>
      </c>
      <c r="S15" s="9">
        <v>16.600000000000001</v>
      </c>
      <c r="T15" s="9" t="s">
        <v>143</v>
      </c>
      <c r="U15" s="9">
        <v>3.4000000000000002E-2</v>
      </c>
      <c r="V15" s="9">
        <v>3.5999999999999997E-2</v>
      </c>
      <c r="W15" s="9">
        <v>5.56</v>
      </c>
    </row>
    <row r="16" spans="1:23" x14ac:dyDescent="0.25">
      <c r="A16" t="s">
        <v>122</v>
      </c>
      <c r="B16">
        <v>12</v>
      </c>
      <c r="C16" t="s">
        <v>51</v>
      </c>
      <c r="D16" s="1">
        <v>42313</v>
      </c>
      <c r="E16">
        <v>2</v>
      </c>
      <c r="F16">
        <v>3</v>
      </c>
      <c r="G16" t="s">
        <v>6</v>
      </c>
      <c r="H16" s="9">
        <v>0.75</v>
      </c>
      <c r="I16" s="9">
        <v>0.114</v>
      </c>
      <c r="J16" s="9">
        <v>46.4</v>
      </c>
      <c r="K16" s="9">
        <v>0.78</v>
      </c>
      <c r="L16" s="9">
        <v>693</v>
      </c>
      <c r="M16" s="9" t="s">
        <v>141</v>
      </c>
      <c r="N16" s="9">
        <v>0.25</v>
      </c>
      <c r="O16" s="9">
        <v>4.9000000000000004</v>
      </c>
      <c r="P16" s="9">
        <v>158</v>
      </c>
      <c r="Q16" s="9">
        <v>1.72</v>
      </c>
      <c r="R16" s="9">
        <v>0.14699999999999999</v>
      </c>
      <c r="S16" s="9">
        <v>49.8</v>
      </c>
      <c r="T16" s="9">
        <v>1.4E-2</v>
      </c>
      <c r="U16" s="9">
        <v>0.11700000000000001</v>
      </c>
      <c r="V16" s="9">
        <v>0.124</v>
      </c>
      <c r="W16" s="9">
        <v>21.4</v>
      </c>
    </row>
    <row r="17" spans="1:23" x14ac:dyDescent="0.25">
      <c r="A17" t="s">
        <v>123</v>
      </c>
      <c r="B17">
        <v>13</v>
      </c>
      <c r="C17" t="s">
        <v>52</v>
      </c>
      <c r="D17" s="1">
        <v>42313</v>
      </c>
      <c r="E17">
        <v>3</v>
      </c>
      <c r="F17">
        <v>1</v>
      </c>
      <c r="G17" t="s">
        <v>5</v>
      </c>
      <c r="H17" s="9">
        <v>0.21</v>
      </c>
      <c r="I17" s="9">
        <v>3.4000000000000002E-2</v>
      </c>
      <c r="J17" s="9">
        <v>44.2</v>
      </c>
      <c r="K17" s="9">
        <v>0.17</v>
      </c>
      <c r="L17" s="9">
        <v>191</v>
      </c>
      <c r="M17" s="9" t="s">
        <v>141</v>
      </c>
      <c r="N17" s="9">
        <v>6.3E-2</v>
      </c>
      <c r="O17" s="9" t="s">
        <v>142</v>
      </c>
      <c r="P17" s="9">
        <v>30.5</v>
      </c>
      <c r="Q17" s="9">
        <v>0.17299999999999999</v>
      </c>
      <c r="R17" s="9">
        <v>4.2000000000000003E-2</v>
      </c>
      <c r="S17" s="9">
        <v>11.3</v>
      </c>
      <c r="T17" s="9" t="s">
        <v>143</v>
      </c>
      <c r="U17" s="9">
        <v>3.5999999999999997E-2</v>
      </c>
      <c r="V17" s="9">
        <v>3.7999999999999999E-2</v>
      </c>
      <c r="W17" s="9" t="s">
        <v>144</v>
      </c>
    </row>
    <row r="18" spans="1:23" x14ac:dyDescent="0.25">
      <c r="A18" t="s">
        <v>124</v>
      </c>
      <c r="B18">
        <v>14</v>
      </c>
      <c r="C18" t="s">
        <v>53</v>
      </c>
      <c r="D18" s="1">
        <v>42313</v>
      </c>
      <c r="E18">
        <v>3</v>
      </c>
      <c r="F18">
        <v>1</v>
      </c>
      <c r="G18" t="s">
        <v>6</v>
      </c>
      <c r="H18" s="9">
        <v>0.47</v>
      </c>
      <c r="I18" s="9">
        <v>9.2999999999999999E-2</v>
      </c>
      <c r="J18" s="9">
        <v>45.8</v>
      </c>
      <c r="K18" s="9">
        <v>0.46</v>
      </c>
      <c r="L18" s="9">
        <v>250</v>
      </c>
      <c r="M18" s="9" t="s">
        <v>141</v>
      </c>
      <c r="N18" s="9">
        <v>0.189</v>
      </c>
      <c r="O18" s="9">
        <v>5.0999999999999996</v>
      </c>
      <c r="P18" s="9">
        <v>97.8</v>
      </c>
      <c r="Q18" s="9">
        <v>1.73</v>
      </c>
      <c r="R18" s="9">
        <v>0.11799999999999999</v>
      </c>
      <c r="S18" s="9">
        <v>32.9</v>
      </c>
      <c r="T18" s="9" t="s">
        <v>143</v>
      </c>
      <c r="U18" s="9">
        <v>9.5000000000000001E-2</v>
      </c>
      <c r="V18" s="9">
        <v>9.9000000000000005E-2</v>
      </c>
      <c r="W18" s="9">
        <v>24.2</v>
      </c>
    </row>
    <row r="19" spans="1:23" x14ac:dyDescent="0.25">
      <c r="A19" t="s">
        <v>125</v>
      </c>
      <c r="B19">
        <v>15</v>
      </c>
      <c r="C19" t="s">
        <v>54</v>
      </c>
      <c r="D19" s="1">
        <v>42313</v>
      </c>
      <c r="E19">
        <v>3</v>
      </c>
      <c r="F19">
        <v>2</v>
      </c>
      <c r="G19" t="s">
        <v>5</v>
      </c>
      <c r="H19" s="9">
        <v>0.22</v>
      </c>
      <c r="I19" s="9">
        <v>3.6999999999999998E-2</v>
      </c>
      <c r="J19" s="9">
        <v>45.1</v>
      </c>
      <c r="K19" s="9">
        <v>0.18</v>
      </c>
      <c r="L19" s="9">
        <v>395</v>
      </c>
      <c r="M19" s="9" t="s">
        <v>141</v>
      </c>
      <c r="N19" s="9">
        <v>6.0999999999999999E-2</v>
      </c>
      <c r="O19" s="9" t="s">
        <v>142</v>
      </c>
      <c r="P19" s="9">
        <v>53.4</v>
      </c>
      <c r="Q19" s="9">
        <v>0.17699999999999999</v>
      </c>
      <c r="R19" s="9">
        <v>4.4999999999999998E-2</v>
      </c>
      <c r="S19" s="9">
        <v>16.2</v>
      </c>
      <c r="T19" s="9" t="s">
        <v>143</v>
      </c>
      <c r="U19" s="9">
        <v>3.7999999999999999E-2</v>
      </c>
      <c r="V19" s="9">
        <v>3.9E-2</v>
      </c>
      <c r="W19" s="9">
        <v>5.71</v>
      </c>
    </row>
    <row r="20" spans="1:23" x14ac:dyDescent="0.25">
      <c r="A20" t="s">
        <v>126</v>
      </c>
      <c r="B20">
        <v>16</v>
      </c>
      <c r="C20" t="s">
        <v>55</v>
      </c>
      <c r="D20" s="1">
        <v>42313</v>
      </c>
      <c r="E20">
        <v>3</v>
      </c>
      <c r="F20">
        <v>2</v>
      </c>
      <c r="G20" t="s">
        <v>6</v>
      </c>
      <c r="H20" s="9">
        <v>0.54</v>
      </c>
      <c r="I20" s="9">
        <v>8.8999999999999996E-2</v>
      </c>
      <c r="J20" s="9">
        <v>46.4</v>
      </c>
      <c r="K20" s="9">
        <v>0.53</v>
      </c>
      <c r="L20" s="9">
        <v>392</v>
      </c>
      <c r="M20" s="9" t="s">
        <v>141</v>
      </c>
      <c r="N20" s="9">
        <v>0.21299999999999999</v>
      </c>
      <c r="O20" s="9">
        <v>4.4000000000000004</v>
      </c>
      <c r="P20" s="9">
        <v>159</v>
      </c>
      <c r="Q20" s="9">
        <v>1.6</v>
      </c>
      <c r="R20" s="9">
        <v>0.104</v>
      </c>
      <c r="S20" s="9">
        <v>38.9</v>
      </c>
      <c r="T20" s="9">
        <v>8.0000000000000002E-3</v>
      </c>
      <c r="U20" s="9">
        <v>8.7999999999999995E-2</v>
      </c>
      <c r="V20" s="9">
        <v>0.10199999999999999</v>
      </c>
      <c r="W20" s="9">
        <v>21.7</v>
      </c>
    </row>
    <row r="21" spans="1:23" x14ac:dyDescent="0.25">
      <c r="A21" t="s">
        <v>127</v>
      </c>
      <c r="B21">
        <v>17</v>
      </c>
      <c r="C21" t="s">
        <v>56</v>
      </c>
      <c r="D21" s="1">
        <v>42313</v>
      </c>
      <c r="E21">
        <v>3</v>
      </c>
      <c r="F21">
        <v>3</v>
      </c>
      <c r="G21" t="s">
        <v>5</v>
      </c>
      <c r="H21" s="9">
        <v>0.28999999999999998</v>
      </c>
      <c r="I21" s="9">
        <v>3.4000000000000002E-2</v>
      </c>
      <c r="J21" s="9">
        <v>44.9</v>
      </c>
      <c r="K21" s="9">
        <v>0.26</v>
      </c>
      <c r="L21" s="9">
        <v>425</v>
      </c>
      <c r="M21" s="9" t="s">
        <v>141</v>
      </c>
      <c r="N21" s="9">
        <v>6.8000000000000005E-2</v>
      </c>
      <c r="O21" s="9" t="s">
        <v>142</v>
      </c>
      <c r="P21" s="9">
        <v>56.3</v>
      </c>
      <c r="Q21" s="9">
        <v>0.24</v>
      </c>
      <c r="R21" s="9">
        <v>5.3999999999999999E-2</v>
      </c>
      <c r="S21" s="9">
        <v>14.1</v>
      </c>
      <c r="T21" s="9" t="s">
        <v>143</v>
      </c>
      <c r="U21" s="9">
        <v>3.6999999999999998E-2</v>
      </c>
      <c r="V21" s="9">
        <v>3.3000000000000002E-2</v>
      </c>
      <c r="W21" s="9">
        <v>6.46</v>
      </c>
    </row>
    <row r="22" spans="1:23" x14ac:dyDescent="0.25">
      <c r="A22" t="s">
        <v>128</v>
      </c>
      <c r="B22">
        <v>18</v>
      </c>
      <c r="C22" t="s">
        <v>57</v>
      </c>
      <c r="D22" s="1">
        <v>42313</v>
      </c>
      <c r="E22">
        <v>3</v>
      </c>
      <c r="F22">
        <v>3</v>
      </c>
      <c r="G22" t="s">
        <v>6</v>
      </c>
      <c r="H22" s="9">
        <v>0.7</v>
      </c>
      <c r="I22" s="9">
        <v>0.12</v>
      </c>
      <c r="J22" s="9">
        <v>46.3</v>
      </c>
      <c r="K22" s="9">
        <v>0.73</v>
      </c>
      <c r="L22" s="9">
        <v>556</v>
      </c>
      <c r="M22" s="9" t="s">
        <v>141</v>
      </c>
      <c r="N22" s="9">
        <v>0.24199999999999999</v>
      </c>
      <c r="O22" s="9">
        <v>5.0999999999999996</v>
      </c>
      <c r="P22" s="9">
        <v>203</v>
      </c>
      <c r="Q22" s="9">
        <v>1.76</v>
      </c>
      <c r="R22" s="9">
        <v>0.14000000000000001</v>
      </c>
      <c r="S22" s="9">
        <v>34.1</v>
      </c>
      <c r="T22" s="9">
        <v>8.9999999999999993E-3</v>
      </c>
      <c r="U22" s="9">
        <v>0.123</v>
      </c>
      <c r="V22" s="9">
        <v>0.107</v>
      </c>
      <c r="W22" s="9">
        <v>21.9</v>
      </c>
    </row>
    <row r="23" spans="1:23" x14ac:dyDescent="0.25">
      <c r="A23" t="s">
        <v>129</v>
      </c>
      <c r="B23">
        <v>19</v>
      </c>
      <c r="C23" t="s">
        <v>58</v>
      </c>
      <c r="D23" s="1">
        <v>42313</v>
      </c>
      <c r="E23">
        <v>4</v>
      </c>
      <c r="F23">
        <v>1</v>
      </c>
      <c r="G23" t="s">
        <v>5</v>
      </c>
      <c r="H23" s="9">
        <v>0.23</v>
      </c>
      <c r="I23" s="9">
        <v>3.5999999999999997E-2</v>
      </c>
      <c r="J23" s="9">
        <v>44.4</v>
      </c>
      <c r="K23" s="9">
        <v>0.19</v>
      </c>
      <c r="L23" s="9">
        <v>234</v>
      </c>
      <c r="M23" s="9" t="s">
        <v>141</v>
      </c>
      <c r="N23" s="9">
        <v>6.6000000000000003E-2</v>
      </c>
      <c r="O23" s="9" t="s">
        <v>142</v>
      </c>
      <c r="P23" s="9">
        <v>45.9</v>
      </c>
      <c r="Q23" s="9">
        <v>0.14399999999999999</v>
      </c>
      <c r="R23" s="9">
        <v>4.7E-2</v>
      </c>
      <c r="S23" s="9">
        <v>11.6</v>
      </c>
      <c r="T23" s="9" t="s">
        <v>143</v>
      </c>
      <c r="U23" s="9">
        <v>3.4000000000000002E-2</v>
      </c>
      <c r="V23" s="9">
        <v>3.4000000000000002E-2</v>
      </c>
      <c r="W23" s="9">
        <v>6.86</v>
      </c>
    </row>
    <row r="24" spans="1:23" x14ac:dyDescent="0.25">
      <c r="A24" t="s">
        <v>130</v>
      </c>
      <c r="B24">
        <v>20</v>
      </c>
      <c r="C24" t="s">
        <v>59</v>
      </c>
      <c r="D24" s="1">
        <v>42313</v>
      </c>
      <c r="E24">
        <v>4</v>
      </c>
      <c r="F24">
        <v>1</v>
      </c>
      <c r="G24" t="s">
        <v>6</v>
      </c>
      <c r="H24" s="9">
        <v>0.6</v>
      </c>
      <c r="I24" s="9">
        <v>0.109</v>
      </c>
      <c r="J24" s="9">
        <v>46.4</v>
      </c>
      <c r="K24" s="9">
        <v>0.61</v>
      </c>
      <c r="L24" s="9">
        <v>255</v>
      </c>
      <c r="M24" s="9" t="s">
        <v>141</v>
      </c>
      <c r="N24" s="9">
        <v>0.28100000000000003</v>
      </c>
      <c r="O24" s="9">
        <v>4.7</v>
      </c>
      <c r="P24" s="9">
        <v>137</v>
      </c>
      <c r="Q24" s="9">
        <v>1.63</v>
      </c>
      <c r="R24" s="9">
        <v>0.114</v>
      </c>
      <c r="S24" s="9">
        <v>26.7</v>
      </c>
      <c r="T24" s="9">
        <v>8.0000000000000002E-3</v>
      </c>
      <c r="U24" s="9">
        <v>0.11</v>
      </c>
      <c r="V24" s="9">
        <v>0.105</v>
      </c>
      <c r="W24" s="9">
        <v>25.1</v>
      </c>
    </row>
    <row r="25" spans="1:23" x14ac:dyDescent="0.25">
      <c r="A25" t="s">
        <v>131</v>
      </c>
      <c r="B25">
        <v>21</v>
      </c>
      <c r="C25" t="s">
        <v>60</v>
      </c>
      <c r="D25" s="1">
        <v>42313</v>
      </c>
      <c r="E25">
        <v>4</v>
      </c>
      <c r="F25">
        <v>2</v>
      </c>
      <c r="G25" t="s">
        <v>5</v>
      </c>
      <c r="H25" s="9">
        <v>0.24</v>
      </c>
      <c r="I25" s="9">
        <v>3.2000000000000001E-2</v>
      </c>
      <c r="J25" s="9">
        <v>44.7</v>
      </c>
      <c r="K25" s="9">
        <v>0.21</v>
      </c>
      <c r="L25" s="9">
        <v>380</v>
      </c>
      <c r="M25" s="9" t="s">
        <v>141</v>
      </c>
      <c r="N25" s="9">
        <v>6.2E-2</v>
      </c>
      <c r="O25" s="9">
        <v>2.1</v>
      </c>
      <c r="P25" s="9">
        <v>51.2</v>
      </c>
      <c r="Q25" s="9">
        <v>0.124</v>
      </c>
      <c r="R25" s="9">
        <v>3.7999999999999999E-2</v>
      </c>
      <c r="S25" s="9">
        <v>14.1</v>
      </c>
      <c r="T25" s="9" t="s">
        <v>143</v>
      </c>
      <c r="U25" s="9">
        <v>0.03</v>
      </c>
      <c r="V25" s="9">
        <v>3.6999999999999998E-2</v>
      </c>
      <c r="W25" s="9">
        <v>7.11</v>
      </c>
    </row>
    <row r="26" spans="1:23" x14ac:dyDescent="0.25">
      <c r="A26" t="s">
        <v>132</v>
      </c>
      <c r="B26">
        <v>22</v>
      </c>
      <c r="C26" t="s">
        <v>61</v>
      </c>
      <c r="D26" s="1">
        <v>42313</v>
      </c>
      <c r="E26">
        <v>4</v>
      </c>
      <c r="F26">
        <v>2</v>
      </c>
      <c r="G26" t="s">
        <v>6</v>
      </c>
      <c r="H26" s="9">
        <v>0.53</v>
      </c>
      <c r="I26" s="9">
        <v>9.0999999999999998E-2</v>
      </c>
      <c r="J26" s="9">
        <v>46.5</v>
      </c>
      <c r="K26" s="9">
        <v>0.54</v>
      </c>
      <c r="L26" s="9">
        <v>405</v>
      </c>
      <c r="M26" s="9" t="s">
        <v>141</v>
      </c>
      <c r="N26" s="9">
        <v>0.23100000000000001</v>
      </c>
      <c r="O26" s="9">
        <v>3.5</v>
      </c>
      <c r="P26" s="9">
        <v>106</v>
      </c>
      <c r="Q26" s="9">
        <v>1.57</v>
      </c>
      <c r="R26" s="9">
        <v>0.10100000000000001</v>
      </c>
      <c r="S26" s="9">
        <v>35.1</v>
      </c>
      <c r="T26" s="9">
        <v>6.0000000000000001E-3</v>
      </c>
      <c r="U26" s="9">
        <v>9.7000000000000003E-2</v>
      </c>
      <c r="V26" s="9">
        <v>9.9000000000000005E-2</v>
      </c>
      <c r="W26" s="9">
        <v>17.100000000000001</v>
      </c>
    </row>
    <row r="27" spans="1:23" x14ac:dyDescent="0.25">
      <c r="A27" t="s">
        <v>133</v>
      </c>
      <c r="B27">
        <v>23</v>
      </c>
      <c r="C27" t="s">
        <v>62</v>
      </c>
      <c r="D27" s="1">
        <v>42313</v>
      </c>
      <c r="E27">
        <v>4</v>
      </c>
      <c r="F27">
        <v>3</v>
      </c>
      <c r="G27" t="s">
        <v>5</v>
      </c>
      <c r="H27" s="9">
        <v>0.27</v>
      </c>
      <c r="I27" s="9">
        <v>3.9E-2</v>
      </c>
      <c r="J27" s="9">
        <v>45</v>
      </c>
      <c r="K27" s="9">
        <v>0.24</v>
      </c>
      <c r="L27" s="9">
        <v>710</v>
      </c>
      <c r="M27" s="9" t="s">
        <v>141</v>
      </c>
      <c r="N27" s="9">
        <v>6.2E-2</v>
      </c>
      <c r="O27" s="9">
        <v>1.8</v>
      </c>
      <c r="P27" s="9">
        <v>40.799999999999997</v>
      </c>
      <c r="Q27" s="9">
        <v>0.27700000000000002</v>
      </c>
      <c r="R27" s="9">
        <v>5.6000000000000001E-2</v>
      </c>
      <c r="S27" s="9">
        <v>21.4</v>
      </c>
      <c r="T27" s="9" t="s">
        <v>143</v>
      </c>
      <c r="U27" s="9">
        <v>3.9E-2</v>
      </c>
      <c r="V27" s="9">
        <v>3.5000000000000003E-2</v>
      </c>
      <c r="W27" s="9">
        <v>7.42</v>
      </c>
    </row>
    <row r="28" spans="1:23" x14ac:dyDescent="0.25">
      <c r="A28" t="s">
        <v>134</v>
      </c>
      <c r="B28">
        <v>24</v>
      </c>
      <c r="C28" t="s">
        <v>63</v>
      </c>
      <c r="D28" s="1">
        <v>42313</v>
      </c>
      <c r="E28">
        <v>4</v>
      </c>
      <c r="F28">
        <v>3</v>
      </c>
      <c r="G28" t="s">
        <v>6</v>
      </c>
      <c r="H28" s="9">
        <v>0.64</v>
      </c>
      <c r="I28" s="9">
        <v>0.109</v>
      </c>
      <c r="J28" s="9">
        <v>46.3</v>
      </c>
      <c r="K28" s="9">
        <v>0.66</v>
      </c>
      <c r="L28" s="9">
        <v>481</v>
      </c>
      <c r="M28" s="9" t="s">
        <v>141</v>
      </c>
      <c r="N28" s="9">
        <v>0.219</v>
      </c>
      <c r="O28" s="9">
        <v>4</v>
      </c>
      <c r="P28" s="9">
        <v>110</v>
      </c>
      <c r="Q28" s="9">
        <v>1.9</v>
      </c>
      <c r="R28" s="9">
        <v>0.129</v>
      </c>
      <c r="S28" s="9">
        <v>57.6</v>
      </c>
      <c r="T28" s="9">
        <v>8.9999999999999993E-3</v>
      </c>
      <c r="U28" s="9">
        <v>0.112</v>
      </c>
      <c r="V28" s="9">
        <v>0.106</v>
      </c>
      <c r="W28" s="9">
        <v>21.2</v>
      </c>
    </row>
    <row r="29" spans="1:23" x14ac:dyDescent="0.25">
      <c r="A29" t="s">
        <v>135</v>
      </c>
      <c r="B29">
        <v>25</v>
      </c>
      <c r="C29" t="s">
        <v>64</v>
      </c>
      <c r="D29" s="1">
        <v>42313</v>
      </c>
      <c r="E29">
        <v>5</v>
      </c>
      <c r="F29">
        <v>1</v>
      </c>
      <c r="G29" t="s">
        <v>5</v>
      </c>
      <c r="H29" s="9">
        <v>0.22</v>
      </c>
      <c r="I29" s="9">
        <v>2.9000000000000001E-2</v>
      </c>
      <c r="J29" s="9">
        <v>44.6</v>
      </c>
      <c r="K29" s="9">
        <v>0.19</v>
      </c>
      <c r="L29" s="9">
        <v>495</v>
      </c>
      <c r="M29" s="9" t="s">
        <v>141</v>
      </c>
      <c r="N29" s="9">
        <v>7.4999999999999997E-2</v>
      </c>
      <c r="O29" s="9">
        <v>1.9</v>
      </c>
      <c r="P29" s="9">
        <v>41.5</v>
      </c>
      <c r="Q29" s="9">
        <v>0.152</v>
      </c>
      <c r="R29" s="9">
        <v>5.1999999999999998E-2</v>
      </c>
      <c r="S29" s="9">
        <v>14</v>
      </c>
      <c r="T29" s="9" t="s">
        <v>143</v>
      </c>
      <c r="U29" s="9">
        <v>2.8000000000000001E-2</v>
      </c>
      <c r="V29" s="9">
        <v>3.6999999999999998E-2</v>
      </c>
      <c r="W29" s="9">
        <v>6.69</v>
      </c>
    </row>
    <row r="30" spans="1:23" x14ac:dyDescent="0.25">
      <c r="A30" t="s">
        <v>136</v>
      </c>
      <c r="B30">
        <v>26</v>
      </c>
      <c r="C30" t="s">
        <v>65</v>
      </c>
      <c r="D30" s="1">
        <v>42313</v>
      </c>
      <c r="E30">
        <v>5</v>
      </c>
      <c r="F30">
        <v>1</v>
      </c>
      <c r="G30" t="s">
        <v>6</v>
      </c>
      <c r="H30" s="9">
        <v>0.46</v>
      </c>
      <c r="I30" s="9">
        <v>8.7999999999999995E-2</v>
      </c>
      <c r="J30" s="9">
        <v>46.2</v>
      </c>
      <c r="K30" s="9">
        <v>0.46</v>
      </c>
      <c r="L30" s="9">
        <v>635</v>
      </c>
      <c r="M30" s="9" t="s">
        <v>141</v>
      </c>
      <c r="N30" s="9">
        <v>0.20899999999999999</v>
      </c>
      <c r="O30" s="9">
        <v>4.4000000000000004</v>
      </c>
      <c r="P30" s="9">
        <v>82.6</v>
      </c>
      <c r="Q30" s="9">
        <v>1.58</v>
      </c>
      <c r="R30" s="9">
        <v>0.12</v>
      </c>
      <c r="S30" s="9">
        <v>37.9</v>
      </c>
      <c r="T30" s="9" t="s">
        <v>143</v>
      </c>
      <c r="U30" s="9">
        <v>8.6999999999999994E-2</v>
      </c>
      <c r="V30" s="9">
        <v>0.1</v>
      </c>
      <c r="W30" s="9">
        <v>22.5</v>
      </c>
    </row>
    <row r="31" spans="1:23" x14ac:dyDescent="0.25">
      <c r="A31" t="s">
        <v>137</v>
      </c>
      <c r="B31">
        <v>27</v>
      </c>
      <c r="C31" t="s">
        <v>66</v>
      </c>
      <c r="D31" s="1">
        <v>42313</v>
      </c>
      <c r="E31">
        <v>5</v>
      </c>
      <c r="F31">
        <v>2</v>
      </c>
      <c r="G31" t="s">
        <v>5</v>
      </c>
      <c r="H31" s="9">
        <v>0.25</v>
      </c>
      <c r="I31" s="9">
        <v>3.4000000000000002E-2</v>
      </c>
      <c r="J31" s="9">
        <v>45</v>
      </c>
      <c r="K31" s="9">
        <v>0.22</v>
      </c>
      <c r="L31" s="9">
        <v>583</v>
      </c>
      <c r="M31" s="9" t="s">
        <v>141</v>
      </c>
      <c r="N31" s="9">
        <v>6.5000000000000002E-2</v>
      </c>
      <c r="O31" s="9" t="s">
        <v>142</v>
      </c>
      <c r="P31" s="9">
        <v>43.4</v>
      </c>
      <c r="Q31" s="9">
        <v>0.22600000000000001</v>
      </c>
      <c r="R31" s="9">
        <v>4.9000000000000002E-2</v>
      </c>
      <c r="S31" s="9">
        <v>22.2</v>
      </c>
      <c r="T31" s="9" t="s">
        <v>143</v>
      </c>
      <c r="U31" s="9">
        <v>3.3000000000000002E-2</v>
      </c>
      <c r="V31" s="9">
        <v>4.3999999999999997E-2</v>
      </c>
      <c r="W31" s="9">
        <v>9.09</v>
      </c>
    </row>
    <row r="32" spans="1:23" x14ac:dyDescent="0.25">
      <c r="A32" t="s">
        <v>138</v>
      </c>
      <c r="B32">
        <v>28</v>
      </c>
      <c r="C32" t="s">
        <v>67</v>
      </c>
      <c r="D32" s="1">
        <v>42313</v>
      </c>
      <c r="E32">
        <v>5</v>
      </c>
      <c r="F32">
        <v>2</v>
      </c>
      <c r="G32" t="s">
        <v>6</v>
      </c>
      <c r="H32" s="9">
        <v>0.78</v>
      </c>
      <c r="I32" s="9">
        <v>0.11799999999999999</v>
      </c>
      <c r="J32" s="9">
        <v>46.4</v>
      </c>
      <c r="K32" s="9">
        <v>0.83</v>
      </c>
      <c r="L32" s="9">
        <v>403</v>
      </c>
      <c r="M32" s="9" t="s">
        <v>141</v>
      </c>
      <c r="N32" s="9">
        <v>0.314</v>
      </c>
      <c r="O32" s="9">
        <v>6.4</v>
      </c>
      <c r="P32" s="9">
        <v>225</v>
      </c>
      <c r="Q32" s="9">
        <v>1.7</v>
      </c>
      <c r="R32" s="9">
        <v>0.183</v>
      </c>
      <c r="S32" s="9">
        <v>49.7</v>
      </c>
      <c r="T32" s="9">
        <v>1.0999999999999999E-2</v>
      </c>
      <c r="U32" s="9">
        <v>0.129</v>
      </c>
      <c r="V32" s="9">
        <v>0.13300000000000001</v>
      </c>
      <c r="W32" s="9">
        <v>35.1</v>
      </c>
    </row>
    <row r="33" spans="1:23" x14ac:dyDescent="0.25">
      <c r="A33" t="s">
        <v>139</v>
      </c>
      <c r="B33">
        <v>29</v>
      </c>
      <c r="C33" t="s">
        <v>68</v>
      </c>
      <c r="D33" s="1">
        <v>42313</v>
      </c>
      <c r="E33">
        <v>5</v>
      </c>
      <c r="F33">
        <v>3</v>
      </c>
      <c r="G33" t="s">
        <v>5</v>
      </c>
      <c r="H33" s="9">
        <v>0.24</v>
      </c>
      <c r="I33" s="9">
        <v>3.3000000000000002E-2</v>
      </c>
      <c r="J33" s="9">
        <v>44.1</v>
      </c>
      <c r="K33" s="9">
        <v>0.21</v>
      </c>
      <c r="L33" s="9">
        <v>266</v>
      </c>
      <c r="M33" s="9" t="s">
        <v>141</v>
      </c>
      <c r="N33" s="9">
        <v>6.8000000000000005E-2</v>
      </c>
      <c r="O33" s="9" t="s">
        <v>142</v>
      </c>
      <c r="P33" s="9">
        <v>46.7</v>
      </c>
      <c r="Q33" s="9">
        <v>0.182</v>
      </c>
      <c r="R33" s="9">
        <v>5.6000000000000001E-2</v>
      </c>
      <c r="S33" s="9">
        <v>14.1</v>
      </c>
      <c r="T33" s="9" t="s">
        <v>143</v>
      </c>
      <c r="U33" s="9">
        <v>3.2000000000000001E-2</v>
      </c>
      <c r="V33" s="9">
        <v>3.5000000000000003E-2</v>
      </c>
      <c r="W33" s="9">
        <v>5.64</v>
      </c>
    </row>
    <row r="34" spans="1:23" x14ac:dyDescent="0.25">
      <c r="A34" t="s">
        <v>140</v>
      </c>
      <c r="B34">
        <v>30</v>
      </c>
      <c r="C34" t="s">
        <v>69</v>
      </c>
      <c r="D34" s="1">
        <v>42313</v>
      </c>
      <c r="E34">
        <v>5</v>
      </c>
      <c r="F34">
        <v>3</v>
      </c>
      <c r="G34" t="s">
        <v>6</v>
      </c>
      <c r="H34" s="9">
        <v>0.68</v>
      </c>
      <c r="I34" s="9">
        <v>0.11899999999999999</v>
      </c>
      <c r="J34" s="9">
        <v>46.5</v>
      </c>
      <c r="K34" s="9">
        <v>0.7</v>
      </c>
      <c r="L34" s="9">
        <v>373</v>
      </c>
      <c r="M34" s="9" t="s">
        <v>141</v>
      </c>
      <c r="N34" s="9">
        <v>0.26200000000000001</v>
      </c>
      <c r="O34" s="9">
        <v>4.7</v>
      </c>
      <c r="P34" s="9">
        <v>126</v>
      </c>
      <c r="Q34" s="9">
        <v>1.69</v>
      </c>
      <c r="R34" s="9">
        <v>0.14499999999999999</v>
      </c>
      <c r="S34" s="9">
        <v>46.9</v>
      </c>
      <c r="T34" s="9">
        <v>8.9999999999999993E-3</v>
      </c>
      <c r="U34" s="9">
        <v>0.121</v>
      </c>
      <c r="V34" s="9">
        <v>0.113</v>
      </c>
      <c r="W34" s="9">
        <v>23.2</v>
      </c>
    </row>
  </sheetData>
  <autoFilter ref="G1:G3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4"/>
  <sheetViews>
    <sheetView workbookViewId="0">
      <selection activeCell="M24" sqref="M24"/>
    </sheetView>
  </sheetViews>
  <sheetFormatPr defaultRowHeight="15" x14ac:dyDescent="0.25"/>
  <cols>
    <col min="1" max="1" width="13.5703125" bestFit="1" customWidth="1"/>
    <col min="2" max="2" width="16.28515625" bestFit="1" customWidth="1"/>
    <col min="3" max="5" width="12" bestFit="1" customWidth="1"/>
    <col min="6" max="8" width="6" customWidth="1"/>
    <col min="9" max="10" width="12" bestFit="1" customWidth="1"/>
  </cols>
  <sheetData>
    <row r="3" spans="1:11" x14ac:dyDescent="0.25">
      <c r="A3" s="8" t="s">
        <v>160</v>
      </c>
      <c r="B3" s="8" t="s">
        <v>100</v>
      </c>
    </row>
    <row r="4" spans="1:11" x14ac:dyDescent="0.25">
      <c r="A4" s="8" t="s">
        <v>35</v>
      </c>
      <c r="B4" t="s">
        <v>6</v>
      </c>
      <c r="C4" t="s">
        <v>5</v>
      </c>
      <c r="D4" t="s">
        <v>36</v>
      </c>
      <c r="G4" s="7"/>
      <c r="I4" s="9"/>
    </row>
    <row r="5" spans="1:11" x14ac:dyDescent="0.25">
      <c r="A5" s="9">
        <v>1</v>
      </c>
      <c r="B5" s="25">
        <v>0.60666666666666658</v>
      </c>
      <c r="C5" s="25">
        <v>0.29000000000000004</v>
      </c>
      <c r="D5" s="25">
        <v>0.44833333333333325</v>
      </c>
      <c r="G5" s="7"/>
      <c r="I5" s="9"/>
      <c r="J5" s="24" t="s">
        <v>6</v>
      </c>
      <c r="K5" s="24" t="s">
        <v>5</v>
      </c>
    </row>
    <row r="6" spans="1:11" x14ac:dyDescent="0.25">
      <c r="A6" s="9">
        <v>2</v>
      </c>
      <c r="B6" s="25">
        <v>0.69000000000000006</v>
      </c>
      <c r="C6" s="25">
        <v>0.26333333333333336</v>
      </c>
      <c r="D6" s="25">
        <v>0.47666666666666674</v>
      </c>
      <c r="G6" s="7"/>
      <c r="I6" s="9"/>
      <c r="J6" s="7">
        <v>0.5</v>
      </c>
      <c r="K6" s="7">
        <v>0.3</v>
      </c>
    </row>
    <row r="7" spans="1:11" x14ac:dyDescent="0.25">
      <c r="A7" s="9">
        <v>3</v>
      </c>
      <c r="B7" s="25">
        <v>0.57333333333333336</v>
      </c>
      <c r="C7" s="25">
        <v>0.20333333333333334</v>
      </c>
      <c r="D7" s="25">
        <v>0.38833333333333336</v>
      </c>
      <c r="G7" s="7"/>
      <c r="I7" s="9"/>
      <c r="J7" s="7">
        <v>0.67</v>
      </c>
      <c r="K7" s="7">
        <v>0.25</v>
      </c>
    </row>
    <row r="8" spans="1:11" x14ac:dyDescent="0.25">
      <c r="A8" s="9">
        <v>4</v>
      </c>
      <c r="B8" s="25">
        <v>0.60333333333333339</v>
      </c>
      <c r="C8" s="25">
        <v>0.21333333333333335</v>
      </c>
      <c r="D8" s="25">
        <v>0.40833333333333338</v>
      </c>
      <c r="G8" s="7"/>
      <c r="I8" s="9"/>
      <c r="J8" s="7">
        <v>0.65</v>
      </c>
      <c r="K8" s="7">
        <v>0.32</v>
      </c>
    </row>
    <row r="9" spans="1:11" x14ac:dyDescent="0.25">
      <c r="A9" s="9">
        <v>5</v>
      </c>
      <c r="B9" s="25">
        <v>0.66333333333333333</v>
      </c>
      <c r="C9" s="25">
        <v>0.20666666666666667</v>
      </c>
      <c r="D9" s="25">
        <v>0.43500000000000005</v>
      </c>
      <c r="G9" s="7"/>
      <c r="I9" s="9"/>
      <c r="J9" s="7">
        <v>0.62</v>
      </c>
      <c r="K9" s="7">
        <v>0.21</v>
      </c>
    </row>
    <row r="10" spans="1:11" x14ac:dyDescent="0.25">
      <c r="A10" s="9" t="s">
        <v>36</v>
      </c>
      <c r="B10" s="25">
        <v>0.62733333333333319</v>
      </c>
      <c r="C10" s="25">
        <v>0.23533333333333334</v>
      </c>
      <c r="D10" s="25">
        <v>0.4313333333333334</v>
      </c>
      <c r="G10" s="7"/>
      <c r="I10" s="9"/>
      <c r="J10" s="7">
        <v>0.67</v>
      </c>
      <c r="K10" s="7">
        <v>0.24</v>
      </c>
    </row>
    <row r="11" spans="1:11" x14ac:dyDescent="0.25">
      <c r="G11" s="7"/>
      <c r="I11" s="9"/>
      <c r="J11" s="7">
        <v>0.78</v>
      </c>
      <c r="K11" s="7">
        <v>0.34</v>
      </c>
    </row>
    <row r="12" spans="1:11" x14ac:dyDescent="0.25">
      <c r="G12" s="7"/>
      <c r="I12" s="9"/>
      <c r="J12" s="7">
        <v>0.46</v>
      </c>
      <c r="K12" s="7">
        <v>0.17</v>
      </c>
    </row>
    <row r="13" spans="1:11" x14ac:dyDescent="0.25">
      <c r="G13" s="7"/>
      <c r="I13" s="9"/>
      <c r="J13" s="7">
        <v>0.53</v>
      </c>
      <c r="K13" s="7">
        <v>0.18</v>
      </c>
    </row>
    <row r="14" spans="1:11" x14ac:dyDescent="0.25">
      <c r="G14" s="7"/>
      <c r="I14" s="9"/>
      <c r="J14" s="7">
        <v>0.73</v>
      </c>
      <c r="K14" s="7">
        <v>0.26</v>
      </c>
    </row>
    <row r="15" spans="1:11" x14ac:dyDescent="0.25">
      <c r="G15" s="7"/>
      <c r="I15" s="9"/>
      <c r="J15" s="7">
        <v>0.61</v>
      </c>
      <c r="K15" s="7">
        <v>0.19</v>
      </c>
    </row>
    <row r="16" spans="1:11" x14ac:dyDescent="0.25">
      <c r="G16" s="7"/>
      <c r="I16" s="9"/>
      <c r="J16" s="7">
        <v>0.54</v>
      </c>
      <c r="K16" s="7">
        <v>0.21</v>
      </c>
    </row>
    <row r="17" spans="4:11" x14ac:dyDescent="0.25">
      <c r="G17" s="7"/>
      <c r="I17" s="9"/>
      <c r="J17" s="7">
        <v>0.66</v>
      </c>
      <c r="K17" s="7">
        <v>0.24</v>
      </c>
    </row>
    <row r="18" spans="4:11" x14ac:dyDescent="0.25">
      <c r="G18" s="7"/>
      <c r="I18" s="9"/>
      <c r="J18" s="7">
        <v>0.46</v>
      </c>
      <c r="K18" s="7">
        <v>0.19</v>
      </c>
    </row>
    <row r="19" spans="4:11" x14ac:dyDescent="0.25">
      <c r="J19" s="7">
        <v>0.83</v>
      </c>
      <c r="K19" s="7">
        <v>0.22</v>
      </c>
    </row>
    <row r="20" spans="4:11" x14ac:dyDescent="0.25">
      <c r="J20" s="7">
        <v>0.7</v>
      </c>
      <c r="K20" s="7">
        <v>0.21</v>
      </c>
    </row>
    <row r="24" spans="4:11" x14ac:dyDescent="0.25">
      <c r="D24" s="25">
        <v>1.1133333333333333</v>
      </c>
      <c r="E24" s="25">
        <v>0.47333333333333333</v>
      </c>
      <c r="I24" s="25">
        <f>1-(D30/D24)</f>
        <v>0.45508982035928147</v>
      </c>
      <c r="J24" s="25">
        <f>1-(E30/E24)</f>
        <v>0.38732394366197176</v>
      </c>
    </row>
    <row r="25" spans="4:11" x14ac:dyDescent="0.25">
      <c r="D25" s="25">
        <v>1.0733333333333333</v>
      </c>
      <c r="E25" s="25">
        <v>0.44333333333333336</v>
      </c>
      <c r="I25" s="25">
        <f t="shared" ref="I25:J28" si="0">1-(D31/D25)</f>
        <v>0.35714285714285698</v>
      </c>
      <c r="J25" s="25">
        <f t="shared" si="0"/>
        <v>0.40601503759398494</v>
      </c>
    </row>
    <row r="26" spans="4:11" x14ac:dyDescent="0.25">
      <c r="D26" s="25">
        <v>0.95333333333333348</v>
      </c>
      <c r="E26" s="25">
        <v>0.39333333333333331</v>
      </c>
      <c r="I26" s="25">
        <f t="shared" si="0"/>
        <v>0.39860139860139865</v>
      </c>
      <c r="J26" s="25">
        <f t="shared" si="0"/>
        <v>0.48305084745762705</v>
      </c>
    </row>
    <row r="27" spans="4:11" x14ac:dyDescent="0.25">
      <c r="D27" s="25">
        <v>1.0433333333333332</v>
      </c>
      <c r="E27" s="25">
        <v>0.38666666666666666</v>
      </c>
      <c r="I27" s="25">
        <f t="shared" si="0"/>
        <v>0.42172523961661335</v>
      </c>
      <c r="J27" s="25">
        <f t="shared" si="0"/>
        <v>0.44827586206896552</v>
      </c>
    </row>
    <row r="28" spans="4:11" x14ac:dyDescent="0.25">
      <c r="D28" s="25">
        <v>1.1900000000000002</v>
      </c>
      <c r="E28" s="25">
        <v>0.42333333333333334</v>
      </c>
      <c r="I28" s="25">
        <f t="shared" si="0"/>
        <v>0.44257703081232502</v>
      </c>
      <c r="J28" s="25">
        <f t="shared" si="0"/>
        <v>0.51181102362204722</v>
      </c>
    </row>
    <row r="30" spans="4:11" x14ac:dyDescent="0.25">
      <c r="D30" s="25">
        <v>0.60666666666666658</v>
      </c>
      <c r="E30" s="25">
        <v>0.29000000000000004</v>
      </c>
    </row>
    <row r="31" spans="4:11" x14ac:dyDescent="0.25">
      <c r="D31" s="25">
        <v>0.69000000000000006</v>
      </c>
      <c r="E31" s="25">
        <v>0.26333333333333336</v>
      </c>
    </row>
    <row r="32" spans="4:11" x14ac:dyDescent="0.25">
      <c r="D32" s="25">
        <v>0.57333333333333336</v>
      </c>
      <c r="E32" s="25">
        <v>0.20333333333333334</v>
      </c>
    </row>
    <row r="33" spans="4:5" x14ac:dyDescent="0.25">
      <c r="D33" s="25">
        <v>0.60333333333333339</v>
      </c>
      <c r="E33" s="25">
        <v>0.21333333333333335</v>
      </c>
    </row>
    <row r="34" spans="4:5" x14ac:dyDescent="0.25">
      <c r="D34" s="25">
        <v>0.66333333333333333</v>
      </c>
      <c r="E34" s="25">
        <v>0.20666666666666667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Q11" sqref="Q11"/>
    </sheetView>
  </sheetViews>
  <sheetFormatPr defaultRowHeight="15" x14ac:dyDescent="0.25"/>
  <sheetData>
    <row r="1" spans="1:1" x14ac:dyDescent="0.25">
      <c r="A1" t="s">
        <v>34</v>
      </c>
    </row>
    <row r="3" spans="1:1" x14ac:dyDescent="0.25">
      <c r="A3" t="s">
        <v>23</v>
      </c>
    </row>
    <row r="4" spans="1:1" x14ac:dyDescent="0.25">
      <c r="A4" t="s">
        <v>22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1" sqref="J11"/>
    </sheetView>
  </sheetViews>
  <sheetFormatPr defaultRowHeight="15" x14ac:dyDescent="0.25"/>
  <sheetData>
    <row r="1" spans="1:10" x14ac:dyDescent="0.25">
      <c r="A1" s="12" t="s">
        <v>147</v>
      </c>
      <c r="E1" s="12" t="s">
        <v>148</v>
      </c>
    </row>
    <row r="4" spans="1:10" ht="36.75" x14ac:dyDescent="0.25">
      <c r="A4" s="10" t="s">
        <v>37</v>
      </c>
      <c r="B4" s="23" t="s">
        <v>145</v>
      </c>
      <c r="C4" s="23" t="s">
        <v>146</v>
      </c>
      <c r="E4" s="10" t="s">
        <v>37</v>
      </c>
      <c r="F4" s="23" t="s">
        <v>145</v>
      </c>
      <c r="G4" s="23" t="s">
        <v>146</v>
      </c>
      <c r="I4" t="s">
        <v>94</v>
      </c>
    </row>
    <row r="5" spans="1:10" x14ac:dyDescent="0.25">
      <c r="A5" s="9">
        <v>1</v>
      </c>
      <c r="B5" s="21">
        <v>313.57333333333332</v>
      </c>
      <c r="C5" s="21">
        <v>293.64055555555552</v>
      </c>
      <c r="E5" s="9">
        <v>1</v>
      </c>
      <c r="F5" s="21">
        <v>250.19916666666668</v>
      </c>
      <c r="G5" s="21">
        <v>94.063888888888883</v>
      </c>
      <c r="I5" s="4">
        <f>(F5/B5)*100</f>
        <v>79.789682370949919</v>
      </c>
      <c r="J5" s="4">
        <f>G5/C5*100</f>
        <v>32.033684417645915</v>
      </c>
    </row>
    <row r="6" spans="1:10" x14ac:dyDescent="0.25">
      <c r="A6" s="9">
        <v>2</v>
      </c>
      <c r="B6" s="21">
        <v>231.21500000000003</v>
      </c>
      <c r="C6" s="21">
        <v>276.82</v>
      </c>
      <c r="E6" s="9">
        <v>2</v>
      </c>
      <c r="F6" s="21">
        <v>213.42</v>
      </c>
      <c r="G6" s="21">
        <v>104.24333333333334</v>
      </c>
      <c r="I6" s="4">
        <f>(F6/B6)*100</f>
        <v>92.303700019462383</v>
      </c>
      <c r="J6" s="4">
        <f t="shared" ref="J6:J9" si="0">G6/C6*100</f>
        <v>37.657442862991594</v>
      </c>
    </row>
    <row r="7" spans="1:10" x14ac:dyDescent="0.25">
      <c r="A7" s="9">
        <v>3</v>
      </c>
      <c r="B7" s="21">
        <v>192.36111111111109</v>
      </c>
      <c r="C7" s="21">
        <v>207.7222222222222</v>
      </c>
      <c r="E7" s="9">
        <v>3</v>
      </c>
      <c r="F7" s="21">
        <v>182.55638888888893</v>
      </c>
      <c r="G7" s="21">
        <v>105.20861111111113</v>
      </c>
      <c r="I7" s="4">
        <f t="shared" ref="I7:I8" si="1">F7/B7*100</f>
        <v>94.9029602888087</v>
      </c>
      <c r="J7" s="4">
        <f t="shared" si="0"/>
        <v>50.648702861727749</v>
      </c>
    </row>
    <row r="8" spans="1:10" x14ac:dyDescent="0.25">
      <c r="A8" s="9">
        <v>4</v>
      </c>
      <c r="B8" s="21">
        <v>204.45000000000002</v>
      </c>
      <c r="C8" s="21">
        <v>280.12861111111107</v>
      </c>
      <c r="E8" s="9">
        <v>4</v>
      </c>
      <c r="F8" s="21">
        <v>192.40138888888887</v>
      </c>
      <c r="G8" s="21">
        <v>91.056666666666686</v>
      </c>
      <c r="I8" s="4">
        <f t="shared" si="1"/>
        <v>94.10681774951766</v>
      </c>
      <c r="J8" s="4">
        <f t="shared" si="0"/>
        <v>32.505307581934098</v>
      </c>
    </row>
    <row r="9" spans="1:10" x14ac:dyDescent="0.25">
      <c r="A9" s="9">
        <v>5</v>
      </c>
      <c r="B9" s="21">
        <v>221.68944444444443</v>
      </c>
      <c r="C9" s="21">
        <v>309.90499999999997</v>
      </c>
      <c r="E9" s="9">
        <v>5</v>
      </c>
      <c r="F9" s="21">
        <v>197.16638888888886</v>
      </c>
      <c r="G9" s="21">
        <v>127.74555555555555</v>
      </c>
      <c r="I9" s="4">
        <f>F9/B9*100</f>
        <v>88.938104104590749</v>
      </c>
      <c r="J9" s="4">
        <f t="shared" si="0"/>
        <v>41.220875931513071</v>
      </c>
    </row>
    <row r="10" spans="1:10" x14ac:dyDescent="0.25">
      <c r="I10" t="s">
        <v>149</v>
      </c>
    </row>
    <row r="11" spans="1:10" x14ac:dyDescent="0.25">
      <c r="I11" s="4">
        <f>100-I5</f>
        <v>20.210317629050081</v>
      </c>
      <c r="J11" s="4">
        <f>100-J5</f>
        <v>67.966315582354085</v>
      </c>
    </row>
    <row r="12" spans="1:10" x14ac:dyDescent="0.25">
      <c r="I12" s="4">
        <f>100-I6</f>
        <v>7.6962999805376171</v>
      </c>
      <c r="J12" s="4">
        <f>100-J6</f>
        <v>62.342557137008406</v>
      </c>
    </row>
    <row r="13" spans="1:10" x14ac:dyDescent="0.25">
      <c r="I13" s="4">
        <f t="shared" ref="I13:J14" si="2">100-I7</f>
        <v>5.0970397111913002</v>
      </c>
      <c r="J13" s="4">
        <f t="shared" si="2"/>
        <v>49.351297138272251</v>
      </c>
    </row>
    <row r="14" spans="1:10" x14ac:dyDescent="0.25">
      <c r="I14" s="4">
        <f t="shared" si="2"/>
        <v>5.8931822504823401</v>
      </c>
      <c r="J14" s="4">
        <f t="shared" si="2"/>
        <v>67.49469241806591</v>
      </c>
    </row>
    <row r="15" spans="1:10" x14ac:dyDescent="0.25">
      <c r="I15" s="4">
        <f>100-I9</f>
        <v>11.061895895409251</v>
      </c>
      <c r="J15" s="4">
        <f>100-J9</f>
        <v>58.779124068486929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stalk count</vt:lpstr>
      <vt:lpstr>millable stalk</vt:lpstr>
      <vt:lpstr>subsample</vt:lpstr>
      <vt:lpstr>summary</vt:lpstr>
      <vt:lpstr>lab</vt:lpstr>
      <vt:lpstr>pivot</vt:lpstr>
      <vt:lpstr>notes</vt:lpstr>
      <vt:lpstr>Sheet1</vt:lpstr>
    </vt:vector>
  </TitlesOfParts>
  <Company>DERM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Mortimore Christina</dc:creator>
  <cp:lastModifiedBy>Das, Bianca (A&amp;F, St. Lucia)</cp:lastModifiedBy>
  <dcterms:created xsi:type="dcterms:W3CDTF">2015-03-20T02:53:53Z</dcterms:created>
  <dcterms:modified xsi:type="dcterms:W3CDTF">2018-04-13T03:34:45Z</dcterms:modified>
</cp:coreProperties>
</file>