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s021\Documents\2018\_Work_for_Peter\Silkwood\data from Jakob\"/>
    </mc:Choice>
  </mc:AlternateContent>
  <bookViews>
    <workbookView xWindow="0" yWindow="0" windowWidth="19200" windowHeight="11595"/>
  </bookViews>
  <sheets>
    <sheet name="stalk count" sheetId="1" r:id="rId1"/>
    <sheet name="millable stalk" sheetId="2" r:id="rId2"/>
    <sheet name="subsample" sheetId="3" r:id="rId3"/>
    <sheet name="summary" sheetId="5" r:id="rId4"/>
    <sheet name="lab" sheetId="6" r:id="rId5"/>
    <sheet name="pivot" sheetId="7" r:id="rId6"/>
    <sheet name="notes" sheetId="4" r:id="rId7"/>
  </sheets>
  <externalReferences>
    <externalReference r:id="rId8"/>
  </externalReferences>
  <definedNames>
    <definedName name="_xlnm._FilterDatabase" localSheetId="4" hidden="1">lab!$G$1:$G$34</definedName>
    <definedName name="_xlnm._FilterDatabase" localSheetId="1" hidden="1">'millable stalk'!$D$1:$D$46</definedName>
    <definedName name="_xlnm._FilterDatabase" localSheetId="2" hidden="1">subsample!$A$1:$H$32</definedName>
  </definedNames>
  <calcPr calcId="152511"/>
  <pivotCaches>
    <pivotCache cacheId="13" r:id="rId9"/>
    <pivotCache cacheId="14" r:id="rId10"/>
    <pivotCache cacheId="15" r:id="rId11"/>
  </pivotCaches>
</workbook>
</file>

<file path=xl/calcChain.xml><?xml version="1.0" encoding="utf-8"?>
<calcChain xmlns="http://schemas.openxmlformats.org/spreadsheetml/2006/main">
  <c r="F19" i="1" l="1"/>
  <c r="E19" i="1"/>
  <c r="F23" i="1"/>
  <c r="E23" i="1"/>
  <c r="G23" i="1" s="1"/>
  <c r="G22" i="1"/>
  <c r="F22" i="1"/>
  <c r="E22" i="1"/>
  <c r="F21" i="1"/>
  <c r="G21" i="1" s="1"/>
  <c r="E21" i="1"/>
  <c r="F20" i="1"/>
  <c r="E20" i="1"/>
  <c r="G20" i="1" s="1"/>
  <c r="G19" i="1"/>
  <c r="A11" i="5" l="1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E2" i="1" l="1"/>
  <c r="D7" i="5" l="1"/>
  <c r="D6" i="5"/>
  <c r="D5" i="5"/>
  <c r="D4" i="5"/>
  <c r="D3" i="5"/>
  <c r="D12" i="5" l="1"/>
  <c r="D13" i="5"/>
  <c r="D14" i="5"/>
  <c r="D15" i="5"/>
  <c r="D11" i="5"/>
  <c r="J12" i="1"/>
  <c r="P12" i="1" s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46" i="2"/>
  <c r="E43" i="2"/>
  <c r="E40" i="2"/>
  <c r="E37" i="2"/>
  <c r="E34" i="2"/>
  <c r="E31" i="2"/>
  <c r="E28" i="2"/>
  <c r="E25" i="2"/>
  <c r="E22" i="2"/>
  <c r="E19" i="2"/>
  <c r="E16" i="2"/>
  <c r="E13" i="2"/>
  <c r="E10" i="2"/>
  <c r="E7" i="2"/>
  <c r="E4" i="2"/>
  <c r="F3" i="2"/>
  <c r="F2" i="1"/>
  <c r="J2" i="1" s="1"/>
  <c r="P2" i="1" s="1"/>
  <c r="H31" i="3"/>
  <c r="H17" i="3"/>
  <c r="H13" i="3"/>
  <c r="H11" i="3"/>
  <c r="E16" i="1"/>
  <c r="E15" i="1"/>
  <c r="E13" i="1"/>
  <c r="E12" i="1"/>
  <c r="E11" i="1"/>
  <c r="E10" i="1"/>
  <c r="E9" i="1"/>
  <c r="E6" i="1"/>
  <c r="E3" i="1"/>
  <c r="F3" i="1"/>
  <c r="J3" i="1" s="1"/>
  <c r="P3" i="1" s="1"/>
  <c r="E4" i="1"/>
  <c r="F4" i="1"/>
  <c r="K4" i="1" s="1"/>
  <c r="Q4" i="1" s="1"/>
  <c r="E5" i="1"/>
  <c r="F5" i="1"/>
  <c r="J5" i="1" s="1"/>
  <c r="P5" i="1" s="1"/>
  <c r="F6" i="1"/>
  <c r="K6" i="1" s="1"/>
  <c r="Q6" i="1" s="1"/>
  <c r="E7" i="1"/>
  <c r="F7" i="1"/>
  <c r="J7" i="1" s="1"/>
  <c r="P7" i="1" s="1"/>
  <c r="E8" i="1"/>
  <c r="F8" i="1"/>
  <c r="K8" i="1" s="1"/>
  <c r="Q8" i="1" s="1"/>
  <c r="F10" i="1"/>
  <c r="F12" i="1"/>
  <c r="K12" i="1" s="1"/>
  <c r="Q12" i="1" s="1"/>
  <c r="E14" i="1"/>
  <c r="F14" i="1"/>
  <c r="K14" i="1" s="1"/>
  <c r="Q14" i="1" s="1"/>
  <c r="F15" i="1"/>
  <c r="F16" i="1"/>
  <c r="K16" i="1" s="1"/>
  <c r="Q16" i="1" s="1"/>
  <c r="F13" i="1"/>
  <c r="J13" i="1" s="1"/>
  <c r="P13" i="1" s="1"/>
  <c r="F11" i="1"/>
  <c r="K11" i="1" s="1"/>
  <c r="Q11" i="1" s="1"/>
  <c r="F9" i="1"/>
  <c r="K9" i="1" s="1"/>
  <c r="Q9" i="1" s="1"/>
  <c r="H3" i="3"/>
  <c r="H4" i="3"/>
  <c r="H5" i="3"/>
  <c r="H6" i="3"/>
  <c r="H7" i="3"/>
  <c r="H8" i="3"/>
  <c r="H9" i="3"/>
  <c r="H10" i="3"/>
  <c r="H12" i="3"/>
  <c r="H14" i="3"/>
  <c r="H15" i="3"/>
  <c r="H16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2" i="3"/>
  <c r="F45" i="2"/>
  <c r="F42" i="2"/>
  <c r="F39" i="2"/>
  <c r="F36" i="2"/>
  <c r="F33" i="2"/>
  <c r="F30" i="2"/>
  <c r="F27" i="2"/>
  <c r="F24" i="2"/>
  <c r="F21" i="2"/>
  <c r="F18" i="2"/>
  <c r="F15" i="2"/>
  <c r="F12" i="2"/>
  <c r="F6" i="2"/>
  <c r="F9" i="2"/>
  <c r="J14" i="1" l="1"/>
  <c r="P14" i="1" s="1"/>
  <c r="J6" i="1"/>
  <c r="P6" i="1" s="1"/>
  <c r="K3" i="1"/>
  <c r="Q3" i="1" s="1"/>
  <c r="K15" i="1"/>
  <c r="Q15" i="1" s="1"/>
  <c r="K10" i="1"/>
  <c r="Q10" i="1" s="1"/>
  <c r="K5" i="1"/>
  <c r="Q5" i="1" s="1"/>
  <c r="K13" i="1"/>
  <c r="Q13" i="1" s="1"/>
  <c r="J16" i="1"/>
  <c r="P16" i="1" s="1"/>
  <c r="K7" i="1"/>
  <c r="Q7" i="1" s="1"/>
  <c r="J8" i="1"/>
  <c r="P8" i="1" s="1"/>
  <c r="S13" i="1"/>
  <c r="C22" i="5" s="1"/>
  <c r="S16" i="1"/>
  <c r="C23" i="5" s="1"/>
  <c r="S10" i="1"/>
  <c r="C21" i="5" s="1"/>
  <c r="S7" i="1"/>
  <c r="C20" i="5" s="1"/>
  <c r="R7" i="1"/>
  <c r="B20" i="5" s="1"/>
  <c r="D20" i="5" s="1"/>
  <c r="J4" i="1"/>
  <c r="P4" i="1" s="1"/>
  <c r="R4" i="1" s="1"/>
  <c r="B19" i="5" s="1"/>
  <c r="K2" i="1"/>
  <c r="Q2" i="1" s="1"/>
  <c r="J15" i="1"/>
  <c r="P15" i="1" s="1"/>
  <c r="J11" i="1"/>
  <c r="P11" i="1" s="1"/>
  <c r="R13" i="1" s="1"/>
  <c r="B22" i="5" s="1"/>
  <c r="D22" i="5" s="1"/>
  <c r="J9" i="1"/>
  <c r="P9" i="1" s="1"/>
  <c r="J10" i="1"/>
  <c r="P10" i="1" s="1"/>
  <c r="R16" i="1" l="1"/>
  <c r="B23" i="5" s="1"/>
  <c r="D23" i="5" s="1"/>
  <c r="S4" i="1"/>
  <c r="C19" i="5" s="1"/>
  <c r="D19" i="5" s="1"/>
  <c r="R10" i="1"/>
  <c r="B21" i="5" s="1"/>
  <c r="D21" i="5" s="1"/>
</calcChain>
</file>

<file path=xl/comments1.xml><?xml version="1.0" encoding="utf-8"?>
<comments xmlns="http://schemas.openxmlformats.org/spreadsheetml/2006/main">
  <authors>
    <author>John Armour</author>
    <author>MORTIMORE Christina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John Armour:</t>
        </r>
        <r>
          <rPr>
            <sz val="9"/>
            <color indexed="81"/>
            <rFont val="Tahoma"/>
            <family val="2"/>
          </rPr>
          <t xml:space="preserve">
2m x 5m = 10m2
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from 'subsample' tab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from 'subsample' tab</t>
        </r>
      </text>
    </comment>
  </commentList>
</comments>
</file>

<file path=xl/comments2.xml><?xml version="1.0" encoding="utf-8"?>
<comments xmlns="http://schemas.openxmlformats.org/spreadsheetml/2006/main">
  <authors>
    <author>Mortimore Christina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Mortimore Christina:</t>
        </r>
        <r>
          <rPr>
            <sz val="9"/>
            <color indexed="81"/>
            <rFont val="Tahoma"/>
            <family val="2"/>
          </rPr>
          <t xml:space="preserve">
dried @ 60oC
weighed (date)</t>
        </r>
      </text>
    </comment>
  </commentList>
</comments>
</file>

<file path=xl/sharedStrings.xml><?xml version="1.0" encoding="utf-8"?>
<sst xmlns="http://schemas.openxmlformats.org/spreadsheetml/2006/main" count="389" uniqueCount="160">
  <si>
    <t>date sampled</t>
  </si>
  <si>
    <t>plant</t>
  </si>
  <si>
    <t>treatment</t>
  </si>
  <si>
    <t xml:space="preserve">rep </t>
  </si>
  <si>
    <t>stalk count (5m)</t>
  </si>
  <si>
    <t>MS</t>
  </si>
  <si>
    <t>LC</t>
  </si>
  <si>
    <t>use to calculate % millable stalk</t>
  </si>
  <si>
    <t>calculate millable yield (t/ha) = biomass (t/ha) x %MS/100</t>
  </si>
  <si>
    <t>individual stalk weight</t>
  </si>
  <si>
    <t>individual millable stalk weight</t>
  </si>
  <si>
    <t>TTL</t>
  </si>
  <si>
    <t>weight (kg)</t>
  </si>
  <si>
    <t>% MS</t>
  </si>
  <si>
    <t>TTL =</t>
  </si>
  <si>
    <t>MS =</t>
  </si>
  <si>
    <t xml:space="preserve">LC = </t>
  </si>
  <si>
    <t>Total bunch of 12 stalks</t>
  </si>
  <si>
    <t>Millable stalk of 12 stalks</t>
  </si>
  <si>
    <t>Leaf cabbage of 12 stalks</t>
  </si>
  <si>
    <t>wet weight (g)</t>
  </si>
  <si>
    <t>dry weight (g)</t>
  </si>
  <si>
    <t>Rep 3 collected from road end of each treatment</t>
  </si>
  <si>
    <t>Rep 1 + 2 collected from flume end of the paddock for each treatment</t>
  </si>
  <si>
    <t>For each rep:</t>
  </si>
  <si>
    <t>5m double row of cane counted for number of sticks</t>
  </si>
  <si>
    <t>12 sticks cut from 5m section counted</t>
  </si>
  <si>
    <t>12 sticks bunched together</t>
  </si>
  <si>
    <t>Bunch weighed</t>
  </si>
  <si>
    <t>Tops removed</t>
  </si>
  <si>
    <t>Stalks weighed</t>
  </si>
  <si>
    <t>6 tops collected for mulching</t>
  </si>
  <si>
    <t>6 stalks collected for mulching</t>
  </si>
  <si>
    <t>Subsamples collected from mulched material, weighed and dried</t>
  </si>
  <si>
    <t>Row Labels</t>
  </si>
  <si>
    <t>Grand Total</t>
  </si>
  <si>
    <t>Treatment</t>
  </si>
  <si>
    <t>tmnt</t>
  </si>
  <si>
    <t>ID</t>
  </si>
  <si>
    <t>P2R2 Cane Tmnt1 Rep1 MS</t>
  </si>
  <si>
    <t>P2R2 Cane Tmnt1 Rep1 LC</t>
  </si>
  <si>
    <t>P2R2 Cane Tmnt1 Rep2 MS</t>
  </si>
  <si>
    <t>P2R2 Cane Tmnt1 Rep2 LC</t>
  </si>
  <si>
    <t>P2R2 Cane Tmnt1 Rep3 MS</t>
  </si>
  <si>
    <t>P2R2 Cane Tmnt1 Rep3 LC</t>
  </si>
  <si>
    <t>P2R2 Cane Tmnt2 Rep1 MS</t>
  </si>
  <si>
    <t>P2R2 Cane Tmnt2 Rep1 LC</t>
  </si>
  <si>
    <t>P2R2 Cane Tmnt2 Rep2 MS</t>
  </si>
  <si>
    <t>P2R2 Cane Tmnt2 Rep2 LC</t>
  </si>
  <si>
    <t>P2R2 Cane Tmnt2 Rep3 MS</t>
  </si>
  <si>
    <t>P2R2 Cane Tmnt2 Rep3 LC</t>
  </si>
  <si>
    <t>P2R2 Cane Tmnt3 Rep1 MS</t>
  </si>
  <si>
    <t>P2R2 Cane Tmnt3 Rep1 LC</t>
  </si>
  <si>
    <t>P2R2 Cane Tmnt3 Rep2 MS</t>
  </si>
  <si>
    <t>P2R2 Cane Tmnt3 Rep2 LC</t>
  </si>
  <si>
    <t>P2R2 Cane Tmnt3 Rep3 MS</t>
  </si>
  <si>
    <t>P2R2 Cane Tmnt3 Rep3 LC</t>
  </si>
  <si>
    <t>P2R2 Cane Tmnt4 Rep1 MS</t>
  </si>
  <si>
    <t>P2R2 Cane Tmnt4 Rep1 LC</t>
  </si>
  <si>
    <t>P2R2 Cane Tmnt4 Rep2 MS</t>
  </si>
  <si>
    <t>P2R2 Cane Tmnt4 Rep2 LC</t>
  </si>
  <si>
    <t>P2R2 Cane Tmnt4 Rep3 MS</t>
  </si>
  <si>
    <t>P2R2 Cane Tmnt4 Rep3 LC</t>
  </si>
  <si>
    <t>P2R2 Cane Tmnt5 Rep1 MS</t>
  </si>
  <si>
    <t>P2R2 Cane Tmnt5 Rep1 LC</t>
  </si>
  <si>
    <t>P2R2 Cane Tmnt5 Rep2 MS</t>
  </si>
  <si>
    <t>P2R2 Cane Tmnt5 Rep2 LC</t>
  </si>
  <si>
    <t>P2R2 Cane Tmnt5 Rep3 MS</t>
  </si>
  <si>
    <t>P2R2 Cane Tmnt5 Rep3 LC</t>
  </si>
  <si>
    <t>Lab #</t>
  </si>
  <si>
    <t>Description</t>
  </si>
  <si>
    <t>Date sampled</t>
  </si>
  <si>
    <t>Rep</t>
  </si>
  <si>
    <t>Part</t>
  </si>
  <si>
    <t>P_KJ_AA</t>
  </si>
  <si>
    <t>P_DUM_CN</t>
  </si>
  <si>
    <t>P_NITM_ICP</t>
  </si>
  <si>
    <t>TKN</t>
  </si>
  <si>
    <t>TKP</t>
  </si>
  <si>
    <t>TC</t>
  </si>
  <si>
    <t>TN</t>
  </si>
  <si>
    <t>Al</t>
  </si>
  <si>
    <t>B</t>
  </si>
  <si>
    <t>Ca</t>
  </si>
  <si>
    <t>Cu</t>
  </si>
  <si>
    <t>Fe</t>
  </si>
  <si>
    <t>K</t>
  </si>
  <si>
    <t>Mg</t>
  </si>
  <si>
    <t>Mn</t>
  </si>
  <si>
    <t>Na</t>
  </si>
  <si>
    <t>P</t>
  </si>
  <si>
    <t>S</t>
  </si>
  <si>
    <t>Zn</t>
  </si>
  <si>
    <t>%</t>
  </si>
  <si>
    <t>mg/kg</t>
  </si>
  <si>
    <t>stalks/ha</t>
  </si>
  <si>
    <t>stalks/m2</t>
  </si>
  <si>
    <t>N content stalk (%)</t>
  </si>
  <si>
    <t>N content LC (%)</t>
  </si>
  <si>
    <t>Column Labels</t>
  </si>
  <si>
    <t>12 stalk wt (kg)</t>
  </si>
  <si>
    <t>12 leaf wt (kg)</t>
  </si>
  <si>
    <t>N stalk (kg/ha)</t>
  </si>
  <si>
    <t>N leaf (kg/ha)</t>
  </si>
  <si>
    <t>wt stalk/ha (kg/ha)</t>
  </si>
  <si>
    <t>wt LC/ha (kg/ha)</t>
  </si>
  <si>
    <t>mean leaf N content</t>
  </si>
  <si>
    <t>mean stalk N export</t>
  </si>
  <si>
    <t>Average of % MS</t>
  </si>
  <si>
    <t>#</t>
  </si>
  <si>
    <t>mean stalk N export (kg/ha)</t>
  </si>
  <si>
    <t>mean leaf N content (kg/ha)</t>
  </si>
  <si>
    <t>Biomass sampling carried out 29/06/2016</t>
  </si>
  <si>
    <t>bunch weight (kg)</t>
  </si>
  <si>
    <t>(blank)</t>
  </si>
  <si>
    <t>DM proportion</t>
  </si>
  <si>
    <t>Average of DM proportion</t>
  </si>
  <si>
    <t>DM proportion stalk</t>
  </si>
  <si>
    <t>DM proportion LC</t>
  </si>
  <si>
    <r>
      <t>24/03/2015</t>
    </r>
    <r>
      <rPr>
        <sz val="10"/>
        <color theme="1"/>
        <rFont val="Calibri"/>
        <family val="2"/>
        <scheme val="minor"/>
      </rPr>
      <t xml:space="preserve"> Plant crop - Stalk elongation biomass sampling</t>
    </r>
  </si>
  <si>
    <r>
      <t xml:space="preserve">03/11/2015 </t>
    </r>
    <r>
      <rPr>
        <sz val="10"/>
        <color theme="1"/>
        <rFont val="Calibri"/>
        <family val="2"/>
        <scheme val="minor"/>
      </rPr>
      <t>Plant crop - Harvest biomass sampling</t>
    </r>
  </si>
  <si>
    <t>16-0587-0001</t>
  </si>
  <si>
    <t>16-0587-0002</t>
  </si>
  <si>
    <t>16-0587-0003</t>
  </si>
  <si>
    <t>16-0587-0004</t>
  </si>
  <si>
    <t>16-0587-0005</t>
  </si>
  <si>
    <t>16-0587-0006</t>
  </si>
  <si>
    <t>16-0587-0007</t>
  </si>
  <si>
    <t>16-0587-0008</t>
  </si>
  <si>
    <t>16-0587-0009</t>
  </si>
  <si>
    <t>16-0587-0010</t>
  </si>
  <si>
    <t>16-0587-0011</t>
  </si>
  <si>
    <t>16-0587-0012</t>
  </si>
  <si>
    <t>16-0587-0013</t>
  </si>
  <si>
    <t>16-0587-0014</t>
  </si>
  <si>
    <t>16-0587-0015</t>
  </si>
  <si>
    <t>16-0587-0016</t>
  </si>
  <si>
    <t>16-0587-0017</t>
  </si>
  <si>
    <t>16-0587-0018</t>
  </si>
  <si>
    <t>16-0587-0019</t>
  </si>
  <si>
    <t>16-0587-0020</t>
  </si>
  <si>
    <t>16-0587-0021</t>
  </si>
  <si>
    <t>16-0587-0022</t>
  </si>
  <si>
    <t>16-0587-0023</t>
  </si>
  <si>
    <t>16-0587-0024</t>
  </si>
  <si>
    <t>16-0587-0025</t>
  </si>
  <si>
    <t>16-0587-0026</t>
  </si>
  <si>
    <t>16-0587-0027</t>
  </si>
  <si>
    <t>16-0587-0028</t>
  </si>
  <si>
    <t>16-0587-0029</t>
  </si>
  <si>
    <t>16-0587-0030</t>
  </si>
  <si>
    <t>&lt;4.3</t>
  </si>
  <si>
    <t>&lt;0.005</t>
  </si>
  <si>
    <r>
      <t>29/06/2016</t>
    </r>
    <r>
      <rPr>
        <sz val="10"/>
        <color theme="1"/>
        <rFont val="Calibri"/>
        <family val="2"/>
        <scheme val="minor"/>
      </rPr>
      <t xml:space="preserve"> First ratoon crop - Stalk elongation biomass sampling</t>
    </r>
  </si>
  <si>
    <t>Average of TN</t>
  </si>
  <si>
    <t>summary</t>
  </si>
  <si>
    <t>trt</t>
  </si>
  <si>
    <t>wt stalk/ha (t/ha)</t>
  </si>
  <si>
    <t>wt LC/ha (t/ha)</t>
  </si>
  <si>
    <t>total_t_ha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</si>
</sst>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Border="1"/>
    <xf numFmtId="16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3" xfId="0" applyNumberFormat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indent="1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NumberFormat="1" applyFont="1"/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vertic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164" fontId="0" fillId="2" borderId="0" xfId="0" applyNumberFormat="1" applyFill="1"/>
    <xf numFmtId="1" fontId="0" fillId="2" borderId="0" xfId="0" applyNumberFormat="1" applyFill="1"/>
    <xf numFmtId="0" fontId="9" fillId="3" borderId="5" xfId="0" applyFont="1" applyFill="1" applyBorder="1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rth%20Science\Land%20and%20Water%20Science\Projects\Reef_Rescue_P2R2\Results\Biomass\biomass%20sampling%20results_0311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lk count"/>
      <sheetName val="millable stalk"/>
      <sheetName val="subsample"/>
      <sheetName val="summary"/>
      <sheetName val="lab"/>
      <sheetName val="pivot"/>
      <sheetName val="notes"/>
      <sheetName val="Sheet1"/>
    </sheetNames>
    <sheetDataSet>
      <sheetData sheetId="0"/>
      <sheetData sheetId="1"/>
      <sheetData sheetId="2"/>
      <sheetData sheetId="3">
        <row r="4">
          <cell r="A4">
            <v>1</v>
          </cell>
          <cell r="B4">
            <v>65.302586706867416</v>
          </cell>
          <cell r="C4">
            <v>55.961088866741363</v>
          </cell>
        </row>
        <row r="5">
          <cell r="A5">
            <v>2</v>
          </cell>
          <cell r="B5">
            <v>51.993048930501537</v>
          </cell>
          <cell r="C5">
            <v>60.717527475313943</v>
          </cell>
        </row>
        <row r="6">
          <cell r="A6">
            <v>3</v>
          </cell>
          <cell r="B6">
            <v>42.625120594634694</v>
          </cell>
          <cell r="C6">
            <v>45.115824364477959</v>
          </cell>
        </row>
        <row r="7">
          <cell r="A7">
            <v>4</v>
          </cell>
          <cell r="B7">
            <v>46.3202676079786</v>
          </cell>
          <cell r="C7">
            <v>57.124388838734205</v>
          </cell>
        </row>
        <row r="8">
          <cell r="A8">
            <v>5</v>
          </cell>
          <cell r="B8">
            <v>48.194975368109112</v>
          </cell>
          <cell r="C8">
            <v>65.493759809225637</v>
          </cell>
        </row>
        <row r="14">
          <cell r="A14">
            <v>1</v>
          </cell>
          <cell r="B14">
            <v>80.116499646735349</v>
          </cell>
          <cell r="C14">
            <v>30.650582052738006</v>
          </cell>
        </row>
        <row r="15">
          <cell r="A15">
            <v>2</v>
          </cell>
          <cell r="B15">
            <v>70.16760762424677</v>
          </cell>
          <cell r="C15">
            <v>31.765181596825311</v>
          </cell>
        </row>
        <row r="16">
          <cell r="A16">
            <v>3</v>
          </cell>
          <cell r="B16">
            <v>60.405799447356209</v>
          </cell>
          <cell r="C16">
            <v>32.152973804315195</v>
          </cell>
        </row>
        <row r="17">
          <cell r="A17">
            <v>4</v>
          </cell>
          <cell r="B17">
            <v>63.898357532296387</v>
          </cell>
          <cell r="C17">
            <v>28.602974545452227</v>
          </cell>
        </row>
        <row r="18">
          <cell r="A18">
            <v>5</v>
          </cell>
          <cell r="B18">
            <v>64.109838088829164</v>
          </cell>
          <cell r="C18">
            <v>39.934672697463945</v>
          </cell>
        </row>
      </sheetData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RTIMORE Christina" refreshedDate="42551.45646828704" createdVersion="4" refreshedVersion="4" minRefreshableVersion="3" recordCount="45">
  <cacheSource type="worksheet">
    <worksheetSource ref="A1:F46" sheet="millable stalk"/>
  </cacheSource>
  <cacheFields count="6">
    <cacheField name="date sampled" numFmtId="14">
      <sharedItems containsSemiMixedTypes="0" containsNonDate="0" containsDate="1" containsString="0" minDate="2016-06-29T00:00:00" maxDate="2016-06-30T00:00:00"/>
    </cacheField>
    <cacheField name="treatmen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rep " numFmtId="0">
      <sharedItems containsSemiMixedTypes="0" containsString="0" containsNumber="1" containsInteger="1" minValue="1" maxValue="3"/>
    </cacheField>
    <cacheField name="plant" numFmtId="0">
      <sharedItems/>
    </cacheField>
    <cacheField name="weight (kg)" numFmtId="0">
      <sharedItems containsSemiMixedTypes="0" containsString="0" containsNumber="1" minValue="2" maxValue="16"/>
    </cacheField>
    <cacheField name="% MS" numFmtId="1">
      <sharedItems containsString="0" containsBlank="1" containsNumber="1" minValue="63.636363636363633" maxValue="78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ORTIMORE Christina" refreshedDate="42565.593174074071" createdVersion="4" refreshedVersion="4" minRefreshableVersion="3" recordCount="31">
  <cacheSource type="worksheet">
    <worksheetSource ref="A1:H32" sheet="subsample"/>
  </cacheSource>
  <cacheFields count="8">
    <cacheField name="date sampled" numFmtId="14">
      <sharedItems containsNonDate="0" containsDate="1" containsString="0" containsBlank="1" minDate="2016-06-29T00:00:00" maxDate="2016-06-30T00:00:00"/>
    </cacheField>
    <cacheField name="tmnt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rep " numFmtId="0">
      <sharedItems containsString="0" containsBlank="1" containsNumber="1" containsInteger="1" minValue="1" maxValue="3"/>
    </cacheField>
    <cacheField name="#" numFmtId="0">
      <sharedItems containsString="0" containsBlank="1" containsNumber="1" containsInteger="1" minValue="1" maxValue="1"/>
    </cacheField>
    <cacheField name="plant" numFmtId="0">
      <sharedItems containsBlank="1" count="3">
        <s v="MS"/>
        <s v="LC"/>
        <m/>
      </sharedItems>
    </cacheField>
    <cacheField name="wet weight (g)" numFmtId="0">
      <sharedItems containsString="0" containsBlank="1" containsNumber="1" minValue="153.75" maxValue="371.76"/>
    </cacheField>
    <cacheField name="dry weight (g)" numFmtId="0">
      <sharedItems containsString="0" containsBlank="1" containsNumber="1" minValue="46.31" maxValue="117.76"/>
    </cacheField>
    <cacheField name="DM proportion" numFmtId="2">
      <sharedItems containsString="0" containsBlank="1" containsNumber="1" minValue="0.27269760104444324" maxValue="0.3823408997861984" count="31">
        <n v="0.30574485234850152"/>
        <n v="0.29142438053329145"/>
        <n v="0.30950210378681625"/>
        <n v="0.3133514986376022"/>
        <n v="0.29722193886225307"/>
        <n v="0.28819201121233357"/>
        <n v="0.33480636891107812"/>
        <n v="0.31916426512968299"/>
        <n v="0.32034337944664032"/>
        <n v="0.3192993837171586"/>
        <n v="0.31031217448944165"/>
        <n v="0.27702951651860647"/>
        <n v="0.33334311108503706"/>
        <n v="0.31100027708506511"/>
        <n v="0.32373883161512029"/>
        <n v="0.31771839450525863"/>
        <n v="0.32891660171473108"/>
        <n v="0.27780443335572402"/>
        <n v="0.33168165620227391"/>
        <n v="0.30479700675713406"/>
        <n v="0.33761596359180818"/>
        <n v="0.31474351012296609"/>
        <n v="0.3204681828283576"/>
        <n v="0.30554692838064473"/>
        <n v="0.3823408997861984"/>
        <n v="0.30120325203252035"/>
        <n v="0.31601221918156941"/>
        <n v="0.29581818181818181"/>
        <n v="0.29782655476651604"/>
        <n v="0.272697601044443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AHIR Nikita" refreshedDate="42685.352928703702" createdVersion="4" refreshedVersion="5" minRefreshableVersion="3" recordCount="30">
  <cacheSource type="worksheet">
    <worksheetSource ref="E4:W34" sheet="lab"/>
  </cacheSource>
  <cacheFields count="19">
    <cacheField name="Treatmen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Rep" numFmtId="0">
      <sharedItems containsSemiMixedTypes="0" containsString="0" containsNumber="1" containsInteger="1" minValue="1" maxValue="3" count="3">
        <n v="1"/>
        <n v="2"/>
        <n v="3"/>
      </sharedItems>
    </cacheField>
    <cacheField name="Part" numFmtId="0">
      <sharedItems count="2">
        <s v="MS"/>
        <s v="LC"/>
      </sharedItems>
    </cacheField>
    <cacheField name="TKN" numFmtId="0">
      <sharedItems containsSemiMixedTypes="0" containsString="0" containsNumber="1" minValue="0.16" maxValue="0.82"/>
    </cacheField>
    <cacheField name="TKP" numFmtId="0">
      <sharedItems containsSemiMixedTypes="0" containsString="0" containsNumber="1" minValue="3.9E-2" maxValue="0.17699999999999999"/>
    </cacheField>
    <cacheField name="TC" numFmtId="0">
      <sharedItems containsSemiMixedTypes="0" containsString="0" containsNumber="1" minValue="43.3" maxValue="47.2"/>
    </cacheField>
    <cacheField name="TN" numFmtId="0">
      <sharedItems containsSemiMixedTypes="0" containsString="0" containsNumber="1" minValue="0.14000000000000001" maxValue="0.89"/>
    </cacheField>
    <cacheField name="Al" numFmtId="0">
      <sharedItems containsSemiMixedTypes="0" containsString="0" containsNumber="1" containsInteger="1" minValue="37" maxValue="220"/>
    </cacheField>
    <cacheField name="B" numFmtId="0">
      <sharedItems/>
    </cacheField>
    <cacheField name="Ca" numFmtId="0">
      <sharedItems containsSemiMixedTypes="0" containsString="0" containsNumber="1" minValue="3.1E-2" maxValue="0.192"/>
    </cacheField>
    <cacheField name="Cu" numFmtId="0">
      <sharedItems containsSemiMixedTypes="0" containsString="0" containsNumber="1" minValue="1.9" maxValue="5"/>
    </cacheField>
    <cacheField name="Fe" numFmtId="0">
      <sharedItems containsSemiMixedTypes="0" containsString="0" containsNumber="1" minValue="26.9" maxValue="233"/>
    </cacheField>
    <cacheField name="K" numFmtId="0">
      <sharedItems containsSemiMixedTypes="0" containsString="0" containsNumber="1" minValue="0.26200000000000001" maxValue="2.5099999999999998"/>
    </cacheField>
    <cacheField name="Mg" numFmtId="0">
      <sharedItems containsSemiMixedTypes="0" containsString="0" containsNumber="1" minValue="2.5000000000000001E-2" maxValue="0.123"/>
    </cacheField>
    <cacheField name="Mn" numFmtId="0">
      <sharedItems containsSemiMixedTypes="0" containsString="0" containsNumber="1" minValue="4.63" maxValue="47.1"/>
    </cacheField>
    <cacheField name="Na" numFmtId="0">
      <sharedItems containsMixedTypes="1" containsNumber="1" minValue="5.0000000000000001E-3" maxValue="7.0000000000000001E-3"/>
    </cacheField>
    <cacheField name="P" numFmtId="0">
      <sharedItems containsSemiMixedTypes="0" containsString="0" containsNumber="1" minValue="3.6999999999999998E-2" maxValue="0.183"/>
    </cacheField>
    <cacheField name="S" numFmtId="0">
      <sharedItems containsSemiMixedTypes="0" containsString="0" containsNumber="1" minValue="0.03" maxValue="0.16"/>
    </cacheField>
    <cacheField name="Zn" numFmtId="0">
      <sharedItems containsSemiMixedTypes="0" containsString="0" containsNumber="1" minValue="4.5999999999999996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d v="2016-06-29T00:00:00"/>
    <x v="0"/>
    <n v="1"/>
    <s v="TTL"/>
    <n v="14"/>
    <m/>
  </r>
  <r>
    <d v="2016-06-29T00:00:00"/>
    <x v="0"/>
    <n v="1"/>
    <s v="MS"/>
    <n v="10.5"/>
    <n v="75"/>
  </r>
  <r>
    <d v="2016-06-29T00:00:00"/>
    <x v="0"/>
    <n v="1"/>
    <s v="LC"/>
    <n v="3.5"/>
    <m/>
  </r>
  <r>
    <d v="2016-06-29T00:00:00"/>
    <x v="0"/>
    <n v="2"/>
    <s v="TTL"/>
    <n v="12"/>
    <m/>
  </r>
  <r>
    <d v="2016-06-29T00:00:00"/>
    <x v="0"/>
    <n v="2"/>
    <s v="MS"/>
    <n v="9"/>
    <n v="75"/>
  </r>
  <r>
    <d v="2016-06-29T00:00:00"/>
    <x v="0"/>
    <n v="2"/>
    <s v="LC"/>
    <n v="3"/>
    <m/>
  </r>
  <r>
    <d v="2016-06-29T00:00:00"/>
    <x v="0"/>
    <n v="3"/>
    <s v="TTL"/>
    <n v="16"/>
    <m/>
  </r>
  <r>
    <d v="2016-06-29T00:00:00"/>
    <x v="0"/>
    <n v="3"/>
    <s v="MS"/>
    <n v="12.5"/>
    <n v="78.125"/>
  </r>
  <r>
    <d v="2016-06-29T00:00:00"/>
    <x v="0"/>
    <n v="3"/>
    <s v="LC"/>
    <n v="3.5"/>
    <m/>
  </r>
  <r>
    <d v="2016-06-29T00:00:00"/>
    <x v="1"/>
    <n v="1"/>
    <s v="TTL"/>
    <n v="12"/>
    <m/>
  </r>
  <r>
    <d v="2016-06-29T00:00:00"/>
    <x v="1"/>
    <n v="1"/>
    <s v="MS"/>
    <n v="9"/>
    <n v="75"/>
  </r>
  <r>
    <d v="2016-06-29T00:00:00"/>
    <x v="1"/>
    <n v="1"/>
    <s v="LC"/>
    <n v="3"/>
    <m/>
  </r>
  <r>
    <d v="2016-06-29T00:00:00"/>
    <x v="1"/>
    <n v="2"/>
    <s v="TTL"/>
    <n v="12"/>
    <m/>
  </r>
  <r>
    <d v="2016-06-29T00:00:00"/>
    <x v="1"/>
    <n v="2"/>
    <s v="MS"/>
    <n v="9"/>
    <n v="75"/>
  </r>
  <r>
    <d v="2016-06-29T00:00:00"/>
    <x v="1"/>
    <n v="2"/>
    <s v="LC"/>
    <n v="3"/>
    <m/>
  </r>
  <r>
    <d v="2016-06-29T00:00:00"/>
    <x v="1"/>
    <n v="3"/>
    <s v="TTL"/>
    <n v="13"/>
    <m/>
  </r>
  <r>
    <d v="2016-06-29T00:00:00"/>
    <x v="1"/>
    <n v="3"/>
    <s v="MS"/>
    <n v="9.5"/>
    <n v="73.076923076923066"/>
  </r>
  <r>
    <d v="2016-06-29T00:00:00"/>
    <x v="1"/>
    <n v="3"/>
    <s v="LC"/>
    <n v="3.5"/>
    <m/>
  </r>
  <r>
    <d v="2016-06-29T00:00:00"/>
    <x v="2"/>
    <n v="1"/>
    <s v="TTL"/>
    <n v="10.5"/>
    <m/>
  </r>
  <r>
    <d v="2016-06-29T00:00:00"/>
    <x v="2"/>
    <n v="1"/>
    <s v="MS"/>
    <n v="7.5"/>
    <n v="71.428571428571431"/>
  </r>
  <r>
    <d v="2016-06-29T00:00:00"/>
    <x v="2"/>
    <n v="1"/>
    <s v="LC"/>
    <n v="3"/>
    <m/>
  </r>
  <r>
    <d v="2016-06-29T00:00:00"/>
    <x v="2"/>
    <n v="2"/>
    <s v="TTL"/>
    <n v="12"/>
    <m/>
  </r>
  <r>
    <d v="2016-06-29T00:00:00"/>
    <x v="2"/>
    <n v="2"/>
    <s v="MS"/>
    <n v="8"/>
    <n v="66.666666666666657"/>
  </r>
  <r>
    <d v="2016-06-29T00:00:00"/>
    <x v="2"/>
    <n v="2"/>
    <s v="LC"/>
    <n v="4"/>
    <m/>
  </r>
  <r>
    <d v="2016-06-29T00:00:00"/>
    <x v="2"/>
    <n v="3"/>
    <s v="TTL"/>
    <n v="15"/>
    <m/>
  </r>
  <r>
    <d v="2016-06-29T00:00:00"/>
    <x v="2"/>
    <n v="3"/>
    <s v="MS"/>
    <n v="11"/>
    <n v="73.333333333333329"/>
  </r>
  <r>
    <d v="2016-06-29T00:00:00"/>
    <x v="2"/>
    <n v="3"/>
    <s v="LC"/>
    <n v="4"/>
    <m/>
  </r>
  <r>
    <d v="2016-06-29T00:00:00"/>
    <x v="3"/>
    <n v="1"/>
    <s v="TTL"/>
    <n v="10"/>
    <m/>
  </r>
  <r>
    <d v="2016-06-29T00:00:00"/>
    <x v="3"/>
    <n v="1"/>
    <s v="MS"/>
    <n v="7"/>
    <n v="70"/>
  </r>
  <r>
    <d v="2016-06-29T00:00:00"/>
    <x v="3"/>
    <n v="1"/>
    <s v="LC"/>
    <n v="3"/>
    <m/>
  </r>
  <r>
    <d v="2016-06-29T00:00:00"/>
    <x v="3"/>
    <n v="2"/>
    <s v="TTL"/>
    <n v="8"/>
    <m/>
  </r>
  <r>
    <d v="2016-06-29T00:00:00"/>
    <x v="3"/>
    <n v="2"/>
    <s v="MS"/>
    <n v="6"/>
    <n v="75"/>
  </r>
  <r>
    <d v="2016-06-29T00:00:00"/>
    <x v="3"/>
    <n v="2"/>
    <s v="LC"/>
    <n v="2"/>
    <m/>
  </r>
  <r>
    <d v="2016-06-29T00:00:00"/>
    <x v="3"/>
    <n v="3"/>
    <s v="TTL"/>
    <n v="12.5"/>
    <m/>
  </r>
  <r>
    <d v="2016-06-29T00:00:00"/>
    <x v="3"/>
    <n v="3"/>
    <s v="MS"/>
    <n v="9"/>
    <n v="72"/>
  </r>
  <r>
    <d v="2016-06-29T00:00:00"/>
    <x v="3"/>
    <n v="3"/>
    <s v="LC"/>
    <n v="3.5"/>
    <m/>
  </r>
  <r>
    <d v="2016-06-29T00:00:00"/>
    <x v="4"/>
    <n v="1"/>
    <s v="TTL"/>
    <n v="7"/>
    <m/>
  </r>
  <r>
    <d v="2016-06-29T00:00:00"/>
    <x v="4"/>
    <n v="1"/>
    <s v="MS"/>
    <n v="5"/>
    <n v="71.428571428571431"/>
  </r>
  <r>
    <d v="2016-06-29T00:00:00"/>
    <x v="4"/>
    <n v="1"/>
    <s v="LC"/>
    <n v="2"/>
    <m/>
  </r>
  <r>
    <d v="2016-06-29T00:00:00"/>
    <x v="4"/>
    <n v="2"/>
    <s v="TTL"/>
    <n v="9"/>
    <m/>
  </r>
  <r>
    <d v="2016-06-29T00:00:00"/>
    <x v="4"/>
    <n v="2"/>
    <s v="MS"/>
    <n v="6"/>
    <n v="66.666666666666657"/>
  </r>
  <r>
    <d v="2016-06-29T00:00:00"/>
    <x v="4"/>
    <n v="2"/>
    <s v="LC"/>
    <n v="3"/>
    <m/>
  </r>
  <r>
    <d v="2016-06-29T00:00:00"/>
    <x v="4"/>
    <n v="3"/>
    <s v="TTL"/>
    <n v="11"/>
    <m/>
  </r>
  <r>
    <d v="2016-06-29T00:00:00"/>
    <x v="4"/>
    <n v="3"/>
    <s v="MS"/>
    <n v="7"/>
    <n v="63.636363636363633"/>
  </r>
  <r>
    <d v="2016-06-29T00:00:00"/>
    <x v="4"/>
    <n v="3"/>
    <s v="LC"/>
    <n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d v="2016-06-29T00:00:00"/>
    <x v="0"/>
    <n v="1"/>
    <n v="1"/>
    <x v="0"/>
    <n v="272.94"/>
    <n v="83.45"/>
    <x v="0"/>
  </r>
  <r>
    <d v="2016-06-29T00:00:00"/>
    <x v="0"/>
    <n v="1"/>
    <n v="1"/>
    <x v="1"/>
    <n v="190.89"/>
    <n v="55.63"/>
    <x v="1"/>
  </r>
  <r>
    <d v="2016-06-29T00:00:00"/>
    <x v="0"/>
    <n v="2"/>
    <n v="1"/>
    <x v="0"/>
    <n v="285.2"/>
    <n v="88.27"/>
    <x v="2"/>
  </r>
  <r>
    <d v="2016-06-29T00:00:00"/>
    <x v="0"/>
    <n v="2"/>
    <n v="1"/>
    <x v="1"/>
    <n v="201.85"/>
    <n v="63.25"/>
    <x v="3"/>
  </r>
  <r>
    <d v="2016-06-29T00:00:00"/>
    <x v="0"/>
    <n v="3"/>
    <n v="1"/>
    <x v="0"/>
    <n v="294.08999999999997"/>
    <n v="87.41"/>
    <x v="4"/>
  </r>
  <r>
    <d v="2016-06-29T00:00:00"/>
    <x v="0"/>
    <n v="3"/>
    <n v="1"/>
    <x v="1"/>
    <n v="171.24"/>
    <n v="49.35"/>
    <x v="5"/>
  </r>
  <r>
    <d v="2016-06-29T00:00:00"/>
    <x v="1"/>
    <n v="1"/>
    <n v="1"/>
    <x v="0"/>
    <n v="296.44"/>
    <n v="99.25"/>
    <x v="6"/>
  </r>
  <r>
    <d v="2016-06-29T00:00:00"/>
    <x v="1"/>
    <n v="1"/>
    <n v="1"/>
    <x v="1"/>
    <n v="166.56"/>
    <n v="53.16"/>
    <x v="7"/>
  </r>
  <r>
    <d v="2016-06-29T00:00:00"/>
    <x v="1"/>
    <n v="2"/>
    <n v="1"/>
    <x v="0"/>
    <n v="323.83999999999997"/>
    <n v="103.74"/>
    <x v="8"/>
  </r>
  <r>
    <d v="2016-06-29T00:00:00"/>
    <x v="1"/>
    <n v="2"/>
    <n v="1"/>
    <x v="1"/>
    <n v="154.15"/>
    <n v="49.22"/>
    <x v="9"/>
  </r>
  <r>
    <d v="2016-06-29T00:00:00"/>
    <x v="1"/>
    <n v="3"/>
    <n v="1"/>
    <x v="0"/>
    <n v="316.81"/>
    <n v="98.31"/>
    <x v="10"/>
  </r>
  <r>
    <d v="2016-06-29T00:00:00"/>
    <x v="1"/>
    <n v="3"/>
    <n v="1"/>
    <x v="1"/>
    <n v="244.27"/>
    <n v="67.67"/>
    <x v="11"/>
  </r>
  <r>
    <d v="2016-06-29T00:00:00"/>
    <x v="2"/>
    <n v="1"/>
    <n v="1"/>
    <x v="0"/>
    <n v="340.91"/>
    <n v="113.64"/>
    <x v="12"/>
  </r>
  <r>
    <d v="2016-06-29T00:00:00"/>
    <x v="2"/>
    <n v="1"/>
    <n v="1"/>
    <x v="1"/>
    <n v="180.45"/>
    <n v="56.12"/>
    <x v="13"/>
  </r>
  <r>
    <d v="2016-06-29T00:00:00"/>
    <x v="2"/>
    <n v="2"/>
    <n v="1"/>
    <x v="0"/>
    <n v="363.75"/>
    <n v="117.76"/>
    <x v="14"/>
  </r>
  <r>
    <d v="2016-06-29T00:00:00"/>
    <x v="2"/>
    <n v="2"/>
    <n v="1"/>
    <x v="1"/>
    <n v="186.36"/>
    <n v="59.21"/>
    <x v="15"/>
  </r>
  <r>
    <d v="2016-06-29T00:00:00"/>
    <x v="2"/>
    <n v="3"/>
    <n v="1"/>
    <x v="0"/>
    <n v="307.92"/>
    <n v="101.28"/>
    <x v="16"/>
  </r>
  <r>
    <d v="2016-06-29T00:00:00"/>
    <x v="2"/>
    <n v="3"/>
    <n v="1"/>
    <x v="1"/>
    <n v="208.42"/>
    <n v="57.9"/>
    <x v="17"/>
  </r>
  <r>
    <d v="2016-06-29T00:00:00"/>
    <x v="3"/>
    <n v="1"/>
    <n v="1"/>
    <x v="0"/>
    <n v="294.64999999999998"/>
    <n v="97.73"/>
    <x v="18"/>
  </r>
  <r>
    <d v="2016-06-29T00:00:00"/>
    <x v="3"/>
    <n v="1"/>
    <n v="1"/>
    <x v="1"/>
    <n v="179.07"/>
    <n v="54.58"/>
    <x v="19"/>
  </r>
  <r>
    <d v="2016-06-29T00:00:00"/>
    <x v="3"/>
    <n v="2"/>
    <n v="1"/>
    <x v="0"/>
    <n v="285.64999999999998"/>
    <n v="96.44"/>
    <x v="20"/>
  </r>
  <r>
    <d v="2016-06-29T00:00:00"/>
    <x v="3"/>
    <n v="2"/>
    <n v="1"/>
    <x v="1"/>
    <n v="161.02000000000001"/>
    <n v="50.68"/>
    <x v="21"/>
  </r>
  <r>
    <d v="2016-06-29T00:00:00"/>
    <x v="3"/>
    <n v="3"/>
    <n v="1"/>
    <x v="0"/>
    <n v="269.98"/>
    <n v="86.52"/>
    <x v="22"/>
  </r>
  <r>
    <d v="2016-06-29T00:00:00"/>
    <x v="3"/>
    <n v="3"/>
    <n v="1"/>
    <x v="1"/>
    <n v="160.99"/>
    <n v="49.19"/>
    <x v="23"/>
  </r>
  <r>
    <d v="2016-06-29T00:00:00"/>
    <x v="4"/>
    <n v="1"/>
    <n v="1"/>
    <x v="0"/>
    <n v="219.83"/>
    <n v="84.05"/>
    <x v="24"/>
  </r>
  <r>
    <d v="2016-06-29T00:00:00"/>
    <x v="4"/>
    <n v="1"/>
    <n v="1"/>
    <x v="1"/>
    <n v="153.75"/>
    <n v="46.31"/>
    <x v="25"/>
  </r>
  <r>
    <d v="2016-06-29T00:00:00"/>
    <x v="4"/>
    <n v="2"/>
    <n v="1"/>
    <x v="0"/>
    <n v="314.26"/>
    <n v="99.31"/>
    <x v="26"/>
  </r>
  <r>
    <d v="2016-06-29T00:00:00"/>
    <x v="4"/>
    <n v="2"/>
    <n v="1"/>
    <x v="1"/>
    <n v="220"/>
    <n v="65.08"/>
    <x v="27"/>
  </r>
  <r>
    <d v="2016-06-29T00:00:00"/>
    <x v="4"/>
    <n v="3"/>
    <n v="1"/>
    <x v="0"/>
    <n v="371.76"/>
    <n v="110.72"/>
    <x v="28"/>
  </r>
  <r>
    <d v="2016-06-29T00:00:00"/>
    <x v="4"/>
    <n v="3"/>
    <n v="1"/>
    <x v="1"/>
    <n v="183.83"/>
    <n v="50.13"/>
    <x v="29"/>
  </r>
  <r>
    <m/>
    <x v="5"/>
    <m/>
    <m/>
    <x v="2"/>
    <m/>
    <m/>
    <x v="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x v="0"/>
    <x v="0"/>
    <x v="0"/>
    <n v="0.27"/>
    <n v="5.0999999999999997E-2"/>
    <n v="44.8"/>
    <n v="0.28999999999999998"/>
    <n v="170"/>
    <s v="&lt;4.3"/>
    <n v="3.7999999999999999E-2"/>
    <n v="2.6"/>
    <n v="91.3"/>
    <n v="0.51100000000000001"/>
    <n v="3.5000000000000003E-2"/>
    <n v="7.48"/>
    <s v="&lt;0.005"/>
    <n v="4.1000000000000002E-2"/>
    <n v="3.7999999999999999E-2"/>
    <n v="7.39"/>
  </r>
  <r>
    <x v="0"/>
    <x v="0"/>
    <x v="1"/>
    <n v="0.79"/>
    <n v="0.13900000000000001"/>
    <n v="46.3"/>
    <n v="0.84"/>
    <n v="220"/>
    <s v="&lt;4.3"/>
    <n v="0.16500000000000001"/>
    <n v="4.4000000000000004"/>
    <n v="233"/>
    <n v="1.93"/>
    <n v="0.1"/>
    <n v="35.200000000000003"/>
    <n v="5.0000000000000001E-3"/>
    <n v="0.129"/>
    <n v="0.1"/>
    <n v="20.2"/>
  </r>
  <r>
    <x v="0"/>
    <x v="1"/>
    <x v="0"/>
    <n v="0.24"/>
    <n v="4.8000000000000001E-2"/>
    <n v="44.6"/>
    <n v="0.25"/>
    <n v="115"/>
    <s v="&lt;4.3"/>
    <n v="3.9E-2"/>
    <n v="2.1"/>
    <n v="35.200000000000003"/>
    <n v="0.39600000000000002"/>
    <n v="3.4000000000000002E-2"/>
    <n v="7.08"/>
    <s v="&lt;0.005"/>
    <n v="4.1000000000000002E-2"/>
    <n v="0.03"/>
    <n v="5.35"/>
  </r>
  <r>
    <x v="0"/>
    <x v="1"/>
    <x v="1"/>
    <n v="0.82"/>
    <n v="0.13700000000000001"/>
    <n v="47.2"/>
    <n v="0.89"/>
    <n v="136"/>
    <s v="&lt;4.3"/>
    <n v="0.16800000000000001"/>
    <n v="4.3"/>
    <n v="146"/>
    <n v="1.69"/>
    <n v="9.8000000000000004E-2"/>
    <n v="32.9"/>
    <n v="5.0000000000000001E-3"/>
    <n v="0.125"/>
    <n v="9.0999999999999998E-2"/>
    <n v="19.100000000000001"/>
  </r>
  <r>
    <x v="0"/>
    <x v="2"/>
    <x v="0"/>
    <n v="0.24"/>
    <n v="5.7000000000000002E-2"/>
    <n v="44.5"/>
    <n v="0.26"/>
    <n v="79"/>
    <s v="&lt;4.3"/>
    <n v="3.7999999999999999E-2"/>
    <n v="1.9"/>
    <n v="43.2"/>
    <n v="0.4"/>
    <n v="2.7E-2"/>
    <n v="5.52"/>
    <s v="&lt;0.005"/>
    <n v="5.0999999999999997E-2"/>
    <n v="3.6999999999999998E-2"/>
    <n v="4.5999999999999996"/>
  </r>
  <r>
    <x v="0"/>
    <x v="2"/>
    <x v="1"/>
    <n v="0.71"/>
    <n v="0.128"/>
    <n v="46.4"/>
    <n v="0.78"/>
    <n v="143"/>
    <s v="&lt;4.3"/>
    <n v="0.14299999999999999"/>
    <n v="4.4000000000000004"/>
    <n v="97.9"/>
    <n v="1.94"/>
    <n v="0.10100000000000001"/>
    <n v="29"/>
    <s v="&lt;0.005"/>
    <n v="0.125"/>
    <n v="0.10299999999999999"/>
    <n v="21.2"/>
  </r>
  <r>
    <x v="1"/>
    <x v="0"/>
    <x v="0"/>
    <n v="0.16"/>
    <n v="0.05"/>
    <n v="44.5"/>
    <n v="0.14000000000000001"/>
    <n v="47"/>
    <s v="&lt;4.3"/>
    <n v="3.1E-2"/>
    <n v="2"/>
    <n v="36.1"/>
    <n v="0.45"/>
    <n v="2.5000000000000001E-2"/>
    <n v="4.63"/>
    <s v="&lt;0.005"/>
    <n v="0.05"/>
    <n v="4.3999999999999997E-2"/>
    <n v="5.9"/>
  </r>
  <r>
    <x v="1"/>
    <x v="0"/>
    <x v="1"/>
    <n v="0.56000000000000005"/>
    <n v="0.11700000000000001"/>
    <n v="46.6"/>
    <n v="0.61"/>
    <n v="97"/>
    <s v="&lt;4.3"/>
    <n v="0.126"/>
    <n v="3.5"/>
    <n v="104"/>
    <n v="1.97"/>
    <n v="8.4000000000000005E-2"/>
    <n v="23"/>
    <s v="&lt;0.005"/>
    <n v="0.11"/>
    <n v="9.6000000000000002E-2"/>
    <n v="19.899999999999999"/>
  </r>
  <r>
    <x v="1"/>
    <x v="1"/>
    <x v="0"/>
    <n v="0.2"/>
    <n v="3.9E-2"/>
    <n v="44.2"/>
    <n v="0.18"/>
    <n v="101"/>
    <s v="&lt;4.3"/>
    <n v="3.5000000000000003E-2"/>
    <n v="1.9"/>
    <n v="36.299999999999997"/>
    <n v="0.40799999999999997"/>
    <n v="2.7E-2"/>
    <n v="5.13"/>
    <s v="&lt;0.005"/>
    <n v="4.2999999999999997E-2"/>
    <n v="3.7999999999999999E-2"/>
    <n v="4.7300000000000004"/>
  </r>
  <r>
    <x v="1"/>
    <x v="1"/>
    <x v="1"/>
    <n v="0.59"/>
    <n v="0.123"/>
    <n v="46.5"/>
    <n v="0.67"/>
    <n v="192"/>
    <s v="&lt;4.3"/>
    <n v="0.121"/>
    <n v="3.9"/>
    <n v="129"/>
    <n v="2.04"/>
    <n v="8.6999999999999994E-2"/>
    <n v="25.2"/>
    <s v="&lt;0.005"/>
    <n v="0.125"/>
    <n v="9.4E-2"/>
    <n v="19.899999999999999"/>
  </r>
  <r>
    <x v="1"/>
    <x v="2"/>
    <x v="0"/>
    <n v="0.28999999999999998"/>
    <n v="4.8000000000000001E-2"/>
    <n v="44.7"/>
    <n v="0.28999999999999998"/>
    <n v="80"/>
    <s v="&lt;4.3"/>
    <n v="5.5E-2"/>
    <n v="2.1"/>
    <n v="34"/>
    <n v="0.26200000000000001"/>
    <n v="4.2000000000000003E-2"/>
    <n v="4.76"/>
    <s v="&lt;0.005"/>
    <n v="3.7999999999999999E-2"/>
    <n v="3.1E-2"/>
    <n v="5.7"/>
  </r>
  <r>
    <x v="1"/>
    <x v="2"/>
    <x v="1"/>
    <n v="0.63"/>
    <n v="0.127"/>
    <n v="45.8"/>
    <n v="0.68"/>
    <n v="144"/>
    <s v="&lt;4.3"/>
    <n v="0.154"/>
    <n v="4.3"/>
    <n v="191"/>
    <n v="1.57"/>
    <n v="9.0999999999999998E-2"/>
    <n v="18"/>
    <n v="6.0000000000000001E-3"/>
    <n v="0.113"/>
    <n v="8.5999999999999993E-2"/>
    <n v="20"/>
  </r>
  <r>
    <x v="2"/>
    <x v="0"/>
    <x v="0"/>
    <n v="0.17"/>
    <n v="5.6000000000000001E-2"/>
    <n v="44.2"/>
    <n v="0.15"/>
    <n v="122"/>
    <s v="&lt;4.3"/>
    <n v="3.5000000000000003E-2"/>
    <n v="2"/>
    <n v="54.6"/>
    <n v="0.5"/>
    <n v="2.8000000000000001E-2"/>
    <n v="5.84"/>
    <s v="&lt;0.005"/>
    <n v="0.05"/>
    <n v="4.2999999999999997E-2"/>
    <n v="7.31"/>
  </r>
  <r>
    <x v="2"/>
    <x v="0"/>
    <x v="1"/>
    <n v="0.5"/>
    <n v="0.111"/>
    <n v="46.2"/>
    <n v="0.54"/>
    <n v="107"/>
    <s v="&lt;4.3"/>
    <n v="0.11"/>
    <n v="3.1"/>
    <n v="95.5"/>
    <n v="1.73"/>
    <n v="7.9000000000000001E-2"/>
    <n v="22"/>
    <s v="&lt;0.005"/>
    <n v="9.7000000000000003E-2"/>
    <n v="0.08"/>
    <n v="16.7"/>
  </r>
  <r>
    <x v="2"/>
    <x v="1"/>
    <x v="0"/>
    <n v="0.16"/>
    <n v="4.1000000000000002E-2"/>
    <n v="43.3"/>
    <n v="0.14000000000000001"/>
    <n v="112"/>
    <s v="&lt;4.3"/>
    <n v="3.1E-2"/>
    <n v="2"/>
    <n v="30.6"/>
    <n v="0.58599999999999997"/>
    <n v="2.5000000000000001E-2"/>
    <n v="5.16"/>
    <s v="&lt;0.005"/>
    <n v="3.6999999999999998E-2"/>
    <n v="3.6999999999999998E-2"/>
    <n v="5.47"/>
  </r>
  <r>
    <x v="2"/>
    <x v="1"/>
    <x v="1"/>
    <n v="0.5"/>
    <n v="0.10299999999999999"/>
    <n v="46.3"/>
    <n v="0.53"/>
    <n v="129"/>
    <s v="&lt;4.3"/>
    <n v="0.114"/>
    <n v="3.1"/>
    <n v="101"/>
    <n v="1.81"/>
    <n v="7.1999999999999995E-2"/>
    <n v="24.1"/>
    <s v="&lt;0.005"/>
    <n v="9.4E-2"/>
    <n v="8.5999999999999993E-2"/>
    <n v="16"/>
  </r>
  <r>
    <x v="2"/>
    <x v="2"/>
    <x v="0"/>
    <n v="0.19"/>
    <n v="4.9000000000000002E-2"/>
    <n v="44"/>
    <n v="0.18"/>
    <n v="180"/>
    <s v="&lt;4.3"/>
    <n v="4.1000000000000002E-2"/>
    <n v="2"/>
    <n v="31"/>
    <n v="0.36399999999999999"/>
    <n v="3.5000000000000003E-2"/>
    <n v="4.63"/>
    <s v="&lt;0.005"/>
    <n v="4.2000000000000003E-2"/>
    <n v="3.6999999999999998E-2"/>
    <n v="5.86"/>
  </r>
  <r>
    <x v="2"/>
    <x v="2"/>
    <x v="1"/>
    <n v="0.76"/>
    <n v="0.13700000000000001"/>
    <n v="47.1"/>
    <n v="0.8"/>
    <n v="78"/>
    <s v="&lt;4.3"/>
    <n v="0.17499999999999999"/>
    <n v="4.8"/>
    <n v="92.3"/>
    <n v="1.96"/>
    <n v="0.107"/>
    <n v="18.100000000000001"/>
    <n v="7.0000000000000001E-3"/>
    <n v="0.13300000000000001"/>
    <n v="0.10299999999999999"/>
    <n v="22.5"/>
  </r>
  <r>
    <x v="3"/>
    <x v="0"/>
    <x v="0"/>
    <n v="0.18"/>
    <n v="5.5E-2"/>
    <n v="44.1"/>
    <n v="0.17"/>
    <n v="131"/>
    <s v="&lt;4.3"/>
    <n v="3.4000000000000002E-2"/>
    <n v="2.2000000000000002"/>
    <n v="51.5"/>
    <n v="0.59199999999999997"/>
    <n v="2.7E-2"/>
    <n v="6.5"/>
    <s v="&lt;0.005"/>
    <n v="5.0999999999999997E-2"/>
    <n v="0.04"/>
    <n v="8.3000000000000007"/>
  </r>
  <r>
    <x v="3"/>
    <x v="0"/>
    <x v="1"/>
    <n v="0.5"/>
    <n v="0.105"/>
    <n v="46.2"/>
    <n v="0.56000000000000005"/>
    <n v="114"/>
    <s v="&lt;4.3"/>
    <n v="0.127"/>
    <n v="3.7"/>
    <n v="102"/>
    <n v="1.96"/>
    <n v="8.2000000000000003E-2"/>
    <n v="27.6"/>
    <s v="&lt;0.005"/>
    <n v="0.106"/>
    <n v="8.6999999999999994E-2"/>
    <n v="20.7"/>
  </r>
  <r>
    <x v="3"/>
    <x v="1"/>
    <x v="0"/>
    <n v="0.17"/>
    <n v="5.5E-2"/>
    <n v="44.8"/>
    <n v="0.15"/>
    <n v="104"/>
    <s v="&lt;4.3"/>
    <n v="4.5999999999999999E-2"/>
    <n v="2.2999999999999998"/>
    <n v="67.3"/>
    <n v="0.435"/>
    <n v="3.2000000000000001E-2"/>
    <n v="7.42"/>
    <s v="&lt;0.005"/>
    <n v="5.6000000000000001E-2"/>
    <n v="4.1000000000000002E-2"/>
    <n v="6.78"/>
  </r>
  <r>
    <x v="3"/>
    <x v="1"/>
    <x v="1"/>
    <n v="0.55000000000000004"/>
    <n v="0.121"/>
    <n v="46.4"/>
    <n v="0.6"/>
    <n v="158"/>
    <s v="&lt;4.3"/>
    <n v="0.13100000000000001"/>
    <n v="3.6"/>
    <n v="129"/>
    <n v="1.88"/>
    <n v="8.3000000000000004E-2"/>
    <n v="29.2"/>
    <s v="&lt;0.005"/>
    <n v="0.11600000000000001"/>
    <n v="8.5999999999999993E-2"/>
    <n v="20.5"/>
  </r>
  <r>
    <x v="3"/>
    <x v="2"/>
    <x v="0"/>
    <n v="0.18"/>
    <n v="4.7E-2"/>
    <n v="44.5"/>
    <n v="0.17"/>
    <n v="37"/>
    <s v="&lt;4.3"/>
    <n v="4.1000000000000002E-2"/>
    <n v="1.9"/>
    <n v="26.9"/>
    <n v="0.37"/>
    <n v="3.2000000000000001E-2"/>
    <n v="4.82"/>
    <s v="&lt;0.005"/>
    <n v="4.2000000000000003E-2"/>
    <n v="3.9E-2"/>
    <n v="5.2"/>
  </r>
  <r>
    <x v="3"/>
    <x v="2"/>
    <x v="1"/>
    <n v="0.63"/>
    <n v="0.13300000000000001"/>
    <n v="46.5"/>
    <n v="0.69"/>
    <n v="92"/>
    <s v="&lt;4.3"/>
    <n v="0.161"/>
    <n v="4"/>
    <n v="97.6"/>
    <n v="2.14"/>
    <n v="0.109"/>
    <n v="21.7"/>
    <n v="6.0000000000000001E-3"/>
    <n v="0.13"/>
    <n v="0.113"/>
    <n v="20"/>
  </r>
  <r>
    <x v="4"/>
    <x v="0"/>
    <x v="0"/>
    <n v="0.17"/>
    <n v="7.1999999999999995E-2"/>
    <n v="43.8"/>
    <n v="0.14000000000000001"/>
    <n v="125"/>
    <s v="&lt;4.3"/>
    <n v="3.5000000000000003E-2"/>
    <n v="2.8"/>
    <n v="55.6"/>
    <n v="0.58399999999999996"/>
    <n v="3.4000000000000002E-2"/>
    <n v="7.23"/>
    <s v="&lt;0.005"/>
    <n v="6.6000000000000003E-2"/>
    <n v="7.1999999999999995E-2"/>
    <n v="9.61"/>
  </r>
  <r>
    <x v="4"/>
    <x v="0"/>
    <x v="1"/>
    <n v="0.55000000000000004"/>
    <n v="0.14299999999999999"/>
    <n v="46.1"/>
    <n v="0.57999999999999996"/>
    <n v="128"/>
    <s v="&lt;4.3"/>
    <n v="0.192"/>
    <n v="5"/>
    <n v="223"/>
    <n v="2.06"/>
    <n v="0.123"/>
    <n v="38.6"/>
    <n v="6.0000000000000001E-3"/>
    <n v="0.13600000000000001"/>
    <n v="0.16"/>
    <n v="28"/>
  </r>
  <r>
    <x v="4"/>
    <x v="1"/>
    <x v="0"/>
    <n v="0.18"/>
    <n v="7.9000000000000001E-2"/>
    <n v="44.4"/>
    <n v="0.17"/>
    <n v="161"/>
    <s v="&lt;4.3"/>
    <n v="3.4000000000000002E-2"/>
    <n v="2.5"/>
    <n v="55.8"/>
    <n v="0.71599999999999997"/>
    <n v="3.2000000000000001E-2"/>
    <n v="9.76"/>
    <s v="&lt;0.005"/>
    <n v="7.2999999999999995E-2"/>
    <n v="6.2E-2"/>
    <n v="8.69"/>
  </r>
  <r>
    <x v="4"/>
    <x v="1"/>
    <x v="1"/>
    <n v="0.73"/>
    <n v="0.17100000000000001"/>
    <n v="46.8"/>
    <n v="0.76"/>
    <n v="160"/>
    <s v="&lt;4.3"/>
    <n v="0.18"/>
    <n v="4.4000000000000004"/>
    <n v="121"/>
    <n v="2.19"/>
    <n v="0.111"/>
    <n v="46.8"/>
    <n v="5.0000000000000001E-3"/>
    <n v="0.156"/>
    <n v="0.13700000000000001"/>
    <n v="26.6"/>
  </r>
  <r>
    <x v="4"/>
    <x v="2"/>
    <x v="0"/>
    <n v="0.19"/>
    <n v="7.6999999999999999E-2"/>
    <n v="44.1"/>
    <n v="0.17"/>
    <n v="96"/>
    <s v="&lt;4.3"/>
    <n v="5.7000000000000002E-2"/>
    <n v="2.9"/>
    <n v="34.6"/>
    <n v="0.56100000000000005"/>
    <n v="4.5999999999999999E-2"/>
    <n v="9.26"/>
    <s v="&lt;0.005"/>
    <n v="7.5999999999999998E-2"/>
    <n v="6.9000000000000006E-2"/>
    <n v="11.2"/>
  </r>
  <r>
    <x v="4"/>
    <x v="2"/>
    <x v="1"/>
    <n v="0.61"/>
    <n v="0.17699999999999999"/>
    <n v="46"/>
    <n v="0.67"/>
    <n v="135"/>
    <s v="&lt;4.3"/>
    <n v="0.18099999999999999"/>
    <n v="4.0999999999999996"/>
    <n v="103"/>
    <n v="2.5099999999999998"/>
    <n v="0.111"/>
    <n v="47.1"/>
    <s v="&lt;0.005"/>
    <n v="0.183"/>
    <n v="0.14599999999999999"/>
    <n v="26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1:P7" firstHeaderRow="1" firstDataRow="1" firstDataCol="1"/>
  <pivotFields count="6"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% M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:L19" firstHeaderRow="1" firstDataRow="1" firstDataCol="1"/>
  <pivotFields count="8"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 defaultSubtota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 defaultSubtotal="0">
      <items count="31">
        <item x="29"/>
        <item x="11"/>
        <item x="17"/>
        <item x="5"/>
        <item x="1"/>
        <item x="27"/>
        <item x="4"/>
        <item x="28"/>
        <item x="25"/>
        <item x="19"/>
        <item x="23"/>
        <item x="0"/>
        <item x="2"/>
        <item x="10"/>
        <item x="13"/>
        <item x="3"/>
        <item x="21"/>
        <item x="26"/>
        <item x="15"/>
        <item x="7"/>
        <item x="9"/>
        <item x="8"/>
        <item x="22"/>
        <item x="14"/>
        <item x="16"/>
        <item x="18"/>
        <item x="12"/>
        <item x="6"/>
        <item x="20"/>
        <item x="24"/>
        <item x="30"/>
      </items>
    </pivotField>
  </pivotFields>
  <rowFields count="2">
    <field x="1"/>
    <field x="4"/>
  </rowFields>
  <rowItems count="1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2"/>
    </i>
    <i t="grand">
      <x/>
    </i>
  </rowItems>
  <colItems count="1">
    <i/>
  </colItems>
  <dataFields count="1">
    <dataField name="Average of DM proportion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3:D10" firstHeaderRow="1" firstDataRow="2" firstDataCol="1"/>
  <pivotFields count="19"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TN" fld="6" subtotal="average" baseField="0" baseItem="1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E19" sqref="E19:G23"/>
    </sheetView>
  </sheetViews>
  <sheetFormatPr defaultRowHeight="15" x14ac:dyDescent="0.25"/>
  <cols>
    <col min="1" max="1" width="13.140625" bestFit="1" customWidth="1"/>
    <col min="2" max="2" width="10" bestFit="1" customWidth="1"/>
    <col min="3" max="3" width="4.42578125" bestFit="1" customWidth="1"/>
    <col min="4" max="4" width="9.42578125" bestFit="1" customWidth="1"/>
    <col min="5" max="5" width="9.5703125" bestFit="1" customWidth="1"/>
    <col min="7" max="7" width="9.7109375" bestFit="1" customWidth="1"/>
    <col min="8" max="8" width="9.5703125" bestFit="1" customWidth="1"/>
    <col min="9" max="9" width="8.85546875" bestFit="1" customWidth="1"/>
    <col min="10" max="10" width="9.85546875" bestFit="1" customWidth="1"/>
    <col min="11" max="11" width="8.140625" bestFit="1" customWidth="1"/>
    <col min="12" max="12" width="12.85546875" bestFit="1" customWidth="1"/>
    <col min="13" max="13" width="11.140625" bestFit="1" customWidth="1"/>
    <col min="14" max="15" width="11.140625" customWidth="1"/>
  </cols>
  <sheetData>
    <row r="1" spans="1:19" ht="39" x14ac:dyDescent="0.25">
      <c r="A1" s="5" t="s">
        <v>0</v>
      </c>
      <c r="B1" s="5" t="s">
        <v>2</v>
      </c>
      <c r="C1" s="5" t="s">
        <v>3</v>
      </c>
      <c r="D1" s="5" t="s">
        <v>4</v>
      </c>
      <c r="E1" s="5" t="s">
        <v>96</v>
      </c>
      <c r="F1" s="5" t="s">
        <v>95</v>
      </c>
      <c r="G1" s="5" t="s">
        <v>113</v>
      </c>
      <c r="H1" s="5" t="s">
        <v>100</v>
      </c>
      <c r="I1" s="5" t="s">
        <v>101</v>
      </c>
      <c r="J1" s="5" t="s">
        <v>104</v>
      </c>
      <c r="K1" s="5" t="s">
        <v>105</v>
      </c>
      <c r="L1" s="5" t="s">
        <v>97</v>
      </c>
      <c r="M1" s="5" t="s">
        <v>98</v>
      </c>
      <c r="N1" s="5" t="s">
        <v>117</v>
      </c>
      <c r="O1" s="5" t="s">
        <v>118</v>
      </c>
      <c r="P1" s="5" t="s">
        <v>102</v>
      </c>
      <c r="Q1" s="5" t="s">
        <v>103</v>
      </c>
      <c r="R1" s="31" t="s">
        <v>107</v>
      </c>
      <c r="S1" s="31" t="s">
        <v>106</v>
      </c>
    </row>
    <row r="2" spans="1:19" x14ac:dyDescent="0.25">
      <c r="A2" s="1">
        <v>42550</v>
      </c>
      <c r="B2">
        <v>1</v>
      </c>
      <c r="C2">
        <v>1</v>
      </c>
      <c r="D2">
        <v>79</v>
      </c>
      <c r="E2">
        <f>D2/10</f>
        <v>7.9</v>
      </c>
      <c r="F2">
        <f>D2*1000</f>
        <v>79000</v>
      </c>
      <c r="G2">
        <v>14</v>
      </c>
      <c r="H2" s="11">
        <v>10.5</v>
      </c>
      <c r="I2" s="11">
        <f t="shared" ref="I2:I16" si="0">G2-H2</f>
        <v>3.5</v>
      </c>
      <c r="J2" s="11">
        <f>$F2*(H2/12)</f>
        <v>69125</v>
      </c>
      <c r="K2" s="11">
        <f>$F2*(I2/12)</f>
        <v>23041.666666666668</v>
      </c>
      <c r="L2" s="7">
        <v>0.28999999999999998</v>
      </c>
      <c r="M2" s="7">
        <v>0.84</v>
      </c>
      <c r="N2" s="14">
        <v>0.30574485234850202</v>
      </c>
      <c r="O2" s="14">
        <v>0.29142438053329145</v>
      </c>
      <c r="P2" s="11">
        <f>(J2*L2/100)*N2</f>
        <v>61.290377463911589</v>
      </c>
      <c r="Q2" s="11">
        <f>(K2*M2/100)*O2</f>
        <v>56.405188852218565</v>
      </c>
      <c r="R2" s="32"/>
      <c r="S2" s="32"/>
    </row>
    <row r="3" spans="1:19" x14ac:dyDescent="0.25">
      <c r="A3" s="1">
        <v>42550</v>
      </c>
      <c r="B3">
        <v>1</v>
      </c>
      <c r="C3">
        <v>2</v>
      </c>
      <c r="D3">
        <v>57</v>
      </c>
      <c r="E3">
        <f t="shared" ref="E3:E16" si="1">D3/10</f>
        <v>5.7</v>
      </c>
      <c r="F3">
        <f t="shared" ref="F3:F16" si="2">D3*1000</f>
        <v>57000</v>
      </c>
      <c r="G3">
        <v>12</v>
      </c>
      <c r="H3" s="11">
        <v>9</v>
      </c>
      <c r="I3" s="11">
        <f t="shared" si="0"/>
        <v>3</v>
      </c>
      <c r="J3" s="11">
        <f t="shared" ref="J3:J16" si="3">$F3*(H3/12)</f>
        <v>42750</v>
      </c>
      <c r="K3" s="11">
        <f t="shared" ref="K3:K16" si="4">$F3*(I3/12)</f>
        <v>14250</v>
      </c>
      <c r="L3" s="7">
        <v>0.25</v>
      </c>
      <c r="M3" s="7">
        <v>0.89</v>
      </c>
      <c r="N3" s="14">
        <v>0.30950210378681625</v>
      </c>
      <c r="O3" s="14">
        <v>0.3133514986376022</v>
      </c>
      <c r="P3" s="11">
        <f t="shared" ref="P3:Q16" si="5">(J3*L3/100)*N3</f>
        <v>33.078037342215985</v>
      </c>
      <c r="Q3" s="11">
        <f t="shared" si="5"/>
        <v>39.7408038147139</v>
      </c>
      <c r="R3" s="32"/>
      <c r="S3" s="32"/>
    </row>
    <row r="4" spans="1:19" x14ac:dyDescent="0.25">
      <c r="A4" s="1">
        <v>42550</v>
      </c>
      <c r="B4">
        <v>1</v>
      </c>
      <c r="C4">
        <v>3</v>
      </c>
      <c r="D4">
        <v>70</v>
      </c>
      <c r="E4">
        <f t="shared" si="1"/>
        <v>7</v>
      </c>
      <c r="F4">
        <f t="shared" si="2"/>
        <v>70000</v>
      </c>
      <c r="G4">
        <v>16</v>
      </c>
      <c r="H4" s="11">
        <v>12.5</v>
      </c>
      <c r="I4" s="11">
        <f t="shared" si="0"/>
        <v>3.5</v>
      </c>
      <c r="J4" s="11">
        <f t="shared" si="3"/>
        <v>72916.666666666672</v>
      </c>
      <c r="K4" s="11">
        <f t="shared" si="4"/>
        <v>20416.666666666668</v>
      </c>
      <c r="L4" s="7">
        <v>0.26</v>
      </c>
      <c r="M4" s="7">
        <v>0.78</v>
      </c>
      <c r="N4" s="14">
        <v>0.29722193886225307</v>
      </c>
      <c r="O4" s="14">
        <v>0.28819201121233357</v>
      </c>
      <c r="P4" s="11">
        <f t="shared" si="5"/>
        <v>56.348325909302154</v>
      </c>
      <c r="Q4" s="11">
        <f t="shared" si="5"/>
        <v>45.894577785564131</v>
      </c>
      <c r="R4" s="33">
        <f>AVERAGE(P2:P4)</f>
        <v>50.23891357180991</v>
      </c>
      <c r="S4" s="33">
        <f>AVERAGE(Q2:Q4)</f>
        <v>47.346856817498868</v>
      </c>
    </row>
    <row r="5" spans="1:19" x14ac:dyDescent="0.25">
      <c r="A5" s="1">
        <v>42550</v>
      </c>
      <c r="B5">
        <v>2</v>
      </c>
      <c r="C5">
        <v>1</v>
      </c>
      <c r="D5">
        <v>71</v>
      </c>
      <c r="E5">
        <f t="shared" si="1"/>
        <v>7.1</v>
      </c>
      <c r="F5">
        <f t="shared" si="2"/>
        <v>71000</v>
      </c>
      <c r="G5">
        <v>12</v>
      </c>
      <c r="H5" s="11">
        <v>9</v>
      </c>
      <c r="I5" s="11">
        <f t="shared" si="0"/>
        <v>3</v>
      </c>
      <c r="J5" s="11">
        <f t="shared" si="3"/>
        <v>53250</v>
      </c>
      <c r="K5" s="11">
        <f t="shared" si="4"/>
        <v>17750</v>
      </c>
      <c r="L5" s="7">
        <v>0.14000000000000001</v>
      </c>
      <c r="M5" s="7">
        <v>0.61</v>
      </c>
      <c r="N5" s="14">
        <v>0.33480636891107812</v>
      </c>
      <c r="O5" s="14">
        <v>0.31916426512968299</v>
      </c>
      <c r="P5" s="11">
        <f t="shared" si="5"/>
        <v>24.959814802320878</v>
      </c>
      <c r="Q5" s="11">
        <f t="shared" si="5"/>
        <v>34.557510806916426</v>
      </c>
      <c r="R5" s="33"/>
      <c r="S5" s="33"/>
    </row>
    <row r="6" spans="1:19" x14ac:dyDescent="0.25">
      <c r="A6" s="1">
        <v>42550</v>
      </c>
      <c r="B6">
        <v>2</v>
      </c>
      <c r="C6">
        <v>2</v>
      </c>
      <c r="D6">
        <v>57</v>
      </c>
      <c r="E6">
        <f t="shared" si="1"/>
        <v>5.7</v>
      </c>
      <c r="F6">
        <f t="shared" si="2"/>
        <v>57000</v>
      </c>
      <c r="G6">
        <v>12</v>
      </c>
      <c r="H6" s="11">
        <v>9</v>
      </c>
      <c r="I6" s="11">
        <f t="shared" si="0"/>
        <v>3</v>
      </c>
      <c r="J6" s="11">
        <f t="shared" si="3"/>
        <v>42750</v>
      </c>
      <c r="K6" s="11">
        <f t="shared" si="4"/>
        <v>14250</v>
      </c>
      <c r="L6" s="7">
        <v>0.18</v>
      </c>
      <c r="M6" s="7">
        <v>0.67</v>
      </c>
      <c r="N6" s="14">
        <v>0.32034337944664032</v>
      </c>
      <c r="O6" s="14">
        <v>0.3192993837171586</v>
      </c>
      <c r="P6" s="11">
        <f t="shared" si="5"/>
        <v>24.650423048418972</v>
      </c>
      <c r="Q6" s="11">
        <f t="shared" si="5"/>
        <v>30.485108660395717</v>
      </c>
      <c r="R6" s="33"/>
      <c r="S6" s="33"/>
    </row>
    <row r="7" spans="1:19" x14ac:dyDescent="0.25">
      <c r="A7" s="1">
        <v>42550</v>
      </c>
      <c r="B7">
        <v>2</v>
      </c>
      <c r="C7">
        <v>3</v>
      </c>
      <c r="D7">
        <v>62</v>
      </c>
      <c r="E7">
        <f t="shared" si="1"/>
        <v>6.2</v>
      </c>
      <c r="F7">
        <f t="shared" si="2"/>
        <v>62000</v>
      </c>
      <c r="G7">
        <v>13</v>
      </c>
      <c r="H7" s="11">
        <v>9.5</v>
      </c>
      <c r="I7" s="11">
        <f t="shared" si="0"/>
        <v>3.5</v>
      </c>
      <c r="J7" s="11">
        <f t="shared" si="3"/>
        <v>49083.333333333328</v>
      </c>
      <c r="K7" s="11">
        <f t="shared" si="4"/>
        <v>18083.333333333336</v>
      </c>
      <c r="L7" s="7">
        <v>0.28999999999999998</v>
      </c>
      <c r="M7" s="7">
        <v>0.68</v>
      </c>
      <c r="N7" s="14">
        <v>0.31031217448944165</v>
      </c>
      <c r="O7" s="14">
        <v>0.27702951651860647</v>
      </c>
      <c r="P7" s="11">
        <f t="shared" si="5"/>
        <v>44.170352103784602</v>
      </c>
      <c r="Q7" s="11">
        <f t="shared" si="5"/>
        <v>34.065396214571315</v>
      </c>
      <c r="R7" s="33">
        <f>AVERAGE(P5:P7)</f>
        <v>31.260196651508153</v>
      </c>
      <c r="S7" s="33">
        <f>AVERAGE(Q5:Q7)</f>
        <v>33.036005227294481</v>
      </c>
    </row>
    <row r="8" spans="1:19" x14ac:dyDescent="0.25">
      <c r="A8" s="1">
        <v>42550</v>
      </c>
      <c r="B8">
        <v>3</v>
      </c>
      <c r="C8">
        <v>1</v>
      </c>
      <c r="D8">
        <v>60</v>
      </c>
      <c r="E8">
        <f t="shared" si="1"/>
        <v>6</v>
      </c>
      <c r="F8">
        <f t="shared" si="2"/>
        <v>60000</v>
      </c>
      <c r="G8">
        <v>10.5</v>
      </c>
      <c r="H8" s="11">
        <v>7.5</v>
      </c>
      <c r="I8" s="11">
        <f t="shared" si="0"/>
        <v>3</v>
      </c>
      <c r="J8" s="11">
        <f t="shared" si="3"/>
        <v>37500</v>
      </c>
      <c r="K8" s="11">
        <f t="shared" si="4"/>
        <v>15000</v>
      </c>
      <c r="L8" s="7">
        <v>0.15</v>
      </c>
      <c r="M8" s="7">
        <v>0.54</v>
      </c>
      <c r="N8" s="14">
        <v>0.33334311108503706</v>
      </c>
      <c r="O8" s="14">
        <v>0.31100027708506511</v>
      </c>
      <c r="P8" s="11">
        <f t="shared" si="5"/>
        <v>18.750549998533334</v>
      </c>
      <c r="Q8" s="11">
        <f t="shared" si="5"/>
        <v>25.191022443890279</v>
      </c>
      <c r="R8" s="33"/>
      <c r="S8" s="33"/>
    </row>
    <row r="9" spans="1:19" x14ac:dyDescent="0.25">
      <c r="A9" s="1">
        <v>42550</v>
      </c>
      <c r="B9">
        <v>3</v>
      </c>
      <c r="C9">
        <v>2</v>
      </c>
      <c r="D9">
        <v>47</v>
      </c>
      <c r="E9">
        <f t="shared" si="1"/>
        <v>4.7</v>
      </c>
      <c r="F9">
        <f t="shared" si="2"/>
        <v>47000</v>
      </c>
      <c r="G9">
        <v>12</v>
      </c>
      <c r="H9" s="11">
        <v>8</v>
      </c>
      <c r="I9" s="11">
        <f t="shared" si="0"/>
        <v>4</v>
      </c>
      <c r="J9" s="11">
        <f t="shared" si="3"/>
        <v>31333.333333333332</v>
      </c>
      <c r="K9" s="11">
        <f t="shared" si="4"/>
        <v>15666.666666666666</v>
      </c>
      <c r="L9" s="7">
        <v>0.14000000000000001</v>
      </c>
      <c r="M9" s="7">
        <v>0.53</v>
      </c>
      <c r="N9" s="14">
        <v>0.32373883161512029</v>
      </c>
      <c r="O9" s="14">
        <v>0.31771839450525863</v>
      </c>
      <c r="P9" s="11">
        <f t="shared" si="5"/>
        <v>14.201343413516611</v>
      </c>
      <c r="Q9" s="11">
        <f t="shared" si="5"/>
        <v>26.381217357086644</v>
      </c>
      <c r="R9" s="33"/>
      <c r="S9" s="33"/>
    </row>
    <row r="10" spans="1:19" x14ac:dyDescent="0.25">
      <c r="A10" s="1">
        <v>42550</v>
      </c>
      <c r="B10">
        <v>3</v>
      </c>
      <c r="C10">
        <v>3</v>
      </c>
      <c r="D10">
        <v>50</v>
      </c>
      <c r="E10">
        <f t="shared" si="1"/>
        <v>5</v>
      </c>
      <c r="F10">
        <f t="shared" si="2"/>
        <v>50000</v>
      </c>
      <c r="G10">
        <v>15</v>
      </c>
      <c r="H10" s="11">
        <v>11</v>
      </c>
      <c r="I10" s="11">
        <f t="shared" si="0"/>
        <v>4</v>
      </c>
      <c r="J10" s="11">
        <f t="shared" si="3"/>
        <v>45833.333333333328</v>
      </c>
      <c r="K10" s="11">
        <f t="shared" si="4"/>
        <v>16666.666666666664</v>
      </c>
      <c r="L10" s="7">
        <v>0.18</v>
      </c>
      <c r="M10" s="7">
        <v>0.8</v>
      </c>
      <c r="N10" s="14">
        <v>0.32891660171473108</v>
      </c>
      <c r="O10" s="14">
        <v>0.27780443335572402</v>
      </c>
      <c r="P10" s="11">
        <f t="shared" si="5"/>
        <v>27.135619641465311</v>
      </c>
      <c r="Q10" s="11">
        <f t="shared" si="5"/>
        <v>37.040591114096529</v>
      </c>
      <c r="R10" s="33">
        <f>AVERAGE(P8:P10)</f>
        <v>20.029171017838419</v>
      </c>
      <c r="S10" s="33">
        <f>AVERAGE(Q8:Q10)</f>
        <v>29.537610305024486</v>
      </c>
    </row>
    <row r="11" spans="1:19" x14ac:dyDescent="0.25">
      <c r="A11" s="1">
        <v>42550</v>
      </c>
      <c r="B11">
        <v>4</v>
      </c>
      <c r="C11">
        <v>1</v>
      </c>
      <c r="D11">
        <v>84</v>
      </c>
      <c r="E11">
        <f t="shared" si="1"/>
        <v>8.4</v>
      </c>
      <c r="F11">
        <f t="shared" si="2"/>
        <v>84000</v>
      </c>
      <c r="G11">
        <v>10</v>
      </c>
      <c r="H11" s="11">
        <v>7</v>
      </c>
      <c r="I11" s="11">
        <f t="shared" si="0"/>
        <v>3</v>
      </c>
      <c r="J11" s="11">
        <f t="shared" si="3"/>
        <v>49000</v>
      </c>
      <c r="K11" s="11">
        <f t="shared" si="4"/>
        <v>21000</v>
      </c>
      <c r="L11" s="7">
        <v>0.17</v>
      </c>
      <c r="M11" s="7">
        <v>0.56000000000000005</v>
      </c>
      <c r="N11" s="14">
        <v>0.33168165620227391</v>
      </c>
      <c r="O11" s="14">
        <v>0.30479700675713406</v>
      </c>
      <c r="P11" s="11">
        <f t="shared" si="5"/>
        <v>27.629081961649415</v>
      </c>
      <c r="Q11" s="11">
        <f t="shared" si="5"/>
        <v>35.844127994638974</v>
      </c>
      <c r="R11" s="33"/>
      <c r="S11" s="33"/>
    </row>
    <row r="12" spans="1:19" x14ac:dyDescent="0.25">
      <c r="A12" s="1">
        <v>42550</v>
      </c>
      <c r="B12">
        <v>4</v>
      </c>
      <c r="C12">
        <v>2</v>
      </c>
      <c r="D12">
        <v>86</v>
      </c>
      <c r="E12">
        <f t="shared" si="1"/>
        <v>8.6</v>
      </c>
      <c r="F12">
        <f t="shared" si="2"/>
        <v>86000</v>
      </c>
      <c r="G12">
        <v>8</v>
      </c>
      <c r="H12" s="11">
        <v>6</v>
      </c>
      <c r="I12" s="11">
        <f t="shared" si="0"/>
        <v>2</v>
      </c>
      <c r="J12" s="11">
        <f t="shared" si="3"/>
        <v>43000</v>
      </c>
      <c r="K12" s="11">
        <f t="shared" si="4"/>
        <v>14333.333333333332</v>
      </c>
      <c r="L12" s="7">
        <v>0.15</v>
      </c>
      <c r="M12" s="7">
        <v>0.6</v>
      </c>
      <c r="N12" s="14">
        <v>0.33761596359180818</v>
      </c>
      <c r="O12" s="14">
        <v>0.31474351012296609</v>
      </c>
      <c r="P12" s="11">
        <f t="shared" si="5"/>
        <v>21.776229651671628</v>
      </c>
      <c r="Q12" s="11">
        <f t="shared" si="5"/>
        <v>27.06794187057508</v>
      </c>
      <c r="R12" s="33"/>
      <c r="S12" s="33"/>
    </row>
    <row r="13" spans="1:19" x14ac:dyDescent="0.25">
      <c r="A13" s="1">
        <v>42550</v>
      </c>
      <c r="B13">
        <v>4</v>
      </c>
      <c r="C13">
        <v>3</v>
      </c>
      <c r="D13">
        <v>61</v>
      </c>
      <c r="E13">
        <f t="shared" si="1"/>
        <v>6.1</v>
      </c>
      <c r="F13">
        <f t="shared" si="2"/>
        <v>61000</v>
      </c>
      <c r="G13">
        <v>12.5</v>
      </c>
      <c r="H13" s="11">
        <v>9</v>
      </c>
      <c r="I13" s="11">
        <f t="shared" si="0"/>
        <v>3.5</v>
      </c>
      <c r="J13" s="11">
        <f t="shared" si="3"/>
        <v>45750</v>
      </c>
      <c r="K13" s="11">
        <f t="shared" si="4"/>
        <v>17791.666666666668</v>
      </c>
      <c r="L13" s="7">
        <v>0.17</v>
      </c>
      <c r="M13" s="7">
        <v>0.69</v>
      </c>
      <c r="N13" s="14">
        <v>0.3204681828283576</v>
      </c>
      <c r="O13" s="14">
        <v>0.30554692838064473</v>
      </c>
      <c r="P13" s="11">
        <f t="shared" si="5"/>
        <v>24.924412919475515</v>
      </c>
      <c r="Q13" s="11">
        <f t="shared" si="5"/>
        <v>37.509704795328901</v>
      </c>
      <c r="R13" s="33">
        <f>AVERAGE(P11:P13)</f>
        <v>24.776574844265522</v>
      </c>
      <c r="S13" s="33">
        <f>AVERAGE(Q11:Q13)</f>
        <v>33.473924886847648</v>
      </c>
    </row>
    <row r="14" spans="1:19" x14ac:dyDescent="0.25">
      <c r="A14" s="1">
        <v>42550</v>
      </c>
      <c r="B14">
        <v>5</v>
      </c>
      <c r="C14">
        <v>1</v>
      </c>
      <c r="D14">
        <v>45</v>
      </c>
      <c r="E14">
        <f t="shared" si="1"/>
        <v>4.5</v>
      </c>
      <c r="F14">
        <f t="shared" si="2"/>
        <v>45000</v>
      </c>
      <c r="G14">
        <v>7</v>
      </c>
      <c r="H14" s="11">
        <v>5</v>
      </c>
      <c r="I14" s="11">
        <f t="shared" si="0"/>
        <v>2</v>
      </c>
      <c r="J14" s="11">
        <f t="shared" si="3"/>
        <v>18750</v>
      </c>
      <c r="K14" s="11">
        <f t="shared" si="4"/>
        <v>7500</v>
      </c>
      <c r="L14" s="7">
        <v>0.14000000000000001</v>
      </c>
      <c r="M14" s="7">
        <v>0.57999999999999996</v>
      </c>
      <c r="N14" s="14">
        <v>0.3823408997861984</v>
      </c>
      <c r="O14" s="14">
        <v>0.30120325203252035</v>
      </c>
      <c r="P14" s="11">
        <f t="shared" si="5"/>
        <v>10.036448619387709</v>
      </c>
      <c r="Q14" s="11">
        <f t="shared" si="5"/>
        <v>13.102341463414636</v>
      </c>
      <c r="R14" s="33"/>
      <c r="S14" s="33"/>
    </row>
    <row r="15" spans="1:19" x14ac:dyDescent="0.25">
      <c r="A15" s="1">
        <v>42550</v>
      </c>
      <c r="B15">
        <v>5</v>
      </c>
      <c r="C15">
        <v>2</v>
      </c>
      <c r="D15">
        <v>55</v>
      </c>
      <c r="E15">
        <f t="shared" si="1"/>
        <v>5.5</v>
      </c>
      <c r="F15">
        <f t="shared" si="2"/>
        <v>55000</v>
      </c>
      <c r="G15">
        <v>9</v>
      </c>
      <c r="H15" s="11">
        <v>6</v>
      </c>
      <c r="I15" s="11">
        <f t="shared" si="0"/>
        <v>3</v>
      </c>
      <c r="J15" s="11">
        <f t="shared" si="3"/>
        <v>27500</v>
      </c>
      <c r="K15" s="11">
        <f t="shared" si="4"/>
        <v>13750</v>
      </c>
      <c r="L15" s="7">
        <v>0.17</v>
      </c>
      <c r="M15" s="7">
        <v>0.76</v>
      </c>
      <c r="N15" s="14">
        <v>0.31601221918156941</v>
      </c>
      <c r="O15" s="14">
        <v>0.29581818181818181</v>
      </c>
      <c r="P15" s="11">
        <f t="shared" si="5"/>
        <v>14.773571246738371</v>
      </c>
      <c r="Q15" s="11">
        <f t="shared" si="5"/>
        <v>30.913</v>
      </c>
      <c r="R15" s="33"/>
      <c r="S15" s="33"/>
    </row>
    <row r="16" spans="1:19" x14ac:dyDescent="0.25">
      <c r="A16" s="1">
        <v>42550</v>
      </c>
      <c r="B16">
        <v>5</v>
      </c>
      <c r="C16">
        <v>3</v>
      </c>
      <c r="D16">
        <v>55</v>
      </c>
      <c r="E16">
        <f t="shared" si="1"/>
        <v>5.5</v>
      </c>
      <c r="F16">
        <f t="shared" si="2"/>
        <v>55000</v>
      </c>
      <c r="G16">
        <v>11</v>
      </c>
      <c r="H16" s="11">
        <v>7</v>
      </c>
      <c r="I16" s="11">
        <f t="shared" si="0"/>
        <v>4</v>
      </c>
      <c r="J16" s="11">
        <f t="shared" si="3"/>
        <v>32083.333333333336</v>
      </c>
      <c r="K16" s="11">
        <f t="shared" si="4"/>
        <v>18333.333333333332</v>
      </c>
      <c r="L16" s="7">
        <v>0.17</v>
      </c>
      <c r="M16" s="7">
        <v>0.67</v>
      </c>
      <c r="N16" s="14">
        <v>0.29782655476651604</v>
      </c>
      <c r="O16" s="14">
        <v>0.27269760104444324</v>
      </c>
      <c r="P16" s="11">
        <f t="shared" si="5"/>
        <v>16.243956674557065</v>
      </c>
      <c r="Q16" s="11">
        <f>(K16*M16/100)*O16</f>
        <v>33.496355328292445</v>
      </c>
      <c r="R16" s="33">
        <f>AVERAGE(P14:P16)</f>
        <v>13.684658846894381</v>
      </c>
      <c r="S16" s="33">
        <f>AVERAGE(Q14:Q16)</f>
        <v>25.837232263902361</v>
      </c>
    </row>
    <row r="17" spans="3:14" x14ac:dyDescent="0.25">
      <c r="N17" s="14"/>
    </row>
    <row r="18" spans="3:14" x14ac:dyDescent="0.25">
      <c r="C18" t="s">
        <v>155</v>
      </c>
      <c r="D18" t="s">
        <v>156</v>
      </c>
      <c r="E18" t="s">
        <v>157</v>
      </c>
      <c r="F18" t="s">
        <v>158</v>
      </c>
      <c r="G18" t="s">
        <v>159</v>
      </c>
      <c r="N18" s="14"/>
    </row>
    <row r="19" spans="3:14" x14ac:dyDescent="0.25">
      <c r="D19">
        <v>1</v>
      </c>
      <c r="E19" s="11">
        <f>AVERAGE(J2:J4)/1000</f>
        <v>61.597222222222229</v>
      </c>
      <c r="F19" s="11">
        <f>AVERAGE(K2:K4)/1000</f>
        <v>19.236111111111114</v>
      </c>
      <c r="G19" s="11">
        <f>SUM(E19:F19)</f>
        <v>80.833333333333343</v>
      </c>
      <c r="L19" s="14"/>
    </row>
    <row r="20" spans="3:14" x14ac:dyDescent="0.25">
      <c r="D20">
        <v>2</v>
      </c>
      <c r="E20" s="11">
        <f>AVERAGE(J5:J7)/1000</f>
        <v>48.3611111111111</v>
      </c>
      <c r="F20" s="11">
        <f>AVERAGE(K5:K7)/1000</f>
        <v>16.694444444444446</v>
      </c>
      <c r="G20" s="11">
        <f t="shared" ref="G20:G23" si="6">SUM(E20:F20)</f>
        <v>65.055555555555543</v>
      </c>
      <c r="L20" s="14"/>
    </row>
    <row r="21" spans="3:14" x14ac:dyDescent="0.25">
      <c r="D21">
        <v>3</v>
      </c>
      <c r="E21" s="11">
        <f>AVERAGE(J8:J10)/1000</f>
        <v>38.222222222222221</v>
      </c>
      <c r="F21" s="11">
        <f>AVERAGE(K8:K10)/1000</f>
        <v>15.777777777777775</v>
      </c>
      <c r="G21" s="11">
        <f t="shared" si="6"/>
        <v>54</v>
      </c>
      <c r="L21" s="14"/>
    </row>
    <row r="22" spans="3:14" x14ac:dyDescent="0.25">
      <c r="D22">
        <v>4</v>
      </c>
      <c r="E22" s="11">
        <f>AVERAGE(J11:J13)/1000</f>
        <v>45.916666666666664</v>
      </c>
      <c r="F22" s="11">
        <f>AVERAGE(K11:K13)/1000</f>
        <v>17.708333333333332</v>
      </c>
      <c r="G22" s="11">
        <f t="shared" si="6"/>
        <v>63.625</v>
      </c>
    </row>
    <row r="23" spans="3:14" x14ac:dyDescent="0.25">
      <c r="D23">
        <v>5</v>
      </c>
      <c r="E23" s="11">
        <f>AVERAGE(J14:J16)/1000</f>
        <v>26.111111111111114</v>
      </c>
      <c r="F23" s="11">
        <f>AVERAGE(K14:K16)/1000</f>
        <v>13.194444444444443</v>
      </c>
      <c r="G23" s="11">
        <f t="shared" si="6"/>
        <v>39.305555555555557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J17" sqref="J17"/>
    </sheetView>
  </sheetViews>
  <sheetFormatPr defaultRowHeight="15" x14ac:dyDescent="0.25"/>
  <cols>
    <col min="1" max="1" width="11.5703125" bestFit="1" customWidth="1"/>
    <col min="2" max="2" width="9.28515625" bestFit="1" customWidth="1"/>
    <col min="3" max="3" width="4.140625" bestFit="1" customWidth="1"/>
    <col min="4" max="4" width="5.5703125" bestFit="1" customWidth="1"/>
    <col min="5" max="5" width="6.42578125" bestFit="1" customWidth="1"/>
    <col min="6" max="6" width="5.140625" style="4" bestFit="1" customWidth="1"/>
    <col min="7" max="7" width="9.140625" style="4" customWidth="1"/>
    <col min="8" max="8" width="9.5703125" bestFit="1" customWidth="1"/>
    <col min="15" max="15" width="13.140625" customWidth="1"/>
    <col min="16" max="16" width="16" customWidth="1"/>
    <col min="17" max="17" width="17.85546875" bestFit="1" customWidth="1"/>
  </cols>
  <sheetData>
    <row r="1" spans="1:16" ht="26.25" x14ac:dyDescent="0.25">
      <c r="A1" s="2" t="s">
        <v>0</v>
      </c>
      <c r="B1" s="2" t="s">
        <v>2</v>
      </c>
      <c r="C1" s="2" t="s">
        <v>3</v>
      </c>
      <c r="D1" s="2" t="s">
        <v>1</v>
      </c>
      <c r="E1" s="5" t="s">
        <v>12</v>
      </c>
      <c r="F1" s="3" t="s">
        <v>13</v>
      </c>
      <c r="G1" s="3"/>
      <c r="H1" t="s">
        <v>7</v>
      </c>
      <c r="O1" s="8" t="s">
        <v>34</v>
      </c>
      <c r="P1" t="s">
        <v>108</v>
      </c>
    </row>
    <row r="2" spans="1:16" x14ac:dyDescent="0.25">
      <c r="A2" s="1">
        <v>42550</v>
      </c>
      <c r="B2">
        <v>1</v>
      </c>
      <c r="C2">
        <v>1</v>
      </c>
      <c r="D2" t="s">
        <v>11</v>
      </c>
      <c r="E2">
        <v>14</v>
      </c>
      <c r="H2" t="s">
        <v>8</v>
      </c>
      <c r="O2" s="9">
        <v>1</v>
      </c>
      <c r="P2" s="7">
        <v>76.041666666666671</v>
      </c>
    </row>
    <row r="3" spans="1:16" x14ac:dyDescent="0.25">
      <c r="A3" s="1">
        <v>42550</v>
      </c>
      <c r="B3">
        <v>1</v>
      </c>
      <c r="C3">
        <v>1</v>
      </c>
      <c r="D3" t="s">
        <v>5</v>
      </c>
      <c r="E3">
        <v>10.5</v>
      </c>
      <c r="F3" s="4">
        <f>E3/E2*100</f>
        <v>75</v>
      </c>
      <c r="H3" t="s">
        <v>9</v>
      </c>
      <c r="O3" s="9">
        <v>2</v>
      </c>
      <c r="P3" s="7">
        <v>74.358974358974351</v>
      </c>
    </row>
    <row r="4" spans="1:16" x14ac:dyDescent="0.25">
      <c r="A4" s="1">
        <v>42550</v>
      </c>
      <c r="B4">
        <v>1</v>
      </c>
      <c r="C4">
        <v>1</v>
      </c>
      <c r="D4" t="s">
        <v>6</v>
      </c>
      <c r="E4">
        <f>E2-E3</f>
        <v>3.5</v>
      </c>
      <c r="H4" t="s">
        <v>10</v>
      </c>
      <c r="O4" s="9">
        <v>3</v>
      </c>
      <c r="P4" s="7">
        <v>70.476190476190467</v>
      </c>
    </row>
    <row r="5" spans="1:16" x14ac:dyDescent="0.25">
      <c r="A5" s="1">
        <v>42550</v>
      </c>
      <c r="B5">
        <v>1</v>
      </c>
      <c r="C5">
        <v>2</v>
      </c>
      <c r="D5" t="s">
        <v>11</v>
      </c>
      <c r="E5">
        <v>12</v>
      </c>
      <c r="O5" s="9">
        <v>4</v>
      </c>
      <c r="P5" s="7">
        <v>72.333333333333329</v>
      </c>
    </row>
    <row r="6" spans="1:16" x14ac:dyDescent="0.25">
      <c r="A6" s="1">
        <v>42550</v>
      </c>
      <c r="B6">
        <v>1</v>
      </c>
      <c r="C6">
        <v>2</v>
      </c>
      <c r="D6" t="s">
        <v>5</v>
      </c>
      <c r="E6">
        <v>9</v>
      </c>
      <c r="F6" s="4">
        <f>E6/E5*100</f>
        <v>75</v>
      </c>
      <c r="H6" s="6" t="s">
        <v>14</v>
      </c>
      <c r="I6" t="s">
        <v>17</v>
      </c>
      <c r="O6" s="9">
        <v>5</v>
      </c>
      <c r="P6" s="7">
        <v>67.243867243867228</v>
      </c>
    </row>
    <row r="7" spans="1:16" x14ac:dyDescent="0.25">
      <c r="A7" s="1">
        <v>42550</v>
      </c>
      <c r="B7">
        <v>1</v>
      </c>
      <c r="C7">
        <v>2</v>
      </c>
      <c r="D7" t="s">
        <v>6</v>
      </c>
      <c r="E7">
        <f>E5-E6</f>
        <v>3</v>
      </c>
      <c r="H7" s="6" t="s">
        <v>15</v>
      </c>
      <c r="I7" t="s">
        <v>18</v>
      </c>
      <c r="O7" s="9" t="s">
        <v>35</v>
      </c>
      <c r="P7" s="7">
        <v>72.090806415806412</v>
      </c>
    </row>
    <row r="8" spans="1:16" x14ac:dyDescent="0.25">
      <c r="A8" s="1">
        <v>42550</v>
      </c>
      <c r="B8">
        <v>1</v>
      </c>
      <c r="C8">
        <v>3</v>
      </c>
      <c r="D8" t="s">
        <v>11</v>
      </c>
      <c r="E8">
        <v>16</v>
      </c>
      <c r="H8" s="6" t="s">
        <v>16</v>
      </c>
      <c r="I8" t="s">
        <v>19</v>
      </c>
    </row>
    <row r="9" spans="1:16" x14ac:dyDescent="0.25">
      <c r="A9" s="1">
        <v>42550</v>
      </c>
      <c r="B9">
        <v>1</v>
      </c>
      <c r="C9">
        <v>3</v>
      </c>
      <c r="D9" t="s">
        <v>5</v>
      </c>
      <c r="E9">
        <v>12.5</v>
      </c>
      <c r="F9" s="4">
        <f>E9/E8*100</f>
        <v>78.125</v>
      </c>
    </row>
    <row r="10" spans="1:16" x14ac:dyDescent="0.25">
      <c r="A10" s="1">
        <v>42550</v>
      </c>
      <c r="B10">
        <v>1</v>
      </c>
      <c r="C10">
        <v>3</v>
      </c>
      <c r="D10" t="s">
        <v>6</v>
      </c>
      <c r="E10">
        <f>E8-E9</f>
        <v>3.5</v>
      </c>
    </row>
    <row r="11" spans="1:16" x14ac:dyDescent="0.25">
      <c r="A11" s="1">
        <v>42550</v>
      </c>
      <c r="B11">
        <v>2</v>
      </c>
      <c r="C11">
        <v>1</v>
      </c>
      <c r="D11" t="s">
        <v>11</v>
      </c>
      <c r="E11">
        <v>12</v>
      </c>
    </row>
    <row r="12" spans="1:16" x14ac:dyDescent="0.25">
      <c r="A12" s="1">
        <v>42550</v>
      </c>
      <c r="B12">
        <v>2</v>
      </c>
      <c r="C12">
        <v>1</v>
      </c>
      <c r="D12" t="s">
        <v>5</v>
      </c>
      <c r="E12">
        <v>9</v>
      </c>
      <c r="F12" s="4">
        <f>E12/E11*100</f>
        <v>75</v>
      </c>
    </row>
    <row r="13" spans="1:16" x14ac:dyDescent="0.25">
      <c r="A13" s="1">
        <v>42550</v>
      </c>
      <c r="B13">
        <v>2</v>
      </c>
      <c r="C13">
        <v>1</v>
      </c>
      <c r="D13" t="s">
        <v>6</v>
      </c>
      <c r="E13">
        <f>E11-E12</f>
        <v>3</v>
      </c>
      <c r="I13" s="11"/>
    </row>
    <row r="14" spans="1:16" x14ac:dyDescent="0.25">
      <c r="A14" s="1">
        <v>42550</v>
      </c>
      <c r="B14">
        <v>2</v>
      </c>
      <c r="C14">
        <v>2</v>
      </c>
      <c r="D14" t="s">
        <v>11</v>
      </c>
      <c r="E14">
        <v>12</v>
      </c>
      <c r="I14" s="11"/>
    </row>
    <row r="15" spans="1:16" x14ac:dyDescent="0.25">
      <c r="A15" s="1">
        <v>42550</v>
      </c>
      <c r="B15">
        <v>2</v>
      </c>
      <c r="C15">
        <v>2</v>
      </c>
      <c r="D15" t="s">
        <v>5</v>
      </c>
      <c r="E15">
        <v>9</v>
      </c>
      <c r="F15" s="4">
        <f>E15/E14*100</f>
        <v>75</v>
      </c>
      <c r="I15" s="11"/>
    </row>
    <row r="16" spans="1:16" x14ac:dyDescent="0.25">
      <c r="A16" s="1">
        <v>42550</v>
      </c>
      <c r="B16">
        <v>2</v>
      </c>
      <c r="C16">
        <v>2</v>
      </c>
      <c r="D16" t="s">
        <v>6</v>
      </c>
      <c r="E16">
        <f>E14-E15</f>
        <v>3</v>
      </c>
      <c r="I16" s="11"/>
    </row>
    <row r="17" spans="1:9" x14ac:dyDescent="0.25">
      <c r="A17" s="1">
        <v>42550</v>
      </c>
      <c r="B17">
        <v>2</v>
      </c>
      <c r="C17">
        <v>3</v>
      </c>
      <c r="D17" t="s">
        <v>11</v>
      </c>
      <c r="E17">
        <v>13</v>
      </c>
      <c r="I17" s="11"/>
    </row>
    <row r="18" spans="1:9" x14ac:dyDescent="0.25">
      <c r="A18" s="1">
        <v>42550</v>
      </c>
      <c r="B18">
        <v>2</v>
      </c>
      <c r="C18">
        <v>3</v>
      </c>
      <c r="D18" t="s">
        <v>5</v>
      </c>
      <c r="E18">
        <v>9.5</v>
      </c>
      <c r="F18" s="4">
        <f>E18/E17*100</f>
        <v>73.076923076923066</v>
      </c>
      <c r="I18" s="11"/>
    </row>
    <row r="19" spans="1:9" x14ac:dyDescent="0.25">
      <c r="A19" s="1">
        <v>42550</v>
      </c>
      <c r="B19">
        <v>2</v>
      </c>
      <c r="C19">
        <v>3</v>
      </c>
      <c r="D19" t="s">
        <v>6</v>
      </c>
      <c r="E19">
        <f>E17-E18</f>
        <v>3.5</v>
      </c>
      <c r="I19" s="11"/>
    </row>
    <row r="20" spans="1:9" x14ac:dyDescent="0.25">
      <c r="A20" s="1">
        <v>42550</v>
      </c>
      <c r="B20">
        <v>3</v>
      </c>
      <c r="C20">
        <v>1</v>
      </c>
      <c r="D20" t="s">
        <v>11</v>
      </c>
      <c r="E20">
        <v>10.5</v>
      </c>
      <c r="I20" s="11"/>
    </row>
    <row r="21" spans="1:9" x14ac:dyDescent="0.25">
      <c r="A21" s="1">
        <v>42550</v>
      </c>
      <c r="B21">
        <v>3</v>
      </c>
      <c r="C21">
        <v>1</v>
      </c>
      <c r="D21" t="s">
        <v>5</v>
      </c>
      <c r="E21">
        <v>7.5</v>
      </c>
      <c r="F21" s="4">
        <f>E21/E20*100</f>
        <v>71.428571428571431</v>
      </c>
      <c r="I21" s="11"/>
    </row>
    <row r="22" spans="1:9" x14ac:dyDescent="0.25">
      <c r="A22" s="1">
        <v>42550</v>
      </c>
      <c r="B22">
        <v>3</v>
      </c>
      <c r="C22">
        <v>1</v>
      </c>
      <c r="D22" t="s">
        <v>6</v>
      </c>
      <c r="E22">
        <f>E20-E21</f>
        <v>3</v>
      </c>
      <c r="I22" s="11"/>
    </row>
    <row r="23" spans="1:9" x14ac:dyDescent="0.25">
      <c r="A23" s="1">
        <v>42550</v>
      </c>
      <c r="B23">
        <v>3</v>
      </c>
      <c r="C23">
        <v>2</v>
      </c>
      <c r="D23" t="s">
        <v>11</v>
      </c>
      <c r="E23">
        <v>12</v>
      </c>
      <c r="I23" s="11"/>
    </row>
    <row r="24" spans="1:9" x14ac:dyDescent="0.25">
      <c r="A24" s="1">
        <v>42550</v>
      </c>
      <c r="B24">
        <v>3</v>
      </c>
      <c r="C24">
        <v>2</v>
      </c>
      <c r="D24" t="s">
        <v>5</v>
      </c>
      <c r="E24">
        <v>8</v>
      </c>
      <c r="F24" s="4">
        <f>E24/E23*100</f>
        <v>66.666666666666657</v>
      </c>
      <c r="I24" s="11"/>
    </row>
    <row r="25" spans="1:9" x14ac:dyDescent="0.25">
      <c r="A25" s="1">
        <v>42550</v>
      </c>
      <c r="B25">
        <v>3</v>
      </c>
      <c r="C25">
        <v>2</v>
      </c>
      <c r="D25" t="s">
        <v>6</v>
      </c>
      <c r="E25">
        <f>E23-E24</f>
        <v>4</v>
      </c>
      <c r="I25" s="11"/>
    </row>
    <row r="26" spans="1:9" x14ac:dyDescent="0.25">
      <c r="A26" s="1">
        <v>42550</v>
      </c>
      <c r="B26">
        <v>3</v>
      </c>
      <c r="C26">
        <v>3</v>
      </c>
      <c r="D26" t="s">
        <v>11</v>
      </c>
      <c r="E26">
        <v>15</v>
      </c>
      <c r="I26" s="11"/>
    </row>
    <row r="27" spans="1:9" x14ac:dyDescent="0.25">
      <c r="A27" s="1">
        <v>42550</v>
      </c>
      <c r="B27">
        <v>3</v>
      </c>
      <c r="C27">
        <v>3</v>
      </c>
      <c r="D27" t="s">
        <v>5</v>
      </c>
      <c r="E27">
        <v>11</v>
      </c>
      <c r="F27" s="4">
        <f>E27/E26*100</f>
        <v>73.333333333333329</v>
      </c>
      <c r="I27" s="11"/>
    </row>
    <row r="28" spans="1:9" x14ac:dyDescent="0.25">
      <c r="A28" s="1">
        <v>42550</v>
      </c>
      <c r="B28">
        <v>3</v>
      </c>
      <c r="C28">
        <v>3</v>
      </c>
      <c r="D28" t="s">
        <v>6</v>
      </c>
      <c r="E28">
        <f>E26-E27</f>
        <v>4</v>
      </c>
    </row>
    <row r="29" spans="1:9" x14ac:dyDescent="0.25">
      <c r="A29" s="1">
        <v>42550</v>
      </c>
      <c r="B29">
        <v>4</v>
      </c>
      <c r="C29">
        <v>1</v>
      </c>
      <c r="D29" t="s">
        <v>11</v>
      </c>
      <c r="E29">
        <v>10</v>
      </c>
    </row>
    <row r="30" spans="1:9" x14ac:dyDescent="0.25">
      <c r="A30" s="1">
        <v>42550</v>
      </c>
      <c r="B30">
        <v>4</v>
      </c>
      <c r="C30">
        <v>1</v>
      </c>
      <c r="D30" t="s">
        <v>5</v>
      </c>
      <c r="E30">
        <v>7</v>
      </c>
      <c r="F30" s="4">
        <f>E30/E29*100</f>
        <v>70</v>
      </c>
    </row>
    <row r="31" spans="1:9" x14ac:dyDescent="0.25">
      <c r="A31" s="1">
        <v>42550</v>
      </c>
      <c r="B31">
        <v>4</v>
      </c>
      <c r="C31">
        <v>1</v>
      </c>
      <c r="D31" t="s">
        <v>6</v>
      </c>
      <c r="E31">
        <f>E29-E30</f>
        <v>3</v>
      </c>
    </row>
    <row r="32" spans="1:9" x14ac:dyDescent="0.25">
      <c r="A32" s="1">
        <v>42550</v>
      </c>
      <c r="B32">
        <v>4</v>
      </c>
      <c r="C32">
        <v>2</v>
      </c>
      <c r="D32" t="s">
        <v>11</v>
      </c>
      <c r="E32">
        <v>8</v>
      </c>
    </row>
    <row r="33" spans="1:6" x14ac:dyDescent="0.25">
      <c r="A33" s="1">
        <v>42550</v>
      </c>
      <c r="B33">
        <v>4</v>
      </c>
      <c r="C33">
        <v>2</v>
      </c>
      <c r="D33" t="s">
        <v>5</v>
      </c>
      <c r="E33">
        <v>6</v>
      </c>
      <c r="F33" s="4">
        <f>E33/E32*100</f>
        <v>75</v>
      </c>
    </row>
    <row r="34" spans="1:6" x14ac:dyDescent="0.25">
      <c r="A34" s="1">
        <v>42550</v>
      </c>
      <c r="B34">
        <v>4</v>
      </c>
      <c r="C34">
        <v>2</v>
      </c>
      <c r="D34" t="s">
        <v>6</v>
      </c>
      <c r="E34">
        <f>E32-E33</f>
        <v>2</v>
      </c>
    </row>
    <row r="35" spans="1:6" x14ac:dyDescent="0.25">
      <c r="A35" s="1">
        <v>42550</v>
      </c>
      <c r="B35">
        <v>4</v>
      </c>
      <c r="C35">
        <v>3</v>
      </c>
      <c r="D35" t="s">
        <v>11</v>
      </c>
      <c r="E35">
        <v>12.5</v>
      </c>
    </row>
    <row r="36" spans="1:6" x14ac:dyDescent="0.25">
      <c r="A36" s="1">
        <v>42550</v>
      </c>
      <c r="B36">
        <v>4</v>
      </c>
      <c r="C36">
        <v>3</v>
      </c>
      <c r="D36" t="s">
        <v>5</v>
      </c>
      <c r="E36">
        <v>9</v>
      </c>
      <c r="F36" s="4">
        <f>E36/E35*100</f>
        <v>72</v>
      </c>
    </row>
    <row r="37" spans="1:6" x14ac:dyDescent="0.25">
      <c r="A37" s="1">
        <v>42550</v>
      </c>
      <c r="B37">
        <v>4</v>
      </c>
      <c r="C37">
        <v>3</v>
      </c>
      <c r="D37" t="s">
        <v>6</v>
      </c>
      <c r="E37">
        <f>E35-E36</f>
        <v>3.5</v>
      </c>
    </row>
    <row r="38" spans="1:6" x14ac:dyDescent="0.25">
      <c r="A38" s="1">
        <v>42550</v>
      </c>
      <c r="B38">
        <v>5</v>
      </c>
      <c r="C38">
        <v>1</v>
      </c>
      <c r="D38" t="s">
        <v>11</v>
      </c>
      <c r="E38">
        <v>7</v>
      </c>
    </row>
    <row r="39" spans="1:6" x14ac:dyDescent="0.25">
      <c r="A39" s="1">
        <v>42550</v>
      </c>
      <c r="B39">
        <v>5</v>
      </c>
      <c r="C39">
        <v>1</v>
      </c>
      <c r="D39" t="s">
        <v>5</v>
      </c>
      <c r="E39">
        <v>5</v>
      </c>
      <c r="F39" s="4">
        <f>E39/E38*100</f>
        <v>71.428571428571431</v>
      </c>
    </row>
    <row r="40" spans="1:6" x14ac:dyDescent="0.25">
      <c r="A40" s="1">
        <v>42550</v>
      </c>
      <c r="B40">
        <v>5</v>
      </c>
      <c r="C40">
        <v>1</v>
      </c>
      <c r="D40" t="s">
        <v>6</v>
      </c>
      <c r="E40">
        <f>E38-E39</f>
        <v>2</v>
      </c>
    </row>
    <row r="41" spans="1:6" x14ac:dyDescent="0.25">
      <c r="A41" s="1">
        <v>42550</v>
      </c>
      <c r="B41">
        <v>5</v>
      </c>
      <c r="C41">
        <v>2</v>
      </c>
      <c r="D41" t="s">
        <v>11</v>
      </c>
      <c r="E41">
        <v>9</v>
      </c>
    </row>
    <row r="42" spans="1:6" x14ac:dyDescent="0.25">
      <c r="A42" s="1">
        <v>42550</v>
      </c>
      <c r="B42">
        <v>5</v>
      </c>
      <c r="C42">
        <v>2</v>
      </c>
      <c r="D42" t="s">
        <v>5</v>
      </c>
      <c r="E42">
        <v>6</v>
      </c>
      <c r="F42" s="4">
        <f>E42/E41*100</f>
        <v>66.666666666666657</v>
      </c>
    </row>
    <row r="43" spans="1:6" x14ac:dyDescent="0.25">
      <c r="A43" s="1">
        <v>42550</v>
      </c>
      <c r="B43">
        <v>5</v>
      </c>
      <c r="C43">
        <v>2</v>
      </c>
      <c r="D43" t="s">
        <v>6</v>
      </c>
      <c r="E43">
        <f>E41-E42</f>
        <v>3</v>
      </c>
    </row>
    <row r="44" spans="1:6" x14ac:dyDescent="0.25">
      <c r="A44" s="1">
        <v>42550</v>
      </c>
      <c r="B44">
        <v>5</v>
      </c>
      <c r="C44">
        <v>3</v>
      </c>
      <c r="D44" t="s">
        <v>11</v>
      </c>
      <c r="E44">
        <v>11</v>
      </c>
    </row>
    <row r="45" spans="1:6" x14ac:dyDescent="0.25">
      <c r="A45" s="1">
        <v>42550</v>
      </c>
      <c r="B45">
        <v>5</v>
      </c>
      <c r="C45">
        <v>3</v>
      </c>
      <c r="D45" t="s">
        <v>5</v>
      </c>
      <c r="E45">
        <v>7</v>
      </c>
      <c r="F45" s="4">
        <f>E45/E44*100</f>
        <v>63.636363636363633</v>
      </c>
    </row>
    <row r="46" spans="1:6" x14ac:dyDescent="0.25">
      <c r="A46" s="1">
        <v>42550</v>
      </c>
      <c r="B46">
        <v>5</v>
      </c>
      <c r="C46">
        <v>3</v>
      </c>
      <c r="D46" t="s">
        <v>6</v>
      </c>
      <c r="E46">
        <f>E44-E45</f>
        <v>4</v>
      </c>
    </row>
  </sheetData>
  <autoFilter ref="D1:D46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50"/>
  <sheetViews>
    <sheetView workbookViewId="0">
      <selection activeCell="H2" sqref="H2"/>
    </sheetView>
  </sheetViews>
  <sheetFormatPr defaultRowHeight="15" x14ac:dyDescent="0.25"/>
  <cols>
    <col min="1" max="1" width="11.5703125" style="13" bestFit="1" customWidth="1"/>
    <col min="2" max="2" width="5" style="13" bestFit="1" customWidth="1"/>
    <col min="3" max="3" width="4.140625" style="13" bestFit="1" customWidth="1"/>
    <col min="4" max="4" width="4.140625" style="13" customWidth="1"/>
    <col min="5" max="5" width="5" style="13" bestFit="1" customWidth="1"/>
    <col min="6" max="6" width="10" style="13" bestFit="1" customWidth="1"/>
    <col min="7" max="7" width="9.42578125" style="20" bestFit="1" customWidth="1"/>
    <col min="8" max="8" width="12.140625" style="13" bestFit="1" customWidth="1"/>
    <col min="9" max="9" width="10.7109375" style="13" bestFit="1" customWidth="1"/>
    <col min="10" max="10" width="10.7109375" style="13" customWidth="1"/>
    <col min="11" max="11" width="13.140625" style="13" customWidth="1"/>
    <col min="12" max="12" width="24.5703125" style="14" customWidth="1"/>
  </cols>
  <sheetData>
    <row r="1" spans="1:12" ht="26.25" x14ac:dyDescent="0.25">
      <c r="A1" s="2" t="s">
        <v>0</v>
      </c>
      <c r="B1" s="2" t="s">
        <v>37</v>
      </c>
      <c r="C1" s="2" t="s">
        <v>3</v>
      </c>
      <c r="D1" s="13" t="s">
        <v>109</v>
      </c>
      <c r="E1" s="2" t="s">
        <v>1</v>
      </c>
      <c r="F1" s="5" t="s">
        <v>20</v>
      </c>
      <c r="G1" s="19" t="s">
        <v>21</v>
      </c>
      <c r="H1" s="5" t="s">
        <v>115</v>
      </c>
      <c r="I1" s="2"/>
      <c r="J1" s="2"/>
      <c r="K1" s="8" t="s">
        <v>34</v>
      </c>
      <c r="L1" t="s">
        <v>116</v>
      </c>
    </row>
    <row r="2" spans="1:12" x14ac:dyDescent="0.25">
      <c r="A2" s="12">
        <v>42550</v>
      </c>
      <c r="B2" s="13">
        <v>1</v>
      </c>
      <c r="C2" s="13">
        <v>1</v>
      </c>
      <c r="D2" s="13">
        <v>1</v>
      </c>
      <c r="E2" s="13" t="s">
        <v>5</v>
      </c>
      <c r="F2" s="13">
        <v>272.94</v>
      </c>
      <c r="G2" s="14">
        <v>83.45</v>
      </c>
      <c r="H2" s="14">
        <f t="shared" ref="H2:H31" si="0">G2/F2</f>
        <v>0.30574485234850152</v>
      </c>
      <c r="K2" s="9">
        <v>1</v>
      </c>
      <c r="L2" s="7">
        <v>0.30090613089679968</v>
      </c>
    </row>
    <row r="3" spans="1:12" hidden="1" x14ac:dyDescent="0.25">
      <c r="A3" s="12">
        <v>42550</v>
      </c>
      <c r="B3" s="13">
        <v>1</v>
      </c>
      <c r="C3" s="13">
        <v>1</v>
      </c>
      <c r="D3" s="13">
        <v>1</v>
      </c>
      <c r="E3" s="13" t="s">
        <v>6</v>
      </c>
      <c r="F3" s="13">
        <v>190.89</v>
      </c>
      <c r="G3" s="23">
        <v>55.63</v>
      </c>
      <c r="H3" s="14">
        <f t="shared" si="0"/>
        <v>0.29142438053329145</v>
      </c>
      <c r="K3" s="18" t="s">
        <v>6</v>
      </c>
      <c r="L3" s="7">
        <v>0.29765596346107576</v>
      </c>
    </row>
    <row r="4" spans="1:12" x14ac:dyDescent="0.25">
      <c r="A4" s="12">
        <v>42550</v>
      </c>
      <c r="B4" s="13">
        <v>1</v>
      </c>
      <c r="C4" s="13">
        <v>2</v>
      </c>
      <c r="D4" s="13">
        <v>1</v>
      </c>
      <c r="E4" s="13" t="s">
        <v>5</v>
      </c>
      <c r="F4" s="13">
        <v>285.2</v>
      </c>
      <c r="G4" s="14">
        <v>88.27</v>
      </c>
      <c r="H4" s="14">
        <f t="shared" si="0"/>
        <v>0.30950210378681625</v>
      </c>
      <c r="K4" s="18" t="s">
        <v>5</v>
      </c>
      <c r="L4" s="7">
        <v>0.30415629833252361</v>
      </c>
    </row>
    <row r="5" spans="1:12" hidden="1" x14ac:dyDescent="0.25">
      <c r="A5" s="12">
        <v>42550</v>
      </c>
      <c r="B5" s="13">
        <v>1</v>
      </c>
      <c r="C5" s="13">
        <v>2</v>
      </c>
      <c r="D5" s="13">
        <v>1</v>
      </c>
      <c r="E5" s="13" t="s">
        <v>6</v>
      </c>
      <c r="F5" s="13">
        <v>201.85</v>
      </c>
      <c r="G5" s="23">
        <v>63.25</v>
      </c>
      <c r="H5" s="14">
        <f t="shared" si="0"/>
        <v>0.3133514986376022</v>
      </c>
      <c r="K5" s="9">
        <v>2</v>
      </c>
      <c r="L5" s="7">
        <v>0.31349251470210138</v>
      </c>
    </row>
    <row r="6" spans="1:12" x14ac:dyDescent="0.25">
      <c r="A6" s="12">
        <v>42550</v>
      </c>
      <c r="B6" s="13">
        <v>1</v>
      </c>
      <c r="C6" s="13">
        <v>3</v>
      </c>
      <c r="D6" s="13">
        <v>1</v>
      </c>
      <c r="E6" s="13" t="s">
        <v>5</v>
      </c>
      <c r="F6" s="13">
        <v>294.08999999999997</v>
      </c>
      <c r="G6" s="14">
        <v>87.41</v>
      </c>
      <c r="H6" s="14">
        <f t="shared" si="0"/>
        <v>0.29722193886225307</v>
      </c>
      <c r="K6" s="18" t="s">
        <v>6</v>
      </c>
      <c r="L6" s="7">
        <v>0.30516438845514937</v>
      </c>
    </row>
    <row r="7" spans="1:12" hidden="1" x14ac:dyDescent="0.25">
      <c r="A7" s="12">
        <v>42550</v>
      </c>
      <c r="B7" s="13">
        <v>1</v>
      </c>
      <c r="C7" s="13">
        <v>3</v>
      </c>
      <c r="D7" s="13">
        <v>1</v>
      </c>
      <c r="E7" s="13" t="s">
        <v>6</v>
      </c>
      <c r="F7" s="13">
        <v>171.24</v>
      </c>
      <c r="G7" s="23">
        <v>49.35</v>
      </c>
      <c r="H7" s="14">
        <f t="shared" si="0"/>
        <v>0.28819201121233357</v>
      </c>
      <c r="I7" s="9"/>
      <c r="K7" s="18" t="s">
        <v>5</v>
      </c>
      <c r="L7" s="7">
        <v>0.32182064094905338</v>
      </c>
    </row>
    <row r="8" spans="1:12" x14ac:dyDescent="0.25">
      <c r="A8" s="12">
        <v>42550</v>
      </c>
      <c r="B8" s="13">
        <v>2</v>
      </c>
      <c r="C8" s="13">
        <v>1</v>
      </c>
      <c r="D8" s="13">
        <v>1</v>
      </c>
      <c r="E8" s="13" t="s">
        <v>5</v>
      </c>
      <c r="F8" s="13">
        <v>296.44</v>
      </c>
      <c r="G8" s="14">
        <v>99.25</v>
      </c>
      <c r="H8" s="14">
        <f t="shared" si="0"/>
        <v>0.33480636891107812</v>
      </c>
      <c r="K8" s="9">
        <v>3</v>
      </c>
      <c r="L8" s="7">
        <v>0.31542027489348939</v>
      </c>
    </row>
    <row r="9" spans="1:12" hidden="1" x14ac:dyDescent="0.25">
      <c r="A9" s="12">
        <v>42550</v>
      </c>
      <c r="B9" s="13">
        <v>2</v>
      </c>
      <c r="C9" s="13">
        <v>1</v>
      </c>
      <c r="D9" s="13">
        <v>1</v>
      </c>
      <c r="E9" s="13" t="s">
        <v>6</v>
      </c>
      <c r="F9" s="13">
        <v>166.56</v>
      </c>
      <c r="G9" s="23">
        <v>53.16</v>
      </c>
      <c r="H9" s="14">
        <f t="shared" si="0"/>
        <v>0.31916426512968299</v>
      </c>
      <c r="K9" s="18" t="s">
        <v>6</v>
      </c>
      <c r="L9" s="7">
        <v>0.30217436831534922</v>
      </c>
    </row>
    <row r="10" spans="1:12" x14ac:dyDescent="0.25">
      <c r="A10" s="12">
        <v>42550</v>
      </c>
      <c r="B10" s="13">
        <v>2</v>
      </c>
      <c r="C10" s="13">
        <v>2</v>
      </c>
      <c r="D10" s="13">
        <v>1</v>
      </c>
      <c r="E10" s="13" t="s">
        <v>5</v>
      </c>
      <c r="F10" s="13">
        <v>323.83999999999997</v>
      </c>
      <c r="G10" s="14">
        <v>103.74</v>
      </c>
      <c r="H10" s="14">
        <f t="shared" si="0"/>
        <v>0.32034337944664032</v>
      </c>
      <c r="K10" s="18" t="s">
        <v>5</v>
      </c>
      <c r="L10" s="7">
        <v>0.32866618147162946</v>
      </c>
    </row>
    <row r="11" spans="1:12" hidden="1" x14ac:dyDescent="0.25">
      <c r="A11" s="12">
        <v>42550</v>
      </c>
      <c r="B11" s="13">
        <v>2</v>
      </c>
      <c r="C11" s="13">
        <v>2</v>
      </c>
      <c r="D11" s="13">
        <v>1</v>
      </c>
      <c r="E11" s="13" t="s">
        <v>6</v>
      </c>
      <c r="F11" s="13">
        <v>154.15</v>
      </c>
      <c r="G11" s="23">
        <v>49.22</v>
      </c>
      <c r="H11" s="14">
        <f t="shared" si="0"/>
        <v>0.3192993837171586</v>
      </c>
      <c r="K11" s="9">
        <v>4</v>
      </c>
      <c r="L11" s="7">
        <v>0.31914220798053078</v>
      </c>
    </row>
    <row r="12" spans="1:12" x14ac:dyDescent="0.25">
      <c r="A12" s="12">
        <v>42550</v>
      </c>
      <c r="B12" s="13">
        <v>2</v>
      </c>
      <c r="C12" s="13">
        <v>3</v>
      </c>
      <c r="D12" s="13">
        <v>1</v>
      </c>
      <c r="E12" s="13" t="s">
        <v>5</v>
      </c>
      <c r="F12" s="13">
        <v>316.81</v>
      </c>
      <c r="G12" s="14">
        <v>98.31</v>
      </c>
      <c r="H12" s="14">
        <f t="shared" si="0"/>
        <v>0.31031217448944165</v>
      </c>
      <c r="K12" s="18" t="s">
        <v>6</v>
      </c>
      <c r="L12" s="7">
        <v>0.30836248175358166</v>
      </c>
    </row>
    <row r="13" spans="1:12" hidden="1" x14ac:dyDescent="0.25">
      <c r="A13" s="12">
        <v>42550</v>
      </c>
      <c r="B13" s="13">
        <v>2</v>
      </c>
      <c r="C13" s="13">
        <v>3</v>
      </c>
      <c r="D13" s="13">
        <v>1</v>
      </c>
      <c r="E13" s="13" t="s">
        <v>6</v>
      </c>
      <c r="F13" s="13">
        <v>244.27</v>
      </c>
      <c r="G13" s="23">
        <v>67.67</v>
      </c>
      <c r="H13" s="14">
        <f t="shared" si="0"/>
        <v>0.27702951651860647</v>
      </c>
      <c r="K13" s="18" t="s">
        <v>5</v>
      </c>
      <c r="L13" s="7">
        <v>0.32992193420747989</v>
      </c>
    </row>
    <row r="14" spans="1:12" x14ac:dyDescent="0.25">
      <c r="A14" s="12">
        <v>42550</v>
      </c>
      <c r="B14" s="13">
        <v>3</v>
      </c>
      <c r="C14" s="13">
        <v>1</v>
      </c>
      <c r="D14" s="13">
        <v>1</v>
      </c>
      <c r="E14" s="13" t="s">
        <v>5</v>
      </c>
      <c r="F14" s="13">
        <v>340.91</v>
      </c>
      <c r="G14" s="14">
        <v>113.64</v>
      </c>
      <c r="H14" s="14">
        <f t="shared" si="0"/>
        <v>0.33334311108503706</v>
      </c>
      <c r="K14" s="9">
        <v>5</v>
      </c>
      <c r="L14" s="7">
        <v>0.31098311810490481</v>
      </c>
    </row>
    <row r="15" spans="1:12" hidden="1" x14ac:dyDescent="0.25">
      <c r="A15" s="12">
        <v>42550</v>
      </c>
      <c r="B15" s="13">
        <v>3</v>
      </c>
      <c r="C15" s="13">
        <v>1</v>
      </c>
      <c r="D15" s="13">
        <v>1</v>
      </c>
      <c r="E15" s="13" t="s">
        <v>6</v>
      </c>
      <c r="F15" s="13">
        <v>180.45</v>
      </c>
      <c r="G15" s="23">
        <v>56.12</v>
      </c>
      <c r="H15" s="14">
        <f t="shared" si="0"/>
        <v>0.31100027708506511</v>
      </c>
      <c r="K15" s="18" t="s">
        <v>6</v>
      </c>
      <c r="L15" s="7">
        <v>0.28990634496504847</v>
      </c>
    </row>
    <row r="16" spans="1:12" x14ac:dyDescent="0.25">
      <c r="A16" s="12">
        <v>42550</v>
      </c>
      <c r="B16" s="13">
        <v>3</v>
      </c>
      <c r="C16" s="13">
        <v>2</v>
      </c>
      <c r="D16" s="13">
        <v>1</v>
      </c>
      <c r="E16" s="13" t="s">
        <v>5</v>
      </c>
      <c r="F16" s="13">
        <v>363.75</v>
      </c>
      <c r="G16" s="14">
        <v>117.76</v>
      </c>
      <c r="H16" s="14">
        <f t="shared" si="0"/>
        <v>0.32373883161512029</v>
      </c>
      <c r="K16" s="18" t="s">
        <v>5</v>
      </c>
      <c r="L16" s="7">
        <v>0.33205989124476126</v>
      </c>
    </row>
    <row r="17" spans="1:12" hidden="1" x14ac:dyDescent="0.25">
      <c r="A17" s="12">
        <v>42550</v>
      </c>
      <c r="B17" s="13">
        <v>3</v>
      </c>
      <c r="C17" s="13">
        <v>2</v>
      </c>
      <c r="D17" s="13">
        <v>1</v>
      </c>
      <c r="E17" s="13" t="s">
        <v>6</v>
      </c>
      <c r="F17" s="13">
        <v>186.36</v>
      </c>
      <c r="G17" s="23">
        <v>59.21</v>
      </c>
      <c r="H17" s="14">
        <f t="shared" si="0"/>
        <v>0.31771839450525863</v>
      </c>
      <c r="K17" s="9" t="s">
        <v>114</v>
      </c>
      <c r="L17" s="7"/>
    </row>
    <row r="18" spans="1:12" x14ac:dyDescent="0.25">
      <c r="A18" s="12">
        <v>42550</v>
      </c>
      <c r="B18" s="13">
        <v>3</v>
      </c>
      <c r="C18" s="13">
        <v>3</v>
      </c>
      <c r="D18" s="13">
        <v>1</v>
      </c>
      <c r="E18" s="13" t="s">
        <v>5</v>
      </c>
      <c r="F18" s="13">
        <v>307.92</v>
      </c>
      <c r="G18" s="14">
        <v>101.28</v>
      </c>
      <c r="H18" s="14">
        <f t="shared" si="0"/>
        <v>0.32891660171473108</v>
      </c>
      <c r="K18" s="18" t="s">
        <v>114</v>
      </c>
      <c r="L18" s="7"/>
    </row>
    <row r="19" spans="1:12" hidden="1" x14ac:dyDescent="0.25">
      <c r="A19" s="12">
        <v>42550</v>
      </c>
      <c r="B19" s="13">
        <v>3</v>
      </c>
      <c r="C19" s="13">
        <v>3</v>
      </c>
      <c r="D19" s="13">
        <v>1</v>
      </c>
      <c r="E19" s="13" t="s">
        <v>6</v>
      </c>
      <c r="F19" s="13">
        <v>208.42</v>
      </c>
      <c r="G19" s="23">
        <v>57.9</v>
      </c>
      <c r="H19" s="14">
        <f t="shared" si="0"/>
        <v>0.27780443335572402</v>
      </c>
      <c r="K19" s="9" t="s">
        <v>35</v>
      </c>
      <c r="L19" s="7">
        <v>0.3119888493155652</v>
      </c>
    </row>
    <row r="20" spans="1:12" x14ac:dyDescent="0.25">
      <c r="A20" s="12">
        <v>42550</v>
      </c>
      <c r="B20" s="13">
        <v>4</v>
      </c>
      <c r="C20" s="13">
        <v>1</v>
      </c>
      <c r="D20" s="13">
        <v>1</v>
      </c>
      <c r="E20" s="13" t="s">
        <v>5</v>
      </c>
      <c r="F20" s="13">
        <v>294.64999999999998</v>
      </c>
      <c r="G20" s="14">
        <v>97.73</v>
      </c>
      <c r="H20" s="14">
        <f t="shared" si="0"/>
        <v>0.33168165620227391</v>
      </c>
      <c r="K20"/>
      <c r="L20"/>
    </row>
    <row r="21" spans="1:12" hidden="1" x14ac:dyDescent="0.25">
      <c r="A21" s="12">
        <v>42550</v>
      </c>
      <c r="B21" s="13">
        <v>4</v>
      </c>
      <c r="C21" s="13">
        <v>1</v>
      </c>
      <c r="D21" s="13">
        <v>1</v>
      </c>
      <c r="E21" s="13" t="s">
        <v>6</v>
      </c>
      <c r="F21" s="13">
        <v>179.07</v>
      </c>
      <c r="G21" s="23">
        <v>54.58</v>
      </c>
      <c r="H21" s="14">
        <f t="shared" si="0"/>
        <v>0.30479700675713406</v>
      </c>
      <c r="K21"/>
      <c r="L21"/>
    </row>
    <row r="22" spans="1:12" x14ac:dyDescent="0.25">
      <c r="A22" s="12">
        <v>42550</v>
      </c>
      <c r="B22" s="13">
        <v>4</v>
      </c>
      <c r="C22" s="13">
        <v>2</v>
      </c>
      <c r="D22" s="13">
        <v>1</v>
      </c>
      <c r="E22" s="13" t="s">
        <v>5</v>
      </c>
      <c r="F22" s="13">
        <v>285.64999999999998</v>
      </c>
      <c r="G22" s="14">
        <v>96.44</v>
      </c>
      <c r="H22" s="14">
        <f t="shared" si="0"/>
        <v>0.33761596359180818</v>
      </c>
      <c r="K22"/>
      <c r="L22"/>
    </row>
    <row r="23" spans="1:12" hidden="1" x14ac:dyDescent="0.25">
      <c r="A23" s="12">
        <v>42550</v>
      </c>
      <c r="B23" s="13">
        <v>4</v>
      </c>
      <c r="C23" s="13">
        <v>2</v>
      </c>
      <c r="D23" s="13">
        <v>1</v>
      </c>
      <c r="E23" s="13" t="s">
        <v>6</v>
      </c>
      <c r="F23" s="13">
        <v>161.02000000000001</v>
      </c>
      <c r="G23" s="23">
        <v>50.68</v>
      </c>
      <c r="H23" s="14">
        <f t="shared" si="0"/>
        <v>0.31474351012296609</v>
      </c>
      <c r="K23"/>
      <c r="L23"/>
    </row>
    <row r="24" spans="1:12" x14ac:dyDescent="0.25">
      <c r="A24" s="12">
        <v>42550</v>
      </c>
      <c r="B24" s="13">
        <v>4</v>
      </c>
      <c r="C24" s="13">
        <v>3</v>
      </c>
      <c r="D24" s="13">
        <v>1</v>
      </c>
      <c r="E24" s="13" t="s">
        <v>5</v>
      </c>
      <c r="F24" s="13">
        <v>269.98</v>
      </c>
      <c r="G24" s="14">
        <v>86.52</v>
      </c>
      <c r="H24" s="14">
        <f t="shared" si="0"/>
        <v>0.3204681828283576</v>
      </c>
      <c r="K24"/>
      <c r="L24"/>
    </row>
    <row r="25" spans="1:12" hidden="1" x14ac:dyDescent="0.25">
      <c r="A25" s="12">
        <v>42550</v>
      </c>
      <c r="B25" s="13">
        <v>4</v>
      </c>
      <c r="C25" s="13">
        <v>3</v>
      </c>
      <c r="D25" s="13">
        <v>1</v>
      </c>
      <c r="E25" s="13" t="s">
        <v>6</v>
      </c>
      <c r="F25" s="13">
        <v>160.99</v>
      </c>
      <c r="G25" s="23">
        <v>49.19</v>
      </c>
      <c r="H25" s="14">
        <f t="shared" si="0"/>
        <v>0.30554692838064473</v>
      </c>
      <c r="K25"/>
      <c r="L25"/>
    </row>
    <row r="26" spans="1:12" x14ac:dyDescent="0.25">
      <c r="A26" s="12">
        <v>42550</v>
      </c>
      <c r="B26" s="13">
        <v>5</v>
      </c>
      <c r="C26" s="13">
        <v>1</v>
      </c>
      <c r="D26" s="13">
        <v>1</v>
      </c>
      <c r="E26" s="13" t="s">
        <v>5</v>
      </c>
      <c r="F26" s="13">
        <v>219.83</v>
      </c>
      <c r="G26" s="14">
        <v>84.05</v>
      </c>
      <c r="H26" s="14">
        <f t="shared" si="0"/>
        <v>0.3823408997861984</v>
      </c>
      <c r="K26"/>
      <c r="L26"/>
    </row>
    <row r="27" spans="1:12" hidden="1" x14ac:dyDescent="0.25">
      <c r="A27" s="12">
        <v>42550</v>
      </c>
      <c r="B27" s="13">
        <v>5</v>
      </c>
      <c r="C27" s="13">
        <v>1</v>
      </c>
      <c r="D27" s="13">
        <v>1</v>
      </c>
      <c r="E27" s="13" t="s">
        <v>6</v>
      </c>
      <c r="F27" s="13">
        <v>153.75</v>
      </c>
      <c r="G27" s="14">
        <v>46.31</v>
      </c>
      <c r="H27" s="14">
        <f t="shared" si="0"/>
        <v>0.30120325203252035</v>
      </c>
      <c r="K27"/>
    </row>
    <row r="28" spans="1:12" x14ac:dyDescent="0.25">
      <c r="A28" s="12">
        <v>42550</v>
      </c>
      <c r="B28" s="13">
        <v>5</v>
      </c>
      <c r="C28" s="13">
        <v>2</v>
      </c>
      <c r="D28" s="13">
        <v>1</v>
      </c>
      <c r="E28" s="13" t="s">
        <v>5</v>
      </c>
      <c r="F28" s="13">
        <v>314.26</v>
      </c>
      <c r="G28" s="23">
        <v>99.31</v>
      </c>
      <c r="H28" s="14">
        <f t="shared" si="0"/>
        <v>0.31601221918156941</v>
      </c>
      <c r="K28"/>
    </row>
    <row r="29" spans="1:12" hidden="1" x14ac:dyDescent="0.25">
      <c r="A29" s="12">
        <v>42550</v>
      </c>
      <c r="B29" s="13">
        <v>5</v>
      </c>
      <c r="C29" s="13">
        <v>2</v>
      </c>
      <c r="D29" s="13">
        <v>1</v>
      </c>
      <c r="E29" s="13" t="s">
        <v>6</v>
      </c>
      <c r="F29" s="13">
        <v>220</v>
      </c>
      <c r="G29" s="23">
        <v>65.08</v>
      </c>
      <c r="H29" s="14">
        <f t="shared" si="0"/>
        <v>0.29581818181818181</v>
      </c>
      <c r="I29" s="9"/>
      <c r="K29"/>
    </row>
    <row r="30" spans="1:12" x14ac:dyDescent="0.25">
      <c r="A30" s="12">
        <v>42550</v>
      </c>
      <c r="B30" s="13">
        <v>5</v>
      </c>
      <c r="C30" s="13">
        <v>3</v>
      </c>
      <c r="D30" s="13">
        <v>1</v>
      </c>
      <c r="E30" s="13" t="s">
        <v>5</v>
      </c>
      <c r="F30" s="13">
        <v>371.76</v>
      </c>
      <c r="G30" s="14">
        <v>110.72</v>
      </c>
      <c r="H30" s="14">
        <f t="shared" si="0"/>
        <v>0.29782655476651604</v>
      </c>
      <c r="K30"/>
    </row>
    <row r="31" spans="1:12" hidden="1" x14ac:dyDescent="0.25">
      <c r="A31" s="12">
        <v>42550</v>
      </c>
      <c r="B31" s="13">
        <v>5</v>
      </c>
      <c r="C31" s="13">
        <v>3</v>
      </c>
      <c r="D31" s="13">
        <v>1</v>
      </c>
      <c r="E31" s="13" t="s">
        <v>6</v>
      </c>
      <c r="F31" s="13">
        <v>183.83</v>
      </c>
      <c r="G31" s="23">
        <v>50.13</v>
      </c>
      <c r="H31" s="14">
        <f t="shared" si="0"/>
        <v>0.27269760104444324</v>
      </c>
      <c r="K31"/>
    </row>
    <row r="32" spans="1:12" x14ac:dyDescent="0.25">
      <c r="A32" s="12"/>
      <c r="G32" s="21"/>
      <c r="H32" s="14"/>
      <c r="K32"/>
    </row>
    <row r="33" spans="9:12" x14ac:dyDescent="0.25">
      <c r="K33"/>
    </row>
    <row r="34" spans="9:12" x14ac:dyDescent="0.25">
      <c r="K34"/>
    </row>
    <row r="35" spans="9:12" x14ac:dyDescent="0.25">
      <c r="K35"/>
    </row>
    <row r="36" spans="9:12" x14ac:dyDescent="0.25">
      <c r="K36"/>
    </row>
    <row r="37" spans="9:12" x14ac:dyDescent="0.25">
      <c r="K37"/>
      <c r="L37" s="13"/>
    </row>
    <row r="38" spans="9:12" x14ac:dyDescent="0.25">
      <c r="K38"/>
      <c r="L38" s="13"/>
    </row>
    <row r="39" spans="9:12" x14ac:dyDescent="0.25">
      <c r="I39" s="9"/>
      <c r="K39"/>
    </row>
    <row r="40" spans="9:12" x14ac:dyDescent="0.25">
      <c r="K40"/>
    </row>
    <row r="41" spans="9:12" x14ac:dyDescent="0.25">
      <c r="K41"/>
    </row>
    <row r="42" spans="9:12" x14ac:dyDescent="0.25">
      <c r="K42"/>
    </row>
    <row r="43" spans="9:12" x14ac:dyDescent="0.25">
      <c r="K43"/>
    </row>
    <row r="44" spans="9:12" x14ac:dyDescent="0.25">
      <c r="K44"/>
    </row>
    <row r="45" spans="9:12" x14ac:dyDescent="0.25">
      <c r="K45"/>
    </row>
    <row r="46" spans="9:12" x14ac:dyDescent="0.25">
      <c r="K46"/>
    </row>
    <row r="47" spans="9:12" x14ac:dyDescent="0.25">
      <c r="K47"/>
    </row>
    <row r="48" spans="9:12" x14ac:dyDescent="0.25">
      <c r="K48"/>
    </row>
    <row r="49" spans="11:11" x14ac:dyDescent="0.25">
      <c r="K49"/>
    </row>
    <row r="50" spans="11:11" x14ac:dyDescent="0.25">
      <c r="K50"/>
    </row>
  </sheetData>
  <autoFilter ref="A1:H32">
    <filterColumn colId="4">
      <filters>
        <filter val="MS"/>
      </filters>
    </filterColumn>
  </autoFilter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8" sqref="F18"/>
    </sheetView>
  </sheetViews>
  <sheetFormatPr defaultRowHeight="15" x14ac:dyDescent="0.25"/>
  <cols>
    <col min="1" max="1" width="8.85546875" customWidth="1"/>
  </cols>
  <sheetData>
    <row r="1" spans="1:6" s="24" customFormat="1" ht="17.25" customHeight="1" x14ac:dyDescent="0.2">
      <c r="A1" s="26" t="s">
        <v>119</v>
      </c>
      <c r="F1" s="25"/>
    </row>
    <row r="2" spans="1:6" ht="36.75" x14ac:dyDescent="0.25">
      <c r="A2" s="10" t="s">
        <v>36</v>
      </c>
      <c r="B2" s="22" t="s">
        <v>110</v>
      </c>
      <c r="C2" s="22" t="s">
        <v>111</v>
      </c>
    </row>
    <row r="3" spans="1:6" x14ac:dyDescent="0.25">
      <c r="A3" s="13">
        <f>[1]summary!A4</f>
        <v>1</v>
      </c>
      <c r="B3" s="20">
        <f>[1]summary!B4</f>
        <v>65.302586706867416</v>
      </c>
      <c r="C3" s="20">
        <f>[1]summary!C4</f>
        <v>55.961088866741363</v>
      </c>
      <c r="D3" s="4">
        <f>SUM(B3:C3)</f>
        <v>121.26367557360878</v>
      </c>
    </row>
    <row r="4" spans="1:6" x14ac:dyDescent="0.25">
      <c r="A4" s="13">
        <f>[1]summary!A5</f>
        <v>2</v>
      </c>
      <c r="B4" s="20">
        <f>[1]summary!B5</f>
        <v>51.993048930501537</v>
      </c>
      <c r="C4" s="20">
        <f>[1]summary!C5</f>
        <v>60.717527475313943</v>
      </c>
      <c r="D4" s="4">
        <f t="shared" ref="D4:D7" si="0">SUM(B4:C4)</f>
        <v>112.71057640581549</v>
      </c>
    </row>
    <row r="5" spans="1:6" x14ac:dyDescent="0.25">
      <c r="A5" s="13">
        <f>[1]summary!A6</f>
        <v>3</v>
      </c>
      <c r="B5" s="20">
        <f>[1]summary!B6</f>
        <v>42.625120594634694</v>
      </c>
      <c r="C5" s="20">
        <f>[1]summary!C6</f>
        <v>45.115824364477959</v>
      </c>
      <c r="D5" s="4">
        <f t="shared" si="0"/>
        <v>87.740944959112653</v>
      </c>
    </row>
    <row r="6" spans="1:6" x14ac:dyDescent="0.25">
      <c r="A6" s="13">
        <f>[1]summary!A7</f>
        <v>4</v>
      </c>
      <c r="B6" s="20">
        <f>[1]summary!B7</f>
        <v>46.3202676079786</v>
      </c>
      <c r="C6" s="20">
        <f>[1]summary!C7</f>
        <v>57.124388838734205</v>
      </c>
      <c r="D6" s="4">
        <f t="shared" si="0"/>
        <v>103.4446564467128</v>
      </c>
    </row>
    <row r="7" spans="1:6" x14ac:dyDescent="0.25">
      <c r="A7" s="29">
        <f>[1]summary!A8</f>
        <v>5</v>
      </c>
      <c r="B7" s="30">
        <f>[1]summary!B8</f>
        <v>48.194975368109112</v>
      </c>
      <c r="C7" s="30">
        <f>[1]summary!C8</f>
        <v>65.493759809225637</v>
      </c>
      <c r="D7" s="4">
        <f t="shared" si="0"/>
        <v>113.68873517733475</v>
      </c>
    </row>
    <row r="9" spans="1:6" s="27" customFormat="1" ht="21.75" customHeight="1" x14ac:dyDescent="0.25">
      <c r="A9" s="26" t="s">
        <v>120</v>
      </c>
    </row>
    <row r="10" spans="1:6" ht="36.75" x14ac:dyDescent="0.25">
      <c r="A10" s="10" t="s">
        <v>36</v>
      </c>
      <c r="B10" s="22" t="s">
        <v>110</v>
      </c>
      <c r="C10" s="22" t="s">
        <v>111</v>
      </c>
    </row>
    <row r="11" spans="1:6" x14ac:dyDescent="0.25">
      <c r="A11" s="13">
        <f>[1]summary!A14</f>
        <v>1</v>
      </c>
      <c r="B11" s="20">
        <f>[1]summary!B14</f>
        <v>80.116499646735349</v>
      </c>
      <c r="C11" s="20">
        <f>[1]summary!C14</f>
        <v>30.650582052738006</v>
      </c>
      <c r="D11" s="4">
        <f>SUM(B11:C11)</f>
        <v>110.76708169947335</v>
      </c>
    </row>
    <row r="12" spans="1:6" x14ac:dyDescent="0.25">
      <c r="A12" s="13">
        <f>[1]summary!A15</f>
        <v>2</v>
      </c>
      <c r="B12" s="20">
        <f>[1]summary!B15</f>
        <v>70.16760762424677</v>
      </c>
      <c r="C12" s="20">
        <f>[1]summary!C15</f>
        <v>31.765181596825311</v>
      </c>
      <c r="D12" s="4">
        <f t="shared" ref="D12:D15" si="1">SUM(B12:C12)</f>
        <v>101.93278922107208</v>
      </c>
    </row>
    <row r="13" spans="1:6" x14ac:dyDescent="0.25">
      <c r="A13" s="13">
        <f>[1]summary!A16</f>
        <v>3</v>
      </c>
      <c r="B13" s="20">
        <f>[1]summary!B16</f>
        <v>60.405799447356209</v>
      </c>
      <c r="C13" s="20">
        <f>[1]summary!C16</f>
        <v>32.152973804315195</v>
      </c>
      <c r="D13" s="4">
        <f t="shared" si="1"/>
        <v>92.558773251671397</v>
      </c>
    </row>
    <row r="14" spans="1:6" x14ac:dyDescent="0.25">
      <c r="A14" s="13">
        <f>[1]summary!A17</f>
        <v>4</v>
      </c>
      <c r="B14" s="20">
        <f>[1]summary!B17</f>
        <v>63.898357532296387</v>
      </c>
      <c r="C14" s="20">
        <f>[1]summary!C17</f>
        <v>28.602974545452227</v>
      </c>
      <c r="D14" s="4">
        <f t="shared" si="1"/>
        <v>92.501332077748614</v>
      </c>
    </row>
    <row r="15" spans="1:6" x14ac:dyDescent="0.25">
      <c r="A15" s="29">
        <f>[1]summary!A18</f>
        <v>5</v>
      </c>
      <c r="B15" s="30">
        <f>[1]summary!B18</f>
        <v>64.109838088829164</v>
      </c>
      <c r="C15" s="30">
        <f>[1]summary!C18</f>
        <v>39.934672697463945</v>
      </c>
      <c r="D15" s="4">
        <f t="shared" si="1"/>
        <v>104.0445107862931</v>
      </c>
    </row>
    <row r="16" spans="1:6" x14ac:dyDescent="0.25">
      <c r="A16" s="4"/>
      <c r="B16" s="4"/>
    </row>
    <row r="17" spans="1:4" s="27" customFormat="1" ht="19.5" customHeight="1" x14ac:dyDescent="0.25">
      <c r="A17" s="26" t="s">
        <v>153</v>
      </c>
      <c r="B17" s="28"/>
    </row>
    <row r="18" spans="1:4" ht="36.75" x14ac:dyDescent="0.25">
      <c r="A18" s="10" t="s">
        <v>36</v>
      </c>
      <c r="B18" s="22" t="s">
        <v>110</v>
      </c>
      <c r="C18" s="22" t="s">
        <v>111</v>
      </c>
    </row>
    <row r="19" spans="1:4" x14ac:dyDescent="0.25">
      <c r="A19" s="13">
        <v>1</v>
      </c>
      <c r="B19" s="4">
        <f>'stalk count'!R4</f>
        <v>50.23891357180991</v>
      </c>
      <c r="C19" s="4">
        <f>'stalk count'!S4</f>
        <v>47.346856817498868</v>
      </c>
      <c r="D19" s="4">
        <f>SUM(B19:C19)</f>
        <v>97.585770389308777</v>
      </c>
    </row>
    <row r="20" spans="1:4" x14ac:dyDescent="0.25">
      <c r="A20" s="13">
        <v>2</v>
      </c>
      <c r="B20" s="4">
        <f>'stalk count'!R7</f>
        <v>31.260196651508153</v>
      </c>
      <c r="C20" s="4">
        <f>'stalk count'!S7</f>
        <v>33.036005227294481</v>
      </c>
      <c r="D20" s="4">
        <f t="shared" ref="D20:D23" si="2">SUM(B20:C20)</f>
        <v>64.296201878802634</v>
      </c>
    </row>
    <row r="21" spans="1:4" x14ac:dyDescent="0.25">
      <c r="A21" s="13">
        <v>3</v>
      </c>
      <c r="B21" s="4">
        <f>'stalk count'!R10</f>
        <v>20.029171017838419</v>
      </c>
      <c r="C21" s="4">
        <f>'stalk count'!S10</f>
        <v>29.537610305024486</v>
      </c>
      <c r="D21" s="4">
        <f t="shared" si="2"/>
        <v>49.566781322862909</v>
      </c>
    </row>
    <row r="22" spans="1:4" x14ac:dyDescent="0.25">
      <c r="A22" s="13">
        <v>4</v>
      </c>
      <c r="B22" s="4">
        <f>'stalk count'!R13</f>
        <v>24.776574844265522</v>
      </c>
      <c r="C22" s="4">
        <f>'stalk count'!S13</f>
        <v>33.473924886847648</v>
      </c>
      <c r="D22" s="4">
        <f t="shared" si="2"/>
        <v>58.250499731113166</v>
      </c>
    </row>
    <row r="23" spans="1:4" x14ac:dyDescent="0.25">
      <c r="A23" s="29">
        <v>5</v>
      </c>
      <c r="B23" s="4">
        <f>'stalk count'!R16</f>
        <v>13.684658846894381</v>
      </c>
      <c r="C23" s="4">
        <f>'stalk count'!S16</f>
        <v>25.837232263902361</v>
      </c>
      <c r="D23" s="4">
        <f t="shared" si="2"/>
        <v>39.521891110796744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workbookViewId="0">
      <selection activeCell="F36" sqref="F36"/>
    </sheetView>
  </sheetViews>
  <sheetFormatPr defaultRowHeight="15" x14ac:dyDescent="0.25"/>
  <cols>
    <col min="1" max="1" width="12.42578125" bestFit="1" customWidth="1"/>
    <col min="2" max="2" width="3" bestFit="1" customWidth="1"/>
    <col min="3" max="3" width="24.5703125" bestFit="1" customWidth="1"/>
    <col min="4" max="4" width="13.42578125" bestFit="1" customWidth="1"/>
    <col min="5" max="5" width="10.28515625" bestFit="1" customWidth="1"/>
    <col min="6" max="6" width="4.5703125" bestFit="1" customWidth="1"/>
    <col min="7" max="7" width="4.7109375" bestFit="1" customWidth="1"/>
  </cols>
  <sheetData>
    <row r="1" spans="1:23" x14ac:dyDescent="0.25">
      <c r="H1" t="s">
        <v>74</v>
      </c>
      <c r="I1" t="s">
        <v>74</v>
      </c>
      <c r="J1" t="s">
        <v>75</v>
      </c>
      <c r="K1" t="s">
        <v>75</v>
      </c>
      <c r="L1" t="s">
        <v>76</v>
      </c>
      <c r="M1" t="s">
        <v>76</v>
      </c>
      <c r="N1" t="s">
        <v>76</v>
      </c>
      <c r="O1" t="s">
        <v>76</v>
      </c>
      <c r="P1" t="s">
        <v>76</v>
      </c>
      <c r="Q1" t="s">
        <v>76</v>
      </c>
      <c r="R1" t="s">
        <v>76</v>
      </c>
      <c r="S1" t="s">
        <v>76</v>
      </c>
      <c r="T1" t="s">
        <v>76</v>
      </c>
      <c r="U1" t="s">
        <v>76</v>
      </c>
      <c r="V1" t="s">
        <v>76</v>
      </c>
      <c r="W1" t="s">
        <v>76</v>
      </c>
    </row>
    <row r="2" spans="1:23" x14ac:dyDescent="0.25">
      <c r="H2" t="s">
        <v>77</v>
      </c>
      <c r="I2" t="s">
        <v>78</v>
      </c>
      <c r="J2" t="s">
        <v>79</v>
      </c>
      <c r="K2" t="s">
        <v>80</v>
      </c>
      <c r="L2" t="s">
        <v>81</v>
      </c>
      <c r="M2" t="s">
        <v>82</v>
      </c>
      <c r="N2" t="s">
        <v>83</v>
      </c>
      <c r="O2" t="s">
        <v>84</v>
      </c>
      <c r="P2" t="s">
        <v>85</v>
      </c>
      <c r="Q2" t="s">
        <v>86</v>
      </c>
      <c r="R2" t="s">
        <v>87</v>
      </c>
      <c r="S2" t="s">
        <v>88</v>
      </c>
      <c r="T2" t="s">
        <v>89</v>
      </c>
      <c r="U2" t="s">
        <v>90</v>
      </c>
      <c r="V2" t="s">
        <v>91</v>
      </c>
      <c r="W2" t="s">
        <v>92</v>
      </c>
    </row>
    <row r="3" spans="1:23" ht="15.75" thickBot="1" x14ac:dyDescent="0.3">
      <c r="H3" t="s">
        <v>93</v>
      </c>
      <c r="I3" t="s">
        <v>93</v>
      </c>
      <c r="J3" t="s">
        <v>93</v>
      </c>
      <c r="K3" t="s">
        <v>93</v>
      </c>
      <c r="L3" t="s">
        <v>94</v>
      </c>
      <c r="M3" t="s">
        <v>94</v>
      </c>
      <c r="N3" t="s">
        <v>93</v>
      </c>
      <c r="O3" t="s">
        <v>94</v>
      </c>
      <c r="P3" t="s">
        <v>94</v>
      </c>
      <c r="Q3" t="s">
        <v>93</v>
      </c>
      <c r="R3" t="s">
        <v>93</v>
      </c>
      <c r="S3" t="s">
        <v>94</v>
      </c>
      <c r="T3" t="s">
        <v>93</v>
      </c>
      <c r="U3" t="s">
        <v>93</v>
      </c>
      <c r="V3" t="s">
        <v>93</v>
      </c>
      <c r="W3" t="s">
        <v>94</v>
      </c>
    </row>
    <row r="4" spans="1:23" s="17" customFormat="1" ht="12" thickBot="1" x14ac:dyDescent="0.25">
      <c r="A4" s="15" t="s">
        <v>69</v>
      </c>
      <c r="B4" s="15" t="s">
        <v>38</v>
      </c>
      <c r="C4" s="16" t="s">
        <v>70</v>
      </c>
      <c r="D4" s="16" t="s">
        <v>71</v>
      </c>
      <c r="E4" s="16" t="s">
        <v>36</v>
      </c>
      <c r="F4" s="16" t="s">
        <v>72</v>
      </c>
      <c r="G4" s="16" t="s">
        <v>73</v>
      </c>
      <c r="H4" s="16" t="s">
        <v>77</v>
      </c>
      <c r="I4" s="16" t="s">
        <v>78</v>
      </c>
      <c r="J4" s="16" t="s">
        <v>79</v>
      </c>
      <c r="K4" s="16" t="s">
        <v>80</v>
      </c>
      <c r="L4" s="16" t="s">
        <v>81</v>
      </c>
      <c r="M4" s="16" t="s">
        <v>82</v>
      </c>
      <c r="N4" s="16" t="s">
        <v>83</v>
      </c>
      <c r="O4" s="16" t="s">
        <v>84</v>
      </c>
      <c r="P4" s="16" t="s">
        <v>85</v>
      </c>
      <c r="Q4" s="16" t="s">
        <v>86</v>
      </c>
      <c r="R4" s="16" t="s">
        <v>87</v>
      </c>
      <c r="S4" s="16" t="s">
        <v>88</v>
      </c>
      <c r="T4" s="16" t="s">
        <v>89</v>
      </c>
      <c r="U4" s="16" t="s">
        <v>90</v>
      </c>
      <c r="V4" s="16" t="s">
        <v>91</v>
      </c>
      <c r="W4" s="16" t="s">
        <v>92</v>
      </c>
    </row>
    <row r="5" spans="1:23" x14ac:dyDescent="0.25">
      <c r="A5" t="s">
        <v>121</v>
      </c>
      <c r="B5">
        <v>1</v>
      </c>
      <c r="C5" t="s">
        <v>39</v>
      </c>
      <c r="D5" s="1">
        <v>42550</v>
      </c>
      <c r="E5">
        <v>1</v>
      </c>
      <c r="F5">
        <v>1</v>
      </c>
      <c r="G5" t="s">
        <v>5</v>
      </c>
      <c r="H5">
        <v>0.27</v>
      </c>
      <c r="I5">
        <v>5.0999999999999997E-2</v>
      </c>
      <c r="J5">
        <v>44.8</v>
      </c>
      <c r="K5">
        <v>0.28999999999999998</v>
      </c>
      <c r="L5">
        <v>170</v>
      </c>
      <c r="M5" s="13" t="s">
        <v>151</v>
      </c>
      <c r="N5">
        <v>3.7999999999999999E-2</v>
      </c>
      <c r="O5">
        <v>2.6</v>
      </c>
      <c r="P5">
        <v>91.3</v>
      </c>
      <c r="Q5">
        <v>0.51100000000000001</v>
      </c>
      <c r="R5">
        <v>3.5000000000000003E-2</v>
      </c>
      <c r="S5">
        <v>7.48</v>
      </c>
      <c r="T5" s="13" t="s">
        <v>152</v>
      </c>
      <c r="U5">
        <v>4.1000000000000002E-2</v>
      </c>
      <c r="V5">
        <v>3.7999999999999999E-2</v>
      </c>
      <c r="W5">
        <v>7.39</v>
      </c>
    </row>
    <row r="6" spans="1:23" x14ac:dyDescent="0.25">
      <c r="A6" t="s">
        <v>122</v>
      </c>
      <c r="B6">
        <v>2</v>
      </c>
      <c r="C6" t="s">
        <v>40</v>
      </c>
      <c r="D6" s="1">
        <v>42550</v>
      </c>
      <c r="E6">
        <v>1</v>
      </c>
      <c r="F6">
        <v>1</v>
      </c>
      <c r="G6" t="s">
        <v>6</v>
      </c>
      <c r="H6">
        <v>0.79</v>
      </c>
      <c r="I6">
        <v>0.13900000000000001</v>
      </c>
      <c r="J6">
        <v>46.3</v>
      </c>
      <c r="K6">
        <v>0.84</v>
      </c>
      <c r="L6">
        <v>220</v>
      </c>
      <c r="M6" s="13" t="s">
        <v>151</v>
      </c>
      <c r="N6">
        <v>0.16500000000000001</v>
      </c>
      <c r="O6">
        <v>4.4000000000000004</v>
      </c>
      <c r="P6">
        <v>233</v>
      </c>
      <c r="Q6">
        <v>1.93</v>
      </c>
      <c r="R6">
        <v>0.1</v>
      </c>
      <c r="S6">
        <v>35.200000000000003</v>
      </c>
      <c r="T6" s="13">
        <v>5.0000000000000001E-3</v>
      </c>
      <c r="U6">
        <v>0.129</v>
      </c>
      <c r="V6">
        <v>0.1</v>
      </c>
      <c r="W6">
        <v>20.2</v>
      </c>
    </row>
    <row r="7" spans="1:23" x14ac:dyDescent="0.25">
      <c r="A7" t="s">
        <v>123</v>
      </c>
      <c r="B7">
        <v>3</v>
      </c>
      <c r="C7" t="s">
        <v>41</v>
      </c>
      <c r="D7" s="1">
        <v>42550</v>
      </c>
      <c r="E7">
        <v>1</v>
      </c>
      <c r="F7">
        <v>2</v>
      </c>
      <c r="G7" t="s">
        <v>5</v>
      </c>
      <c r="H7">
        <v>0.24</v>
      </c>
      <c r="I7">
        <v>4.8000000000000001E-2</v>
      </c>
      <c r="J7">
        <v>44.6</v>
      </c>
      <c r="K7">
        <v>0.25</v>
      </c>
      <c r="L7">
        <v>115</v>
      </c>
      <c r="M7" s="13" t="s">
        <v>151</v>
      </c>
      <c r="N7">
        <v>3.9E-2</v>
      </c>
      <c r="O7">
        <v>2.1</v>
      </c>
      <c r="P7">
        <v>35.200000000000003</v>
      </c>
      <c r="Q7">
        <v>0.39600000000000002</v>
      </c>
      <c r="R7">
        <v>3.4000000000000002E-2</v>
      </c>
      <c r="S7">
        <v>7.08</v>
      </c>
      <c r="T7" s="13" t="s">
        <v>152</v>
      </c>
      <c r="U7">
        <v>4.1000000000000002E-2</v>
      </c>
      <c r="V7">
        <v>0.03</v>
      </c>
      <c r="W7">
        <v>5.35</v>
      </c>
    </row>
    <row r="8" spans="1:23" x14ac:dyDescent="0.25">
      <c r="A8" t="s">
        <v>124</v>
      </c>
      <c r="B8">
        <v>4</v>
      </c>
      <c r="C8" t="s">
        <v>42</v>
      </c>
      <c r="D8" s="1">
        <v>42550</v>
      </c>
      <c r="E8">
        <v>1</v>
      </c>
      <c r="F8">
        <v>2</v>
      </c>
      <c r="G8" t="s">
        <v>6</v>
      </c>
      <c r="H8">
        <v>0.82</v>
      </c>
      <c r="I8">
        <v>0.13700000000000001</v>
      </c>
      <c r="J8">
        <v>47.2</v>
      </c>
      <c r="K8">
        <v>0.89</v>
      </c>
      <c r="L8">
        <v>136</v>
      </c>
      <c r="M8" s="13" t="s">
        <v>151</v>
      </c>
      <c r="N8">
        <v>0.16800000000000001</v>
      </c>
      <c r="O8">
        <v>4.3</v>
      </c>
      <c r="P8">
        <v>146</v>
      </c>
      <c r="Q8">
        <v>1.69</v>
      </c>
      <c r="R8">
        <v>9.8000000000000004E-2</v>
      </c>
      <c r="S8">
        <v>32.9</v>
      </c>
      <c r="T8" s="13">
        <v>5.0000000000000001E-3</v>
      </c>
      <c r="U8">
        <v>0.125</v>
      </c>
      <c r="V8">
        <v>9.0999999999999998E-2</v>
      </c>
      <c r="W8">
        <v>19.100000000000001</v>
      </c>
    </row>
    <row r="9" spans="1:23" x14ac:dyDescent="0.25">
      <c r="A9" t="s">
        <v>125</v>
      </c>
      <c r="B9">
        <v>5</v>
      </c>
      <c r="C9" t="s">
        <v>43</v>
      </c>
      <c r="D9" s="1">
        <v>42550</v>
      </c>
      <c r="E9">
        <v>1</v>
      </c>
      <c r="F9">
        <v>3</v>
      </c>
      <c r="G9" t="s">
        <v>5</v>
      </c>
      <c r="H9">
        <v>0.24</v>
      </c>
      <c r="I9">
        <v>5.7000000000000002E-2</v>
      </c>
      <c r="J9">
        <v>44.5</v>
      </c>
      <c r="K9">
        <v>0.26</v>
      </c>
      <c r="L9">
        <v>79</v>
      </c>
      <c r="M9" s="13" t="s">
        <v>151</v>
      </c>
      <c r="N9">
        <v>3.7999999999999999E-2</v>
      </c>
      <c r="O9">
        <v>1.9</v>
      </c>
      <c r="P9">
        <v>43.2</v>
      </c>
      <c r="Q9">
        <v>0.4</v>
      </c>
      <c r="R9">
        <v>2.7E-2</v>
      </c>
      <c r="S9">
        <v>5.52</v>
      </c>
      <c r="T9" s="13" t="s">
        <v>152</v>
      </c>
      <c r="U9">
        <v>5.0999999999999997E-2</v>
      </c>
      <c r="V9">
        <v>3.6999999999999998E-2</v>
      </c>
      <c r="W9">
        <v>4.5999999999999996</v>
      </c>
    </row>
    <row r="10" spans="1:23" x14ac:dyDescent="0.25">
      <c r="A10" t="s">
        <v>126</v>
      </c>
      <c r="B10">
        <v>6</v>
      </c>
      <c r="C10" t="s">
        <v>44</v>
      </c>
      <c r="D10" s="1">
        <v>42550</v>
      </c>
      <c r="E10">
        <v>1</v>
      </c>
      <c r="F10">
        <v>3</v>
      </c>
      <c r="G10" t="s">
        <v>6</v>
      </c>
      <c r="H10">
        <v>0.71</v>
      </c>
      <c r="I10">
        <v>0.128</v>
      </c>
      <c r="J10">
        <v>46.4</v>
      </c>
      <c r="K10">
        <v>0.78</v>
      </c>
      <c r="L10">
        <v>143</v>
      </c>
      <c r="M10" s="13" t="s">
        <v>151</v>
      </c>
      <c r="N10">
        <v>0.14299999999999999</v>
      </c>
      <c r="O10">
        <v>4.4000000000000004</v>
      </c>
      <c r="P10">
        <v>97.9</v>
      </c>
      <c r="Q10">
        <v>1.94</v>
      </c>
      <c r="R10">
        <v>0.10100000000000001</v>
      </c>
      <c r="S10">
        <v>29</v>
      </c>
      <c r="T10" s="13" t="s">
        <v>152</v>
      </c>
      <c r="U10">
        <v>0.125</v>
      </c>
      <c r="V10">
        <v>0.10299999999999999</v>
      </c>
      <c r="W10">
        <v>21.2</v>
      </c>
    </row>
    <row r="11" spans="1:23" x14ac:dyDescent="0.25">
      <c r="A11" t="s">
        <v>127</v>
      </c>
      <c r="B11">
        <v>7</v>
      </c>
      <c r="C11" t="s">
        <v>45</v>
      </c>
      <c r="D11" s="1">
        <v>42550</v>
      </c>
      <c r="E11">
        <v>2</v>
      </c>
      <c r="F11">
        <v>1</v>
      </c>
      <c r="G11" t="s">
        <v>5</v>
      </c>
      <c r="H11">
        <v>0.16</v>
      </c>
      <c r="I11">
        <v>0.05</v>
      </c>
      <c r="J11">
        <v>44.5</v>
      </c>
      <c r="K11">
        <v>0.14000000000000001</v>
      </c>
      <c r="L11">
        <v>47</v>
      </c>
      <c r="M11" s="13" t="s">
        <v>151</v>
      </c>
      <c r="N11">
        <v>3.1E-2</v>
      </c>
      <c r="O11">
        <v>2</v>
      </c>
      <c r="P11">
        <v>36.1</v>
      </c>
      <c r="Q11">
        <v>0.45</v>
      </c>
      <c r="R11">
        <v>2.5000000000000001E-2</v>
      </c>
      <c r="S11">
        <v>4.63</v>
      </c>
      <c r="T11" s="13" t="s">
        <v>152</v>
      </c>
      <c r="U11">
        <v>0.05</v>
      </c>
      <c r="V11">
        <v>4.3999999999999997E-2</v>
      </c>
      <c r="W11">
        <v>5.9</v>
      </c>
    </row>
    <row r="12" spans="1:23" x14ac:dyDescent="0.25">
      <c r="A12" t="s">
        <v>128</v>
      </c>
      <c r="B12">
        <v>8</v>
      </c>
      <c r="C12" t="s">
        <v>46</v>
      </c>
      <c r="D12" s="1">
        <v>42550</v>
      </c>
      <c r="E12">
        <v>2</v>
      </c>
      <c r="F12">
        <v>1</v>
      </c>
      <c r="G12" t="s">
        <v>6</v>
      </c>
      <c r="H12">
        <v>0.56000000000000005</v>
      </c>
      <c r="I12">
        <v>0.11700000000000001</v>
      </c>
      <c r="J12">
        <v>46.6</v>
      </c>
      <c r="K12">
        <v>0.61</v>
      </c>
      <c r="L12">
        <v>97</v>
      </c>
      <c r="M12" s="13" t="s">
        <v>151</v>
      </c>
      <c r="N12">
        <v>0.126</v>
      </c>
      <c r="O12">
        <v>3.5</v>
      </c>
      <c r="P12">
        <v>104</v>
      </c>
      <c r="Q12">
        <v>1.97</v>
      </c>
      <c r="R12">
        <v>8.4000000000000005E-2</v>
      </c>
      <c r="S12">
        <v>23</v>
      </c>
      <c r="T12" s="13" t="s">
        <v>152</v>
      </c>
      <c r="U12">
        <v>0.11</v>
      </c>
      <c r="V12">
        <v>9.6000000000000002E-2</v>
      </c>
      <c r="W12">
        <v>19.899999999999999</v>
      </c>
    </row>
    <row r="13" spans="1:23" x14ac:dyDescent="0.25">
      <c r="A13" t="s">
        <v>129</v>
      </c>
      <c r="B13">
        <v>9</v>
      </c>
      <c r="C13" t="s">
        <v>47</v>
      </c>
      <c r="D13" s="1">
        <v>42550</v>
      </c>
      <c r="E13">
        <v>2</v>
      </c>
      <c r="F13">
        <v>2</v>
      </c>
      <c r="G13" t="s">
        <v>5</v>
      </c>
      <c r="H13">
        <v>0.2</v>
      </c>
      <c r="I13">
        <v>3.9E-2</v>
      </c>
      <c r="J13">
        <v>44.2</v>
      </c>
      <c r="K13">
        <v>0.18</v>
      </c>
      <c r="L13">
        <v>101</v>
      </c>
      <c r="M13" s="13" t="s">
        <v>151</v>
      </c>
      <c r="N13">
        <v>3.5000000000000003E-2</v>
      </c>
      <c r="O13">
        <v>1.9</v>
      </c>
      <c r="P13">
        <v>36.299999999999997</v>
      </c>
      <c r="Q13">
        <v>0.40799999999999997</v>
      </c>
      <c r="R13">
        <v>2.7E-2</v>
      </c>
      <c r="S13">
        <v>5.13</v>
      </c>
      <c r="T13" s="13" t="s">
        <v>152</v>
      </c>
      <c r="U13">
        <v>4.2999999999999997E-2</v>
      </c>
      <c r="V13">
        <v>3.7999999999999999E-2</v>
      </c>
      <c r="W13">
        <v>4.7300000000000004</v>
      </c>
    </row>
    <row r="14" spans="1:23" x14ac:dyDescent="0.25">
      <c r="A14" t="s">
        <v>130</v>
      </c>
      <c r="B14">
        <v>10</v>
      </c>
      <c r="C14" t="s">
        <v>48</v>
      </c>
      <c r="D14" s="1">
        <v>42550</v>
      </c>
      <c r="E14">
        <v>2</v>
      </c>
      <c r="F14">
        <v>2</v>
      </c>
      <c r="G14" t="s">
        <v>6</v>
      </c>
      <c r="H14">
        <v>0.59</v>
      </c>
      <c r="I14">
        <v>0.123</v>
      </c>
      <c r="J14">
        <v>46.5</v>
      </c>
      <c r="K14">
        <v>0.67</v>
      </c>
      <c r="L14">
        <v>192</v>
      </c>
      <c r="M14" s="13" t="s">
        <v>151</v>
      </c>
      <c r="N14">
        <v>0.121</v>
      </c>
      <c r="O14">
        <v>3.9</v>
      </c>
      <c r="P14">
        <v>129</v>
      </c>
      <c r="Q14">
        <v>2.04</v>
      </c>
      <c r="R14">
        <v>8.6999999999999994E-2</v>
      </c>
      <c r="S14">
        <v>25.2</v>
      </c>
      <c r="T14" s="13" t="s">
        <v>152</v>
      </c>
      <c r="U14">
        <v>0.125</v>
      </c>
      <c r="V14">
        <v>9.4E-2</v>
      </c>
      <c r="W14">
        <v>19.899999999999999</v>
      </c>
    </row>
    <row r="15" spans="1:23" x14ac:dyDescent="0.25">
      <c r="A15" t="s">
        <v>131</v>
      </c>
      <c r="B15">
        <v>11</v>
      </c>
      <c r="C15" t="s">
        <v>49</v>
      </c>
      <c r="D15" s="1">
        <v>42550</v>
      </c>
      <c r="E15">
        <v>2</v>
      </c>
      <c r="F15">
        <v>3</v>
      </c>
      <c r="G15" t="s">
        <v>5</v>
      </c>
      <c r="H15">
        <v>0.28999999999999998</v>
      </c>
      <c r="I15">
        <v>4.8000000000000001E-2</v>
      </c>
      <c r="J15">
        <v>44.7</v>
      </c>
      <c r="K15">
        <v>0.28999999999999998</v>
      </c>
      <c r="L15">
        <v>80</v>
      </c>
      <c r="M15" s="13" t="s">
        <v>151</v>
      </c>
      <c r="N15">
        <v>5.5E-2</v>
      </c>
      <c r="O15">
        <v>2.1</v>
      </c>
      <c r="P15">
        <v>34</v>
      </c>
      <c r="Q15">
        <v>0.26200000000000001</v>
      </c>
      <c r="R15">
        <v>4.2000000000000003E-2</v>
      </c>
      <c r="S15">
        <v>4.76</v>
      </c>
      <c r="T15" s="13" t="s">
        <v>152</v>
      </c>
      <c r="U15">
        <v>3.7999999999999999E-2</v>
      </c>
      <c r="V15">
        <v>3.1E-2</v>
      </c>
      <c r="W15">
        <v>5.7</v>
      </c>
    </row>
    <row r="16" spans="1:23" x14ac:dyDescent="0.25">
      <c r="A16" t="s">
        <v>132</v>
      </c>
      <c r="B16">
        <v>12</v>
      </c>
      <c r="C16" t="s">
        <v>50</v>
      </c>
      <c r="D16" s="1">
        <v>42550</v>
      </c>
      <c r="E16">
        <v>2</v>
      </c>
      <c r="F16">
        <v>3</v>
      </c>
      <c r="G16" t="s">
        <v>6</v>
      </c>
      <c r="H16">
        <v>0.63</v>
      </c>
      <c r="I16">
        <v>0.127</v>
      </c>
      <c r="J16">
        <v>45.8</v>
      </c>
      <c r="K16">
        <v>0.68</v>
      </c>
      <c r="L16">
        <v>144</v>
      </c>
      <c r="M16" s="13" t="s">
        <v>151</v>
      </c>
      <c r="N16">
        <v>0.154</v>
      </c>
      <c r="O16">
        <v>4.3</v>
      </c>
      <c r="P16">
        <v>191</v>
      </c>
      <c r="Q16">
        <v>1.57</v>
      </c>
      <c r="R16">
        <v>9.0999999999999998E-2</v>
      </c>
      <c r="S16">
        <v>18</v>
      </c>
      <c r="T16" s="13">
        <v>6.0000000000000001E-3</v>
      </c>
      <c r="U16">
        <v>0.113</v>
      </c>
      <c r="V16">
        <v>8.5999999999999993E-2</v>
      </c>
      <c r="W16">
        <v>20</v>
      </c>
    </row>
    <row r="17" spans="1:23" x14ac:dyDescent="0.25">
      <c r="A17" t="s">
        <v>133</v>
      </c>
      <c r="B17">
        <v>13</v>
      </c>
      <c r="C17" t="s">
        <v>51</v>
      </c>
      <c r="D17" s="1">
        <v>42550</v>
      </c>
      <c r="E17">
        <v>3</v>
      </c>
      <c r="F17">
        <v>1</v>
      </c>
      <c r="G17" t="s">
        <v>5</v>
      </c>
      <c r="H17">
        <v>0.17</v>
      </c>
      <c r="I17">
        <v>5.6000000000000001E-2</v>
      </c>
      <c r="J17">
        <v>44.2</v>
      </c>
      <c r="K17">
        <v>0.15</v>
      </c>
      <c r="L17">
        <v>122</v>
      </c>
      <c r="M17" s="13" t="s">
        <v>151</v>
      </c>
      <c r="N17">
        <v>3.5000000000000003E-2</v>
      </c>
      <c r="O17">
        <v>2</v>
      </c>
      <c r="P17">
        <v>54.6</v>
      </c>
      <c r="Q17">
        <v>0.5</v>
      </c>
      <c r="R17">
        <v>2.8000000000000001E-2</v>
      </c>
      <c r="S17">
        <v>5.84</v>
      </c>
      <c r="T17" s="13" t="s">
        <v>152</v>
      </c>
      <c r="U17">
        <v>0.05</v>
      </c>
      <c r="V17">
        <v>4.2999999999999997E-2</v>
      </c>
      <c r="W17">
        <v>7.31</v>
      </c>
    </row>
    <row r="18" spans="1:23" x14ac:dyDescent="0.25">
      <c r="A18" t="s">
        <v>134</v>
      </c>
      <c r="B18">
        <v>14</v>
      </c>
      <c r="C18" t="s">
        <v>52</v>
      </c>
      <c r="D18" s="1">
        <v>42550</v>
      </c>
      <c r="E18">
        <v>3</v>
      </c>
      <c r="F18">
        <v>1</v>
      </c>
      <c r="G18" t="s">
        <v>6</v>
      </c>
      <c r="H18">
        <v>0.5</v>
      </c>
      <c r="I18">
        <v>0.111</v>
      </c>
      <c r="J18">
        <v>46.2</v>
      </c>
      <c r="K18">
        <v>0.54</v>
      </c>
      <c r="L18">
        <v>107</v>
      </c>
      <c r="M18" s="13" t="s">
        <v>151</v>
      </c>
      <c r="N18">
        <v>0.11</v>
      </c>
      <c r="O18">
        <v>3.1</v>
      </c>
      <c r="P18">
        <v>95.5</v>
      </c>
      <c r="Q18">
        <v>1.73</v>
      </c>
      <c r="R18">
        <v>7.9000000000000001E-2</v>
      </c>
      <c r="S18">
        <v>22</v>
      </c>
      <c r="T18" s="13" t="s">
        <v>152</v>
      </c>
      <c r="U18">
        <v>9.7000000000000003E-2</v>
      </c>
      <c r="V18">
        <v>0.08</v>
      </c>
      <c r="W18">
        <v>16.7</v>
      </c>
    </row>
    <row r="19" spans="1:23" x14ac:dyDescent="0.25">
      <c r="A19" t="s">
        <v>135</v>
      </c>
      <c r="B19">
        <v>15</v>
      </c>
      <c r="C19" t="s">
        <v>53</v>
      </c>
      <c r="D19" s="1">
        <v>42550</v>
      </c>
      <c r="E19">
        <v>3</v>
      </c>
      <c r="F19">
        <v>2</v>
      </c>
      <c r="G19" t="s">
        <v>5</v>
      </c>
      <c r="H19">
        <v>0.16</v>
      </c>
      <c r="I19">
        <v>4.1000000000000002E-2</v>
      </c>
      <c r="J19">
        <v>43.3</v>
      </c>
      <c r="K19">
        <v>0.14000000000000001</v>
      </c>
      <c r="L19">
        <v>112</v>
      </c>
      <c r="M19" s="13" t="s">
        <v>151</v>
      </c>
      <c r="N19">
        <v>3.1E-2</v>
      </c>
      <c r="O19">
        <v>2</v>
      </c>
      <c r="P19">
        <v>30.6</v>
      </c>
      <c r="Q19">
        <v>0.58599999999999997</v>
      </c>
      <c r="R19">
        <v>2.5000000000000001E-2</v>
      </c>
      <c r="S19">
        <v>5.16</v>
      </c>
      <c r="T19" s="13" t="s">
        <v>152</v>
      </c>
      <c r="U19">
        <v>3.6999999999999998E-2</v>
      </c>
      <c r="V19">
        <v>3.6999999999999998E-2</v>
      </c>
      <c r="W19">
        <v>5.47</v>
      </c>
    </row>
    <row r="20" spans="1:23" x14ac:dyDescent="0.25">
      <c r="A20" t="s">
        <v>136</v>
      </c>
      <c r="B20">
        <v>16</v>
      </c>
      <c r="C20" t="s">
        <v>54</v>
      </c>
      <c r="D20" s="1">
        <v>42550</v>
      </c>
      <c r="E20">
        <v>3</v>
      </c>
      <c r="F20">
        <v>2</v>
      </c>
      <c r="G20" t="s">
        <v>6</v>
      </c>
      <c r="H20">
        <v>0.5</v>
      </c>
      <c r="I20">
        <v>0.10299999999999999</v>
      </c>
      <c r="J20">
        <v>46.3</v>
      </c>
      <c r="K20">
        <v>0.53</v>
      </c>
      <c r="L20">
        <v>129</v>
      </c>
      <c r="M20" s="13" t="s">
        <v>151</v>
      </c>
      <c r="N20">
        <v>0.114</v>
      </c>
      <c r="O20">
        <v>3.1</v>
      </c>
      <c r="P20">
        <v>101</v>
      </c>
      <c r="Q20">
        <v>1.81</v>
      </c>
      <c r="R20">
        <v>7.1999999999999995E-2</v>
      </c>
      <c r="S20">
        <v>24.1</v>
      </c>
      <c r="T20" s="13" t="s">
        <v>152</v>
      </c>
      <c r="U20">
        <v>9.4E-2</v>
      </c>
      <c r="V20">
        <v>8.5999999999999993E-2</v>
      </c>
      <c r="W20">
        <v>16</v>
      </c>
    </row>
    <row r="21" spans="1:23" x14ac:dyDescent="0.25">
      <c r="A21" t="s">
        <v>137</v>
      </c>
      <c r="B21">
        <v>17</v>
      </c>
      <c r="C21" t="s">
        <v>55</v>
      </c>
      <c r="D21" s="1">
        <v>42550</v>
      </c>
      <c r="E21">
        <v>3</v>
      </c>
      <c r="F21">
        <v>3</v>
      </c>
      <c r="G21" t="s">
        <v>5</v>
      </c>
      <c r="H21">
        <v>0.19</v>
      </c>
      <c r="I21">
        <v>4.9000000000000002E-2</v>
      </c>
      <c r="J21">
        <v>44</v>
      </c>
      <c r="K21">
        <v>0.18</v>
      </c>
      <c r="L21">
        <v>180</v>
      </c>
      <c r="M21" s="13" t="s">
        <v>151</v>
      </c>
      <c r="N21">
        <v>4.1000000000000002E-2</v>
      </c>
      <c r="O21">
        <v>2</v>
      </c>
      <c r="P21">
        <v>31</v>
      </c>
      <c r="Q21">
        <v>0.36399999999999999</v>
      </c>
      <c r="R21">
        <v>3.5000000000000003E-2</v>
      </c>
      <c r="S21">
        <v>4.63</v>
      </c>
      <c r="T21" s="13" t="s">
        <v>152</v>
      </c>
      <c r="U21">
        <v>4.2000000000000003E-2</v>
      </c>
      <c r="V21">
        <v>3.6999999999999998E-2</v>
      </c>
      <c r="W21">
        <v>5.86</v>
      </c>
    </row>
    <row r="22" spans="1:23" x14ac:dyDescent="0.25">
      <c r="A22" t="s">
        <v>138</v>
      </c>
      <c r="B22">
        <v>18</v>
      </c>
      <c r="C22" t="s">
        <v>56</v>
      </c>
      <c r="D22" s="1">
        <v>42550</v>
      </c>
      <c r="E22">
        <v>3</v>
      </c>
      <c r="F22">
        <v>3</v>
      </c>
      <c r="G22" t="s">
        <v>6</v>
      </c>
      <c r="H22">
        <v>0.76</v>
      </c>
      <c r="I22">
        <v>0.13700000000000001</v>
      </c>
      <c r="J22">
        <v>47.1</v>
      </c>
      <c r="K22">
        <v>0.8</v>
      </c>
      <c r="L22">
        <v>78</v>
      </c>
      <c r="M22" s="13" t="s">
        <v>151</v>
      </c>
      <c r="N22">
        <v>0.17499999999999999</v>
      </c>
      <c r="O22">
        <v>4.8</v>
      </c>
      <c r="P22">
        <v>92.3</v>
      </c>
      <c r="Q22">
        <v>1.96</v>
      </c>
      <c r="R22">
        <v>0.107</v>
      </c>
      <c r="S22">
        <v>18.100000000000001</v>
      </c>
      <c r="T22" s="13">
        <v>7.0000000000000001E-3</v>
      </c>
      <c r="U22">
        <v>0.13300000000000001</v>
      </c>
      <c r="V22">
        <v>0.10299999999999999</v>
      </c>
      <c r="W22">
        <v>22.5</v>
      </c>
    </row>
    <row r="23" spans="1:23" x14ac:dyDescent="0.25">
      <c r="A23" t="s">
        <v>139</v>
      </c>
      <c r="B23">
        <v>19</v>
      </c>
      <c r="C23" t="s">
        <v>57</v>
      </c>
      <c r="D23" s="1">
        <v>42550</v>
      </c>
      <c r="E23">
        <v>4</v>
      </c>
      <c r="F23">
        <v>1</v>
      </c>
      <c r="G23" t="s">
        <v>5</v>
      </c>
      <c r="H23">
        <v>0.18</v>
      </c>
      <c r="I23">
        <v>5.5E-2</v>
      </c>
      <c r="J23">
        <v>44.1</v>
      </c>
      <c r="K23">
        <v>0.17</v>
      </c>
      <c r="L23">
        <v>131</v>
      </c>
      <c r="M23" s="13" t="s">
        <v>151</v>
      </c>
      <c r="N23">
        <v>3.4000000000000002E-2</v>
      </c>
      <c r="O23">
        <v>2.2000000000000002</v>
      </c>
      <c r="P23">
        <v>51.5</v>
      </c>
      <c r="Q23">
        <v>0.59199999999999997</v>
      </c>
      <c r="R23">
        <v>2.7E-2</v>
      </c>
      <c r="S23">
        <v>6.5</v>
      </c>
      <c r="T23" s="13" t="s">
        <v>152</v>
      </c>
      <c r="U23">
        <v>5.0999999999999997E-2</v>
      </c>
      <c r="V23">
        <v>0.04</v>
      </c>
      <c r="W23">
        <v>8.3000000000000007</v>
      </c>
    </row>
    <row r="24" spans="1:23" x14ac:dyDescent="0.25">
      <c r="A24" t="s">
        <v>140</v>
      </c>
      <c r="B24">
        <v>20</v>
      </c>
      <c r="C24" t="s">
        <v>58</v>
      </c>
      <c r="D24" s="1">
        <v>42550</v>
      </c>
      <c r="E24">
        <v>4</v>
      </c>
      <c r="F24">
        <v>1</v>
      </c>
      <c r="G24" t="s">
        <v>6</v>
      </c>
      <c r="H24">
        <v>0.5</v>
      </c>
      <c r="I24">
        <v>0.105</v>
      </c>
      <c r="J24">
        <v>46.2</v>
      </c>
      <c r="K24">
        <v>0.56000000000000005</v>
      </c>
      <c r="L24">
        <v>114</v>
      </c>
      <c r="M24" s="13" t="s">
        <v>151</v>
      </c>
      <c r="N24">
        <v>0.127</v>
      </c>
      <c r="O24">
        <v>3.7</v>
      </c>
      <c r="P24">
        <v>102</v>
      </c>
      <c r="Q24">
        <v>1.96</v>
      </c>
      <c r="R24">
        <v>8.2000000000000003E-2</v>
      </c>
      <c r="S24">
        <v>27.6</v>
      </c>
      <c r="T24" s="13" t="s">
        <v>152</v>
      </c>
      <c r="U24">
        <v>0.106</v>
      </c>
      <c r="V24">
        <v>8.6999999999999994E-2</v>
      </c>
      <c r="W24">
        <v>20.7</v>
      </c>
    </row>
    <row r="25" spans="1:23" x14ac:dyDescent="0.25">
      <c r="A25" t="s">
        <v>141</v>
      </c>
      <c r="B25">
        <v>21</v>
      </c>
      <c r="C25" t="s">
        <v>59</v>
      </c>
      <c r="D25" s="1">
        <v>42550</v>
      </c>
      <c r="E25">
        <v>4</v>
      </c>
      <c r="F25">
        <v>2</v>
      </c>
      <c r="G25" t="s">
        <v>5</v>
      </c>
      <c r="H25">
        <v>0.17</v>
      </c>
      <c r="I25">
        <v>5.5E-2</v>
      </c>
      <c r="J25">
        <v>44.8</v>
      </c>
      <c r="K25">
        <v>0.15</v>
      </c>
      <c r="L25">
        <v>104</v>
      </c>
      <c r="M25" s="13" t="s">
        <v>151</v>
      </c>
      <c r="N25">
        <v>4.5999999999999999E-2</v>
      </c>
      <c r="O25">
        <v>2.2999999999999998</v>
      </c>
      <c r="P25">
        <v>67.3</v>
      </c>
      <c r="Q25">
        <v>0.435</v>
      </c>
      <c r="R25">
        <v>3.2000000000000001E-2</v>
      </c>
      <c r="S25">
        <v>7.42</v>
      </c>
      <c r="T25" s="13" t="s">
        <v>152</v>
      </c>
      <c r="U25">
        <v>5.6000000000000001E-2</v>
      </c>
      <c r="V25">
        <v>4.1000000000000002E-2</v>
      </c>
      <c r="W25">
        <v>6.78</v>
      </c>
    </row>
    <row r="26" spans="1:23" x14ac:dyDescent="0.25">
      <c r="A26" t="s">
        <v>142</v>
      </c>
      <c r="B26">
        <v>22</v>
      </c>
      <c r="C26" t="s">
        <v>60</v>
      </c>
      <c r="D26" s="1">
        <v>42550</v>
      </c>
      <c r="E26">
        <v>4</v>
      </c>
      <c r="F26">
        <v>2</v>
      </c>
      <c r="G26" t="s">
        <v>6</v>
      </c>
      <c r="H26">
        <v>0.55000000000000004</v>
      </c>
      <c r="I26">
        <v>0.121</v>
      </c>
      <c r="J26">
        <v>46.4</v>
      </c>
      <c r="K26">
        <v>0.6</v>
      </c>
      <c r="L26">
        <v>158</v>
      </c>
      <c r="M26" s="13" t="s">
        <v>151</v>
      </c>
      <c r="N26">
        <v>0.13100000000000001</v>
      </c>
      <c r="O26">
        <v>3.6</v>
      </c>
      <c r="P26">
        <v>129</v>
      </c>
      <c r="Q26">
        <v>1.88</v>
      </c>
      <c r="R26">
        <v>8.3000000000000004E-2</v>
      </c>
      <c r="S26">
        <v>29.2</v>
      </c>
      <c r="T26" s="13" t="s">
        <v>152</v>
      </c>
      <c r="U26">
        <v>0.11600000000000001</v>
      </c>
      <c r="V26">
        <v>8.5999999999999993E-2</v>
      </c>
      <c r="W26">
        <v>20.5</v>
      </c>
    </row>
    <row r="27" spans="1:23" x14ac:dyDescent="0.25">
      <c r="A27" t="s">
        <v>143</v>
      </c>
      <c r="B27">
        <v>23</v>
      </c>
      <c r="C27" t="s">
        <v>61</v>
      </c>
      <c r="D27" s="1">
        <v>42550</v>
      </c>
      <c r="E27">
        <v>4</v>
      </c>
      <c r="F27">
        <v>3</v>
      </c>
      <c r="G27" t="s">
        <v>5</v>
      </c>
      <c r="H27">
        <v>0.18</v>
      </c>
      <c r="I27">
        <v>4.7E-2</v>
      </c>
      <c r="J27">
        <v>44.5</v>
      </c>
      <c r="K27">
        <v>0.17</v>
      </c>
      <c r="L27">
        <v>37</v>
      </c>
      <c r="M27" s="13" t="s">
        <v>151</v>
      </c>
      <c r="N27">
        <v>4.1000000000000002E-2</v>
      </c>
      <c r="O27">
        <v>1.9</v>
      </c>
      <c r="P27">
        <v>26.9</v>
      </c>
      <c r="Q27">
        <v>0.37</v>
      </c>
      <c r="R27">
        <v>3.2000000000000001E-2</v>
      </c>
      <c r="S27">
        <v>4.82</v>
      </c>
      <c r="T27" s="13" t="s">
        <v>152</v>
      </c>
      <c r="U27">
        <v>4.2000000000000003E-2</v>
      </c>
      <c r="V27">
        <v>3.9E-2</v>
      </c>
      <c r="W27">
        <v>5.2</v>
      </c>
    </row>
    <row r="28" spans="1:23" x14ac:dyDescent="0.25">
      <c r="A28" t="s">
        <v>144</v>
      </c>
      <c r="B28">
        <v>24</v>
      </c>
      <c r="C28" t="s">
        <v>62</v>
      </c>
      <c r="D28" s="1">
        <v>42550</v>
      </c>
      <c r="E28">
        <v>4</v>
      </c>
      <c r="F28">
        <v>3</v>
      </c>
      <c r="G28" t="s">
        <v>6</v>
      </c>
      <c r="H28">
        <v>0.63</v>
      </c>
      <c r="I28">
        <v>0.13300000000000001</v>
      </c>
      <c r="J28">
        <v>46.5</v>
      </c>
      <c r="K28">
        <v>0.69</v>
      </c>
      <c r="L28">
        <v>92</v>
      </c>
      <c r="M28" s="13" t="s">
        <v>151</v>
      </c>
      <c r="N28">
        <v>0.161</v>
      </c>
      <c r="O28">
        <v>4</v>
      </c>
      <c r="P28">
        <v>97.6</v>
      </c>
      <c r="Q28">
        <v>2.14</v>
      </c>
      <c r="R28">
        <v>0.109</v>
      </c>
      <c r="S28">
        <v>21.7</v>
      </c>
      <c r="T28" s="13">
        <v>6.0000000000000001E-3</v>
      </c>
      <c r="U28">
        <v>0.13</v>
      </c>
      <c r="V28">
        <v>0.113</v>
      </c>
      <c r="W28">
        <v>20</v>
      </c>
    </row>
    <row r="29" spans="1:23" x14ac:dyDescent="0.25">
      <c r="A29" t="s">
        <v>145</v>
      </c>
      <c r="B29">
        <v>25</v>
      </c>
      <c r="C29" t="s">
        <v>63</v>
      </c>
      <c r="D29" s="1">
        <v>42550</v>
      </c>
      <c r="E29">
        <v>5</v>
      </c>
      <c r="F29">
        <v>1</v>
      </c>
      <c r="G29" t="s">
        <v>5</v>
      </c>
      <c r="H29">
        <v>0.17</v>
      </c>
      <c r="I29">
        <v>7.1999999999999995E-2</v>
      </c>
      <c r="J29">
        <v>43.8</v>
      </c>
      <c r="K29">
        <v>0.14000000000000001</v>
      </c>
      <c r="L29">
        <v>125</v>
      </c>
      <c r="M29" s="13" t="s">
        <v>151</v>
      </c>
      <c r="N29">
        <v>3.5000000000000003E-2</v>
      </c>
      <c r="O29">
        <v>2.8</v>
      </c>
      <c r="P29">
        <v>55.6</v>
      </c>
      <c r="Q29">
        <v>0.58399999999999996</v>
      </c>
      <c r="R29">
        <v>3.4000000000000002E-2</v>
      </c>
      <c r="S29">
        <v>7.23</v>
      </c>
      <c r="T29" s="13" t="s">
        <v>152</v>
      </c>
      <c r="U29">
        <v>6.6000000000000003E-2</v>
      </c>
      <c r="V29">
        <v>7.1999999999999995E-2</v>
      </c>
      <c r="W29">
        <v>9.61</v>
      </c>
    </row>
    <row r="30" spans="1:23" x14ac:dyDescent="0.25">
      <c r="A30" t="s">
        <v>146</v>
      </c>
      <c r="B30">
        <v>26</v>
      </c>
      <c r="C30" t="s">
        <v>64</v>
      </c>
      <c r="D30" s="1">
        <v>42550</v>
      </c>
      <c r="E30">
        <v>5</v>
      </c>
      <c r="F30">
        <v>1</v>
      </c>
      <c r="G30" t="s">
        <v>6</v>
      </c>
      <c r="H30">
        <v>0.55000000000000004</v>
      </c>
      <c r="I30">
        <v>0.14299999999999999</v>
      </c>
      <c r="J30">
        <v>46.1</v>
      </c>
      <c r="K30">
        <v>0.57999999999999996</v>
      </c>
      <c r="L30">
        <v>128</v>
      </c>
      <c r="M30" s="13" t="s">
        <v>151</v>
      </c>
      <c r="N30">
        <v>0.192</v>
      </c>
      <c r="O30">
        <v>5</v>
      </c>
      <c r="P30">
        <v>223</v>
      </c>
      <c r="Q30">
        <v>2.06</v>
      </c>
      <c r="R30">
        <v>0.123</v>
      </c>
      <c r="S30">
        <v>38.6</v>
      </c>
      <c r="T30" s="13">
        <v>6.0000000000000001E-3</v>
      </c>
      <c r="U30">
        <v>0.13600000000000001</v>
      </c>
      <c r="V30">
        <v>0.16</v>
      </c>
      <c r="W30">
        <v>28</v>
      </c>
    </row>
    <row r="31" spans="1:23" x14ac:dyDescent="0.25">
      <c r="A31" t="s">
        <v>147</v>
      </c>
      <c r="B31">
        <v>27</v>
      </c>
      <c r="C31" t="s">
        <v>65</v>
      </c>
      <c r="D31" s="1">
        <v>42550</v>
      </c>
      <c r="E31">
        <v>5</v>
      </c>
      <c r="F31">
        <v>2</v>
      </c>
      <c r="G31" t="s">
        <v>5</v>
      </c>
      <c r="H31">
        <v>0.18</v>
      </c>
      <c r="I31">
        <v>7.9000000000000001E-2</v>
      </c>
      <c r="J31">
        <v>44.4</v>
      </c>
      <c r="K31">
        <v>0.17</v>
      </c>
      <c r="L31">
        <v>161</v>
      </c>
      <c r="M31" s="13" t="s">
        <v>151</v>
      </c>
      <c r="N31">
        <v>3.4000000000000002E-2</v>
      </c>
      <c r="O31">
        <v>2.5</v>
      </c>
      <c r="P31">
        <v>55.8</v>
      </c>
      <c r="Q31">
        <v>0.71599999999999997</v>
      </c>
      <c r="R31">
        <v>3.2000000000000001E-2</v>
      </c>
      <c r="S31">
        <v>9.76</v>
      </c>
      <c r="T31" s="13" t="s">
        <v>152</v>
      </c>
      <c r="U31">
        <v>7.2999999999999995E-2</v>
      </c>
      <c r="V31">
        <v>6.2E-2</v>
      </c>
      <c r="W31">
        <v>8.69</v>
      </c>
    </row>
    <row r="32" spans="1:23" x14ac:dyDescent="0.25">
      <c r="A32" t="s">
        <v>148</v>
      </c>
      <c r="B32">
        <v>28</v>
      </c>
      <c r="C32" t="s">
        <v>66</v>
      </c>
      <c r="D32" s="1">
        <v>42550</v>
      </c>
      <c r="E32">
        <v>5</v>
      </c>
      <c r="F32">
        <v>2</v>
      </c>
      <c r="G32" t="s">
        <v>6</v>
      </c>
      <c r="H32">
        <v>0.73</v>
      </c>
      <c r="I32">
        <v>0.17100000000000001</v>
      </c>
      <c r="J32">
        <v>46.8</v>
      </c>
      <c r="K32">
        <v>0.76</v>
      </c>
      <c r="L32">
        <v>160</v>
      </c>
      <c r="M32" s="13" t="s">
        <v>151</v>
      </c>
      <c r="N32">
        <v>0.18</v>
      </c>
      <c r="O32">
        <v>4.4000000000000004</v>
      </c>
      <c r="P32">
        <v>121</v>
      </c>
      <c r="Q32">
        <v>2.19</v>
      </c>
      <c r="R32">
        <v>0.111</v>
      </c>
      <c r="S32">
        <v>46.8</v>
      </c>
      <c r="T32" s="13">
        <v>5.0000000000000001E-3</v>
      </c>
      <c r="U32">
        <v>0.156</v>
      </c>
      <c r="V32">
        <v>0.13700000000000001</v>
      </c>
      <c r="W32">
        <v>26.6</v>
      </c>
    </row>
    <row r="33" spans="1:23" x14ac:dyDescent="0.25">
      <c r="A33" t="s">
        <v>149</v>
      </c>
      <c r="B33">
        <v>29</v>
      </c>
      <c r="C33" t="s">
        <v>67</v>
      </c>
      <c r="D33" s="1">
        <v>42550</v>
      </c>
      <c r="E33">
        <v>5</v>
      </c>
      <c r="F33">
        <v>3</v>
      </c>
      <c r="G33" t="s">
        <v>5</v>
      </c>
      <c r="H33">
        <v>0.19</v>
      </c>
      <c r="I33">
        <v>7.6999999999999999E-2</v>
      </c>
      <c r="J33">
        <v>44.1</v>
      </c>
      <c r="K33">
        <v>0.17</v>
      </c>
      <c r="L33">
        <v>96</v>
      </c>
      <c r="M33" s="13" t="s">
        <v>151</v>
      </c>
      <c r="N33">
        <v>5.7000000000000002E-2</v>
      </c>
      <c r="O33">
        <v>2.9</v>
      </c>
      <c r="P33">
        <v>34.6</v>
      </c>
      <c r="Q33">
        <v>0.56100000000000005</v>
      </c>
      <c r="R33">
        <v>4.5999999999999999E-2</v>
      </c>
      <c r="S33">
        <v>9.26</v>
      </c>
      <c r="T33" s="13" t="s">
        <v>152</v>
      </c>
      <c r="U33">
        <v>7.5999999999999998E-2</v>
      </c>
      <c r="V33">
        <v>6.9000000000000006E-2</v>
      </c>
      <c r="W33">
        <v>11.2</v>
      </c>
    </row>
    <row r="34" spans="1:23" x14ac:dyDescent="0.25">
      <c r="A34" t="s">
        <v>150</v>
      </c>
      <c r="B34">
        <v>30</v>
      </c>
      <c r="C34" t="s">
        <v>68</v>
      </c>
      <c r="D34" s="1">
        <v>42550</v>
      </c>
      <c r="E34">
        <v>5</v>
      </c>
      <c r="F34">
        <v>3</v>
      </c>
      <c r="G34" t="s">
        <v>6</v>
      </c>
      <c r="H34">
        <v>0.61</v>
      </c>
      <c r="I34">
        <v>0.17699999999999999</v>
      </c>
      <c r="J34">
        <v>46</v>
      </c>
      <c r="K34">
        <v>0.67</v>
      </c>
      <c r="L34">
        <v>135</v>
      </c>
      <c r="M34" s="13" t="s">
        <v>151</v>
      </c>
      <c r="N34">
        <v>0.18099999999999999</v>
      </c>
      <c r="O34">
        <v>4.0999999999999996</v>
      </c>
      <c r="P34">
        <v>103</v>
      </c>
      <c r="Q34">
        <v>2.5099999999999998</v>
      </c>
      <c r="R34">
        <v>0.111</v>
      </c>
      <c r="S34">
        <v>47.1</v>
      </c>
      <c r="T34" s="13" t="s">
        <v>152</v>
      </c>
      <c r="U34">
        <v>0.183</v>
      </c>
      <c r="V34">
        <v>0.14599999999999999</v>
      </c>
      <c r="W34">
        <v>26.8</v>
      </c>
    </row>
  </sheetData>
  <autoFilter ref="G1:G3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4"/>
  <sheetViews>
    <sheetView workbookViewId="0">
      <selection activeCell="I5" sqref="I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5" width="12" bestFit="1" customWidth="1"/>
    <col min="6" max="8" width="6" customWidth="1"/>
    <col min="9" max="10" width="12" bestFit="1" customWidth="1"/>
  </cols>
  <sheetData>
    <row r="3" spans="1:11" x14ac:dyDescent="0.25">
      <c r="A3" s="8" t="s">
        <v>154</v>
      </c>
      <c r="B3" s="8" t="s">
        <v>99</v>
      </c>
    </row>
    <row r="4" spans="1:11" x14ac:dyDescent="0.25">
      <c r="A4" s="8" t="s">
        <v>34</v>
      </c>
      <c r="B4" t="s">
        <v>6</v>
      </c>
      <c r="C4" t="s">
        <v>5</v>
      </c>
      <c r="D4" t="s">
        <v>35</v>
      </c>
      <c r="G4" s="7"/>
      <c r="I4" s="9"/>
      <c r="J4" s="34" t="s">
        <v>6</v>
      </c>
      <c r="K4" s="34" t="s">
        <v>5</v>
      </c>
    </row>
    <row r="5" spans="1:11" x14ac:dyDescent="0.25">
      <c r="A5" s="9">
        <v>1</v>
      </c>
      <c r="B5" s="35">
        <v>0.83666666666666656</v>
      </c>
      <c r="C5" s="35">
        <v>0.26666666666666666</v>
      </c>
      <c r="D5" s="35">
        <v>0.55166666666666664</v>
      </c>
      <c r="G5" s="7"/>
      <c r="J5" s="7">
        <v>0.84</v>
      </c>
      <c r="K5" s="7">
        <v>0.28999999999999998</v>
      </c>
    </row>
    <row r="6" spans="1:11" x14ac:dyDescent="0.25">
      <c r="A6" s="9">
        <v>2</v>
      </c>
      <c r="B6" s="35">
        <v>0.65333333333333332</v>
      </c>
      <c r="C6" s="35">
        <v>0.20333333333333334</v>
      </c>
      <c r="D6" s="35">
        <v>0.4283333333333334</v>
      </c>
      <c r="G6" s="7"/>
      <c r="I6" s="7"/>
      <c r="J6" s="7">
        <v>0.89</v>
      </c>
      <c r="K6" s="7">
        <v>0.25</v>
      </c>
    </row>
    <row r="7" spans="1:11" x14ac:dyDescent="0.25">
      <c r="A7" s="9">
        <v>3</v>
      </c>
      <c r="B7" s="35">
        <v>0.62333333333333341</v>
      </c>
      <c r="C7" s="35">
        <v>0.15666666666666668</v>
      </c>
      <c r="D7" s="35">
        <v>0.39000000000000007</v>
      </c>
      <c r="G7" s="7"/>
      <c r="I7" s="7"/>
      <c r="J7" s="7">
        <v>0.78</v>
      </c>
      <c r="K7" s="7">
        <v>0.26</v>
      </c>
    </row>
    <row r="8" spans="1:11" x14ac:dyDescent="0.25">
      <c r="A8" s="9">
        <v>4</v>
      </c>
      <c r="B8" s="35">
        <v>0.6166666666666667</v>
      </c>
      <c r="C8" s="35">
        <v>0.16333333333333333</v>
      </c>
      <c r="D8" s="35">
        <v>0.38999999999999996</v>
      </c>
      <c r="G8" s="7"/>
      <c r="I8" s="7"/>
      <c r="J8" s="7">
        <v>0.61</v>
      </c>
      <c r="K8" s="7">
        <v>0.14000000000000001</v>
      </c>
    </row>
    <row r="9" spans="1:11" x14ac:dyDescent="0.25">
      <c r="A9" s="9">
        <v>5</v>
      </c>
      <c r="B9" s="35">
        <v>0.66999999999999993</v>
      </c>
      <c r="C9" s="35">
        <v>0.16000000000000003</v>
      </c>
      <c r="D9" s="35">
        <v>0.41499999999999998</v>
      </c>
      <c r="G9" s="7"/>
      <c r="I9" s="9"/>
      <c r="J9" s="7">
        <v>0.67</v>
      </c>
      <c r="K9" s="7">
        <v>0.18</v>
      </c>
    </row>
    <row r="10" spans="1:11" x14ac:dyDescent="0.25">
      <c r="A10" s="9" t="s">
        <v>35</v>
      </c>
      <c r="B10" s="35">
        <v>0.67999999999999994</v>
      </c>
      <c r="C10" s="35">
        <v>0.19</v>
      </c>
      <c r="D10" s="35">
        <v>0.435</v>
      </c>
      <c r="G10" s="7"/>
      <c r="I10" s="7"/>
      <c r="J10" s="7">
        <v>0.68</v>
      </c>
      <c r="K10" s="7">
        <v>0.28999999999999998</v>
      </c>
    </row>
    <row r="11" spans="1:11" x14ac:dyDescent="0.25">
      <c r="G11" s="7"/>
      <c r="I11" s="7"/>
      <c r="J11" s="7">
        <v>0.54</v>
      </c>
      <c r="K11" s="7">
        <v>0.15</v>
      </c>
    </row>
    <row r="12" spans="1:11" x14ac:dyDescent="0.25">
      <c r="G12" s="7"/>
      <c r="I12" s="7"/>
      <c r="J12" s="7">
        <v>0.53</v>
      </c>
      <c r="K12" s="7">
        <v>0.14000000000000001</v>
      </c>
    </row>
    <row r="13" spans="1:11" x14ac:dyDescent="0.25">
      <c r="G13" s="7"/>
      <c r="I13" s="9"/>
      <c r="J13" s="7">
        <v>0.8</v>
      </c>
      <c r="K13" s="7">
        <v>0.18</v>
      </c>
    </row>
    <row r="14" spans="1:11" x14ac:dyDescent="0.25">
      <c r="G14" s="7"/>
      <c r="I14" s="7"/>
      <c r="J14" s="7">
        <v>0.56000000000000005</v>
      </c>
      <c r="K14" s="7">
        <v>0.17</v>
      </c>
    </row>
    <row r="15" spans="1:11" x14ac:dyDescent="0.25">
      <c r="G15" s="7"/>
      <c r="I15" s="7"/>
      <c r="J15" s="7">
        <v>0.6</v>
      </c>
      <c r="K15" s="7">
        <v>0.15</v>
      </c>
    </row>
    <row r="16" spans="1:11" x14ac:dyDescent="0.25">
      <c r="G16" s="7"/>
      <c r="I16" s="7"/>
      <c r="J16" s="7">
        <v>0.69</v>
      </c>
      <c r="K16" s="7">
        <v>0.17</v>
      </c>
    </row>
    <row r="17" spans="7:11" x14ac:dyDescent="0.25">
      <c r="G17" s="7"/>
      <c r="I17" s="9"/>
      <c r="J17" s="7">
        <v>0.57999999999999996</v>
      </c>
      <c r="K17" s="7">
        <v>0.14000000000000001</v>
      </c>
    </row>
    <row r="18" spans="7:11" x14ac:dyDescent="0.25">
      <c r="G18" s="7"/>
      <c r="I18" s="7"/>
      <c r="J18" s="7">
        <v>0.76</v>
      </c>
      <c r="K18" s="7">
        <v>0.17</v>
      </c>
    </row>
    <row r="19" spans="7:11" x14ac:dyDescent="0.25">
      <c r="I19" s="7"/>
      <c r="J19" s="7">
        <v>0.67</v>
      </c>
      <c r="K19" s="7">
        <v>0.17</v>
      </c>
    </row>
    <row r="20" spans="7:11" x14ac:dyDescent="0.25">
      <c r="I20" s="7"/>
    </row>
    <row r="22" spans="7:11" x14ac:dyDescent="0.25">
      <c r="I22" s="7"/>
    </row>
    <row r="23" spans="7:11" x14ac:dyDescent="0.25">
      <c r="I23" s="7"/>
    </row>
    <row r="24" spans="7:11" x14ac:dyDescent="0.25">
      <c r="I2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112</v>
      </c>
    </row>
    <row r="3" spans="1:1" x14ac:dyDescent="0.25">
      <c r="A3" t="s">
        <v>23</v>
      </c>
    </row>
    <row r="4" spans="1:1" x14ac:dyDescent="0.25">
      <c r="A4" t="s">
        <v>22</v>
      </c>
    </row>
    <row r="6" spans="1:1" x14ac:dyDescent="0.25">
      <c r="A6" t="s">
        <v>24</v>
      </c>
    </row>
    <row r="7" spans="1:1" x14ac:dyDescent="0.25">
      <c r="A7" t="s">
        <v>25</v>
      </c>
    </row>
    <row r="8" spans="1:1" x14ac:dyDescent="0.25">
      <c r="A8" t="s">
        <v>26</v>
      </c>
    </row>
    <row r="9" spans="1:1" x14ac:dyDescent="0.25">
      <c r="A9" t="s">
        <v>27</v>
      </c>
    </row>
    <row r="10" spans="1:1" x14ac:dyDescent="0.25">
      <c r="A10" t="s">
        <v>28</v>
      </c>
    </row>
    <row r="11" spans="1:1" x14ac:dyDescent="0.25">
      <c r="A11" t="s">
        <v>29</v>
      </c>
    </row>
    <row r="12" spans="1:1" x14ac:dyDescent="0.25">
      <c r="A12" t="s">
        <v>30</v>
      </c>
    </row>
    <row r="13" spans="1:1" x14ac:dyDescent="0.25">
      <c r="A13" t="s">
        <v>31</v>
      </c>
    </row>
    <row r="14" spans="1:1" x14ac:dyDescent="0.25">
      <c r="A14" t="s">
        <v>32</v>
      </c>
    </row>
    <row r="15" spans="1:1" x14ac:dyDescent="0.25">
      <c r="A1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stalk count</vt:lpstr>
      <vt:lpstr>millable stalk</vt:lpstr>
      <vt:lpstr>subsample</vt:lpstr>
      <vt:lpstr>summary</vt:lpstr>
      <vt:lpstr>lab</vt:lpstr>
      <vt:lpstr>pivot</vt:lpstr>
      <vt:lpstr>notes</vt:lpstr>
    </vt:vector>
  </TitlesOfParts>
  <Company>DERM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Mortimore Christina</dc:creator>
  <cp:lastModifiedBy>Das, Bianca (A&amp;F, St. Lucia)</cp:lastModifiedBy>
  <dcterms:created xsi:type="dcterms:W3CDTF">2015-03-20T02:53:53Z</dcterms:created>
  <dcterms:modified xsi:type="dcterms:W3CDTF">2018-04-13T03:42:24Z</dcterms:modified>
</cp:coreProperties>
</file>