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5"/>
  </bookViews>
  <sheets>
    <sheet name="Sheet1" sheetId="1" r:id="rId1"/>
    <sheet name="Sheet2" sheetId="2" r:id="rId2"/>
    <sheet name="if and or" sheetId="3" r:id="rId3"/>
    <sheet name="Lookup" sheetId="4" r:id="rId4"/>
    <sheet name="Lookup2" sheetId="5" r:id="rId5"/>
    <sheet name="Vlooku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<sst xmlns="http://schemas.openxmlformats.org/spreadsheetml/2006/main" count="241" uniqueCount="130">
  <si>
    <t>DECEMER EXPENSES</t>
  </si>
  <si>
    <t>Date</t>
  </si>
  <si>
    <t>Category</t>
  </si>
  <si>
    <t>Sub Category</t>
  </si>
  <si>
    <t>Amount</t>
  </si>
  <si>
    <t>Payment mode</t>
  </si>
  <si>
    <t>Joseph Britto</t>
  </si>
  <si>
    <t>Britto</t>
  </si>
  <si>
    <t>Joseph</t>
  </si>
  <si>
    <t>Bill</t>
  </si>
  <si>
    <t>Phone</t>
  </si>
  <si>
    <t>UPI</t>
  </si>
  <si>
    <t xml:space="preserve">Ravi Kumar </t>
  </si>
  <si>
    <t>Kumar</t>
  </si>
  <si>
    <t>Ravi</t>
  </si>
  <si>
    <t>Food</t>
  </si>
  <si>
    <t>Zamato</t>
  </si>
  <si>
    <t>Cash</t>
  </si>
  <si>
    <t>Manjula Vani</t>
  </si>
  <si>
    <t>Vani</t>
  </si>
  <si>
    <t>Manjula</t>
  </si>
  <si>
    <t>Restauarnt</t>
  </si>
  <si>
    <t>Card</t>
  </si>
  <si>
    <t>Ramesh babu</t>
  </si>
  <si>
    <t>babu</t>
  </si>
  <si>
    <t>Ramesh</t>
  </si>
  <si>
    <t>Essentials</t>
  </si>
  <si>
    <t>Perfume</t>
  </si>
  <si>
    <t>Grocery</t>
  </si>
  <si>
    <t>fruits and vegg</t>
  </si>
  <si>
    <t>Bills</t>
  </si>
  <si>
    <t>House Rent</t>
  </si>
  <si>
    <t>Tomato GetchU</t>
  </si>
  <si>
    <t>Chai</t>
  </si>
  <si>
    <t>Salt and sugar</t>
  </si>
  <si>
    <t>Chocolate</t>
  </si>
  <si>
    <t xml:space="preserve"> </t>
  </si>
  <si>
    <t>Ctrl + T  -Table</t>
  </si>
  <si>
    <t>Ctrl + Shift  -  arrow key to block a column/row</t>
  </si>
  <si>
    <t>Ctrl + E  -  for Fill</t>
  </si>
  <si>
    <t xml:space="preserve">count </t>
  </si>
  <si>
    <t>countif</t>
  </si>
  <si>
    <t>countifs</t>
  </si>
  <si>
    <t>counta</t>
  </si>
  <si>
    <t>SUM</t>
  </si>
  <si>
    <t>SUMIF</t>
  </si>
  <si>
    <t>SumIFS</t>
  </si>
  <si>
    <t>Average</t>
  </si>
  <si>
    <t>Averageif</t>
  </si>
  <si>
    <t>Averageifs</t>
  </si>
  <si>
    <t xml:space="preserve">Ename </t>
  </si>
  <si>
    <t>Age</t>
  </si>
  <si>
    <t>Sex</t>
  </si>
  <si>
    <t>salary</t>
  </si>
  <si>
    <t>M</t>
  </si>
  <si>
    <t xml:space="preserve"> Ravi Kumar </t>
  </si>
  <si>
    <t>Anupama Reddy</t>
  </si>
  <si>
    <t>F</t>
  </si>
  <si>
    <t xml:space="preserve">    Anju jain </t>
  </si>
  <si>
    <t xml:space="preserve">Anju jain </t>
  </si>
  <si>
    <t>Ramesh Babu</t>
  </si>
  <si>
    <t xml:space="preserve">  Prem Latha</t>
  </si>
  <si>
    <t>Prem Latha</t>
  </si>
  <si>
    <t>Jyothi Narayan</t>
  </si>
  <si>
    <t xml:space="preserve">Alam Khan </t>
  </si>
  <si>
    <t>Ravi Shankar</t>
  </si>
  <si>
    <t xml:space="preserve">Reshma Sultana </t>
  </si>
  <si>
    <t xml:space="preserve">IF ,AND and OR  operators </t>
  </si>
  <si>
    <t xml:space="preserve">Marks </t>
  </si>
  <si>
    <t>Branch</t>
  </si>
  <si>
    <t>Result</t>
  </si>
  <si>
    <t>Scholarship</t>
  </si>
  <si>
    <t>Job for CS</t>
  </si>
  <si>
    <t xml:space="preserve">Data Analyst Job </t>
  </si>
  <si>
    <t xml:space="preserve">Nested IF's sample </t>
  </si>
  <si>
    <t>ME</t>
  </si>
  <si>
    <t>CS</t>
  </si>
  <si>
    <t>Adults</t>
  </si>
  <si>
    <t xml:space="preserve">Kids </t>
  </si>
  <si>
    <t>Guest</t>
  </si>
  <si>
    <t>EE</t>
  </si>
  <si>
    <t>Single -1 person</t>
  </si>
  <si>
    <t xml:space="preserve">Couple -2 </t>
  </si>
  <si>
    <t>Family -&gt;2</t>
  </si>
  <si>
    <t>Grades Lookup  column</t>
  </si>
  <si>
    <t>Grades</t>
  </si>
  <si>
    <t>D</t>
  </si>
  <si>
    <t>C</t>
  </si>
  <si>
    <t>B</t>
  </si>
  <si>
    <t>A</t>
  </si>
  <si>
    <t>A+</t>
  </si>
  <si>
    <r>
      <rPr>
        <sz val="16"/>
        <color rgb="FFFF0000"/>
        <rFont val="Calibri"/>
        <charset val="134"/>
        <scheme val="minor"/>
      </rPr>
      <t xml:space="preserve">Note </t>
    </r>
    <r>
      <rPr>
        <sz val="16"/>
        <color theme="1"/>
        <rFont val="Calibri"/>
        <charset val="134"/>
        <scheme val="minor"/>
      </rPr>
      <t xml:space="preserve">:In  the above lookup table , columns values should be in </t>
    </r>
    <r>
      <rPr>
        <sz val="16"/>
        <color rgb="FFFF0000"/>
        <rFont val="Calibri"/>
        <charset val="134"/>
        <scheme val="minor"/>
      </rPr>
      <t xml:space="preserve">ascending order </t>
    </r>
  </si>
  <si>
    <t>EEID</t>
  </si>
  <si>
    <t>Name</t>
  </si>
  <si>
    <t>Gender</t>
  </si>
  <si>
    <t>Salary</t>
  </si>
  <si>
    <t>Bonus Lookup col</t>
  </si>
  <si>
    <t>E02387</t>
  </si>
  <si>
    <t>Theodore Dinh</t>
  </si>
  <si>
    <r>
      <rPr>
        <sz val="11"/>
        <color rgb="FFFF0000"/>
        <rFont val="Calibri"/>
        <charset val="134"/>
        <scheme val="minor"/>
      </rPr>
      <t>NOTE:</t>
    </r>
    <r>
      <rPr>
        <sz val="11"/>
        <color theme="1"/>
        <rFont val="Calibri"/>
        <charset val="134"/>
        <scheme val="minor"/>
      </rPr>
      <t xml:space="preserve"> When Lookup values are found in decimal convert to percentage values in Bonus lookup using general option from menu</t>
    </r>
  </si>
  <si>
    <t>E04105</t>
  </si>
  <si>
    <t xml:space="preserve">Luna Sanders </t>
  </si>
  <si>
    <t>E02572</t>
  </si>
  <si>
    <t>Penelope Jordan</t>
  </si>
  <si>
    <t>E02832</t>
  </si>
  <si>
    <t xml:space="preserve">Austin Vo </t>
  </si>
  <si>
    <t>E01639</t>
  </si>
  <si>
    <t>Joshua Gupta</t>
  </si>
  <si>
    <t xml:space="preserve">Salary </t>
  </si>
  <si>
    <t>Bonus</t>
  </si>
  <si>
    <t>E00644</t>
  </si>
  <si>
    <t>Ruby Barnes</t>
  </si>
  <si>
    <t>E01550</t>
  </si>
  <si>
    <t>E04332</t>
  </si>
  <si>
    <t xml:space="preserve">Easton bailey </t>
  </si>
  <si>
    <t>E03838</t>
  </si>
  <si>
    <t xml:space="preserve">Savannah Ali </t>
  </si>
  <si>
    <t>E00591</t>
  </si>
  <si>
    <t>Camila Rogers</t>
  </si>
  <si>
    <t>E00530</t>
  </si>
  <si>
    <t>E04239</t>
  </si>
  <si>
    <t xml:space="preserve">Lookup table column values should be in Ascender order </t>
  </si>
  <si>
    <t>E03496I</t>
  </si>
  <si>
    <t>Isabella Xi</t>
  </si>
  <si>
    <r>
      <rPr>
        <sz val="16"/>
        <color rgb="FFFF0000"/>
        <rFont val="Calibri"/>
        <charset val="134"/>
        <scheme val="minor"/>
      </rPr>
      <t xml:space="preserve">Criteria in Vlookup : </t>
    </r>
    <r>
      <rPr>
        <sz val="16"/>
        <color theme="1"/>
        <rFont val="Calibri"/>
        <charset val="134"/>
        <scheme val="minor"/>
      </rPr>
      <t xml:space="preserve"> Usually used to find particular employee details such as name ,age ,salary etc .</t>
    </r>
  </si>
  <si>
    <t xml:space="preserve">In vlookup , the column should have a unique values in each cell ( eg; employee ID) and placed </t>
  </si>
  <si>
    <t>on the left side of the table  .The column should not be in the middle or to the right of the table.</t>
  </si>
  <si>
    <t>this is the employeed id , trying to get particular details eg; name or salary etc</t>
  </si>
  <si>
    <t xml:space="preserve">got  Employee name </t>
  </si>
  <si>
    <t xml:space="preserve">got employee salary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</si>
</sst>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.00_);[Red]\(&quot;₹&quot;#,##0.00\)"/>
    <numFmt numFmtId="181" formatCode="dd/mm/yyyy"/>
    <numFmt numFmtId="182" formatCode="dd/mm/yyyy\ hh:mm"/>
    <numFmt numFmtId="183" formatCode="dd/mm/yyyy;@"/>
  </numFmts>
  <fonts count="28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6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sz val="18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20"/>
      <color theme="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0" fontId="3" fillId="0" borderId="0" xfId="0" applyFont="1">
      <alignment vertical="center"/>
    </xf>
    <xf numFmtId="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2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0" fontId="7" fillId="3" borderId="3" xfId="0" applyFont="1" applyFill="1" applyBorder="1">
      <alignment vertical="center"/>
    </xf>
    <xf numFmtId="0" fontId="7" fillId="0" borderId="0" xfId="0" applyFont="1">
      <alignment vertical="center"/>
    </xf>
    <xf numFmtId="180" fontId="7" fillId="0" borderId="0" xfId="0" applyNumberFormat="1" applyFont="1">
      <alignment vertical="center"/>
    </xf>
    <xf numFmtId="0" fontId="7" fillId="0" borderId="3" xfId="0" applyFont="1" applyBorder="1">
      <alignment vertical="center"/>
    </xf>
    <xf numFmtId="0" fontId="7" fillId="0" borderId="5" xfId="0" applyFont="1" applyBorder="1">
      <alignment vertical="center"/>
    </xf>
    <xf numFmtId="0" fontId="8" fillId="4" borderId="0" xfId="0" applyFont="1" applyFill="1" applyAlignment="1">
      <alignment horizontal="center" vertical="center"/>
    </xf>
    <xf numFmtId="183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6">
    <dxf>
      <numFmt numFmtId="183" formatCode="dd/mm/yyyy;@"/>
    </dxf>
    <dxf>
      <numFmt numFmtId="177" formatCode="_ &quot;₹&quot;* #,##0.00_ ;_ &quot;₹&quot;* \-#,##0.00_ ;_ &quot;₹&quot;* &quot;-&quot;??_ ;_ @_ "/>
    </dxf>
    <dxf>
      <numFmt numFmtId="177" formatCode="_ &quot;₹&quot;* #,##0.00_ ;_ &quot;₹&quot;* \-#,##0.00_ ;_ &quot;₹&quot;* &quot;-&quot;??_ ;_ @_ 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Calibri"/>
        <scheme val="none"/>
        <charset val="134"/>
        <family val="0"/>
        <b val="0"/>
        <i val="0"/>
        <strike val="0"/>
        <u val="none"/>
        <sz val="16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6"/>
        <color theme="1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  <numFmt numFmtId="0" formatCode="General"/>
    </dxf>
    <dxf>
      <font>
        <sz val="16"/>
      </font>
    </dxf>
    <dxf>
      <font>
        <sz val="16"/>
      </font>
    </dxf>
    <dxf>
      <font>
        <name val="Calibri"/>
        <scheme val="none"/>
        <charset val="134"/>
        <family val="0"/>
        <b val="0"/>
        <i val="0"/>
        <strike val="0"/>
        <u val="none"/>
        <sz val="16"/>
        <color theme="1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  <numFmt numFmtId="10" formatCode="0.00%"/>
    </dxf>
    <dxf>
      <font>
        <sz val="16"/>
      </font>
    </dxf>
    <dxf>
      <font>
        <sz val="16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  <tableStyle name="PivotStylePreset2_Accent1" table="0" count="10" xr9:uid="{267968C8-6FFD-4C36-ACC1-9EA1FD1885CA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Row" dxfId="41"/>
      <tableStyleElement type="secondSubtotalRow" dxfId="40"/>
      <tableStyleElement type="firstRowSubheading" dxfId="39"/>
      <tableStyleElement type="secondRowSubheading" dxfId="38"/>
      <tableStyleElement type="pageFieldLabels" dxfId="37"/>
      <tableStyleElement type="pageFieldValues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G6:K17" totalsRowShown="0">
  <autoFilter xmlns:etc="http://www.wps.cn/officeDocument/2017/etCustomData" ref="G6:K17" etc:filterBottomFollowUsedRange="0"/>
  <sortState ref="G6:K17">
    <sortCondition ref="G6"/>
  </sortState>
  <tableColumns count="5">
    <tableColumn id="1" name="Date" dataDxfId="0"/>
    <tableColumn id="2" name="Category"/>
    <tableColumn id="3" name="Sub Category"/>
    <tableColumn id="4" name="Amount" dataDxfId="1"/>
    <tableColumn id="5" name="Payment mode"/>
  </tableColumns>
  <tableStyleInfo name="TableStylePreset3_Accent1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2:F15" totalsRowShown="0">
  <autoFilter xmlns:etc="http://www.wps.cn/officeDocument/2017/etCustomData" ref="A2:F15" etc:filterBottomFollowUsedRange="0"/>
  <tableColumns count="6">
    <tableColumn id="1" name="EEID" dataDxfId="21"/>
    <tableColumn id="2" name="Name" dataDxfId="22"/>
    <tableColumn id="3" name="Age" dataDxfId="23"/>
    <tableColumn id="4" name="Gender" dataDxfId="24"/>
    <tableColumn id="5" name="Salary" dataDxfId="25"/>
    <tableColumn id="6" name="Bonus Lookup col" dataDxfId="26"/>
  </tableColumns>
  <tableStyleInfo name="TableStylePreset3_Accent1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H7:I12" totalsRowShown="0">
  <autoFilter xmlns:etc="http://www.wps.cn/officeDocument/2017/etCustomData" ref="H7:I12" etc:filterBottomFollowUsedRange="0"/>
  <tableColumns count="2">
    <tableColumn id="1" name="Salary " dataDxfId="27"/>
    <tableColumn id="2" name="Bonus" dataDxfId="28"/>
  </tableColumns>
  <tableStyleInfo name="TableStylePreset3_Accent1" showFirstColumn="0" showLastColumn="0" showRowStripes="1" showColumnStripes="0"/>
</table>
</file>

<file path=xl/tables/table12.xml><?xml version="1.0" encoding="utf-8"?>
<table xmlns="http://schemas.openxmlformats.org/spreadsheetml/2006/main" id="13" name="Table11_14" displayName="Table11_14" ref="A3:E16" totalsRowShown="0">
  <autoFilter xmlns:etc="http://www.wps.cn/officeDocument/2017/etCustomData" ref="A3:E16" etc:filterBottomFollowUsedRange="0"/>
  <tableColumns count="5">
    <tableColumn id="1" name="EEID"/>
    <tableColumn id="2" name="Name"/>
    <tableColumn id="3" name="Age"/>
    <tableColumn id="4" name="Gender"/>
    <tableColumn id="5" name="Salary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L23:N24" totalsRowShown="0">
  <autoFilter xmlns:etc="http://www.wps.cn/officeDocument/2017/etCustomData" ref="L23:N24" etc:filterBottomFollowUsedRange="0"/>
  <tableColumns count="3">
    <tableColumn id="1" name="count ">
      <calculatedColumnFormula>COUNT(J7:J17)</calculatedColumnFormula>
    </tableColumn>
    <tableColumn id="2" name="countif">
      <calculatedColumnFormula>COUNTIF(J7:J17,"&gt;=1000.00")</calculatedColumnFormula>
    </tableColumn>
    <tableColumn id="3" name="countifs">
      <calculatedColumnFormula>COUNTIFS(J7:J17,"&gt;300.00",K7:K17,"Cash")</calculatedColumnFormula>
    </tableColumn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O26:O27" totalsRowShown="0">
  <autoFilter xmlns:etc="http://www.wps.cn/officeDocument/2017/etCustomData" ref="O26:O27" etc:filterBottomFollowUsedRange="0"/>
  <tableColumns count="1">
    <tableColumn id="1" name="counta">
      <calculatedColumnFormula>COUNTA(K7:K17)</calculatedColumnFormula>
    </tableColumn>
  </tableColumns>
  <tableStyleInfo name="TableStylePreset3_Accent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L29:N30" totalsRowShown="0">
  <autoFilter xmlns:etc="http://www.wps.cn/officeDocument/2017/etCustomData" ref="L29:N30" etc:filterBottomFollowUsedRange="0"/>
  <tableColumns count="3">
    <tableColumn id="1" name="SUM" dataDxfId="2">
      <calculatedColumnFormula>SUM(J7:J17)</calculatedColumnFormula>
    </tableColumn>
    <tableColumn id="2" name="SUMIF">
      <calculatedColumnFormula>SUMIF(J7:J17,"&gt;1000.00")</calculatedColumnFormula>
    </tableColumn>
    <tableColumn id="3" name="SumIFS">
      <calculatedColumnFormula>SUMIFS(J7:J17,H7:H17,"Food")</calculatedColumnFormula>
    </tableColumn>
  </tableColumns>
  <tableStyleInfo name="TableStylePreset3_Accent1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4:E14">
  <autoFilter xmlns:etc="http://www.wps.cn/officeDocument/2017/etCustomData" ref="B4:E14" etc:filterBottomFollowUsedRange="0"/>
  <tableColumns count="4">
    <tableColumn id="1" name="Ename " dataDxfId="5" totalsRowLabel="Total"/>
    <tableColumn id="2" name="Age" dataDxfId="6"/>
    <tableColumn id="3" name="Sex" dataDxfId="7"/>
    <tableColumn id="4" name="salary" dataDxfId="8" totalsRowFunction="sum"/>
  </tableColumns>
  <tableStyleInfo name="TableStylePreset3_Accent1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C3:H13" totalsRowShown="0">
  <autoFilter xmlns:etc="http://www.wps.cn/officeDocument/2017/etCustomData" ref="C3:H13" etc:filterBottomFollowUsedRange="0"/>
  <tableColumns count="6">
    <tableColumn id="1" name="Marks " dataDxfId="9"/>
    <tableColumn id="2" name="Branch" dataDxfId="10"/>
    <tableColumn id="3" name="Result" dataDxfId="11">
      <calculatedColumnFormula>IF(C4&lt;50,"FAIL","PASS")</calculatedColumnFormula>
    </tableColumn>
    <tableColumn id="4" name="Scholarship" dataDxfId="12">
      <calculatedColumnFormula>IF(C4&gt;=60,"Eligible","Not Eligible")</calculatedColumnFormula>
    </tableColumn>
    <tableColumn id="5" name="Job for CS" dataDxfId="13">
      <calculatedColumnFormula>IF(AND(D4="CS",C4&gt;70),"Job Offer","Rejected")</calculatedColumnFormula>
    </tableColumn>
    <tableColumn id="6" name="Data Analyst Job " dataDxfId="14">
      <calculatedColumnFormula>IF(OR(D4="CS",C4&gt;70),"Job Offer","Rejected")</calculatedColumnFormula>
    </tableColumn>
  </tableColumns>
  <tableStyleInfo name="TableStylePreset3_Accent1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J5:L15" totalsRowShown="0">
  <autoFilter xmlns:etc="http://www.wps.cn/officeDocument/2017/etCustomData" ref="J5:L15" etc:filterBottomFollowUsedRange="0"/>
  <tableColumns count="3">
    <tableColumn id="1" name="Adults" dataDxfId="15"/>
    <tableColumn id="2" name="Kids " dataDxfId="16"/>
    <tableColumn id="3" name="Guest" dataDxfId="17">
      <calculatedColumnFormula>IF(AND(J6=1,K6=0),"Single",IF(AND(J6=2,K6=0),"Couple","Family"))</calculatedColumnFormula>
    </tableColumn>
  </tableColumns>
  <tableStyleInfo name="TableStylePreset3_Accent1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G4:H10" totalsRowShown="0">
  <autoFilter xmlns:etc="http://www.wps.cn/officeDocument/2017/etCustomData" ref="G4:H10" etc:filterBottomFollowUsedRange="0"/>
  <tableColumns count="2">
    <tableColumn id="1" name="Marks " dataDxfId="18"/>
    <tableColumn id="2" name="Grades" dataDxfId="19"/>
  </tableColumns>
  <tableStyleInfo name="TableStylePreset3_Accent1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E3:E13" totalsRowShown="0">
  <autoFilter xmlns:etc="http://www.wps.cn/officeDocument/2017/etCustomData" ref="E3:E13" etc:filterBottomFollowUsedRange="0"/>
  <tableColumns count="1">
    <tableColumn id="1" name="Grades Lookup  column" dataDxfId="20">
      <calculatedColumnFormula>LOOKUP(B4,$G$5:$G$10,$H$5:$H$10)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zoomScale="145" zoomScaleNormal="145" topLeftCell="G11" workbookViewId="0">
      <selection activeCell="M30" sqref="M30"/>
    </sheetView>
  </sheetViews>
  <sheetFormatPr defaultColWidth="9.14285714285714" defaultRowHeight="15"/>
  <cols>
    <col min="1" max="1" width="0.571428571428571" customWidth="1"/>
    <col min="2" max="5" width="9.14285714285714" hidden="1" customWidth="1"/>
    <col min="6" max="6" width="7.09523809523809" customWidth="1"/>
    <col min="7" max="7" width="13.5809523809524" customWidth="1"/>
    <col min="8" max="8" width="10.5428571428571" customWidth="1"/>
    <col min="9" max="9" width="14.1809523809524" customWidth="1"/>
    <col min="10" max="10" width="12.5142857142857" customWidth="1"/>
    <col min="11" max="11" width="18.0285714285714" customWidth="1"/>
    <col min="12" max="12" width="22.5619047619048" customWidth="1"/>
    <col min="13" max="13" width="13.5714285714286" customWidth="1"/>
    <col min="14" max="14" width="13.6857142857143" customWidth="1"/>
  </cols>
  <sheetData>
    <row r="1" spans="1:2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6" spans="7:15">
      <c r="G6" t="s">
        <v>1</v>
      </c>
      <c r="H6" t="s">
        <v>2</v>
      </c>
      <c r="I6" t="s">
        <v>3</v>
      </c>
      <c r="J6" t="s">
        <v>4</v>
      </c>
      <c r="K6" t="s">
        <v>5</v>
      </c>
      <c r="M6" t="s">
        <v>6</v>
      </c>
      <c r="N6" t="s">
        <v>7</v>
      </c>
      <c r="O6" t="s">
        <v>8</v>
      </c>
    </row>
    <row r="7" spans="7:15">
      <c r="G7" s="34">
        <v>45303</v>
      </c>
      <c r="H7" t="s">
        <v>9</v>
      </c>
      <c r="I7" t="s">
        <v>10</v>
      </c>
      <c r="J7" s="35">
        <v>1600</v>
      </c>
      <c r="K7" t="s">
        <v>11</v>
      </c>
      <c r="M7" t="s">
        <v>12</v>
      </c>
      <c r="N7" s="36" t="s">
        <v>13</v>
      </c>
      <c r="O7" s="36" t="s">
        <v>14</v>
      </c>
    </row>
    <row r="8" spans="7:15">
      <c r="G8" s="34">
        <v>45330</v>
      </c>
      <c r="H8" t="s">
        <v>15</v>
      </c>
      <c r="I8" t="s">
        <v>16</v>
      </c>
      <c r="J8" s="35">
        <v>230</v>
      </c>
      <c r="K8" t="s">
        <v>17</v>
      </c>
      <c r="M8" t="s">
        <v>18</v>
      </c>
      <c r="N8" s="36" t="s">
        <v>19</v>
      </c>
      <c r="O8" s="36" t="s">
        <v>20</v>
      </c>
    </row>
    <row r="9" spans="7:15">
      <c r="G9" s="34">
        <v>45373</v>
      </c>
      <c r="H9" t="s">
        <v>15</v>
      </c>
      <c r="I9" t="s">
        <v>21</v>
      </c>
      <c r="J9" s="35">
        <v>350</v>
      </c>
      <c r="K9" t="s">
        <v>22</v>
      </c>
      <c r="M9" t="s">
        <v>23</v>
      </c>
      <c r="N9" s="36" t="s">
        <v>24</v>
      </c>
      <c r="O9" s="36" t="s">
        <v>25</v>
      </c>
    </row>
    <row r="10" spans="7:11">
      <c r="G10" s="34">
        <v>45374</v>
      </c>
      <c r="H10" t="s">
        <v>26</v>
      </c>
      <c r="I10" t="s">
        <v>27</v>
      </c>
      <c r="J10" s="35">
        <v>1500</v>
      </c>
      <c r="K10" t="s">
        <v>17</v>
      </c>
    </row>
    <row r="11" spans="7:14">
      <c r="G11" s="34">
        <v>45375</v>
      </c>
      <c r="H11" t="s">
        <v>28</v>
      </c>
      <c r="I11" t="s">
        <v>29</v>
      </c>
      <c r="J11" s="35">
        <v>450</v>
      </c>
      <c r="K11" t="s">
        <v>17</v>
      </c>
      <c r="M11">
        <v>2345</v>
      </c>
      <c r="N11">
        <v>67</v>
      </c>
    </row>
    <row r="12" spans="7:14">
      <c r="G12" s="34">
        <v>45376</v>
      </c>
      <c r="H12" t="s">
        <v>30</v>
      </c>
      <c r="I12" t="s">
        <v>31</v>
      </c>
      <c r="J12" s="35">
        <v>2500</v>
      </c>
      <c r="K12" t="s">
        <v>11</v>
      </c>
      <c r="M12">
        <v>8765</v>
      </c>
      <c r="N12">
        <v>43</v>
      </c>
    </row>
    <row r="13" spans="7:14">
      <c r="G13" s="34">
        <v>45377</v>
      </c>
      <c r="H13" t="s">
        <v>28</v>
      </c>
      <c r="I13" t="s">
        <v>32</v>
      </c>
      <c r="J13" s="35">
        <v>80</v>
      </c>
      <c r="K13" t="s">
        <v>11</v>
      </c>
      <c r="M13">
        <v>9345</v>
      </c>
      <c r="N13">
        <v>67</v>
      </c>
    </row>
    <row r="14" spans="7:14">
      <c r="G14" s="34">
        <v>45378</v>
      </c>
      <c r="H14" t="s">
        <v>15</v>
      </c>
      <c r="I14" t="s">
        <v>33</v>
      </c>
      <c r="J14" s="35">
        <v>15</v>
      </c>
      <c r="K14" t="s">
        <v>11</v>
      </c>
      <c r="M14">
        <v>3765</v>
      </c>
      <c r="N14">
        <v>3</v>
      </c>
    </row>
    <row r="15" spans="7:11">
      <c r="G15" s="34">
        <v>45379</v>
      </c>
      <c r="H15" t="s">
        <v>26</v>
      </c>
      <c r="I15" t="s">
        <v>34</v>
      </c>
      <c r="J15" s="35">
        <v>50</v>
      </c>
      <c r="K15" t="s">
        <v>17</v>
      </c>
    </row>
    <row r="16" spans="7:13">
      <c r="G16" s="34">
        <v>45380</v>
      </c>
      <c r="H16" t="s">
        <v>28</v>
      </c>
      <c r="I16" t="s">
        <v>35</v>
      </c>
      <c r="J16" s="35">
        <v>100</v>
      </c>
      <c r="K16" t="s">
        <v>11</v>
      </c>
      <c r="M16" t="s">
        <v>36</v>
      </c>
    </row>
    <row r="17" spans="7:11">
      <c r="G17" s="34">
        <v>45381</v>
      </c>
      <c r="H17" t="s">
        <v>15</v>
      </c>
      <c r="I17" t="s">
        <v>21</v>
      </c>
      <c r="J17" s="35">
        <v>300</v>
      </c>
      <c r="K17" t="s">
        <v>22</v>
      </c>
    </row>
    <row r="19" spans="12:12">
      <c r="L19" t="s">
        <v>37</v>
      </c>
    </row>
    <row r="20" spans="12:12">
      <c r="L20" t="s">
        <v>38</v>
      </c>
    </row>
    <row r="21" spans="12:12">
      <c r="L21" t="s">
        <v>39</v>
      </c>
    </row>
    <row r="23" ht="21" spans="12:14">
      <c r="L23" s="1" t="s">
        <v>40</v>
      </c>
      <c r="M23" s="1" t="s">
        <v>41</v>
      </c>
      <c r="N23" s="1" t="s">
        <v>42</v>
      </c>
    </row>
    <row r="24" spans="12:14">
      <c r="L24">
        <f>COUNT(J7:J17)</f>
        <v>11</v>
      </c>
      <c r="M24">
        <f>COUNTIF(J7:J17,"&gt;=1000.00")</f>
        <v>3</v>
      </c>
      <c r="N24">
        <f>COUNTIFS(J7:J17,"&gt;300.00",K7:K17,"Cash")</f>
        <v>2</v>
      </c>
    </row>
    <row r="26" spans="15:15">
      <c r="O26" t="s">
        <v>43</v>
      </c>
    </row>
    <row r="27" spans="15:15">
      <c r="O27">
        <f>COUNTA(K7:K17)</f>
        <v>11</v>
      </c>
    </row>
    <row r="29" spans="12:14">
      <c r="L29" t="s">
        <v>44</v>
      </c>
      <c r="M29" t="s">
        <v>45</v>
      </c>
      <c r="N29" t="s">
        <v>46</v>
      </c>
    </row>
    <row r="30" spans="12:14">
      <c r="L30" s="35">
        <f>SUM(J7:J17)</f>
        <v>7175</v>
      </c>
      <c r="M30">
        <f>SUMIF(J7:J17,"&gt;1000.00")</f>
        <v>5600</v>
      </c>
      <c r="N30">
        <f>SUMIFS(J7:J17,H7:H17,"Food")</f>
        <v>895</v>
      </c>
    </row>
    <row r="33" spans="12:14">
      <c r="L33" t="s">
        <v>47</v>
      </c>
      <c r="M33" t="s">
        <v>48</v>
      </c>
      <c r="N33" t="s">
        <v>49</v>
      </c>
    </row>
  </sheetData>
  <mergeCells count="1">
    <mergeCell ref="A1:U3"/>
  </mergeCells>
  <conditionalFormatting sqref="J$1:J$1048576">
    <cfRule type="cellIs" dxfId="3" priority="1" operator="between">
      <formula>200</formula>
      <formula>500</formula>
    </cfRule>
  </conditionalFormatting>
  <conditionalFormatting sqref="J7:J17">
    <cfRule type="cellIs" dxfId="4" priority="2" operator="greaterThan">
      <formula>1000</formula>
    </cfRule>
  </conditionalFormatting>
  <dataValidations count="4">
    <dataValidation type="date" operator="between" allowBlank="1" showInputMessage="1" showErrorMessage="1" sqref="G$1:G$1048576">
      <formula1>45292</formula1>
      <formula2>45657</formula2>
    </dataValidation>
    <dataValidation type="list" allowBlank="1" showInputMessage="1" showErrorMessage="1" sqref="H$1:H$1048576">
      <formula1>"Bill,Food,Essentials,Grocery"</formula1>
    </dataValidation>
    <dataValidation type="textLength" operator="between" allowBlank="1" showInputMessage="1" showErrorMessage="1" sqref="I$1:I$1048576">
      <formula1>2</formula1>
      <formula2>15</formula2>
    </dataValidation>
    <dataValidation type="list" allowBlank="1" showInputMessage="1" showErrorMessage="1" sqref="K$1:K$1048576">
      <formula1>"UPI,Cash,Card"</formula1>
    </dataValidation>
  </dataValidations>
  <pageMargins left="0.75" right="0.75" top="1" bottom="1" header="0.5" footer="0.5"/>
  <headerFooter/>
  <ignoredErrors>
    <ignoredError sqref="G6 I6" listDataValidation="1"/>
  </ignoredErrors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I14"/>
  <sheetViews>
    <sheetView zoomScale="115" zoomScaleNormal="115" topLeftCell="A3" workbookViewId="0">
      <selection activeCell="H3" sqref="H$1:H$1048576"/>
    </sheetView>
  </sheetViews>
  <sheetFormatPr defaultColWidth="9.14285714285714" defaultRowHeight="15"/>
  <cols>
    <col min="2" max="2" width="27.7142857142857" customWidth="1"/>
    <col min="5" max="5" width="19.7142857142857" style="5" customWidth="1"/>
    <col min="8" max="8" width="19.3714285714286" customWidth="1"/>
    <col min="9" max="9" width="18.0095238095238" customWidth="1"/>
  </cols>
  <sheetData>
    <row r="4" ht="21" spans="2:9">
      <c r="B4" s="1" t="s">
        <v>50</v>
      </c>
      <c r="C4" s="1" t="s">
        <v>51</v>
      </c>
      <c r="D4" s="27" t="s">
        <v>52</v>
      </c>
      <c r="E4" s="2" t="s">
        <v>53</v>
      </c>
      <c r="H4" s="28" t="s">
        <v>6</v>
      </c>
      <c r="I4" t="str">
        <f>TRIM(H4)</f>
        <v>Joseph Britto</v>
      </c>
    </row>
    <row r="5" ht="15.75" spans="2:9">
      <c r="B5" s="29" t="s">
        <v>6</v>
      </c>
      <c r="C5" s="29">
        <v>35</v>
      </c>
      <c r="D5" s="29" t="s">
        <v>54</v>
      </c>
      <c r="E5" s="30">
        <v>47000.57</v>
      </c>
      <c r="H5" s="31" t="s">
        <v>55</v>
      </c>
      <c r="I5" t="str">
        <f t="shared" ref="I5:I13" si="0">TRIM(H5)</f>
        <v>Ravi Kumar</v>
      </c>
    </row>
    <row r="6" ht="15.75" spans="2:9">
      <c r="B6" s="29" t="s">
        <v>12</v>
      </c>
      <c r="C6" s="29">
        <v>40</v>
      </c>
      <c r="D6" s="29"/>
      <c r="E6" s="30">
        <v>55600.34</v>
      </c>
      <c r="H6" s="28" t="s">
        <v>56</v>
      </c>
      <c r="I6" t="str">
        <f t="shared" si="0"/>
        <v>Anupama Reddy</v>
      </c>
    </row>
    <row r="7" ht="15.75" spans="2:9">
      <c r="B7" s="29" t="s">
        <v>56</v>
      </c>
      <c r="C7" s="29">
        <v>32</v>
      </c>
      <c r="D7" s="29" t="s">
        <v>57</v>
      </c>
      <c r="E7" s="30">
        <v>40000.95</v>
      </c>
      <c r="H7" s="31" t="s">
        <v>58</v>
      </c>
      <c r="I7" t="str">
        <f t="shared" si="0"/>
        <v>Anju jain</v>
      </c>
    </row>
    <row r="8" ht="15.75" spans="2:9">
      <c r="B8" s="29" t="s">
        <v>59</v>
      </c>
      <c r="C8" s="29">
        <v>37</v>
      </c>
      <c r="D8" s="29"/>
      <c r="E8" s="30"/>
      <c r="H8" s="28" t="s">
        <v>60</v>
      </c>
      <c r="I8" t="str">
        <f t="shared" si="0"/>
        <v>Ramesh Babu</v>
      </c>
    </row>
    <row r="9" ht="15.75" spans="2:9">
      <c r="B9" s="29" t="s">
        <v>60</v>
      </c>
      <c r="C9" s="29">
        <v>49</v>
      </c>
      <c r="D9" s="29" t="s">
        <v>54</v>
      </c>
      <c r="E9" s="30"/>
      <c r="H9" s="31" t="s">
        <v>61</v>
      </c>
      <c r="I9" t="str">
        <f t="shared" si="0"/>
        <v>Prem Latha</v>
      </c>
    </row>
    <row r="10" ht="15.75" spans="2:9">
      <c r="B10" s="29" t="s">
        <v>62</v>
      </c>
      <c r="C10" s="29">
        <v>36</v>
      </c>
      <c r="D10" s="29"/>
      <c r="E10" s="30"/>
      <c r="H10" s="28" t="s">
        <v>63</v>
      </c>
      <c r="I10" t="str">
        <f t="shared" si="0"/>
        <v>Jyothi Narayan</v>
      </c>
    </row>
    <row r="11" ht="15.75" spans="2:9">
      <c r="B11" s="29" t="s">
        <v>63</v>
      </c>
      <c r="C11" s="29">
        <v>45</v>
      </c>
      <c r="D11" s="29"/>
      <c r="E11" s="30">
        <v>44000.75</v>
      </c>
      <c r="H11" s="31" t="s">
        <v>64</v>
      </c>
      <c r="I11" t="str">
        <f t="shared" si="0"/>
        <v>Alam Khan</v>
      </c>
    </row>
    <row r="12" ht="15.75" spans="2:9">
      <c r="B12" s="29" t="s">
        <v>64</v>
      </c>
      <c r="C12" s="29">
        <v>47</v>
      </c>
      <c r="D12" s="29" t="s">
        <v>54</v>
      </c>
      <c r="E12" s="30">
        <v>53500.45</v>
      </c>
      <c r="H12" s="28" t="s">
        <v>65</v>
      </c>
      <c r="I12" t="str">
        <f t="shared" si="0"/>
        <v>Ravi Shankar</v>
      </c>
    </row>
    <row r="13" ht="15.75" spans="2:9">
      <c r="B13" s="29" t="s">
        <v>65</v>
      </c>
      <c r="C13" s="29">
        <v>49</v>
      </c>
      <c r="D13" s="29"/>
      <c r="E13" s="30"/>
      <c r="H13" s="32" t="s">
        <v>66</v>
      </c>
      <c r="I13" t="str">
        <f t="shared" si="0"/>
        <v>Reshma Sultana</v>
      </c>
    </row>
    <row r="14" ht="15.75" spans="2:5">
      <c r="B14" s="29" t="s">
        <v>66</v>
      </c>
      <c r="C14" s="29">
        <v>44</v>
      </c>
      <c r="D14" s="29" t="s">
        <v>57</v>
      </c>
      <c r="E14" s="30"/>
    </row>
  </sheetData>
  <dataValidations count="1">
    <dataValidation type="list" allowBlank="1" showInputMessage="1" showErrorMessage="1" sqref="D$1:D$1048576">
      <formula1>"M,F"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O21"/>
  <sheetViews>
    <sheetView workbookViewId="0">
      <selection activeCell="L6" sqref="L6"/>
    </sheetView>
  </sheetViews>
  <sheetFormatPr defaultColWidth="9.14285714285714" defaultRowHeight="15"/>
  <cols>
    <col min="3" max="3" width="13" customWidth="1"/>
    <col min="4" max="4" width="15.4285714285714" customWidth="1"/>
    <col min="5" max="5" width="15.7142857142857" customWidth="1"/>
    <col min="6" max="6" width="23.4285714285714" customWidth="1"/>
    <col min="7" max="7" width="20" customWidth="1"/>
    <col min="8" max="8" width="21.1428571428571" customWidth="1"/>
    <col min="10" max="10" width="10.4285714285714" customWidth="1"/>
    <col min="11" max="11" width="10.7142857142857" customWidth="1"/>
    <col min="12" max="12" width="13" customWidth="1"/>
  </cols>
  <sheetData>
    <row r="2" ht="23.25" spans="4:5">
      <c r="D2" s="21" t="s">
        <v>67</v>
      </c>
      <c r="E2" s="21"/>
    </row>
    <row r="3" ht="26.25" spans="3:11"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J3" s="24" t="s">
        <v>74</v>
      </c>
      <c r="K3" s="24"/>
    </row>
    <row r="4" ht="21" spans="3:8">
      <c r="C4" s="1">
        <v>47</v>
      </c>
      <c r="D4" s="1" t="s">
        <v>75</v>
      </c>
      <c r="E4" s="3" t="str">
        <f t="shared" ref="E4:E13" si="0">IF(C4&lt;50,"FAIL","PASS")</f>
        <v>FAIL</v>
      </c>
      <c r="F4" s="3" t="str">
        <f t="shared" ref="F4:F13" si="1">IF(C4&gt;=60,"Eligible","Not Eligible")</f>
        <v>Not Eligible</v>
      </c>
      <c r="G4" s="3" t="str">
        <f t="shared" ref="G4:G13" si="2">IF(AND(D4="CS",C4&gt;70),"Job Offer","Rejected")</f>
        <v>Rejected</v>
      </c>
      <c r="H4" s="3" t="str">
        <f t="shared" ref="H4:H13" si="3">IF(OR(D4="CS",C4&gt;70),"Job Offer","Rejected")</f>
        <v>Rejected</v>
      </c>
    </row>
    <row r="5" ht="23.25" spans="3:12">
      <c r="C5" s="1">
        <v>52</v>
      </c>
      <c r="D5" s="1" t="s">
        <v>76</v>
      </c>
      <c r="E5" s="1" t="str">
        <f t="shared" si="0"/>
        <v>PASS</v>
      </c>
      <c r="F5" s="1" t="str">
        <f t="shared" si="1"/>
        <v>Not Eligible</v>
      </c>
      <c r="G5" s="1" t="str">
        <f t="shared" si="2"/>
        <v>Rejected</v>
      </c>
      <c r="H5" s="1" t="str">
        <f t="shared" si="3"/>
        <v>Job Offer</v>
      </c>
      <c r="J5" s="21" t="s">
        <v>77</v>
      </c>
      <c r="K5" s="21" t="s">
        <v>78</v>
      </c>
      <c r="L5" s="21" t="s">
        <v>79</v>
      </c>
    </row>
    <row r="6" ht="21" spans="3:12">
      <c r="C6" s="1">
        <v>69</v>
      </c>
      <c r="D6" s="1" t="s">
        <v>80</v>
      </c>
      <c r="E6" s="1" t="str">
        <f t="shared" si="0"/>
        <v>PASS</v>
      </c>
      <c r="F6" s="1" t="str">
        <f t="shared" si="1"/>
        <v>Eligible</v>
      </c>
      <c r="G6" s="1" t="str">
        <f t="shared" si="2"/>
        <v>Rejected</v>
      </c>
      <c r="H6" s="1" t="str">
        <f t="shared" si="3"/>
        <v>Rejected</v>
      </c>
      <c r="J6" s="1">
        <v>2</v>
      </c>
      <c r="K6" s="1">
        <v>0</v>
      </c>
      <c r="L6" s="25" t="str">
        <f t="shared" ref="L6:L15" si="4">IF(AND(J6=1,K6=0),"Single",IF(AND(J6=2,K6=0),"Couple","Family"))</f>
        <v>Couple</v>
      </c>
    </row>
    <row r="7" ht="21" spans="3:12">
      <c r="C7" s="1">
        <v>75</v>
      </c>
      <c r="D7" s="1" t="s">
        <v>76</v>
      </c>
      <c r="E7" s="1" t="str">
        <f t="shared" si="0"/>
        <v>PASS</v>
      </c>
      <c r="F7" s="1" t="str">
        <f t="shared" si="1"/>
        <v>Eligible</v>
      </c>
      <c r="G7" s="1" t="str">
        <f t="shared" si="2"/>
        <v>Job Offer</v>
      </c>
      <c r="H7" s="1" t="str">
        <f t="shared" si="3"/>
        <v>Job Offer</v>
      </c>
      <c r="J7" s="1">
        <v>2</v>
      </c>
      <c r="K7" s="1">
        <v>1</v>
      </c>
      <c r="L7" s="26" t="str">
        <f t="shared" si="4"/>
        <v>Family</v>
      </c>
    </row>
    <row r="8" ht="21" spans="3:12">
      <c r="C8" s="1">
        <v>55</v>
      </c>
      <c r="D8" s="1" t="s">
        <v>75</v>
      </c>
      <c r="E8" s="1" t="str">
        <f t="shared" si="0"/>
        <v>PASS</v>
      </c>
      <c r="F8" s="1" t="str">
        <f t="shared" si="1"/>
        <v>Not Eligible</v>
      </c>
      <c r="G8" s="1" t="str">
        <f t="shared" si="2"/>
        <v>Rejected</v>
      </c>
      <c r="H8" s="1" t="str">
        <f t="shared" si="3"/>
        <v>Rejected</v>
      </c>
      <c r="J8" s="1">
        <v>4</v>
      </c>
      <c r="K8" s="1">
        <v>1</v>
      </c>
      <c r="L8" s="26" t="str">
        <f t="shared" si="4"/>
        <v>Family</v>
      </c>
    </row>
    <row r="9" ht="21" spans="3:12">
      <c r="C9" s="1">
        <v>83</v>
      </c>
      <c r="D9" s="1" t="s">
        <v>80</v>
      </c>
      <c r="E9" s="1" t="str">
        <f t="shared" si="0"/>
        <v>PASS</v>
      </c>
      <c r="F9" s="1" t="str">
        <f t="shared" si="1"/>
        <v>Eligible</v>
      </c>
      <c r="G9" s="1" t="str">
        <f t="shared" si="2"/>
        <v>Rejected</v>
      </c>
      <c r="H9" s="1" t="str">
        <f t="shared" si="3"/>
        <v>Job Offer</v>
      </c>
      <c r="J9" s="1">
        <v>3</v>
      </c>
      <c r="K9" s="1">
        <v>2</v>
      </c>
      <c r="L9" s="26" t="str">
        <f t="shared" si="4"/>
        <v>Family</v>
      </c>
    </row>
    <row r="10" ht="21" spans="3:15">
      <c r="C10" s="1">
        <v>94</v>
      </c>
      <c r="D10" s="1" t="s">
        <v>76</v>
      </c>
      <c r="E10" s="1" t="str">
        <f t="shared" si="0"/>
        <v>PASS</v>
      </c>
      <c r="F10" s="1" t="str">
        <f t="shared" si="1"/>
        <v>Eligible</v>
      </c>
      <c r="G10" s="1" t="str">
        <f t="shared" si="2"/>
        <v>Job Offer</v>
      </c>
      <c r="H10" s="1" t="str">
        <f t="shared" si="3"/>
        <v>Job Offer</v>
      </c>
      <c r="J10" s="1">
        <v>4</v>
      </c>
      <c r="K10" s="1">
        <v>0</v>
      </c>
      <c r="L10" s="26" t="str">
        <f t="shared" si="4"/>
        <v>Family</v>
      </c>
      <c r="N10" s="1" t="s">
        <v>81</v>
      </c>
      <c r="O10" s="1"/>
    </row>
    <row r="11" ht="21" spans="3:15">
      <c r="C11" s="1">
        <v>40</v>
      </c>
      <c r="D11" s="1" t="s">
        <v>76</v>
      </c>
      <c r="E11" s="1" t="str">
        <f t="shared" si="0"/>
        <v>FAIL</v>
      </c>
      <c r="F11" s="1" t="str">
        <f t="shared" si="1"/>
        <v>Not Eligible</v>
      </c>
      <c r="G11" s="1" t="str">
        <f t="shared" si="2"/>
        <v>Rejected</v>
      </c>
      <c r="H11" s="1" t="str">
        <f t="shared" si="3"/>
        <v>Job Offer</v>
      </c>
      <c r="J11" s="1">
        <v>1</v>
      </c>
      <c r="K11" s="1">
        <v>0</v>
      </c>
      <c r="L11" s="26" t="str">
        <f t="shared" si="4"/>
        <v>Single</v>
      </c>
      <c r="N11" s="1" t="s">
        <v>82</v>
      </c>
      <c r="O11" s="1"/>
    </row>
    <row r="12" ht="21" spans="3:15">
      <c r="C12" s="1">
        <v>71</v>
      </c>
      <c r="D12" s="1" t="s">
        <v>75</v>
      </c>
      <c r="E12" s="1" t="str">
        <f t="shared" si="0"/>
        <v>PASS</v>
      </c>
      <c r="F12" s="1" t="str">
        <f t="shared" si="1"/>
        <v>Eligible</v>
      </c>
      <c r="G12" s="1" t="str">
        <f t="shared" si="2"/>
        <v>Rejected</v>
      </c>
      <c r="H12" s="1" t="str">
        <f t="shared" si="3"/>
        <v>Job Offer</v>
      </c>
      <c r="J12" s="1">
        <v>2</v>
      </c>
      <c r="K12" s="1">
        <v>0</v>
      </c>
      <c r="L12" s="26" t="str">
        <f t="shared" si="4"/>
        <v>Couple</v>
      </c>
      <c r="N12" s="1" t="s">
        <v>83</v>
      </c>
      <c r="O12" s="1"/>
    </row>
    <row r="13" ht="21" spans="3:12">
      <c r="C13" s="1">
        <v>66</v>
      </c>
      <c r="D13" s="1" t="s">
        <v>80</v>
      </c>
      <c r="E13" s="1" t="str">
        <f t="shared" si="0"/>
        <v>PASS</v>
      </c>
      <c r="F13" s="1" t="str">
        <f t="shared" si="1"/>
        <v>Eligible</v>
      </c>
      <c r="G13" s="1" t="str">
        <f t="shared" si="2"/>
        <v>Rejected</v>
      </c>
      <c r="H13" s="1" t="str">
        <f t="shared" si="3"/>
        <v>Rejected</v>
      </c>
      <c r="J13" s="1">
        <v>5</v>
      </c>
      <c r="K13" s="1">
        <v>3</v>
      </c>
      <c r="L13" s="26" t="str">
        <f t="shared" si="4"/>
        <v>Family</v>
      </c>
    </row>
    <row r="14" ht="21" spans="10:12">
      <c r="J14" s="1">
        <v>1</v>
      </c>
      <c r="K14" s="1">
        <v>0</v>
      </c>
      <c r="L14" s="26" t="str">
        <f t="shared" si="4"/>
        <v>Single</v>
      </c>
    </row>
    <row r="15" ht="21" spans="10:12">
      <c r="J15" s="1">
        <v>2</v>
      </c>
      <c r="K15" s="1">
        <v>0</v>
      </c>
      <c r="L15" s="26" t="str">
        <f t="shared" si="4"/>
        <v>Couple</v>
      </c>
    </row>
    <row r="20" ht="21" spans="5:9">
      <c r="E20" s="22">
        <f ca="1">TODAY()</f>
        <v>45543</v>
      </c>
      <c r="F20" s="23">
        <f ca="1">NOW()</f>
        <v>45543.1829861111</v>
      </c>
      <c r="G20" s="1">
        <f ca="1">MONTH(E20)</f>
        <v>9</v>
      </c>
      <c r="H20" s="1">
        <f ca="1">YEAR(E20)</f>
        <v>2024</v>
      </c>
      <c r="I20" s="1">
        <f ca="1">DAY(E20)</f>
        <v>8</v>
      </c>
    </row>
    <row r="21" ht="21" spans="5:9">
      <c r="E21" s="1"/>
      <c r="F21" s="1"/>
      <c r="G21" s="1">
        <f ca="1">HOUR(F20)</f>
        <v>4</v>
      </c>
      <c r="H21" s="1">
        <f ca="1">MINUTE(F20)</f>
        <v>23</v>
      </c>
      <c r="I21" s="1">
        <f ca="1">SECOND(F20)</f>
        <v>30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5"/>
  <sheetViews>
    <sheetView workbookViewId="0">
      <selection activeCell="E4" sqref="E4"/>
    </sheetView>
  </sheetViews>
  <sheetFormatPr defaultColWidth="9.14285714285714" defaultRowHeight="15"/>
  <cols>
    <col min="2" max="2" width="16.7142857142857" customWidth="1"/>
    <col min="3" max="3" width="13.5714285714286" customWidth="1"/>
    <col min="4" max="4" width="26.5714285714286" customWidth="1"/>
    <col min="5" max="5" width="31.7142857142857" customWidth="1"/>
    <col min="7" max="7" width="13.1428571428571" customWidth="1"/>
    <col min="8" max="8" width="11.5714285714286" customWidth="1"/>
    <col min="9" max="9" width="52" customWidth="1"/>
  </cols>
  <sheetData>
    <row r="2" ht="21" spans="1:1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ht="21" spans="2:5">
      <c r="B3" s="10" t="s">
        <v>68</v>
      </c>
      <c r="C3" s="11" t="s">
        <v>69</v>
      </c>
      <c r="D3" s="11" t="s">
        <v>70</v>
      </c>
      <c r="E3" s="1" t="s">
        <v>84</v>
      </c>
    </row>
    <row r="4" ht="21" spans="2:8">
      <c r="B4" s="12">
        <v>47</v>
      </c>
      <c r="C4" s="13" t="s">
        <v>75</v>
      </c>
      <c r="D4" s="14" t="str">
        <f t="shared" ref="D4:D13" si="0">IF(B4&lt;50,"FAIL","PASS")</f>
        <v>FAIL</v>
      </c>
      <c r="E4" s="1" t="str">
        <f>LOOKUP(B4,$G$5:$G$10,$H$5:$H$10)</f>
        <v>F</v>
      </c>
      <c r="G4" s="1" t="s">
        <v>68</v>
      </c>
      <c r="H4" s="1" t="s">
        <v>85</v>
      </c>
    </row>
    <row r="5" ht="21" spans="2:8">
      <c r="B5" s="15">
        <v>52</v>
      </c>
      <c r="C5" s="16" t="s">
        <v>76</v>
      </c>
      <c r="D5" s="16" t="str">
        <f t="shared" si="0"/>
        <v>PASS</v>
      </c>
      <c r="E5" s="1" t="str">
        <f t="shared" ref="E5:E13" si="1">LOOKUP(B5,$G$5:$G$10,$H$5:$H$10)</f>
        <v>D</v>
      </c>
      <c r="G5" s="1">
        <v>0</v>
      </c>
      <c r="H5" s="1" t="s">
        <v>57</v>
      </c>
    </row>
    <row r="6" ht="21" spans="2:8">
      <c r="B6" s="12">
        <v>69</v>
      </c>
      <c r="C6" s="13" t="s">
        <v>80</v>
      </c>
      <c r="D6" s="13" t="str">
        <f t="shared" si="0"/>
        <v>PASS</v>
      </c>
      <c r="E6" s="1" t="str">
        <f t="shared" si="1"/>
        <v>C</v>
      </c>
      <c r="G6" s="1">
        <v>50</v>
      </c>
      <c r="H6" s="1" t="s">
        <v>86</v>
      </c>
    </row>
    <row r="7" ht="21" spans="2:8">
      <c r="B7" s="15">
        <v>75</v>
      </c>
      <c r="C7" s="16" t="s">
        <v>76</v>
      </c>
      <c r="D7" s="16" t="str">
        <f t="shared" si="0"/>
        <v>PASS</v>
      </c>
      <c r="E7" s="1" t="str">
        <f t="shared" si="1"/>
        <v>B</v>
      </c>
      <c r="G7" s="1">
        <v>60</v>
      </c>
      <c r="H7" s="1" t="s">
        <v>87</v>
      </c>
    </row>
    <row r="8" ht="21" spans="2:8">
      <c r="B8" s="12">
        <v>55</v>
      </c>
      <c r="C8" s="13" t="s">
        <v>75</v>
      </c>
      <c r="D8" s="13" t="str">
        <f t="shared" si="0"/>
        <v>PASS</v>
      </c>
      <c r="E8" s="1" t="str">
        <f t="shared" si="1"/>
        <v>D</v>
      </c>
      <c r="G8" s="1">
        <v>70</v>
      </c>
      <c r="H8" s="1" t="s">
        <v>88</v>
      </c>
    </row>
    <row r="9" ht="21" spans="2:8">
      <c r="B9" s="15">
        <v>83</v>
      </c>
      <c r="C9" s="16" t="s">
        <v>80</v>
      </c>
      <c r="D9" s="16" t="str">
        <f t="shared" si="0"/>
        <v>PASS</v>
      </c>
      <c r="E9" s="1" t="str">
        <f t="shared" si="1"/>
        <v>A</v>
      </c>
      <c r="G9" s="1">
        <v>80</v>
      </c>
      <c r="H9" s="1" t="s">
        <v>89</v>
      </c>
    </row>
    <row r="10" ht="21" spans="2:8">
      <c r="B10" s="12">
        <v>94</v>
      </c>
      <c r="C10" s="13" t="s">
        <v>76</v>
      </c>
      <c r="D10" s="13" t="str">
        <f t="shared" si="0"/>
        <v>PASS</v>
      </c>
      <c r="E10" s="1" t="str">
        <f t="shared" si="1"/>
        <v>A+</v>
      </c>
      <c r="G10" s="1">
        <v>90</v>
      </c>
      <c r="H10" s="1" t="s">
        <v>90</v>
      </c>
    </row>
    <row r="11" ht="21" spans="2:9">
      <c r="B11" s="15">
        <v>40</v>
      </c>
      <c r="C11" s="16" t="s">
        <v>76</v>
      </c>
      <c r="D11" s="16" t="str">
        <f t="shared" si="0"/>
        <v>FAIL</v>
      </c>
      <c r="E11" s="1" t="str">
        <f t="shared" si="1"/>
        <v>F</v>
      </c>
      <c r="I11" s="19"/>
    </row>
    <row r="12" ht="21" spans="2:5">
      <c r="B12" s="12">
        <v>71</v>
      </c>
      <c r="C12" s="13" t="s">
        <v>75</v>
      </c>
      <c r="D12" s="13" t="str">
        <f t="shared" si="0"/>
        <v>PASS</v>
      </c>
      <c r="E12" s="1" t="str">
        <f t="shared" si="1"/>
        <v>B</v>
      </c>
    </row>
    <row r="13" ht="21" spans="2:5">
      <c r="B13" s="17">
        <v>66</v>
      </c>
      <c r="C13" s="18" t="s">
        <v>80</v>
      </c>
      <c r="D13" s="18" t="str">
        <f t="shared" si="0"/>
        <v>PASS</v>
      </c>
      <c r="E13" s="1" t="str">
        <f t="shared" si="1"/>
        <v>C</v>
      </c>
    </row>
    <row r="14" ht="63" spans="7:13">
      <c r="G14" s="1"/>
      <c r="H14" s="1"/>
      <c r="I14" s="20" t="s">
        <v>91</v>
      </c>
      <c r="J14" s="1"/>
      <c r="K14" s="1"/>
      <c r="L14" s="1"/>
      <c r="M14" s="1"/>
    </row>
    <row r="15" ht="21" spans="8:8">
      <c r="H15" s="1"/>
    </row>
  </sheetData>
  <mergeCells count="1">
    <mergeCell ref="A2:P2"/>
  </mergeCells>
  <pageMargins left="0.75" right="0.75" top="1" bottom="1" header="0.5" footer="0.5"/>
  <headerFooter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F3" sqref="F3"/>
    </sheetView>
  </sheetViews>
  <sheetFormatPr defaultColWidth="9.14285714285714" defaultRowHeight="15"/>
  <cols>
    <col min="1" max="1" width="12.5714285714286" customWidth="1"/>
    <col min="2" max="2" width="30.5714285714286" customWidth="1"/>
    <col min="5" max="5" width="18.4285714285714" style="5" customWidth="1"/>
    <col min="6" max="6" width="18.5714285714286" customWidth="1"/>
    <col min="8" max="8" width="15.1428571428571" customWidth="1"/>
    <col min="9" max="9" width="16" customWidth="1"/>
  </cols>
  <sheetData>
    <row r="2" ht="21" spans="1:6">
      <c r="A2" s="1" t="s">
        <v>92</v>
      </c>
      <c r="B2" s="1" t="s">
        <v>93</v>
      </c>
      <c r="C2" s="1" t="s">
        <v>51</v>
      </c>
      <c r="D2" s="1" t="s">
        <v>94</v>
      </c>
      <c r="E2" s="2" t="s">
        <v>95</v>
      </c>
      <c r="F2" s="1" t="s">
        <v>96</v>
      </c>
    </row>
    <row r="3" ht="21" spans="1:8">
      <c r="A3" s="1" t="s">
        <v>97</v>
      </c>
      <c r="B3" s="1" t="s">
        <v>98</v>
      </c>
      <c r="C3" s="1">
        <v>45</v>
      </c>
      <c r="D3" s="1" t="s">
        <v>54</v>
      </c>
      <c r="E3" s="2">
        <v>99975</v>
      </c>
      <c r="F3" s="6">
        <f t="shared" ref="F3:F15" si="0">LOOKUP(E3,$H$8:$H$12,$I$8:$I$12)</f>
        <v>0.05</v>
      </c>
      <c r="H3" s="7" t="s">
        <v>99</v>
      </c>
    </row>
    <row r="4" ht="21" spans="1:6">
      <c r="A4" s="1" t="s">
        <v>100</v>
      </c>
      <c r="B4" s="1" t="s">
        <v>101</v>
      </c>
      <c r="C4" s="1">
        <v>67</v>
      </c>
      <c r="D4" s="1" t="s">
        <v>57</v>
      </c>
      <c r="E4" s="2">
        <v>163099</v>
      </c>
      <c r="F4" s="6">
        <f t="shared" si="0"/>
        <v>0.1</v>
      </c>
    </row>
    <row r="5" ht="21" spans="1:6">
      <c r="A5" s="1" t="s">
        <v>102</v>
      </c>
      <c r="B5" s="1" t="s">
        <v>103</v>
      </c>
      <c r="C5" s="1">
        <v>34</v>
      </c>
      <c r="D5" s="1" t="s">
        <v>54</v>
      </c>
      <c r="E5" s="2">
        <v>84193</v>
      </c>
      <c r="F5" s="6">
        <f t="shared" si="0"/>
        <v>0.05</v>
      </c>
    </row>
    <row r="6" ht="21" spans="1:6">
      <c r="A6" s="1" t="s">
        <v>104</v>
      </c>
      <c r="B6" s="1" t="s">
        <v>105</v>
      </c>
      <c r="C6" s="1">
        <v>56</v>
      </c>
      <c r="D6" s="1" t="s">
        <v>54</v>
      </c>
      <c r="E6" s="2">
        <v>107473</v>
      </c>
      <c r="F6" s="6">
        <f t="shared" si="0"/>
        <v>0.1</v>
      </c>
    </row>
    <row r="7" ht="21" spans="1:9">
      <c r="A7" s="1" t="s">
        <v>106</v>
      </c>
      <c r="B7" s="1" t="s">
        <v>107</v>
      </c>
      <c r="C7" s="1">
        <v>23</v>
      </c>
      <c r="D7" s="1" t="s">
        <v>54</v>
      </c>
      <c r="E7" s="2">
        <v>50994</v>
      </c>
      <c r="F7" s="6">
        <f t="shared" si="0"/>
        <v>0.05</v>
      </c>
      <c r="H7" s="1" t="s">
        <v>108</v>
      </c>
      <c r="I7" s="1" t="s">
        <v>109</v>
      </c>
    </row>
    <row r="8" ht="21" spans="1:9">
      <c r="A8" s="1" t="s">
        <v>110</v>
      </c>
      <c r="B8" s="1" t="s">
        <v>111</v>
      </c>
      <c r="C8" s="1">
        <v>61</v>
      </c>
      <c r="D8" s="1" t="s">
        <v>57</v>
      </c>
      <c r="E8" s="2">
        <v>199746</v>
      </c>
      <c r="F8" s="6">
        <f t="shared" si="0"/>
        <v>0.1</v>
      </c>
      <c r="H8" s="1">
        <v>1000</v>
      </c>
      <c r="I8" s="8">
        <v>0</v>
      </c>
    </row>
    <row r="9" ht="21" spans="1:9">
      <c r="A9" s="1" t="s">
        <v>112</v>
      </c>
      <c r="B9" s="1" t="s">
        <v>98</v>
      </c>
      <c r="C9" s="1">
        <v>36</v>
      </c>
      <c r="D9" s="1" t="s">
        <v>54</v>
      </c>
      <c r="E9" s="2">
        <v>41336</v>
      </c>
      <c r="F9" s="6">
        <f t="shared" si="0"/>
        <v>0</v>
      </c>
      <c r="H9" s="1">
        <v>50000</v>
      </c>
      <c r="I9" s="8">
        <v>0.05</v>
      </c>
    </row>
    <row r="10" ht="21" spans="1:9">
      <c r="A10" s="1" t="s">
        <v>113</v>
      </c>
      <c r="B10" s="1" t="s">
        <v>114</v>
      </c>
      <c r="C10" s="1">
        <v>66</v>
      </c>
      <c r="D10" s="1" t="s">
        <v>54</v>
      </c>
      <c r="E10" s="2">
        <v>113527</v>
      </c>
      <c r="F10" s="6">
        <f t="shared" si="0"/>
        <v>0.1</v>
      </c>
      <c r="H10" s="1">
        <v>100000</v>
      </c>
      <c r="I10" s="8">
        <v>0.1</v>
      </c>
    </row>
    <row r="11" ht="21" spans="1:9">
      <c r="A11" s="1" t="s">
        <v>115</v>
      </c>
      <c r="B11" s="1" t="s">
        <v>116</v>
      </c>
      <c r="C11" s="1">
        <v>34</v>
      </c>
      <c r="D11" s="1" t="s">
        <v>57</v>
      </c>
      <c r="E11" s="2">
        <v>157333</v>
      </c>
      <c r="F11" s="6">
        <f t="shared" si="0"/>
        <v>0.1</v>
      </c>
      <c r="H11" s="1">
        <v>1500000</v>
      </c>
      <c r="I11" s="8">
        <v>0.15</v>
      </c>
    </row>
    <row r="12" ht="21" spans="1:9">
      <c r="A12" s="1" t="s">
        <v>117</v>
      </c>
      <c r="B12" s="1" t="s">
        <v>118</v>
      </c>
      <c r="C12" s="1">
        <v>34</v>
      </c>
      <c r="D12" s="1" t="s">
        <v>57</v>
      </c>
      <c r="E12" s="2">
        <v>109851</v>
      </c>
      <c r="F12" s="6">
        <f t="shared" si="0"/>
        <v>0.1</v>
      </c>
      <c r="H12" s="1">
        <v>2000000</v>
      </c>
      <c r="I12" s="8">
        <v>0.2</v>
      </c>
    </row>
    <row r="13" ht="21" spans="1:6">
      <c r="A13" s="1" t="s">
        <v>119</v>
      </c>
      <c r="B13" s="1" t="s">
        <v>116</v>
      </c>
      <c r="C13" s="1">
        <v>28</v>
      </c>
      <c r="D13" s="1" t="s">
        <v>54</v>
      </c>
      <c r="E13" s="2">
        <v>146742</v>
      </c>
      <c r="F13" s="6">
        <f t="shared" si="0"/>
        <v>0.1</v>
      </c>
    </row>
    <row r="14" ht="21" spans="1:8">
      <c r="A14" s="1" t="s">
        <v>120</v>
      </c>
      <c r="B14" s="1" t="s">
        <v>107</v>
      </c>
      <c r="C14" s="1">
        <v>29</v>
      </c>
      <c r="D14" s="1" t="s">
        <v>54</v>
      </c>
      <c r="E14" s="2">
        <v>97078</v>
      </c>
      <c r="F14" s="6">
        <f t="shared" si="0"/>
        <v>0.05</v>
      </c>
      <c r="H14" t="s">
        <v>121</v>
      </c>
    </row>
    <row r="15" ht="21" spans="1:6">
      <c r="A15" s="1" t="s">
        <v>122</v>
      </c>
      <c r="B15" s="1" t="s">
        <v>123</v>
      </c>
      <c r="C15" s="1">
        <v>40</v>
      </c>
      <c r="D15" s="1" t="s">
        <v>57</v>
      </c>
      <c r="E15" s="2">
        <v>107473</v>
      </c>
      <c r="F15" s="6">
        <f t="shared" si="0"/>
        <v>0.1</v>
      </c>
    </row>
    <row r="16" ht="21" spans="1:6">
      <c r="A16" s="1"/>
      <c r="B16" s="1"/>
      <c r="C16" s="1"/>
      <c r="D16" s="1"/>
      <c r="E16" s="2"/>
      <c r="F16" s="1"/>
    </row>
    <row r="17" ht="21" spans="1:6">
      <c r="A17" s="1"/>
      <c r="B17" s="1"/>
      <c r="C17" s="1"/>
      <c r="D17" s="1"/>
      <c r="E17" s="2"/>
      <c r="F17" s="1"/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24"/>
  <sheetViews>
    <sheetView tabSelected="1" topLeftCell="A11" workbookViewId="0">
      <selection activeCell="F24" sqref="F24"/>
    </sheetView>
  </sheetViews>
  <sheetFormatPr defaultColWidth="9.14285714285714" defaultRowHeight="15"/>
  <cols>
    <col min="1" max="1" width="12.7142857142857" customWidth="1"/>
    <col min="2" max="2" width="27.7142857142857" customWidth="1"/>
    <col min="5" max="5" width="18.4285714285714" customWidth="1"/>
    <col min="6" max="6" width="11.2857142857143"/>
  </cols>
  <sheetData>
    <row r="3" ht="21" spans="1:5">
      <c r="A3" s="1" t="s">
        <v>92</v>
      </c>
      <c r="B3" s="1" t="s">
        <v>93</v>
      </c>
      <c r="C3" s="1" t="s">
        <v>51</v>
      </c>
      <c r="D3" s="1" t="s">
        <v>94</v>
      </c>
      <c r="E3" s="2" t="s">
        <v>95</v>
      </c>
    </row>
    <row r="4" ht="21" spans="1:5">
      <c r="A4" s="1" t="s">
        <v>97</v>
      </c>
      <c r="B4" s="1" t="s">
        <v>98</v>
      </c>
      <c r="C4" s="1">
        <v>45</v>
      </c>
      <c r="D4" s="1" t="s">
        <v>54</v>
      </c>
      <c r="E4" s="2">
        <v>99975</v>
      </c>
    </row>
    <row r="5" ht="21" spans="1:5">
      <c r="A5" s="1" t="s">
        <v>100</v>
      </c>
      <c r="B5" s="1" t="s">
        <v>101</v>
      </c>
      <c r="C5" s="1">
        <v>67</v>
      </c>
      <c r="D5" s="1" t="s">
        <v>57</v>
      </c>
      <c r="E5" s="2">
        <v>163099</v>
      </c>
    </row>
    <row r="6" ht="21" spans="1:5">
      <c r="A6" s="1" t="s">
        <v>102</v>
      </c>
      <c r="B6" s="1" t="s">
        <v>103</v>
      </c>
      <c r="C6" s="1">
        <v>34</v>
      </c>
      <c r="D6" s="1" t="s">
        <v>54</v>
      </c>
      <c r="E6" s="2">
        <v>84193</v>
      </c>
    </row>
    <row r="7" ht="21" spans="1:5">
      <c r="A7" s="1" t="s">
        <v>104</v>
      </c>
      <c r="B7" s="1" t="s">
        <v>105</v>
      </c>
      <c r="C7" s="1">
        <v>56</v>
      </c>
      <c r="D7" s="1" t="s">
        <v>54</v>
      </c>
      <c r="E7" s="2">
        <v>107473</v>
      </c>
    </row>
    <row r="8" ht="21" spans="1:5">
      <c r="A8" s="1" t="s">
        <v>106</v>
      </c>
      <c r="B8" s="1" t="s">
        <v>107</v>
      </c>
      <c r="C8" s="1">
        <v>23</v>
      </c>
      <c r="D8" s="1" t="s">
        <v>54</v>
      </c>
      <c r="E8" s="2">
        <v>50994</v>
      </c>
    </row>
    <row r="9" ht="21" spans="1:5">
      <c r="A9" s="1" t="s">
        <v>110</v>
      </c>
      <c r="B9" s="1" t="s">
        <v>111</v>
      </c>
      <c r="C9" s="1">
        <v>61</v>
      </c>
      <c r="D9" s="1" t="s">
        <v>57</v>
      </c>
      <c r="E9" s="2">
        <v>199746</v>
      </c>
    </row>
    <row r="10" ht="21" spans="1:5">
      <c r="A10" s="1" t="s">
        <v>112</v>
      </c>
      <c r="B10" s="1" t="s">
        <v>98</v>
      </c>
      <c r="C10" s="1">
        <v>36</v>
      </c>
      <c r="D10" s="1" t="s">
        <v>54</v>
      </c>
      <c r="E10" s="2">
        <v>41336</v>
      </c>
    </row>
    <row r="11" ht="21" spans="1:5">
      <c r="A11" s="1" t="s">
        <v>113</v>
      </c>
      <c r="B11" s="1" t="s">
        <v>114</v>
      </c>
      <c r="C11" s="1">
        <v>66</v>
      </c>
      <c r="D11" s="1" t="s">
        <v>54</v>
      </c>
      <c r="E11" s="2">
        <v>113527</v>
      </c>
    </row>
    <row r="12" ht="21" spans="1:5">
      <c r="A12" s="1" t="s">
        <v>115</v>
      </c>
      <c r="B12" s="1" t="s">
        <v>116</v>
      </c>
      <c r="C12" s="1">
        <v>34</v>
      </c>
      <c r="D12" s="1" t="s">
        <v>57</v>
      </c>
      <c r="E12" s="2">
        <v>157333</v>
      </c>
    </row>
    <row r="13" ht="21" spans="1:5">
      <c r="A13" s="1" t="s">
        <v>117</v>
      </c>
      <c r="B13" s="1" t="s">
        <v>118</v>
      </c>
      <c r="C13" s="1">
        <v>34</v>
      </c>
      <c r="D13" s="1" t="s">
        <v>57</v>
      </c>
      <c r="E13" s="2">
        <v>109851</v>
      </c>
    </row>
    <row r="14" ht="21" spans="1:5">
      <c r="A14" s="1" t="s">
        <v>119</v>
      </c>
      <c r="B14" s="1" t="s">
        <v>116</v>
      </c>
      <c r="C14" s="1">
        <v>28</v>
      </c>
      <c r="D14" s="1" t="s">
        <v>54</v>
      </c>
      <c r="E14" s="2">
        <v>146742</v>
      </c>
    </row>
    <row r="15" ht="21" spans="1:5">
      <c r="A15" s="1" t="s">
        <v>120</v>
      </c>
      <c r="B15" s="1" t="s">
        <v>107</v>
      </c>
      <c r="C15" s="1">
        <v>29</v>
      </c>
      <c r="D15" s="1" t="s">
        <v>54</v>
      </c>
      <c r="E15" s="2">
        <v>97078</v>
      </c>
    </row>
    <row r="16" ht="21" spans="1:5">
      <c r="A16" s="1" t="s">
        <v>122</v>
      </c>
      <c r="B16" s="1" t="s">
        <v>123</v>
      </c>
      <c r="C16" s="1">
        <v>40</v>
      </c>
      <c r="D16" s="1" t="s">
        <v>57</v>
      </c>
      <c r="E16" s="2">
        <v>107473</v>
      </c>
    </row>
    <row r="17" ht="21" spans="6:17">
      <c r="F17" s="3" t="s">
        <v>124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21" spans="6:17">
      <c r="F18" s="1" t="s">
        <v>125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ht="21" spans="6:17">
      <c r="F19" s="1" t="s">
        <v>126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2" ht="21" spans="6:14">
      <c r="F22" s="1" t="s">
        <v>110</v>
      </c>
      <c r="G22" s="1" t="s">
        <v>127</v>
      </c>
      <c r="H22" s="4"/>
      <c r="I22" s="4"/>
      <c r="J22" s="4"/>
      <c r="K22" s="4"/>
      <c r="L22" s="4"/>
      <c r="M22" s="4"/>
      <c r="N22" s="4"/>
    </row>
    <row r="23" ht="21" spans="6:14">
      <c r="F23" s="3" t="str">
        <f>VLOOKUP(F22,A4:E16,2,0)</f>
        <v>Ruby Barnes</v>
      </c>
      <c r="G23" s="4"/>
      <c r="H23" s="1" t="s">
        <v>128</v>
      </c>
      <c r="I23" s="4"/>
      <c r="J23" s="4"/>
      <c r="K23" s="4"/>
      <c r="L23" s="4"/>
      <c r="M23" s="4"/>
      <c r="N23" s="4"/>
    </row>
    <row r="24" ht="21" spans="6:14">
      <c r="F24" s="3">
        <f>VLOOKUP(F22,A4:E16,5,0)</f>
        <v>199746</v>
      </c>
      <c r="G24" s="4"/>
      <c r="H24" s="1" t="s">
        <v>129</v>
      </c>
      <c r="I24" s="4"/>
      <c r="J24" s="4"/>
      <c r="K24" s="4"/>
      <c r="L24" s="4"/>
      <c r="M24" s="4"/>
      <c r="N24" s="4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if and or</vt:lpstr>
      <vt:lpstr>Lookup</vt:lpstr>
      <vt:lpstr>Lookup2</vt:lpstr>
      <vt:lpstr>Vlookup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2024-08-15T19:39:00Z</dcterms:created>
  <dcterms:modified xsi:type="dcterms:W3CDTF">2024-09-07T22:57:33Z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D5477F148739420E85FBD21153675F50_11</vt:lpwstr>
  </property>
  <property fmtid="{D5CDD505-2E9C-101B-9397-08002B2CF9AE}" pid="3" name="KSOProductBuildVer">
    <vt:lpwstr>1033-12.2.0.18165</vt:lpwstr>
  </property>
</Properties>
</file>