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710C065D-DEF4-8143-80E5-DF3D7892E791}" xr6:coauthVersionLast="47" xr6:coauthVersionMax="47" xr10:uidLastSave="{00000000-0000-0000-0000-000000000000}"/>
  <bookViews>
    <workbookView xWindow="1860" yWindow="1140" windowWidth="45920" windowHeight="29620" xr2:uid="{EA58F7B1-A336-BA43-B667-67D0190BCF67}"/>
  </bookViews>
  <sheets>
    <sheet name="data" sheetId="3" r:id="rId1"/>
    <sheet name="chart" sheetId="4" r:id="rId2"/>
    <sheet name="count" sheetId="5" r:id="rId3"/>
  </sheets>
  <definedNames>
    <definedName name="_xlnm._FilterDatabase" localSheetId="0" hidden="1">data!$A$1:$U$65</definedName>
    <definedName name="_xlchart.v1.0" hidden="1">chart!$M$2:$M$13</definedName>
    <definedName name="_xlchart.v1.1" hidden="1">chart!$O$1</definedName>
    <definedName name="_xlchart.v1.2" hidden="1">chart!$O$2:$O$13</definedName>
    <definedName name="_xlchart.v1.3" hidden="1">chart!$P$1</definedName>
    <definedName name="_xlchart.v1.4" hidden="1">chart!$P$2:$P$13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4" l="1"/>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3" i="4"/>
  <c r="E4" i="4"/>
  <c r="F4" i="4"/>
  <c r="G4" i="4"/>
  <c r="H4" i="4"/>
  <c r="I4" i="4"/>
  <c r="E5" i="4"/>
  <c r="F5" i="4"/>
  <c r="G5" i="4"/>
  <c r="H5" i="4"/>
  <c r="I5" i="4"/>
  <c r="E6" i="4"/>
  <c r="F6" i="4"/>
  <c r="G6" i="4"/>
  <c r="H6" i="4"/>
  <c r="I6" i="4"/>
  <c r="E7" i="4"/>
  <c r="F7" i="4"/>
  <c r="G7" i="4"/>
  <c r="H7" i="4"/>
  <c r="I7" i="4"/>
  <c r="E8" i="4"/>
  <c r="F8" i="4"/>
  <c r="G8" i="4"/>
  <c r="H8" i="4"/>
  <c r="I8" i="4"/>
  <c r="E9" i="4"/>
  <c r="F9" i="4"/>
  <c r="G9" i="4"/>
  <c r="H9" i="4"/>
  <c r="I9" i="4"/>
  <c r="E10" i="4"/>
  <c r="F10" i="4"/>
  <c r="G10" i="4"/>
  <c r="H10" i="4"/>
  <c r="I10" i="4"/>
  <c r="E11" i="4"/>
  <c r="F11" i="4"/>
  <c r="G11" i="4"/>
  <c r="H11" i="4"/>
  <c r="I11" i="4"/>
  <c r="E12" i="4"/>
  <c r="F12" i="4"/>
  <c r="G12" i="4"/>
  <c r="H12" i="4"/>
  <c r="I12" i="4"/>
  <c r="E13" i="4"/>
  <c r="F13" i="4"/>
  <c r="G13" i="4"/>
  <c r="H13" i="4"/>
  <c r="I13" i="4"/>
  <c r="E14" i="4"/>
  <c r="F14" i="4"/>
  <c r="G14" i="4"/>
  <c r="H14" i="4"/>
  <c r="I14" i="4"/>
  <c r="E15" i="4"/>
  <c r="F15" i="4"/>
  <c r="G15" i="4"/>
  <c r="H15" i="4"/>
  <c r="I15" i="4"/>
  <c r="E16" i="4"/>
  <c r="F16" i="4"/>
  <c r="G16" i="4"/>
  <c r="H16" i="4"/>
  <c r="I16" i="4"/>
  <c r="E17" i="4"/>
  <c r="F17" i="4"/>
  <c r="G17" i="4"/>
  <c r="H17" i="4"/>
  <c r="I17" i="4"/>
  <c r="E18" i="4"/>
  <c r="F18" i="4"/>
  <c r="G18" i="4"/>
  <c r="H18" i="4"/>
  <c r="I18" i="4"/>
  <c r="E19" i="4"/>
  <c r="F19" i="4"/>
  <c r="G19" i="4"/>
  <c r="H19" i="4"/>
  <c r="I19" i="4"/>
  <c r="E20" i="4"/>
  <c r="F20" i="4"/>
  <c r="G20" i="4"/>
  <c r="H20" i="4"/>
  <c r="I20" i="4"/>
  <c r="E21" i="4"/>
  <c r="F21" i="4"/>
  <c r="G21" i="4"/>
  <c r="H21" i="4"/>
  <c r="I21" i="4"/>
  <c r="E22" i="4"/>
  <c r="F22" i="4"/>
  <c r="G22" i="4"/>
  <c r="H22" i="4"/>
  <c r="I22" i="4"/>
  <c r="E23" i="4"/>
  <c r="F23" i="4"/>
  <c r="G23" i="4"/>
  <c r="H23" i="4"/>
  <c r="I23" i="4"/>
  <c r="E24" i="4"/>
  <c r="F24" i="4"/>
  <c r="G24" i="4"/>
  <c r="H24" i="4"/>
  <c r="I24" i="4"/>
  <c r="E25" i="4"/>
  <c r="F25" i="4"/>
  <c r="G25" i="4"/>
  <c r="H25" i="4"/>
  <c r="I25" i="4"/>
  <c r="E26" i="4"/>
  <c r="F26" i="4"/>
  <c r="G26" i="4"/>
  <c r="H26" i="4"/>
  <c r="I26" i="4"/>
  <c r="E27" i="4"/>
  <c r="F27" i="4"/>
  <c r="G27" i="4"/>
  <c r="H27" i="4"/>
  <c r="I27" i="4"/>
  <c r="E28" i="4"/>
  <c r="F28" i="4"/>
  <c r="G28" i="4"/>
  <c r="H28" i="4"/>
  <c r="I28" i="4"/>
  <c r="E29" i="4"/>
  <c r="F29" i="4"/>
  <c r="G29" i="4"/>
  <c r="H29" i="4"/>
  <c r="I29" i="4"/>
  <c r="E30" i="4"/>
  <c r="F30" i="4"/>
  <c r="G30" i="4"/>
  <c r="H30" i="4"/>
  <c r="I30" i="4"/>
  <c r="E31" i="4"/>
  <c r="F31" i="4"/>
  <c r="G31" i="4"/>
  <c r="H31" i="4"/>
  <c r="I31" i="4"/>
  <c r="E32" i="4"/>
  <c r="F32" i="4"/>
  <c r="G32" i="4"/>
  <c r="H32" i="4"/>
  <c r="I32" i="4"/>
  <c r="E33" i="4"/>
  <c r="F33" i="4"/>
  <c r="G33" i="4"/>
  <c r="H33" i="4"/>
  <c r="I33" i="4"/>
  <c r="E34" i="4"/>
  <c r="F34" i="4"/>
  <c r="G34" i="4"/>
  <c r="H34" i="4"/>
  <c r="I34" i="4"/>
  <c r="E35" i="4"/>
  <c r="F35" i="4"/>
  <c r="G35" i="4"/>
  <c r="H35" i="4"/>
  <c r="I35" i="4"/>
  <c r="E36" i="4"/>
  <c r="F36" i="4"/>
  <c r="G36" i="4"/>
  <c r="H36" i="4"/>
  <c r="I36" i="4"/>
  <c r="E37" i="4"/>
  <c r="F37" i="4"/>
  <c r="G37" i="4"/>
  <c r="H37" i="4"/>
  <c r="I37" i="4"/>
  <c r="E38" i="4"/>
  <c r="F38" i="4"/>
  <c r="G38" i="4"/>
  <c r="H38" i="4"/>
  <c r="I38" i="4"/>
  <c r="E39" i="4"/>
  <c r="F39" i="4"/>
  <c r="G39" i="4"/>
  <c r="H39" i="4"/>
  <c r="I39" i="4"/>
  <c r="E40" i="4"/>
  <c r="F40" i="4"/>
  <c r="G40" i="4"/>
  <c r="H40" i="4"/>
  <c r="I40" i="4"/>
  <c r="E41" i="4"/>
  <c r="F41" i="4"/>
  <c r="G41" i="4"/>
  <c r="H41" i="4"/>
  <c r="I41" i="4"/>
  <c r="E42" i="4"/>
  <c r="F42" i="4"/>
  <c r="G42" i="4"/>
  <c r="H42" i="4"/>
  <c r="I42" i="4"/>
  <c r="E43" i="4"/>
  <c r="F43" i="4"/>
  <c r="G43" i="4"/>
  <c r="H43" i="4"/>
  <c r="I43" i="4"/>
  <c r="E44" i="4"/>
  <c r="F44" i="4"/>
  <c r="G44" i="4"/>
  <c r="H44" i="4"/>
  <c r="I44" i="4"/>
  <c r="E45" i="4"/>
  <c r="F45" i="4"/>
  <c r="G45" i="4"/>
  <c r="H45" i="4"/>
  <c r="I45" i="4"/>
  <c r="E46" i="4"/>
  <c r="F46" i="4"/>
  <c r="G46" i="4"/>
  <c r="H46" i="4"/>
  <c r="I46" i="4"/>
  <c r="E47" i="4"/>
  <c r="F47" i="4"/>
  <c r="G47" i="4"/>
  <c r="H47" i="4"/>
  <c r="I47" i="4"/>
  <c r="E48" i="4"/>
  <c r="F48" i="4"/>
  <c r="G48" i="4"/>
  <c r="H48" i="4"/>
  <c r="I48" i="4"/>
  <c r="E49" i="4"/>
  <c r="F49" i="4"/>
  <c r="G49" i="4"/>
  <c r="H49" i="4"/>
  <c r="I49" i="4"/>
  <c r="E50" i="4"/>
  <c r="F50" i="4"/>
  <c r="G50" i="4"/>
  <c r="H50" i="4"/>
  <c r="I50" i="4"/>
  <c r="E51" i="4"/>
  <c r="F51" i="4"/>
  <c r="G51" i="4"/>
  <c r="H51" i="4"/>
  <c r="I51" i="4"/>
  <c r="E52" i="4"/>
  <c r="F52" i="4"/>
  <c r="G52" i="4"/>
  <c r="H52" i="4"/>
  <c r="I52" i="4"/>
  <c r="E53" i="4"/>
  <c r="F53" i="4"/>
  <c r="G53" i="4"/>
  <c r="H53" i="4"/>
  <c r="I53" i="4"/>
  <c r="E54" i="4"/>
  <c r="F54" i="4"/>
  <c r="G54" i="4"/>
  <c r="H54" i="4"/>
  <c r="I54" i="4"/>
  <c r="E55" i="4"/>
  <c r="F55" i="4"/>
  <c r="G55" i="4"/>
  <c r="H55" i="4"/>
  <c r="I55" i="4"/>
  <c r="E56" i="4"/>
  <c r="F56" i="4"/>
  <c r="G56" i="4"/>
  <c r="H56" i="4"/>
  <c r="I56" i="4"/>
  <c r="E57" i="4"/>
  <c r="F57" i="4"/>
  <c r="G57" i="4"/>
  <c r="H57" i="4"/>
  <c r="I57" i="4"/>
  <c r="E58" i="4"/>
  <c r="F58" i="4"/>
  <c r="G58" i="4"/>
  <c r="H58" i="4"/>
  <c r="I58" i="4"/>
  <c r="E59" i="4"/>
  <c r="F59" i="4"/>
  <c r="G59" i="4"/>
  <c r="H59" i="4"/>
  <c r="I59" i="4"/>
  <c r="E60" i="4"/>
  <c r="F60" i="4"/>
  <c r="G60" i="4"/>
  <c r="H60" i="4"/>
  <c r="I60" i="4"/>
  <c r="E61" i="4"/>
  <c r="F61" i="4"/>
  <c r="G61" i="4"/>
  <c r="H61" i="4"/>
  <c r="I61" i="4"/>
  <c r="E62" i="4"/>
  <c r="F62" i="4"/>
  <c r="G62" i="4"/>
  <c r="H62" i="4"/>
  <c r="I62" i="4"/>
  <c r="E63" i="4"/>
  <c r="F63" i="4"/>
  <c r="G63" i="4"/>
  <c r="H63" i="4"/>
  <c r="I63" i="4"/>
  <c r="E64" i="4"/>
  <c r="F64" i="4"/>
  <c r="G64" i="4"/>
  <c r="H64" i="4"/>
  <c r="I64" i="4"/>
  <c r="I3" i="4"/>
  <c r="H3" i="4"/>
  <c r="G3" i="4"/>
  <c r="F3" i="4"/>
  <c r="E3" i="4"/>
  <c r="R1" i="4"/>
  <c r="S1" i="4"/>
  <c r="T1" i="4"/>
  <c r="U1" i="4"/>
  <c r="Q1" i="4"/>
  <c r="C47" i="4"/>
  <c r="D47" i="4"/>
  <c r="C48" i="4"/>
  <c r="D48" i="4"/>
  <c r="C49" i="4"/>
  <c r="D49" i="4"/>
  <c r="C50" i="4"/>
  <c r="D50" i="4"/>
  <c r="C51" i="4"/>
  <c r="D51" i="4"/>
  <c r="C52" i="4"/>
  <c r="D52" i="4"/>
  <c r="C53" i="4"/>
  <c r="D53" i="4"/>
  <c r="C54" i="4"/>
  <c r="D54" i="4"/>
  <c r="C55" i="4"/>
  <c r="D55" i="4"/>
  <c r="C56" i="4"/>
  <c r="D56" i="4"/>
  <c r="C57" i="4"/>
  <c r="D57" i="4"/>
  <c r="C58" i="4"/>
  <c r="D58" i="4"/>
  <c r="C59" i="4"/>
  <c r="D59" i="4"/>
  <c r="C60" i="4"/>
  <c r="D60" i="4"/>
  <c r="C61" i="4"/>
  <c r="D61" i="4"/>
  <c r="C62" i="4"/>
  <c r="D62" i="4"/>
  <c r="C63" i="4"/>
  <c r="D63" i="4"/>
  <c r="C64" i="4"/>
  <c r="D64"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D3" i="4"/>
  <c r="C3" i="4"/>
  <c r="U9" i="4" l="1"/>
  <c r="R8" i="4"/>
  <c r="Q6" i="4"/>
  <c r="S3" i="4"/>
  <c r="T6" i="4"/>
  <c r="S2" i="4"/>
  <c r="U12" i="4"/>
  <c r="R11" i="4"/>
  <c r="T9" i="4"/>
  <c r="Q8" i="4"/>
  <c r="S6" i="4"/>
  <c r="U4" i="4"/>
  <c r="R3" i="4"/>
  <c r="T2" i="4"/>
  <c r="T12" i="4"/>
  <c r="Q11" i="4"/>
  <c r="S9" i="4"/>
  <c r="U7" i="4"/>
  <c r="R6" i="4"/>
  <c r="T4" i="4"/>
  <c r="Q3" i="4"/>
  <c r="O6" i="4"/>
  <c r="N8" i="4"/>
  <c r="U2" i="4"/>
  <c r="S12" i="4"/>
  <c r="U10" i="4"/>
  <c r="R9" i="4"/>
  <c r="T7" i="4"/>
  <c r="S4" i="4"/>
  <c r="N3" i="4"/>
  <c r="Q2" i="4"/>
  <c r="U13" i="4"/>
  <c r="R12" i="4"/>
  <c r="T10" i="4"/>
  <c r="Q9" i="4"/>
  <c r="S7" i="4"/>
  <c r="U5" i="4"/>
  <c r="R4" i="4"/>
  <c r="T13" i="4"/>
  <c r="Q12" i="4"/>
  <c r="S10" i="4"/>
  <c r="U8" i="4"/>
  <c r="R7" i="4"/>
  <c r="T5" i="4"/>
  <c r="Q4" i="4"/>
  <c r="S13" i="4"/>
  <c r="U11" i="4"/>
  <c r="R10" i="4"/>
  <c r="T8" i="4"/>
  <c r="Q7" i="4"/>
  <c r="S5" i="4"/>
  <c r="U3" i="4"/>
  <c r="R13" i="4"/>
  <c r="T11" i="4"/>
  <c r="Q10" i="4"/>
  <c r="S8" i="4"/>
  <c r="U6" i="4"/>
  <c r="R5" i="4"/>
  <c r="T3" i="4"/>
  <c r="R2" i="4"/>
  <c r="Q13" i="4"/>
  <c r="S11" i="4"/>
  <c r="Q5" i="4"/>
  <c r="O2" i="4"/>
  <c r="O5" i="4"/>
  <c r="N10" i="4"/>
  <c r="O11" i="4"/>
  <c r="O13" i="4"/>
  <c r="O9" i="4"/>
  <c r="O12" i="4"/>
  <c r="O4" i="4"/>
  <c r="N9" i="4"/>
  <c r="N7" i="4"/>
  <c r="N6" i="4"/>
  <c r="O8" i="4"/>
  <c r="N13" i="4"/>
  <c r="N5" i="4"/>
  <c r="O3" i="4"/>
  <c r="N2" i="4"/>
  <c r="O7" i="4"/>
  <c r="N12" i="4"/>
  <c r="N4" i="4"/>
  <c r="O10" i="4"/>
  <c r="N11" i="4"/>
  <c r="P16" i="4"/>
  <c r="R16" i="4"/>
  <c r="Q16" i="4"/>
  <c r="O16" i="4"/>
  <c r="T16" i="4"/>
  <c r="S16" i="4"/>
  <c r="C4" i="3"/>
  <c r="C5"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3" i="3"/>
  <c r="G3" i="5"/>
  <c r="G4" i="5"/>
  <c r="G5" i="5"/>
  <c r="G6" i="5"/>
  <c r="G2" i="5"/>
  <c r="P2" i="4"/>
  <c r="P19" i="4" l="1"/>
  <c r="S19" i="4"/>
  <c r="N19" i="4"/>
  <c r="O19" i="4"/>
  <c r="R19" i="4"/>
  <c r="Q19" i="4"/>
  <c r="P13" i="4"/>
  <c r="P12" i="4"/>
  <c r="P8" i="4"/>
  <c r="P11" i="4"/>
  <c r="P3" i="4"/>
  <c r="P6" i="4"/>
  <c r="P5" i="4"/>
  <c r="P4" i="4"/>
  <c r="N16" i="4"/>
  <c r="U16" i="4" s="1"/>
  <c r="P10" i="4"/>
  <c r="P9" i="4"/>
  <c r="P7" i="4"/>
  <c r="G9" i="5"/>
</calcChain>
</file>

<file path=xl/sharedStrings.xml><?xml version="1.0" encoding="utf-8"?>
<sst xmlns="http://schemas.openxmlformats.org/spreadsheetml/2006/main" count="959" uniqueCount="616">
  <si>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</si>
  <si>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</si>
  <si>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</si>
  <si>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</si>
  <si>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</si>
  <si>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</si>
  <si>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</si>
  <si>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</si>
  <si>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</si>
  <si>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</si>
  <si>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</si>
  <si>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</si>
  <si>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</si>
  <si>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</si>
  <si>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</si>
  <si>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</si>
  <si>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</si>
  <si>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</si>
  <si>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</si>
  <si>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</si>
  <si>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</si>
  <si>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</si>
  <si>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</si>
  <si>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</si>
  <si>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</si>
  <si>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</si>
  <si>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</si>
  <si>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</si>
  <si>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</si>
  <si>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</si>
  <si>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</si>
  <si>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</si>
  <si>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</si>
  <si>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</si>
  <si>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</si>
  <si>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</si>
  <si>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</si>
  <si>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</si>
  <si>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</si>
  <si>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</si>
  <si>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</si>
  <si>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</si>
  <si>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</si>
  <si>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</si>
  <si>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</si>
  <si>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</si>
  <si>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</si>
  <si>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</si>
  <si>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</si>
  <si>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</si>
  <si>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</si>
  <si>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</si>
  <si>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</si>
  <si>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</si>
  <si>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</si>
  <si>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</si>
  <si>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</si>
  <si>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</si>
  <si>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</si>
  <si>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</si>
  <si>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</si>
  <si>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</si>
  <si>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</si>
  <si>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</si>
  <si>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</si>
  <si>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</si>
  <si>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</si>
  <si>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</si>
  <si>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</si>
  <si>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</si>
  <si>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</si>
  <si>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</si>
  <si>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</si>
  <si>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</si>
  <si>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</si>
  <si>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</si>
  <si>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</si>
  <si>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</si>
  <si>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</si>
  <si>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</si>
  <si>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</si>
  <si>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</si>
  <si>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</si>
  <si>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</si>
  <si>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</si>
  <si>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</si>
  <si>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</si>
  <si>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</si>
  <si>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</si>
  <si>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</si>
  <si>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</si>
  <si>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</si>
  <si>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</si>
  <si>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</si>
  <si>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</si>
  <si>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</si>
  <si>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</si>
  <si>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</si>
  <si>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</si>
  <si>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</si>
  <si>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</si>
  <si>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</si>
  <si>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</si>
  <si>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</si>
  <si>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</si>
  <si>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</si>
  <si>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</si>
  <si>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</si>
  <si>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</si>
  <si>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</si>
  <si>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</si>
  <si>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</si>
  <si>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</si>
  <si>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</si>
  <si>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</si>
  <si>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</si>
  <si>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</si>
  <si>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</si>
  <si>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</si>
  <si>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</si>
  <si>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</si>
  <si>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</si>
  <si>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</si>
  <si>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</si>
  <si>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</si>
  <si>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</si>
  <si>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</si>
  <si>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</si>
  <si>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</si>
  <si>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</si>
  <si>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</si>
  <si>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</si>
  <si>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</si>
  <si>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</si>
  <si>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</si>
  <si>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</si>
  <si>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</si>
  <si>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</si>
  <si>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</si>
  <si>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</si>
  <si>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</si>
  <si>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</si>
  <si>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</si>
  <si>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</si>
  <si>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</si>
  <si>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</si>
  <si>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</si>
  <si>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</si>
  <si>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</si>
  <si>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</si>
  <si>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</si>
  <si>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</si>
  <si>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</si>
  <si>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</si>
  <si>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</si>
  <si>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</si>
  <si>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</si>
  <si>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</si>
  <si>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</si>
  <si>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</si>
  <si>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</si>
  <si>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</si>
  <si>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</si>
  <si>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</si>
  <si>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</si>
  <si>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</si>
  <si>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</si>
  <si>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</si>
  <si>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</si>
  <si>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</si>
  <si>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</si>
  <si>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</si>
  <si>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</si>
  <si>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</si>
  <si>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</si>
  <si>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</si>
  <si>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</si>
  <si>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</si>
  <si>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</si>
  <si>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</si>
  <si>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</si>
  <si>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</si>
  <si>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</si>
  <si>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</si>
  <si>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</si>
  <si>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</si>
  <si>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</si>
  <si>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</si>
  <si>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</si>
  <si>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</si>
  <si>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</si>
  <si>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</si>
  <si>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</si>
  <si>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</si>
  <si>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</si>
  <si>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</si>
  <si>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</si>
  <si>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</si>
  <si>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</si>
  <si>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</si>
  <si>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</si>
  <si>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</si>
  <si>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</si>
  <si>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</si>
  <si>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</si>
  <si>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</si>
  <si>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</si>
  <si>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</si>
  <si>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</si>
  <si>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</si>
  <si>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</si>
  <si>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</si>
  <si>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</si>
  <si>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</si>
  <si>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</si>
  <si>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</si>
  <si>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</si>
  <si>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</si>
  <si>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</si>
  <si>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</si>
  <si>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</si>
  <si>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</si>
  <si>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</si>
  <si>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</si>
  <si>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</si>
  <si>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</si>
  <si>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</si>
  <si>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</si>
  <si>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</si>
  <si>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</si>
  <si>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</si>
  <si>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</si>
  <si>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</si>
  <si>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</si>
  <si>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</si>
  <si>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</si>
  <si>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</si>
  <si>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</si>
  <si>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</si>
  <si>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</si>
  <si>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</si>
  <si>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</si>
  <si>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</si>
  <si>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</si>
  <si>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</si>
  <si>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</si>
  <si>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</si>
  <si>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</si>
  <si>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</si>
  <si>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</si>
  <si>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</si>
  <si>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</si>
  <si>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</si>
  <si>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</si>
  <si>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</si>
  <si>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</si>
  <si>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</si>
  <si>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</si>
  <si>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</si>
  <si>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</si>
  <si>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</si>
  <si>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</si>
  <si>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</si>
  <si>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</si>
  <si>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</si>
  <si>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</si>
  <si>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</si>
  <si>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</si>
  <si>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</si>
  <si>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</si>
  <si>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</si>
  <si>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</si>
  <si>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</si>
  <si>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</si>
  <si>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</si>
  <si>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</si>
  <si>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</si>
  <si>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</si>
  <si>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</si>
  <si>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</si>
  <si>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</si>
  <si>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</si>
  <si>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</si>
  <si>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</si>
  <si>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</si>
  <si>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</si>
  <si>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</si>
  <si>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</si>
  <si>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</si>
  <si>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</si>
  <si>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</si>
  <si>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</si>
  <si>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</si>
  <si>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</si>
  <si>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</si>
  <si>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</si>
  <si>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</si>
  <si>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</si>
  <si>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</si>
  <si>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</si>
  <si>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</si>
  <si>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</si>
  <si>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</si>
  <si>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</si>
  <si>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</si>
  <si>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</si>
  <si>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</si>
  <si>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</si>
  <si>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</si>
  <si>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</si>
  <si>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</si>
  <si>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</si>
  <si>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</si>
  <si>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</si>
  <si>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</si>
  <si>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</si>
  <si>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</si>
  <si>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</si>
  <si>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</si>
  <si>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</si>
  <si>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</si>
  <si>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</si>
  <si>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</si>
  <si>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</si>
  <si>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</si>
  <si>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</si>
  <si>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</si>
  <si>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</si>
  <si>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</si>
  <si>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</si>
  <si>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</si>
  <si>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</si>
  <si>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</si>
  <si>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</si>
  <si>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</si>
  <si>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</si>
  <si>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</si>
  <si>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</si>
  <si>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</si>
  <si>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</si>
  <si>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</si>
  <si>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</si>
  <si>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</si>
  <si>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</si>
  <si>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</si>
  <si>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</si>
  <si>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</si>
  <si>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</si>
  <si>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</si>
  <si>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</si>
  <si>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</si>
  <si>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</si>
  <si>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</si>
  <si>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</si>
  <si>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</si>
  <si>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</si>
  <si>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</si>
  <si>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</si>
  <si>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</si>
  <si>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</si>
  <si>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</si>
  <si>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</si>
  <si>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</si>
  <si>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</si>
  <si>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</si>
  <si>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</si>
  <si>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</si>
  <si>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</si>
  <si>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</si>
  <si>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</si>
  <si>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</si>
  <si>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</si>
  <si>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</si>
  <si>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</si>
  <si>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</si>
  <si>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</si>
  <si>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</si>
  <si>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</si>
  <si>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</si>
  <si>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</si>
  <si>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</si>
  <si>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</si>
  <si>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</si>
  <si>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</si>
  <si>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</si>
  <si>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</si>
  <si>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</si>
  <si>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</si>
  <si>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</si>
  <si>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</si>
  <si>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</si>
  <si>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</si>
  <si>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</si>
  <si>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</si>
  <si>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</si>
  <si>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</si>
  <si>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</si>
  <si>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</si>
  <si>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</si>
  <si>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</si>
  <si>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</si>
  <si>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</si>
  <si>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</si>
  <si>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</si>
  <si>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</si>
  <si>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</si>
  <si>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</si>
  <si>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</si>
  <si>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</si>
  <si>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</si>
  <si>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</si>
  <si>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</si>
  <si>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</si>
  <si>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</si>
  <si>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</si>
  <si>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</si>
  <si>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</si>
  <si>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</si>
  <si>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</si>
  <si>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</si>
  <si>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</si>
  <si>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</si>
  <si>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</si>
  <si>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</si>
  <si>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</si>
  <si>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</si>
  <si>
    <t>Balllard-Rosa et al. (2022) emphasise that China shock negatively impacts not only employment and the economy but also individual’s social status and mental health.  The trade competition resulting from globalisation has affected the social standing of dominant White populations, contributing to their support for authoritarian politicians, such as President Trump.</t>
  </si>
  <si>
    <t>Trump’s protectionism is particularly favoured in commuting zones (CZs) facing declines in both employment rates and average wages due to trade competition from China (Balllard-Rosa et al., 2022).</t>
  </si>
  <si>
    <t>Balllard-Rosa et al. (2022) argue that the economic decline associated with globalisation has sparked various political reforms worldwide, notably the rise of President Trump and extreme left or right factions in the US Congress, as well as Brexit and increasing partisanship in European countries.</t>
  </si>
  <si>
    <t>Balllard-Rosa et al. (2022) utilise data of three sources, primary data from a YouGov’s survey conducted in September 2017 with 1,800 respondents, trade data from UN Comtrade (1991-2007), and county-level employment data from US Census covering 366 commuting zones (CZs).</t>
  </si>
  <si>
    <t>Utilising three data sources—firm-level data from the China Customs database (2013-2016), transcription changes in annual reports from firms listed on China mainland’s stock exchanges (2008-2018), and quarterly data from 2,312 companies available in COMPUSTAT Global (2016-2019)—Benguria et al. (2022) explore trade-policy uncertainty (TPU) amid the US-China trade war.</t>
  </si>
  <si>
    <t>By examining financial data and conducting a descriptive analysis regarding the US-China trade war, Benguria et al. (2022) emphasise that the profitability of Chinese firms has significantly declined, with trade policy uncertainty (TPU) emerging as a major concern for their future strategies.</t>
  </si>
  <si>
    <t>Benguria et al. (2022) reveal that Chinese companies face challenges related to trade policy uncertainty (TPU) in context of rising tariffs from US and China.  Specifically, they are facing US tariffs reduce import demands from China, while Chinese tariffs increase costs for imports from the US.</t>
  </si>
  <si>
    <t>Leveraging county-level voting data from Dave Leip’s Atlas of US Presidential Elections (2008-2018) and agricultural data from the US Census, Blanchard et al. (2024) explore the relationship between individual economic wellness and political voting behaviour.</t>
  </si>
  <si>
    <t>Blanchard et al. (2024) suggest that the government subsidies to US farmers in 2018 were implemented in response to the adverse effects of China’s retaliatory tariffs on the agricultural sector.</t>
  </si>
  <si>
    <t>Blanchard et al. (2024) argue that both outcomes of the 2018 midterm elections Trump’s presidential re-election in 2020 were significantly influenced by changes in trade policy and retaliatory tariffs imposed by other countries.</t>
  </si>
  <si>
    <t>Blanchard et al. (2024) highlight that the introduction of a federal cap on State and Local Taxes (SALT) in 2017 was unfavourable for high-income taxpayers.  Additionally, the reversal of the Affordable Care Act (ACA, also known as Obamacare) in 2018 and the US-China trade war have negatively impacted the Republican Party.</t>
  </si>
  <si>
    <t>By analysing monthly data on domestic exports from the US Census (2015-2019), Benguria and Saffie (2024) discuss the effects of trade tariffs imposed by US and retaliatory measures taken by countries including China, Canada, Mexico, the EU, Turkey, Russia, and India.</t>
  </si>
  <si>
    <t>Although US exports to China have sharply declined due to retaliatory tariffs, Benguria and Saffie (2024) emphasise that US exports to alternative markets have experienced significant growth.</t>
  </si>
  <si>
    <t xml:space="preserve">Benguria and Saffie (2024) suggest that entrepreneurs are striving for survival as US industries with high exposure to countries imposing retaliatory tariffs have adapted by reallocating their exports to destinations that do not face such measures. </t>
  </si>
  <si>
    <t>Albeit globalisation, Bown and Wang (2024) emphasise that China’s ambition to dominate manufacturing sector is the primary reason the US is striving for reclaim leadership in semi-conductor industry (Holdren et al., 2017).</t>
  </si>
  <si>
    <t>Utilising the Global Antidumping Database (GAD) from World Bank and the Real Effective Exchange Rate (REER) data from the Federal Reserve Board, Broz and Werfel (2014) analyse the relationship between the number of antidumping cases investigated by International Trade Commission (ITC) over the past three decades between 1979 and 2009 and the REER of the US dollar.</t>
  </si>
  <si>
    <t xml:space="preserve">Broz and Werfel (2014) highlight that China’s policy of maintaining an undervalued renminbi provides competitive advantages to certain industries sensitive to raw material prices, such as aluminium and steel processing. </t>
  </si>
  <si>
    <t>Broz and Werfel (2014) argue that metal manufacturing industry is particularly vulnerable to dumping practices due to government subsidies and the controlled undervaluation of currency, supported by empirical evidence.</t>
  </si>
  <si>
    <t>Broz and Werfel (2014) suggest that China’s monetary policy negatively impacts employment in US industries with high pass-through rates.</t>
  </si>
  <si>
    <t>Utilising data of various aspects including manufacturing, employment and migration from the US Census to examine the rise of import competition from China (2000-2007), Caliendo et al. (2019) developed a dynamic trade model that allows for counterfactual scenario analysis.  This approach facilitates the study of generalised employment equilibrium effects on the US labour market.</t>
  </si>
  <si>
    <t>According to the model developed by Caliendo et al. (2019), the China shock negatively impacted US employment, resulting in a loss of approximately 550,000 jobs from 2000 to 2007.  This finding corroborates existing literatures (Autor et al., 2013).  On a positive note, they reveal that the China shock contributed to a 0.2% increase in US welfare.</t>
  </si>
  <si>
    <t>Caliendo et al. (2019) suggest that their model provides a method for quantifying the impacts of various scenarios on the US labour market, including changes in trade and migration policies.</t>
  </si>
  <si>
    <t xml:space="preserve">By employing a dynamic trade model to quantify employment reallocation and investigate the resilience of US labour market, Caliendo et al. (2019) reveal that the market created notably 50,000 construction jobs and other non-manufacturing positions, despite a compensation loss of 550,000 manufacturing jobs in the US. </t>
  </si>
  <si>
    <t>Caliendo et al. (2019) highlight that the China shock can lead to delayed welfare gains due to resource reallocation among all trading partners.  However, the US benefits little from this reallocation due the high costs involved.</t>
  </si>
  <si>
    <t>Utilising county-level data of American Community Survey (ACS) from the US Census and Agricultural Census data from the US Department of Agriculture (USDA), Carcelli and Park (2024) explore the relationship between political preference of the US farmers and China’s retaliatory tariffs during Trump’s first presidential midterm election.</t>
  </si>
  <si>
    <t>Charactered by limited flexibility, low responsiveness, and high dependence on weather, Carcelli and Park (2024) highlight that China’s retaliatory tariffs did not deter Trump-supporting farmers from continuing to plant low-value crops like soybeans during tariff trade war in 2018.</t>
  </si>
  <si>
    <t>In light of severe impacts on the US agricultural industry resulting from China’s retaliatory tariffs in response to trade policy changes in 2018, Carcelli and Park (2024) investigate how partisanship and ideology influence the voting preference of US farmers.</t>
  </si>
  <si>
    <t>Carcelli and Park (2024) emphasise that US farmers, heavily reliant on migrant labour, exhibit ideological political stances in response to China’s retaliatory tariffs.</t>
  </si>
  <si>
    <t>As China is the largest importer of soybeans from the US, Carcelli and Park (2024) note that Republicans supporting soybean farmers are not optimistic about the trade war—mitigating risks—they are shifting to low-exposure crops in response to China’s retaliatory tariffs.</t>
  </si>
  <si>
    <t>Addressing existing gaps in literature on tariff evasion, Che et al. (2025) emphasise that Trump’s trade war has failed to reduce US trade deficits.  This aligns with the views of China’s Ministry of Foreign Affairs, noting that US importers engage in tariff evasion, despite a lack of empirical evidence.</t>
  </si>
  <si>
    <t>Che et al. (2025) argue that the US cannot benefit from the rise of protectionism, which ultimately harms all trade partners due to well-established global supply chain resulting from globalisation.</t>
  </si>
  <si>
    <t>Highlighting the increased social costs associated with rising trade tariffs, Che et al. (2025) criticise that the US labour market will suffer as a consequence of the US-China trade war.</t>
  </si>
  <si>
    <t>In the context of tariff evasion, Che et al. (2025) note that labour unions may play a role in facilitating such behaviours.</t>
  </si>
  <si>
    <t>Using annual employment data from the County Business Patterns (CBP) of the US Census (1992-2016), employment and unemployment data from the US Bureau of Labor Statistics (1990-2016), and county-level election preferring data from Dave Leip’s Atlas (1994-2016), Che et al. (2022) examine how US voters respond to China’s trade normalisation through a difference-in-differences (DiD) approach over the past 25 years.</t>
  </si>
  <si>
    <t>Following the establishment of Permanent Normal Trade Relations (PNTR) with China in 2000, Che et al. (2022) argue that the conditions for initiating a US-China trade war became highly unlikely.</t>
  </si>
  <si>
    <t>In light of the reversal of protectionism since the 2000s, Che et al. (2022) note that voters in counties with high exposure to China’s import competition tend to support parties advocating for more restrictive trade policies.</t>
  </si>
  <si>
    <t>Employing annual bilateral trade data from US Bureau of Economic Analysis (2011-2021), annual labour data from the County Business Pattern of the US Census (2011-2021), and US import data from the US International Trade Commission (2014-2021), Che et al. (2022) compare datasets between the China-US and China-EU trade relationships using a difference-in-differences (DiD) approach to conduct a heterogeneous analysis.</t>
  </si>
  <si>
    <t>Building on a longitudinal data model (Hausman and Taylor, 1981), Chetverikov et al. (2016) utilise datasets from Autor et al. (2013) to develop an unbiased estimation algorithm, supported Monte Carlo simulations, to explore micro-level observables.</t>
  </si>
  <si>
    <t>According to their model’s estimations, Chetverikov et al. (2016) note that low-paid workers experience greater impacts from the China shock compared to high-paid workers.</t>
  </si>
  <si>
    <t>Chetverikov et al. (2016) argue that trade competition from China exacerbates wage inequality in the labour market.  The negative effects on male workers are slightly greater than those on female workers, while labour markets in areas with high exposure to import competition suffer more than those with low exposure.</t>
  </si>
  <si>
    <t>Chetverikov et al. (2016) present a novel estimation approach for extracting insights from micro-level data.</t>
  </si>
  <si>
    <t>Using both district-level and individual-level panel data of election results for legislative positions from 15 selected EU countries with significant exposure to China’s trade competition over the two decades (1988-2007), Colantone and Stanig (2018) employ the approach proposed by Autor et al. (2013) to investigate the relationships between China imports and political preferences amid the rise of right-wing or radical-right partisanship.</t>
  </si>
  <si>
    <t xml:space="preserve">Colantone and Stanig (2018) concluded that selected EU countries, which have a stake in EU trade policy, experience a surge in support for nationalism and radical-right partisanship due to the China shock.  Their findings provide empirical evidence of this trend, highlighting a paradox where, despite globalisation, some EU countries remain net autarkic. </t>
  </si>
  <si>
    <t>Quantifying macroeconomic activities (Hu and Yao, 2021; Henderson et al., 2012), Chor and Li (2024) analyse 12 conservative quarters of VIIRS DNB nighttime imagery from the NOAA National Centers for Environmental Information over a three-year period (2018-2020).  They compare the economic impacts of these images in both the US and China, focusing on regions highly exposed to the US-China trade war.</t>
  </si>
  <si>
    <t>Chor and Li (2024) argue that luminosity serves as an empirical evidence of China’s economic slowdown amid the onset of the US-China trade war while luminosity pertains over the period in the US counterpart cities.</t>
  </si>
  <si>
    <t>Chor and Li (2024) observe that China’s economy situation is reflected in the dimming luminosity identified in their quasi-experimental model.  These persistent changes signal the gradual unwinding of trade liberalisation that has developed between US and China over the past three decades.</t>
  </si>
  <si>
    <t xml:space="preserve">Leveraging county-level economic data from the Bureau of Economic Analysis and demographic data from the American Community Survey (ACS) of the US Census (2013-2017), Chyzh and Urbatsch (2021) explore the relationship between President Trump’s aggressive trade policy and his partisan support. </t>
  </si>
  <si>
    <t xml:space="preserve">Chyzh and Urbatsch (2021) observe significant shifts in political preferences in the areas heavily reliant on soybean production, which have been negatively impacted by abrupt changes in trade policy.  These findings reflected that protectionism does not resonate with the majority.  Trump’s coalition faces retaliatorily challenges with each substantial trade policy change. </t>
  </si>
  <si>
    <t>Using transaction-level panel data on exports from China Customs (2000-2006), with a focus on textile related products (chapters 50-63 in Harmonised System) covered under the MultiFiber Arrangement (MFA), Defever et al. (2015) specifically analysed new exporting companies in MFA-restricted countries after 2005.</t>
  </si>
  <si>
    <t>Defever et al. (2015) highlight that a significant number of Chinese companies have emerged to export trade to neighbouring countries of previously traded countries.</t>
  </si>
  <si>
    <t>Defever et al. (2015) note that Chinese firms tend to establish previously traded countries before as regional distribution hubs, facilitating expansion into nearby countries.  This finding aligns the behaviour of spatial exporters, emphasising the efficiency of supply chains.</t>
  </si>
  <si>
    <t>Utilising empirical data of the Trade Analysis Information System (TRAINS) within the World Bank’s World Integrated Trade Solution (WITS) for 2011, Egger and Erhardt (2024) employ gravity models to assess the actual effects of US ad valorem tariff on Chinese imports.</t>
  </si>
  <si>
    <t>Egger and Erhardt (2024) conclude from their models that changes in trade policy have ripple effects, emphasising that the US ad valorem tariff on Chinese imports will have nonlinear consequences.</t>
  </si>
  <si>
    <t>2014-2025</t>
  </si>
  <si>
    <t>Using databases of World Bank Pensions, IMF World Economic Outlook, and the World Bank, Eugeni (2015) analyses economic data from seven East Asian countries to examine the trade imbalance between the US and China.</t>
  </si>
  <si>
    <t>Arguing that China’s lack of domestic demand, correlating to its savings glut (Bernanke, 2005), contributes to the US trade deficit within the broader context of global imbalances, Eugeni (2015) suggests that enhancing China’s pay-as-you-go pension system could stimulate domestic demand, thereby alleviating the global over-savings and helping to reduce the US trade imbalance.</t>
  </si>
  <si>
    <t>Fan et al. (2020) argue that Chinese manufacturers tend to export products to the US at lower prices with reduced quality to mitigate the impact of rising in tariffs, such as ad valorem taxes.  Conversely, when faced with increased specific trade costs, these manufacturers are more likely to export higher-quality goods at elevated prices to the US (Hummels and Skiba, 2004; Alchian and Allen, 1983).</t>
  </si>
  <si>
    <t>In a counterfactual scenario involving 10% appreciation of the RMB against the USD, the model estimates a 12% increase in imports from the US to China and a 19% decrease in exports from China to the US.  Fatum et al. (2018) conclude that manipulating exchange contributes to the trade imbalance between the US and China.</t>
  </si>
  <si>
    <t>Fatum et al. (2018) argue that export growth in China is driven by the government-controlled currency depreciation.</t>
  </si>
  <si>
    <t xml:space="preserve">Utilising transitional-level import and export data from China’s Customs database in China (2000-2011), Fatum et al. (2018) examine the effects of fluctuation in the exchange rates between USD and RMB on the import and export markets.  Their analysis investigates how changes in this impact China’s export activities.	</t>
  </si>
  <si>
    <t>Utilising transaction-level exports data from China Customs (2000-2006) with a focus on the US and EU countries, along with the tariffs for imports from and exports to these countries sourced from WTO Tariff database and used by Feenstra et al. (2002), Feng et el. (2017) conduct their analysis.</t>
  </si>
  <si>
    <t>Feng et al. (2017) emphasise that the reduction in uncertainty surrounding trade policy, particularly related to China’s accession to the WTO, has led to the “China shock”, resulting in higher quality goods at reduced prices.  This dynamic has prompted a reallocation of employment in the US due to the competition between new exporters and existing firms.</t>
  </si>
  <si>
    <t>Feng et al. (2017) provide empirical evidence indicating that the trade policy uncertainty constrains the decision-making of China firms regarding international trade and highlighting that China firms are more likely to export higher-quality goods at lower prices.</t>
  </si>
  <si>
    <t>Feng et al. (2017) point out that job dynamics in US manufacturing have been influenced not only by trade competition from imports but also by the competitive pressures between new exporters and established firms.</t>
  </si>
  <si>
    <t>South Korea</t>
  </si>
  <si>
    <t>Utilising the merchandise-level import data from the US International Trade Commission (ITC), Korea Customs Service, and the Canadian International Merchandise Trade Database over a decade (2010-2019), along with a confidential dataset from the Bill of Lading (2012-2019) from the Port Input/Export Reporting Service (PIERS), Flaaen et al. (2020) analyse the impacts of antidumping tariffs on the reallocation of manufacturing and export countries, as well as changes in prices of both washing machines and non-tariff-related dryers.</t>
  </si>
  <si>
    <t>In 2018, the Trump administration imposed significant tariffs on various imported goods from China.  Flaaen et al. (2020) argue that these tariffs created trade policy uncertainty, negatively impacting the US economy not only through a decline in the value-added on imports but also due to retaliated tariffs on US exports.</t>
  </si>
  <si>
    <t>Flaaen et al. (2020) suggest that the research on washing machine can provide valuable insights into the effects of specific changes in trade policy with China.  They note a 5% decline in consumer price index (CPI) for laundry equipment following the initial round of antidumping duties in 2012, which affected production in South Korea and Mexico.  Manufacturers subsequently shifted production to China and other Southeast Asian countries.  However, the CPI rebounded by 9% in 2019 when manufacturing returned to the US after another antidumping petition was filed against China in 2016.</t>
  </si>
  <si>
    <t>Annual tariffs collected amounted to approximately USD 82 million; however, these tariffs contributed to a USD 1.5 billion increase in consumer costs.  Flaaen et al. (2020) emphasise that the antidumping duties had minimal economic significance, as they resulted in only about 1,800 new jobs, leading to a cost of approximately USD 815,000 per job to consumers.</t>
  </si>
  <si>
    <t>Utilising multiple datasets spanning two decades (1990-2010), including those used by Autor et al. (2013), voting data from the US House (1990-2010) available from VoteView, and election data collected by Dubin (1998), Ansolabehere and Jones (2000), and Ansolabehere et al. (2010), Feigenbaum and Hall (2015) implement two empirical strategies to analyse the voting behaviours of legislators in response to imports competition from China.</t>
  </si>
  <si>
    <t>Feigenbaum and Hall (2015) argue that there was a shift toward protectionism in roll call votes on trade bills in districts adversely affected by the China shock.</t>
  </si>
  <si>
    <t>Feigenbaum and Hall (2015) provide empirical evidence showing that legislative incumbents in the US House shifted to their roll call votes on trade-related bills to protectionism to avoid facing partisan challenges in the next election.</t>
  </si>
  <si>
    <t>Using transactional-level and annual firm-level export data from China’s General Administration of Customs and National Bureau of Statistics, along with aggregate-level data from the Gravity database of the Centre d’Etudes Prospectives et d’Informations Internationales (CEPII), Fan et al. (2020) analyse the effects of changes in trade policy and trade costs.</t>
  </si>
  <si>
    <t>Freund et al. (2024) note that the “China shock” is characterised by near-shoring and friend-shoring to neighbouring countries, such as Vietnam and Thailand.  These countries are increasingly seeking suppliers from both their immediate neighbours and more distant countries as a strategy to mitigate risk associated with reliance on China.</t>
  </si>
  <si>
    <t>Albeit South Korea and Thailand have benefited from changes in US trade policy, Freund et al. (2024) emphasise that China remains a dominant source of imports for the US.  They note that tariffs imposed by the Trump administration in 2018 led to a 5% reduction in China’s import share compared to 2017.  Their findings also provide evidence of restructuring in global supply chains, with strategic countries increasingly incorporating supply chains from China.</t>
  </si>
  <si>
    <t>Freund et al. (2024) observe that US tariffs not only contribute to reduced export growth but also contract the labour market in the US, resulting in negative effects on economies of the US and China.</t>
  </si>
  <si>
    <t>Employing merchandise-level import data from US Customs over a six-year period (2017-2022), recovering approximately 18,000 products and over 150 countries, and utilising various data  sources, including the GeoDist database of the Centre d’Etudes Prospectives et d’Informations Internationales (CEPII), the World Development Indicators (WDI) from the World Bank, and UN Comtrade, Freund et al. (2024) examine the reshoring and near-shoring of the supply chains from China to other developing countries, from Southeast Asia to Middle America.</t>
  </si>
  <si>
    <t>In the context of the US-China trade war, Freund et al. (2024) highlight that while the decoupling between the US and China has not led to deglobalisation, it has prompted the reshoring of supply chains.  They observe that Chinese manufacturers are increasingly shifting their final production stages to nearby developing countries to avoid US tariffs.  These findings align with Fajgelbaum et al. (2024), indicating that the US-China trade war benefits third countries, resulting in increased manufacturing and exports.</t>
  </si>
  <si>
    <t>In light of the spike in unemployment rates and contraction in US manufacturing in 2008, Galantucci (2015) utilises both district-level and state-level economic data, along with voting preferences from various sources, including from the US House, US Senate, US Census, US Department of Commerce, Voteview, MapLight, Scott, Kondo, and Rhodium.  The study explores the relationships between voting behaviours and financial exposure to businesses dependent on China.</t>
  </si>
  <si>
    <t>Regarding the controversial legislation of currency reforms against RMB, Galantucci (2015) anticipate strong opposition from legislators whose constituents heavily rely on China.  They aim to avoid triggering of a broader trade war, as US-China economic interdependence is a significant concern.</t>
  </si>
  <si>
    <t>By leveraging the Currency Reform for Fair Trade Act (CRFTA) and the Current Exchange Rate Oversight Reform Act (CERORA), Galantucci (2015) emphasises that supporting legislators may use these currency realignment acts as alternative trade barriers to China.  Conversely, opposing legislators express concerns about potential retaliation from China and compliance with WTO regulations.</t>
  </si>
  <si>
    <t>Galantucci (2015) observes that legislators opposing currency reform acts are particularly concerned about potential job losses associated with an avoidable large-scale trade war.</t>
  </si>
  <si>
    <t>Combining datasets from the Integrated Public Use Microdata Series (IPUMS; Ruggles et al., 2019) and the American Community survey (ACS) from the US Census, Galle and Lorentzen (2024) focus on with a focus on non-government employees aged between 25 and 60 over an eight-year period (2000-2007) in US commuting zones (CZs).  They utilise a gravity model to assess quantitative impacts of the “China shock” and the “automation shock” on the labour market, adjusting income to 1999 levels using the consumer price index (CPI).</t>
  </si>
  <si>
    <t>Based on empirical evidence, Galle and Lorentzen (2024) conclude that both the “China shock” and the “automation shock” have negatively affected the labour market; however, the impact of “China shock” has only reached one-third of that by the “automation shock”.</t>
  </si>
  <si>
    <t>Notably, US manufacturing has declined by 3.5 million positions, or over 20%,  Galle and Lorentzen (2024) emphasise that both competition from China and automation have contributed to this contraction in US manufacturing employment.  Their counterfactual model reveals that there was an approximately 4% increase in aggregate income from 2000 to 2017 in the context of the “China shock” and “automation shock”.</t>
  </si>
  <si>
    <t>Utilising historical annual wheat yield data from five major breadbaskets—Argentina (13), the US (3), China (1), India (2), and Australia (8)—over a 45-year period (1967-2012), Gaupp et al. (2017) employ a spatial allocation model (SPAM) using three methodologies: multivariate copula, vine copula, and ordered coupling via a minimax approach to investigate the necessity of interregional risk pooling.</t>
  </si>
  <si>
    <t>In light of significant wheat production losses across various regions, with evidence indicating that these production losses are independent, Gaupp et al. (2017) argue that the interregional risk pooling could effectively alleviate post-disaster liabilities for governments and international organisations.</t>
  </si>
  <si>
    <t>Aligning with the World Bank’s (2020) perspective on global value chains (GVC), Grossman et al. (2024) utilise monthly import data from the US Census during Trump’s first presidency (2016-2019) and employ a difference-in-differences (DiD) methodology to examine the nuanced changes in the supply chains before and after the implementation of tariff in 2018.</t>
  </si>
  <si>
    <t xml:space="preserve">Ornelas and Turner (2012) emphasise that tariffs reducing trade transaction costs can positively impact overall welfare.  In light of unexpected but prolonged tariffs imposed on China in 2018, Grossman et al. (2024) reveal through their model that US-China trade war resulted in a 2% improvement in US terms of trade with China but at the cost of a 0.5% reduction in GDP welfare and an overall 0.4% deterioration in US terms of trade. </t>
  </si>
  <si>
    <t>International manufacturers have increasingly imported goods due to trade liberalisation (Ornelas and Turner, 2008).  However, Grossman et al. (2024) highlight that US tariffs significantly dampened their intention to import.  The tariffs create a wedge favouring domestic manufacturing and vertical integration but discourage international trade investments due to uncertainty in trade policy (Ornelas and Turner, 2012).</t>
  </si>
  <si>
    <t>Grossman et al. (2024) anticipate that these tariffs have led to substantial search costs for supply chain replacement, resulting in suboptimal employment growth.</t>
  </si>
  <si>
    <t>Utilising the systematic consolidation approach proposed by Pierce and Schott (2012), Handley and Limão (2017) analyse multiple trade data sources over past two decades (1990-2010).  These sources include US Imports from the US Census and the Commodity and Country from National Bureau of Economic Research (NBER), US tariffs schedules from the World Bank’s World Integrated Trade Solution (WITS), China exports from UN COMTRADE, and US manufacturing exports from the US International Trade Commission (ITC).  They examine the impacts of trade policy uncertainty on various aspects of general equilibrium, including trade, prices, and actual income, while also comparing and quantifying the effects of reduced trade policy uncertainty following China’s accession to the WTO.</t>
  </si>
  <si>
    <t>Handley and Limão (2017) suggest that China’s accession to the WTO has mitigated US threats of a trade war, as this accession accounted for over 30% growth in US exports.  Albeit the estimated high welfare costs associated with trade wars, they argue that the threats posed by tariff during Trump’s first administration cannot be overlooked, estimating that consumers bore at least one-third of the costs associated with trade autarky.</t>
  </si>
  <si>
    <t>Handley and Limão (2017) highlight that WTO members can leverage tariffs for improved trade negotiations due to their market power, given that WTO’s trade agreements have historically been poorly enforced (Broda et al., 2008; Rose, 2004).</t>
  </si>
  <si>
    <t>Through their counterfactual model, Handley and Limão (2017) conjecture that trade policy uncertainty does not significantly impact employment and wages in the labour market.</t>
  </si>
  <si>
    <t>Heilmann (2016)	Utilising diverse datasets from multiple sources—including Danish exports data from Statistics Denmark, Japanese trade data from UN Comtrade, trade data between the US and France from US Census Foreign Trade database, and trade data between Israel and Turkey from UN Comtrade—Heilmann (2016) employs difference-in-differences (DiD) models to investigate the economic impacts of various global boycotts.  These include Mohammad Cartoon conflicts in Denmark, the Senkaku Island dispute between China and Japan, US-French tensions related to the Middle East, and the tensions between Israel and Turkey related to the Gaza Strip crisis.</t>
  </si>
  <si>
    <t>Heilmann (2016) explores the economic effects stemming from various international conflicts, such as the Islamic boycott of Danish products in 2005, the Sino-Japanese conflicts over the Senkaku Island in 2012, US conservative boycotts of French goods in 2003, and anti-Israel sentiment leading to boycotts in Turkey in 2014.  The study concludes that political conflicts can significantly adversely affect international trade between countries.</t>
  </si>
  <si>
    <t>Jakubik and Stolzenburg (2021) consolidate various trade data from multiple sources, including the Inter-Country Input-Output (ICIO) and Trade in Value Added (TiVA) databases from the Organisation for Economic Co-operation and Development (OECD), as well as the Multi-Regional Input-Output (MRIO) data from Asian Development Bank (ADB).  They also incorporate databases of the Country Business Patterns (CBP) and Population Estimates Program (PEP) from the US Census, covering a 15-year period (2000-2014).  Utilising these comprehensive datasets and an extended time frame, they apply the methodology proposed by Autor et al. (2013) to conduct a re-visited analysis.</t>
  </si>
  <si>
    <t>Jakubik and Stolzenburg (2021) differentiate the “China shock” into two components—stemming from China and those from third countries.  They argue that the negative impacts on US manufacturing industries attributed to the “China shock” have been overstated by at least 30%.</t>
  </si>
  <si>
    <t>Addressing the political factors influencing trade policy in the US, Jakubik and Stolzenburg (2021) emphasise that policymakers should consider the dynamics of global value chain (GVC) when implementing changes to trade policy.</t>
  </si>
  <si>
    <t>Jakubik and Stolzenburg (2021) contend that Autor et al. (2013) have overstated the losses in US manufacturing employment attributed to the “China shock” by at least 30%, highlighting the need for a more nuanced understanding of these impacts.</t>
  </si>
  <si>
    <t>Utilising monthly export data from China Customs over a 29-month period (January 2017 to May 2019), Jiang et al. (2023) analyse the nuanced effects of the trade war on manufacturers in China.</t>
  </si>
  <si>
    <t>Through their heterogenous analysis, Jiang et al. (2023) demonstrate that industries with greater comparative advantage—characterised by higher market power—are more responsive to protectionist trade policies, enabling them to redirect their products to other countries.</t>
  </si>
  <si>
    <t>By providing empirical evidence of a consistent reduction in export quantities, Jiang et al. (2023) conclude that China’s exports have been negatively affected by the trade policy implications.  They emphasise, however, that US consumers have suffered the impacts also borne the consequences of US tariffs, as there has been no significant adjustment in the unit price of exported goods.</t>
  </si>
  <si>
    <t>Over an eight-year period (2015-2022), Ju et al. (2024) utilise firm-level data from the China Stock Market and Accounting Research (CSMAR) and the National Tax Survey (NTS).  They analyse 22 tradable sectors using the Inter-Country Input-Output (ICIO) framework developed by the Organisation for Economic Co-operation and Development (OECD).  This analysis incorporates a general equilibrium model as proposed by Caliendo and Parro (2015) and further integrates insights from Bartelme et al. (2021).</t>
  </si>
  <si>
    <t>Given China’s ambitious dominance across various global sectors, Ju et al. (2024) emphasise that the Trump administration aimed to distort the “Made-in-China 2025” initiative by weaponizing tariffs to counter China’s subsidies and punitive tariffs implemented since 2018.  In contrast, the Biden administration has introduced tax reduction incentives to semiconductor manufacturers through the Creating Helpful Incentives to Produce Semiconductors (CHIPS) and Science Act in 2022.</t>
  </si>
  <si>
    <t>Ju et al. (2024) highlight that the implications of Trump’s tariff fail to address the issues of US employment decline associated with “China shock” (Autor el al., 2013) or the US trade deficit.</t>
  </si>
  <si>
    <t>Despite several influential studies not accounting for industrial policies (Amiti et al., 2019; Fajgelbaum et al., 2020), Ju et al. (2024) suggest that the economic implications of US-China relations have evolved from a tariff-based trade war into a broader competition in industrial strategies, driven by China’s ambitious policy “Made-in-China 2025” initiative.</t>
  </si>
  <si>
    <t>Ju et al. (2024) argue that leveraging tariffs policies on imports may potentially address domestic economic misallocation; however, these distortions could hinder economic growth.  They emphasise that such tariffs policies may represent a suboptimal response to the “Made-in-China 2025” initiative (Lashkaripour and Lugovskyy, 2023).</t>
  </si>
  <si>
    <t>Jiao et al. (2024) utilise firm-level data from the local government of an Eastern coastal city in China, complemented by product-level by country from the World Bank’s World Integrated Trade System (WITS).  They also conducted a survey with managers from 600 Chinese export firms to analyse the flexibility that exporters face in response to high tariff challenges.</t>
  </si>
  <si>
    <t>Jiao et al. (2024) provide empirical evidence regarding the implications of globalisation strategies for Chinese exporting firms.  Consistent with existing literature, they find that Trump’s tariffs have slowed China’s imports, adversely affecting US importers and consumers (Hanley et al., 2020).  Conversely, China’s retaliatory tariffs have led to a decline in US consumption (Waugh, 2019).</t>
  </si>
  <si>
    <t>Jiao et al. (2024) highlight that Chinese firms are strategically shifting their products to EU countries to mitigate potential reductions in profit margins.  Most managers reported being constrained in their ability to further reduce prices due to limited profit margins and contractual obligations.  Additionally, they noted that diversifying sales to domestic or other foreign markets presents challenges, such as a lack of sales channels and various issues, including differing standards and specifications, as well as low collection rates.</t>
  </si>
  <si>
    <t>Utilising various datasets from Clarksons Research—including quarterly bulk ship production (2001-2012), shipbuilding agreements and used ship sales transactions (1998-2012), and shipyard characteristics as of 2012—Kalouptsidi (2018) employed these data into a Markov-perfect dynamic model (Hopenhayn, 1992; Ericson and Parkes, 1995) to explore how Chinese governmental subsidies strategically affect the global shipyard industry.</t>
  </si>
  <si>
    <t>Kalouptsidi (2018) suggests the over-expansion of shipyard industries in China is merely the tip of the iceberg, reflecting broader challenges in several sectors dominated by China in recent years.  The author argues that Chinese subsidies severely disrupt various industries, including automotive parts, photovoltaic panels, and raw metals, without considering the implications for the geography of business and manufacturing or the welfare of the consumers.</t>
  </si>
  <si>
    <t>Kalouptsidi (2018) highlights that Chinese governmental subsidies have significantly altered the global shipyard industry’s ecosystem by reducing costs by up to 20%.</t>
  </si>
  <si>
    <t>Kim and Margalit (2021) emphasise that China’s accession to the World Trade Organisation (WTO) has resulted in a “China shock” that has  influenced the global political climate, impacting both the Trump’s presidency and the Brexit referendum in 2016.</t>
  </si>
  <si>
    <t>By compiling a new county-level dataset that examines the relationship between exposure to China’s retaliatory tariffs and election data from their original survey across the US, Kim and Margalit (2021) explore the impacts of these tariffs on US residents, analysing voters’ responses to incumbent politicians across four snapshots in 2018.</t>
  </si>
  <si>
    <t>Amid Trump’s trade war in 2018, Kim and Margalit (2021) argue that the Trump administration’s approach to the US-China trade conflict was largely unsuccessful.  They note that Republican voters felt betrayed, as China implemented a more aggressive retaliatory strategy.</t>
  </si>
  <si>
    <t>Kim and Margalit (2021) highlight that the implications of trade policy have exacerbated US-China tensions, creating a wedge of partisanship.  Incumbent politicians often collaborate more closely with their constituents, as the ruling party bears the responsibility for the complications arising from the trade war.</t>
  </si>
  <si>
    <t>Kim and Margalit (2021) reveal that the China’s retaliatory tariffs have adversely affected over 2 million jobs across both the agricultural and manufacturing sectors.</t>
  </si>
  <si>
    <t>Kim and Margalit (2021) highlight that voters tend to adopt an anti-incumbent stance in response to these economic challenges.</t>
  </si>
  <si>
    <t>Liang</t>
  </si>
  <si>
    <t>Utilising data of roll-call votes and bill sponsorships, and floor speeches in the US House related to the Trade Adjustment Assistance (TAA) over the past two decades (1990-2007), Kim and Pelc (2021) examine the attributes of partisanships regarding TAA.  They analyse district-level data focusing on commuting zones (CZs), encompassing over 36,000 partitions and 3 million jobs.</t>
  </si>
  <si>
    <t>Kim and Pelc (2021) provide empirical evidence that the high levels of trade are reflective of the declining US employment resulting from the China shock.</t>
  </si>
  <si>
    <t>Kim and Pelc (2021) note that the US government has the responsibility to ensure trade compensation effectively reaches the employment positions affected by trade policy implications.</t>
  </si>
  <si>
    <t xml:space="preserve">Kim and Pelc (2021) argue that districts dominated by Republican tend to less favourable toward the Trade Adjustment Assistance (TAA).  However, TAA compensation rates within individual districts significantly influence Republican attitudes. Notably, they emphasise that labour unions generally oppose trade liberalisation </t>
  </si>
  <si>
    <t>Kim and Pelc (2021) reveal that partisan politics drive the levels of trade compensation provided to workers through the Trade Adjustment Assistance (TAA) across various commuting zones (CZ) with similar exposure to the China shock.</t>
  </si>
  <si>
    <t>Utilising data from the County Business Pattern (CBP) and International Trade Statistics (ITS) from the US Census over an eight-year period (2000-2007), Liang (2017) quantifies the trade shock as the change in imports per worker.  This analysis focuses on county-level data and China’s imports, particularly in urban areas that account for approximately 80% of the US population.</t>
  </si>
  <si>
    <t>Despite the negative impacts associated with the China shock, Liang (2017) suggests that economic restructuring has been underway as result of imports competition from China.  Entrepreneurs tend to be more resilient in the context of adverse effects (Boschma, 2015; Liang and Goetz, 2016),  The author emphasises that positive outcomes include branching of existing industries, resource reallocation, and increased industry entries (Boschma, 2015).</t>
  </si>
  <si>
    <t>Liang (2017) highlights that trade policies could be enhanced to foster the incubation of technological ventures.</t>
  </si>
  <si>
    <t>Notably, Liang (2017) observed that labour-intensive sectors, including clothing, footwear, leather accessories, furniture, and toys, have been significantly negatively by competition from China’s imports.  Districts with greater exposure to low-skilled, labour-intensive competition have suffered the most.</t>
  </si>
  <si>
    <t>Utilising a variety of data sources—including firm-level financing data from the China Stock Market and Accounting Research (CSMAR) covering the past two-year (2017-2018), tariff recommendations from the Office of the US Trade Representative (USTR) in March 2018, data on China’s exports to the US from China Customs, and information on corporate social responsibility (CSR) from annual reports—Lu and Zhou analyse the impacts of the trade war on publicly listed companies in China.  Their study encompasses over 2,000 firms and examines changes in firm value by constructing a novel methodology for measuring spatial proximity between event spaces and organisations.</t>
  </si>
  <si>
    <t>In light of the unexpected political implications faced by Chinese companies, Lu and Zhou (2023) observe that the implications magnitude of the trade war’s effects has similarly impacted firms with spatial proximity.  This is particularly evident as US tariffs have been imposed across various industries engaged in similar exporting activities.</t>
  </si>
  <si>
    <t>Utilising county-level circulation data from local daily newspapers over a 15-year period (1998-2012), along with newspaper content data from Newslibrary and Factiva, which covers 147 newspapers, Lu et al. (2018) analyse the frequency of media slants to assess partisan bias towards China as reflected in newspaper reporting, referencing the political literature (Larcinese et al., 2011; Puglisi and Snyder, 2011).  Employing an instrumental variable (IV) approach, as utilised by Autor et al. (2013), the authors examine the growth of Chinese imports in the US and eight other developed countries to address potential endogeneity, applying a difference-in-differences (DiD) methodology.</t>
  </si>
  <si>
    <t>Lu et al. (2018) emphasise that following China’s accession to the World Trade Organisation (WTO), the “China shock” has negatively impacted the globalisation, leading to increased “China-bashing” which corelates with a surge in unemployment and mortality in the US (Autor et al. 2013).</t>
  </si>
  <si>
    <t>Referring to their anecdotal evidence of “China-bashing”, Lu et al. (2018) highlight that the decline of US manufacturing employment is associated with the increased media slants against China.</t>
  </si>
  <si>
    <t>Consistent with political literature (Larcinese et al. 2011), Lu et al. (2018) observe that newspapers are increasingly to report non-trade related slants on China.</t>
  </si>
  <si>
    <t>In the context of intertwined US-China relationship (Farrell et al., 2020), and the rise of techno-nationalism exemplified by the Biden administration’s Creating Helpful Incentives to Produce Semiconductors (CHIPS) and Science Act 2022, Luo and Van Assche (2023) analyse the international business (IB) strategies that multinational enterprises (MNEs) should adopt to navigate the uncertainties stemming from the US-China decoupling.</t>
  </si>
  <si>
    <t>Luo and Van Assche (2023) suggest that multinational enterprises (MNEs) can mitigate cost risks by strengthening their regionalisation strategies amid the US-China trade wars and rising protectionism (Van Assche and Gangnes, 2019).</t>
  </si>
  <si>
    <t>In light of the US losing its competitive edge in high-tech sectors, Luo and Van Assche (2023) argue that the Creating Helpful Incentives to Produce Semiconductors (CHIPS) and Science Act 2022, while aimed at supporting high-technology industries, along with the increase in US tariffs, undermines the goal of liberalisation by weaponizing global value chains (GVCs) and distorting industrial policies.</t>
  </si>
  <si>
    <t>Luo and Van Assche (2023) provide strategies recommendations for multinational enterprises (MNEs) in response to the implications of techno-geopolitical uncertainty (TGU).</t>
  </si>
  <si>
    <t>Utilising three independent national surveys conducted in 2018—(1) CBS News from June 14 to 17, (2) Kaiser Family Foundation’s (KFF) poll from June 11 to 20, and (3) Gallup’s daily survey from June 11 to 17—Mansfield and Solodoch (2024) analyse public reactions to the economic uncertainty arising from China’s retaliatory tariffs in response to Trump’s trade policies.</t>
  </si>
  <si>
    <t>In light of the escalation of the trade war due to China’s immediate retaliatory tariffs, Mansfield and Solodoch (2024) emphasise that a majority of voters hold Trump and his administration accountable for their perceived failures.  The decline in the stock market reflects public discontent with these trade policy implications.</t>
  </si>
  <si>
    <t>Mansfield and Solodoch (2024) emphasise that trade protectionism often benefits low-skilled workers at the expense of high-skilled workers in the US, where land is relatively abundant (Stolper and Samuelson, 1941).  Their findings, however, may not align with the traditional observations of the Stopler-Samuleson theorem.</t>
  </si>
  <si>
    <t>Mansfield and Solodoch (2024) notably observe that districts with high exposure to the China shock tend to experience significant impacts on electoral outcomes.</t>
  </si>
  <si>
    <t>Mansfield and Solodoch (2024) note that the implications of protectionist trade policies have led to a measurable reduction in incumbent support for Trump’s administration.</t>
  </si>
  <si>
    <t>Utilising various data from multiple data sources, including plant-level data from the US Occupational Safety and Health Administrative (OSHA) Data Initiate (ODI) over a ten-year period (1996-2007), and trade data from dual sources—yearly imports based on the dataset by Autor et al. (2013) and product-level import data from UN Comtrade—McManus and Schaur (2016) leverage occupational health data to examine the impacts of competition from Chinese imports on US manufacturing employment.</t>
  </si>
  <si>
    <t>McManus and Schaur (2016) highlight that firms increasingly compromise their workers’ occupational safety due to heightened import competition, which negatively impacts labours welfare.</t>
  </si>
  <si>
    <t>In the context of the China shock following China’s accession to the World Trade Organisation (WTO), McManus and Schaur (2016) estimate that between 62,000 and 90,000 cases of injuries and illnesses from 2001 to 2007 are associated with this shock.</t>
  </si>
  <si>
    <t>Drawing on empirical evidence, McManus and Schaur (2016) observe that the injury rates among US workers have been significantly affected by the implications of trade policy.</t>
  </si>
  <si>
    <t>Utilising datasets from various disciplinaries—Including population, demographic, income, GDP, trade balance, foreign investment, consumption, and labour—this analysis examines the relationship between demographic aging, social welfare and trade imbalance between the US and China over the past three decades (1985-2015).  Data sources include the World Development Indicators (WDI) from the World Bank, the International Monetary Fund (IMF), UN World Population Prospects, and the Penn World Tables of National Bureau of Economic Research (NBER).   Niemeläinen (2021) employs these datasets in life-cycle and overlapping generations (OLG) models to explore these relationships.</t>
  </si>
  <si>
    <t>Through a compositional analysis of the trade balance of both the US and China, Niemeläinen (2021) highlights that fluctuations in the total factor productivity (TFP) growth rate have contributed to the volatility in the US trade balance.</t>
  </si>
  <si>
    <t>Niemeläinen (2021) emphasises that China’s rapid demographic transition, coupled with a lack of reform in social welfare, has significantly contributed to its trade surplus with the US.</t>
  </si>
  <si>
    <t>This study consolidates various datasets related to the US, including the US imports, exports, and tariff data  from NBER (Feenstra et al., 2002) for the years 1989 to 2001, manufacturing employment data from the Longitudinal Business Database (LBD) of the US Census (Jarmin and Miranda, 2002), textile-related data (Khandelwal et al, 2013), technological advancements from the US Census, and industry-level unionisation data (Hirsch and MacPherson, 2003).  Additionally, it incorporates datasets from China, including import tariffs (Brandt et al., 2017), export licensing data (Bai et al., 2017), production subsidies from the China National Bureau of Statistics, and intermediate goods (Nunn, 2007), Pierce and Schott (2016) investigate the relationships between the decline in the US manufacturing employment and implications of US trade policy post-2000.</t>
  </si>
  <si>
    <t>While the EU has not experienced significant job losses, the US has faced substantial employment decline due to competition from Chinese imports.  Pierce and Schott (2016) argue that “China shock” has negatively affected US price and consumption patterns, forcing manufacturers to reallocate resources to less labour-intensive facilities.</t>
  </si>
  <si>
    <t>In the context of China’s accession to the World Trade Organisation (WTO) in 2000, Pierce and Schott (2016) emphasise that the US granted China with Permanent Normal Trade Relation (PNTR) status, equivalent to Most Favored Nation (MFN) status.  The authors contend that the anticipated liberalisation has not materialised, citing ongoing import tariffs, export licensing, production subsidies, and barriers to foreign direct investment (Brandt et al., 2017; 2019; Bai et al., 2017).</t>
  </si>
  <si>
    <t>Over the past 35 years (1965-2000), approximately 18 million manufacturing jobs were created in the US.  However, Pierce and Schott (2016) highlight that over 3.2 million positions (about 18%) were lost following the granting of Permanent Normal Trade Relation (PNTR) status to China after 2000.  While offshoring has become common in both the US and EU, the US manufacturing sector has suffered from trade policy implications, whereas the EU did not experience similar job losses due to import competition.</t>
  </si>
  <si>
    <t>Utilising a computable general equilibrium (CGE) model, Osman and El-Gendy (2025) employ datasets from the Global Trade Analysis Project (GTAP; Aguair et al. 2019) to explore the cascading impacts of cybersecurity threats related to disruptions from artificial intelligence (AI).</t>
  </si>
  <si>
    <t>Through their simulation model, Osman and El‐Gendy (2025) emphasise that the bilaterial trades between the US and China could be disrupted by over 20% in a worst-case scenario.  This disruption is equivalent to a 10% increase in ad valorem tariffs, a 6% rise in production costs, and a 20% decline in total factor productivity (TFP), with the US exhibiting greater resilient than China.</t>
  </si>
  <si>
    <t>Osman and El‐Gendy (2025) underscore that the “China shock” has benefited from advancements in digitalisation and supply chain technology.</t>
  </si>
  <si>
    <t>Any cyberattacks could potentially disrupt global supply chains, leading to disputes in international trade and affecting the global economies, Osman and El-Gendy (2025) highlight that the importance of strengthening cybersecurity resilience while fostering trade liberalisation.</t>
  </si>
  <si>
    <t>Utilising various datasets from multidiscipline over the past two decades (1989-2012), including China imports from the US Census (Schott, 2008), firm-level annual financing data from Compustat, and bank loan data from DealScan of the Loan Pricing Corporation (LPC) (Chava and Roberts, 1989), Rahaman (2016) conducts a quasi-natural experiment to examine how competition from Chinese imports influences loan financing contracts in the US manufacturing sectors.</t>
  </si>
  <si>
    <t>Rahaman (2016) observes that US manufacturers increasingly access bank financing in response to competition from China, resulting in more favourable terms, such as higher amounts, longer maturities, and lower spreads.  Through his quasi-natural experiment, he emphasises that the “China shock” has adversely affected the financing capabilities manufacturing sectors due to a loss of competitive advantages.</t>
  </si>
  <si>
    <t>Rahaman (2016) suggests that financing patterns are not favourable to US manufacturers.  Bank creditors tend to mitigate their risks by shifting their financing focus from relatively high-risk sectors to low-risk sectors, such as moving from low-skilled, labour-intensive manufacturing to high-tech, capital-intensive industries.</t>
  </si>
  <si>
    <t>Utilising the Moody’s databases of Orbis Crossborder Investment and Orbis Company, Zeng and Kim (2024) investigate how Chinese firms are striving to survive in response to intensifying US-China trade war.</t>
  </si>
  <si>
    <t>Utilising various datasets--including the Activity of Multinational Enterprises (AMNE) from OECD, firm-level export data from Chinese Customs Records (CCR), the Annual Survey of Chinese Manufacturing (ASCM) from the Chinese National Bureau of Statistics, and firm-level sales data from the Foreign-Invested Enterprise Survey in China (FIESC)—Wang (2021) employs these data into a general equilibrium model (Arkolakis et al., 2018) to examine how the headquarters gravity (HG; Head and Mayerx, 2019) in multinational production (MP) influences firms’ strategies in response to the US-China trade war.</t>
  </si>
  <si>
    <t>Wang (2021) highlights that the US-China trade war has negatively impacted US imports due to elevated import tariffs.  Conversely, the trade war has a two-fold effect on China: Chinese firms are specialising in production as a result of multinational production (MP) and are investing more in innovation driven by headquarters gravity (HG).</t>
  </si>
  <si>
    <t>Wang (2021) emphasises that the implications of trade policy have negatively impacted US multinational enterprises, even as their affiliates often hold a greater share of exports than firms from host countries.</t>
  </si>
  <si>
    <t>Utilising 15 excerpts of various sources for qualitative analysis—including interviews, written excerpts, discussion threads and case studies from books, publications, and social media—along with firm-level data for quantitative analysis, such as marketing data from Execucomp of Compustat, descriptive statistics from US Securities and Exchange Commission (SEC) company filings (Hoberg and Phillips, 2016), financial data from Compustat, customer relationship data from Compustat (Saboo et al., 2017), and US economic policy uncertainty from Baker et al. (2016), Ramani (2025) examines how marketing strategies respond to competition from Chinese imports over the past 15 years (1992-2007).</t>
  </si>
  <si>
    <t>Notably, the world is not yet prepared for another “China shock” (Douglas and Sebastian, 2024), Ramani (2025) emphasises that US manufacturing has suffered from the initial “China shock” over the past two decades following China’s accession to the WTO (Autor, 2018).  The revenue from Chinese imports grew from USD 18 billion in 1991 to USD 536 billion in 2022, with its market share increasing from about 8% to over 16%.</t>
  </si>
  <si>
    <t>Through empirical evidence, Ramani (2025) suggests that US employment has declined as import competition has negatively impacted revenue growth in the manufacturing sector.</t>
  </si>
  <si>
    <t xml:space="preserve">Ramani (2025) explores how marketing teams can counter import competition by focusing on three key aspects: upper echelons, capabilities, and resources. </t>
  </si>
  <si>
    <t>Drawing on the archives of foreign affairs of the People’s Republic of China (PRC), Ren (2024) explores the nuanced business history between the PRC and Latin America during the early decades of New China.</t>
  </si>
  <si>
    <t xml:space="preserve">Ren (2024) discusses invaluable insights gained from the business activities between the PRC and its politically aligned countries in Latin America, from Cuba to Chile, during the Mao era. </t>
  </si>
  <si>
    <t>By developing a theoretical model, Wu et al. (2024) investigate the factors influencing multinational firms (MNFs) in establishing new contract manufacturers (CMs) to mitigate risks associated with trade policy implications during the US-China trade war.</t>
  </si>
  <si>
    <t>Wu et al. (2024) emphasise that several determinants influence multinational firms (MNFs) in developing new contract manufacturers (CMs).  They argue that establishing new CMs should be viewed as a contingent measure, indicating that import tariffs may not be the sole consideration.</t>
  </si>
  <si>
    <t>Given the significant impact of the “China shock” on global supply chains, Wu et al. (2024) suggest that multinational firms (MFNs) should consider a wide range of factors—rather than a singular approach—when developing new contract manufacturers (CMs) outside their incumbent host countries.</t>
  </si>
  <si>
    <t>Wu et al. (2024) note that while developing new contract manufacturers (CMs) in the same host country may lower production costs, it does not address the implications of high tariffs.  To effectively manage these challenges, multinational firms (MNFs) may need to reshore their production lines in other countries.</t>
  </si>
  <si>
    <t>T1</t>
  </si>
  <si>
    <t>T2</t>
  </si>
  <si>
    <t>T3</t>
  </si>
  <si>
    <t>T4</t>
  </si>
  <si>
    <t>T5</t>
  </si>
  <si>
    <t>X</t>
  </si>
  <si>
    <t>Trade War</t>
  </si>
  <si>
    <t>China Shock</t>
  </si>
  <si>
    <t>Trade Policy</t>
  </si>
  <si>
    <t>Labour</t>
  </si>
  <si>
    <t>Alessandria et al. (2025a)</t>
  </si>
  <si>
    <t>Alessandria et al. (2025b)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</si>
</sst>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xf numFmtId="1" fontId="19" fillId="0" borderId="0" xfId="0" applyNumberFormat="1" applyFo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strRef>
              <c:f>chart!$Q$1</c:f>
              <c:strCache>
                <c:ptCount val="1"/>
                <c:pt idx="0">
                  <c:v>T1</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chart!$Q$2:$Q$13</c:f>
              <c:numCache>
                <c:formatCode>General</c:formatCode>
                <c:ptCount val="12"/>
                <c:pt idx="0">
                  <c:v>1</c:v>
                </c:pt>
                <c:pt idx="1">
                  <c:v>1</c:v>
                </c:pt>
                <c:pt idx="2">
                  <c:v>1</c:v>
                </c:pt>
                <c:pt idx="3">
                  <c:v>1</c:v>
                </c:pt>
                <c:pt idx="4">
                  <c:v>0</c:v>
                </c:pt>
                <c:pt idx="5">
                  <c:v>0</c:v>
                </c:pt>
                <c:pt idx="6">
                  <c:v>1</c:v>
                </c:pt>
                <c:pt idx="7">
                  <c:v>2</c:v>
                </c:pt>
                <c:pt idx="8">
                  <c:v>2</c:v>
                </c:pt>
                <c:pt idx="9">
                  <c:v>3</c:v>
                </c:pt>
                <c:pt idx="10">
                  <c:v>11</c:v>
                </c:pt>
                <c:pt idx="11">
                  <c:v>4</c:v>
                </c:pt>
              </c:numCache>
            </c:numRef>
          </c:val>
          <c:extLst>
            <c:ext xmlns:c16="http://schemas.microsoft.com/office/drawing/2014/chart" uri="{C3380CC4-5D6E-409C-BE32-E72D297353CC}">
              <c16:uniqueId val="{00000000-EE0D-DC4A-9A7D-C6FC4BEA55DE}"/>
            </c:ext>
          </c:extLst>
        </c:ser>
        <c:ser>
          <c:idx val="1"/>
          <c:order val="1"/>
          <c:tx>
            <c:strRef>
              <c:f>chart!$R$1</c:f>
              <c:strCache>
                <c:ptCount val="1"/>
                <c:pt idx="0">
                  <c:v>T2</c:v>
                </c:pt>
              </c:strCache>
            </c:strRef>
          </c:tx>
          <c:spPr>
            <a:solidFill>
              <a:schemeClr val="bg1">
                <a:lumMod val="9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chart!$R$2:$R$13</c:f>
              <c:numCache>
                <c:formatCode>General</c:formatCode>
                <c:ptCount val="12"/>
                <c:pt idx="0">
                  <c:v>0</c:v>
                </c:pt>
                <c:pt idx="1">
                  <c:v>2</c:v>
                </c:pt>
                <c:pt idx="2">
                  <c:v>4</c:v>
                </c:pt>
                <c:pt idx="3">
                  <c:v>2</c:v>
                </c:pt>
                <c:pt idx="4">
                  <c:v>3</c:v>
                </c:pt>
                <c:pt idx="5">
                  <c:v>2</c:v>
                </c:pt>
                <c:pt idx="6">
                  <c:v>2</c:v>
                </c:pt>
                <c:pt idx="7">
                  <c:v>4</c:v>
                </c:pt>
                <c:pt idx="8">
                  <c:v>1</c:v>
                </c:pt>
                <c:pt idx="9">
                  <c:v>0</c:v>
                </c:pt>
                <c:pt idx="10">
                  <c:v>6</c:v>
                </c:pt>
                <c:pt idx="11">
                  <c:v>3</c:v>
                </c:pt>
              </c:numCache>
            </c:numRef>
          </c:val>
          <c:extLst>
            <c:ext xmlns:c16="http://schemas.microsoft.com/office/drawing/2014/chart" uri="{C3380CC4-5D6E-409C-BE32-E72D297353CC}">
              <c16:uniqueId val="{00000001-EE0D-DC4A-9A7D-C6FC4BEA55DE}"/>
            </c:ext>
          </c:extLst>
        </c:ser>
        <c:ser>
          <c:idx val="2"/>
          <c:order val="2"/>
          <c:tx>
            <c:strRef>
              <c:f>chart!$S$1</c:f>
              <c:strCache>
                <c:ptCount val="1"/>
                <c:pt idx="0">
                  <c:v>T3</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chart!$S$2:$S$13</c:f>
              <c:numCache>
                <c:formatCode>General</c:formatCode>
                <c:ptCount val="12"/>
                <c:pt idx="0">
                  <c:v>1</c:v>
                </c:pt>
                <c:pt idx="1">
                  <c:v>3</c:v>
                </c:pt>
                <c:pt idx="2">
                  <c:v>3</c:v>
                </c:pt>
                <c:pt idx="3">
                  <c:v>3</c:v>
                </c:pt>
                <c:pt idx="4">
                  <c:v>0</c:v>
                </c:pt>
                <c:pt idx="5">
                  <c:v>2</c:v>
                </c:pt>
                <c:pt idx="6">
                  <c:v>4</c:v>
                </c:pt>
                <c:pt idx="7">
                  <c:v>6</c:v>
                </c:pt>
                <c:pt idx="8">
                  <c:v>2</c:v>
                </c:pt>
                <c:pt idx="9">
                  <c:v>2</c:v>
                </c:pt>
                <c:pt idx="10">
                  <c:v>12</c:v>
                </c:pt>
                <c:pt idx="11">
                  <c:v>3</c:v>
                </c:pt>
              </c:numCache>
            </c:numRef>
          </c:val>
          <c:extLst>
            <c:ext xmlns:c16="http://schemas.microsoft.com/office/drawing/2014/chart" uri="{C3380CC4-5D6E-409C-BE32-E72D297353CC}">
              <c16:uniqueId val="{00000002-EE0D-DC4A-9A7D-C6FC4BEA55DE}"/>
            </c:ext>
          </c:extLst>
        </c:ser>
        <c:ser>
          <c:idx val="3"/>
          <c:order val="3"/>
          <c:tx>
            <c:strRef>
              <c:f>chart!$T$1</c:f>
              <c:strCache>
                <c:ptCount val="1"/>
                <c:pt idx="0">
                  <c:v>T4</c:v>
                </c:pt>
              </c:strCache>
            </c:strRef>
          </c:tx>
          <c:spPr>
            <a:solidFill>
              <a:schemeClr val="bg1">
                <a:lumMod val="7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chart!$T$2:$T$13</c:f>
              <c:numCache>
                <c:formatCode>General</c:formatCode>
                <c:ptCount val="12"/>
                <c:pt idx="0">
                  <c:v>1</c:v>
                </c:pt>
                <c:pt idx="1">
                  <c:v>2</c:v>
                </c:pt>
                <c:pt idx="2">
                  <c:v>5</c:v>
                </c:pt>
                <c:pt idx="3">
                  <c:v>3</c:v>
                </c:pt>
                <c:pt idx="4">
                  <c:v>1</c:v>
                </c:pt>
                <c:pt idx="5">
                  <c:v>3</c:v>
                </c:pt>
                <c:pt idx="6">
                  <c:v>4</c:v>
                </c:pt>
                <c:pt idx="7">
                  <c:v>4</c:v>
                </c:pt>
                <c:pt idx="8">
                  <c:v>1</c:v>
                </c:pt>
                <c:pt idx="9">
                  <c:v>0</c:v>
                </c:pt>
                <c:pt idx="10">
                  <c:v>6</c:v>
                </c:pt>
                <c:pt idx="11">
                  <c:v>2</c:v>
                </c:pt>
              </c:numCache>
            </c:numRef>
          </c:val>
          <c:extLst>
            <c:ext xmlns:c16="http://schemas.microsoft.com/office/drawing/2014/chart" uri="{C3380CC4-5D6E-409C-BE32-E72D297353CC}">
              <c16:uniqueId val="{00000003-EE0D-DC4A-9A7D-C6FC4BEA55DE}"/>
            </c:ext>
          </c:extLst>
        </c:ser>
        <c:ser>
          <c:idx val="4"/>
          <c:order val="4"/>
          <c:tx>
            <c:strRef>
              <c:f>chart!$U$1</c:f>
              <c:strCache>
                <c:ptCount val="1"/>
                <c:pt idx="0">
                  <c:v>T5</c:v>
                </c:pt>
              </c:strCache>
            </c:strRef>
          </c:tx>
          <c:spPr>
            <a:solidFill>
              <a:schemeClr val="bg1">
                <a:lumMod val="50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chart!$U$2:$U$13</c:f>
              <c:numCache>
                <c:formatCode>General</c:formatCode>
                <c:ptCount val="12"/>
                <c:pt idx="0">
                  <c:v>0</c:v>
                </c:pt>
                <c:pt idx="1">
                  <c:v>2</c:v>
                </c:pt>
                <c:pt idx="2">
                  <c:v>1</c:v>
                </c:pt>
                <c:pt idx="3">
                  <c:v>0</c:v>
                </c:pt>
                <c:pt idx="4">
                  <c:v>4</c:v>
                </c:pt>
                <c:pt idx="5">
                  <c:v>1</c:v>
                </c:pt>
                <c:pt idx="6">
                  <c:v>1</c:v>
                </c:pt>
                <c:pt idx="7">
                  <c:v>4</c:v>
                </c:pt>
                <c:pt idx="8">
                  <c:v>1</c:v>
                </c:pt>
                <c:pt idx="9">
                  <c:v>1</c:v>
                </c:pt>
                <c:pt idx="10">
                  <c:v>4</c:v>
                </c:pt>
                <c:pt idx="11">
                  <c:v>3</c:v>
                </c:pt>
              </c:numCache>
            </c:numRef>
          </c:val>
          <c:extLst>
            <c:ext xmlns:c16="http://schemas.microsoft.com/office/drawing/2014/chart" uri="{C3380CC4-5D6E-409C-BE32-E72D297353CC}">
              <c16:uniqueId val="{00000004-EE0D-DC4A-9A7D-C6FC4BEA55DE}"/>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max val="40"/>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6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chart!$O$15:$U$15</c:f>
              <c:strCache>
                <c:ptCount val="7"/>
                <c:pt idx="0">
                  <c:v>US</c:v>
                </c:pt>
                <c:pt idx="1">
                  <c:v>China</c:v>
                </c:pt>
                <c:pt idx="2">
                  <c:v>UK</c:v>
                </c:pt>
                <c:pt idx="3">
                  <c:v>Canada</c:v>
                </c:pt>
                <c:pt idx="4">
                  <c:v>South Korea</c:v>
                </c:pt>
                <c:pt idx="5">
                  <c:v>Switzerland</c:v>
                </c:pt>
                <c:pt idx="6">
                  <c:v>Others</c:v>
                </c:pt>
              </c:strCache>
            </c:strRef>
          </c:cat>
          <c:val>
            <c:numRef>
              <c:f>chart!$O$16:$U$16</c:f>
              <c:numCache>
                <c:formatCode>General</c:formatCode>
                <c:ptCount val="7"/>
                <c:pt idx="0">
                  <c:v>36</c:v>
                </c:pt>
                <c:pt idx="1">
                  <c:v>11</c:v>
                </c:pt>
                <c:pt idx="2">
                  <c:v>4</c:v>
                </c:pt>
                <c:pt idx="3">
                  <c:v>2</c:v>
                </c:pt>
                <c:pt idx="4">
                  <c:v>2</c:v>
                </c:pt>
                <c:pt idx="5">
                  <c:v>2</c:v>
                </c:pt>
                <c:pt idx="6">
                  <c:v>1</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chart!$O$1</c:f>
              <c:strCache>
                <c:ptCount val="1"/>
                <c:pt idx="0">
                  <c:v>US</c:v>
                </c:pt>
              </c:strCache>
            </c:strRef>
          </c:tx>
          <c:spPr>
            <a:solidFill>
              <a:schemeClr val="bg1">
                <a:lumMod val="8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chart!$O$2:$O$13</c:f>
              <c:numCache>
                <c:formatCode>General</c:formatCode>
                <c:ptCount val="12"/>
                <c:pt idx="0">
                  <c:v>1</c:v>
                </c:pt>
                <c:pt idx="1">
                  <c:v>3</c:v>
                </c:pt>
                <c:pt idx="2">
                  <c:v>4</c:v>
                </c:pt>
                <c:pt idx="3">
                  <c:v>2</c:v>
                </c:pt>
                <c:pt idx="4">
                  <c:v>1</c:v>
                </c:pt>
                <c:pt idx="5">
                  <c:v>3</c:v>
                </c:pt>
                <c:pt idx="6">
                  <c:v>4</c:v>
                </c:pt>
                <c:pt idx="7">
                  <c:v>1</c:v>
                </c:pt>
                <c:pt idx="8">
                  <c:v>2</c:v>
                </c:pt>
                <c:pt idx="9">
                  <c:v>1</c:v>
                </c:pt>
                <c:pt idx="10">
                  <c:v>9</c:v>
                </c:pt>
                <c:pt idx="11">
                  <c:v>3</c:v>
                </c:pt>
              </c:numCache>
            </c:numRef>
          </c:val>
          <c:extLst>
            <c:ext xmlns:c16="http://schemas.microsoft.com/office/drawing/2014/chart" uri="{C3380CC4-5D6E-409C-BE32-E72D297353CC}">
              <c16:uniqueId val="{00000002-B070-AB4A-8C74-04B8B515A3F9}"/>
            </c:ext>
          </c:extLst>
        </c:ser>
        <c:ser>
          <c:idx val="3"/>
          <c:order val="1"/>
          <c:tx>
            <c:strRef>
              <c:f>chart!$P$1</c:f>
              <c:strCache>
                <c:ptCount val="1"/>
                <c:pt idx="0">
                  <c:v>Others</c:v>
                </c:pt>
              </c:strCache>
            </c:strRef>
          </c:tx>
          <c:spPr>
            <a:solidFill>
              <a:schemeClr val="bg1">
                <a:lumMod val="65000"/>
              </a:schemeClr>
            </a:solidFill>
            <a:ln>
              <a:noFill/>
            </a:ln>
            <a:effectLst/>
          </c:spPr>
          <c:invertIfNegative val="0"/>
          <c:cat>
            <c:numRef>
              <c:f>chart!$M$2:$M$13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chart!$P$2:$P$13</c:f>
              <c:numCache>
                <c:formatCode>General</c:formatCode>
                <c:ptCount val="12"/>
                <c:pt idx="0">
                  <c:v>0</c:v>
                </c:pt>
                <c:pt idx="1">
                  <c:v>2</c:v>
                </c:pt>
                <c:pt idx="2">
                  <c:v>1</c:v>
                </c:pt>
                <c:pt idx="3">
                  <c:v>1</c:v>
                </c:pt>
                <c:pt idx="4">
                  <c:v>3</c:v>
                </c:pt>
                <c:pt idx="5">
                  <c:v>0</c:v>
                </c:pt>
                <c:pt idx="6">
                  <c:v>1</c:v>
                </c:pt>
                <c:pt idx="7">
                  <c:v>6</c:v>
                </c:pt>
                <c:pt idx="8">
                  <c:v>1</c:v>
                </c:pt>
                <c:pt idx="9">
                  <c:v>2</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solidFill>
              <a:schemeClr val="bg1">
                <a:lumMod val="75000"/>
              </a:schemeClr>
            </a:solidFill>
            <a:ln w="6350">
              <a:solidFill>
                <a:schemeClr val="bg1"/>
              </a:solidFill>
            </a:ln>
          </c:spPr>
          <c:dPt>
            <c:idx val="0"/>
            <c:bubble3D val="0"/>
            <c:spPr>
              <a:solidFill>
                <a:schemeClr val="bg1">
                  <a:lumMod val="85000"/>
                </a:schemeClr>
              </a:solidFill>
              <a:ln w="6350">
                <a:solidFill>
                  <a:schemeClr val="bg1"/>
                </a:solidFill>
              </a:ln>
              <a:effectLst/>
            </c:spPr>
            <c:extLst>
              <c:ext xmlns:c16="http://schemas.microsoft.com/office/drawing/2014/chart" uri="{C3380CC4-5D6E-409C-BE32-E72D297353CC}">
                <c16:uniqueId val="{00000001-056F-8B4C-8C5C-A6978EDCD239}"/>
              </c:ext>
            </c:extLst>
          </c:dPt>
          <c:dPt>
            <c:idx val="1"/>
            <c:bubble3D val="0"/>
            <c:spPr>
              <a:solidFill>
                <a:schemeClr val="bg1">
                  <a:lumMod val="95000"/>
                </a:schemeClr>
              </a:solidFill>
              <a:ln w="6350">
                <a:solidFill>
                  <a:schemeClr val="bg1"/>
                </a:solidFill>
              </a:ln>
              <a:effectLst/>
            </c:spPr>
            <c:extLst>
              <c:ext xmlns:c16="http://schemas.microsoft.com/office/drawing/2014/chart" uri="{C3380CC4-5D6E-409C-BE32-E72D297353CC}">
                <c16:uniqueId val="{00000007-056F-8B4C-8C5C-A6978EDCD239}"/>
              </c:ext>
            </c:extLst>
          </c:dPt>
          <c:dPt>
            <c:idx val="2"/>
            <c:bubble3D val="0"/>
            <c:spPr>
              <a:solidFill>
                <a:schemeClr val="bg1">
                  <a:lumMod val="65000"/>
                </a:schemeClr>
              </a:solidFill>
              <a:ln w="6350">
                <a:solidFill>
                  <a:schemeClr val="bg1"/>
                </a:solidFill>
              </a:ln>
              <a:effectLst/>
            </c:spPr>
            <c:extLst>
              <c:ext xmlns:c16="http://schemas.microsoft.com/office/drawing/2014/chart" uri="{C3380CC4-5D6E-409C-BE32-E72D297353CC}">
                <c16:uniqueId val="{00000006-056F-8B4C-8C5C-A6978EDCD239}"/>
              </c:ext>
            </c:extLst>
          </c:dPt>
          <c:dPt>
            <c:idx val="3"/>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5-056F-8B4C-8C5C-A6978EDCD239}"/>
              </c:ext>
            </c:extLst>
          </c:dPt>
          <c:dPt>
            <c:idx val="4"/>
            <c:bubble3D val="0"/>
            <c:spPr>
              <a:solidFill>
                <a:schemeClr val="bg1">
                  <a:lumMod val="50000"/>
                </a:schemeClr>
              </a:solidFill>
              <a:ln w="6350">
                <a:solidFill>
                  <a:schemeClr val="bg1"/>
                </a:solidFill>
              </a:ln>
              <a:effectLst/>
            </c:spPr>
            <c:extLst>
              <c:ext xmlns:c16="http://schemas.microsoft.com/office/drawing/2014/chart" uri="{C3380CC4-5D6E-409C-BE32-E72D297353CC}">
                <c16:uniqueId val="{00000002-056F-8B4C-8C5C-A6978EDCD239}"/>
              </c:ext>
            </c:extLst>
          </c:dPt>
          <c:dPt>
            <c:idx val="5"/>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3-056F-8B4C-8C5C-A6978EDCD239}"/>
              </c:ext>
            </c:extLst>
          </c:dPt>
          <c:dPt>
            <c:idx val="6"/>
            <c:bubble3D val="0"/>
            <c:spPr>
              <a:solidFill>
                <a:schemeClr val="bg1">
                  <a:lumMod val="75000"/>
                </a:schemeClr>
              </a:solidFill>
              <a:ln w="6350">
                <a:solidFill>
                  <a:schemeClr val="bg1"/>
                </a:solidFill>
              </a:ln>
              <a:effectLst/>
            </c:spPr>
            <c:extLst>
              <c:ext xmlns:c16="http://schemas.microsoft.com/office/drawing/2014/chart" uri="{C3380CC4-5D6E-409C-BE32-E72D297353CC}">
                <c16:uniqueId val="{00000004-056F-8B4C-8C5C-A6978EDCD239}"/>
              </c:ext>
            </c:extLst>
          </c:dPt>
          <c:dLbls>
            <c:dLbl>
              <c:idx val="0"/>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56F-8B4C-8C5C-A6978EDCD239}"/>
                </c:ext>
              </c:extLst>
            </c:dLbl>
            <c:dLbl>
              <c:idx val="1"/>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56F-8B4C-8C5C-A6978EDCD239}"/>
                </c:ext>
              </c:extLst>
            </c:dLbl>
            <c:dLbl>
              <c:idx val="2"/>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56F-8B4C-8C5C-A6978EDCD239}"/>
                </c:ext>
              </c:extLst>
            </c:dLbl>
            <c:dLbl>
              <c:idx val="3"/>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56F-8B4C-8C5C-A6978EDCD239}"/>
                </c:ext>
              </c:extLst>
            </c:dLbl>
            <c:dLbl>
              <c:idx val="4"/>
              <c:tx>
                <c:rich>
                  <a:bodyPr/>
                  <a:lstStyle/>
                  <a:p>
                    <a:fld id="{E9365594-3D4E-C44D-B110-51093E426665}" type="CATEGORYNAME">
                      <a:rPr lang="en-US">
                        <a:solidFill>
                          <a:schemeClr val="bg1"/>
                        </a:solidFill>
                      </a:rPr>
                      <a:pPr/>
                      <a:t>[CATEGORY NAME]</a:t>
                    </a:fld>
                    <a:r>
                      <a:rPr lang="en-US" baseline="0">
                        <a:solidFill>
                          <a:schemeClr val="bg1"/>
                        </a:solidFill>
                      </a:rPr>
                      <a:t>, </a:t>
                    </a:r>
                    <a:fld id="{9B4700DB-1E26-A449-BDFF-89E77A091B8A}" type="VALUE">
                      <a:rPr lang="en-US" baseline="0">
                        <a:solidFill>
                          <a:schemeClr val="bg1"/>
                        </a:solidFill>
                      </a:rPr>
                      <a:pPr/>
                      <a:t>[VALUE]</a:t>
                    </a:fld>
                    <a:endParaRPr lang="en-US" baseline="0">
                      <a:solidFill>
                        <a:schemeClr val="bg1"/>
                      </a:solidFill>
                    </a:endParaRPr>
                  </a:p>
                </c:rich>
              </c:tx>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056F-8B4C-8C5C-A6978EDCD239}"/>
                </c:ext>
              </c:extLst>
            </c:dLbl>
            <c:dLbl>
              <c:idx val="5"/>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56F-8B4C-8C5C-A6978EDCD239}"/>
                </c:ext>
              </c:extLst>
            </c:dLbl>
            <c:dLbl>
              <c:idx val="6"/>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56F-8B4C-8C5C-A6978EDCD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chart!$O$18:$S$18</c:f>
              <c:strCache>
                <c:ptCount val="5"/>
                <c:pt idx="0">
                  <c:v>Trade War</c:v>
                </c:pt>
                <c:pt idx="1">
                  <c:v>China Shock</c:v>
                </c:pt>
                <c:pt idx="2">
                  <c:v>Trade Policy</c:v>
                </c:pt>
                <c:pt idx="3">
                  <c:v>Labour</c:v>
                </c:pt>
                <c:pt idx="4">
                  <c:v>Others</c:v>
                </c:pt>
              </c:strCache>
            </c:strRef>
          </c:cat>
          <c:val>
            <c:numRef>
              <c:f>chart!$O$19:$S$19</c:f>
              <c:numCache>
                <c:formatCode>General</c:formatCode>
                <c:ptCount val="5"/>
                <c:pt idx="0">
                  <c:v>27</c:v>
                </c:pt>
                <c:pt idx="1">
                  <c:v>29</c:v>
                </c:pt>
                <c:pt idx="2">
                  <c:v>41</c:v>
                </c:pt>
                <c:pt idx="3">
                  <c:v>32</c:v>
                </c:pt>
                <c:pt idx="4">
                  <c:v>22</c:v>
                </c:pt>
              </c:numCache>
            </c:numRef>
          </c:val>
          <c:extLst>
            <c:ext xmlns:c16="http://schemas.microsoft.com/office/drawing/2014/chart" uri="{C3380CC4-5D6E-409C-BE32-E72D297353CC}">
              <c16:uniqueId val="{00000000-056F-8B4C-8C5C-A6978EDCD23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21</xdr:col>
      <xdr:colOff>559729</xdr:colOff>
      <xdr:row>20</xdr:row>
      <xdr:rowOff>115047</xdr:rowOff>
    </xdr:from>
    <xdr:to>
      <xdr:col>29</xdr:col>
      <xdr:colOff>355754</xdr:colOff>
      <xdr:row>40</xdr:row>
      <xdr:rowOff>191376</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250825</xdr:colOff>
      <xdr:row>20</xdr:row>
      <xdr:rowOff>25400</xdr:rowOff>
    </xdr:from>
    <xdr:to>
      <xdr:col>16</xdr:col>
      <xdr:colOff>539750</xdr:colOff>
      <xdr:row>32</xdr:row>
      <xdr:rowOff>177800</xdr:rowOff>
    </xdr:to>
    <xdr:graphicFrame macro="">
      <xdr:nvGraphicFramePr>
        <xdr:cNvPr id="2" name="Chart 1">
          <a:extLst>
            <a:ext uri="{FF2B5EF4-FFF2-40B4-BE49-F238E27FC236}">
              <a16:creationId xmlns:a16="http://schemas.microsoft.com/office/drawing/2014/main" id="{A80B3C6D-4298-A32D-9738-D37B711E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554206</xdr:colOff>
      <xdr:row>0</xdr:row>
      <xdr:rowOff>0</xdr:rowOff>
    </xdr:from>
    <xdr:to>
      <xdr:col>29</xdr:col>
      <xdr:colOff>350231</xdr:colOff>
      <xdr:row>20</xdr:row>
      <xdr:rowOff>84280</xdr:rowOff>
    </xdr:to>
    <xdr:graphicFrame macro="">
      <xdr:nvGraphicFramePr>
        <xdr:cNvPr id="6" name="Chart 5">
          <a:extLst>
            <a:ext uri="{FF2B5EF4-FFF2-40B4-BE49-F238E27FC236}">
              <a16:creationId xmlns:a16="http://schemas.microsoft.com/office/drawing/2014/main" id="{E11A86B1-DC03-F05E-B41B-54B69C226D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3175</xdr:colOff>
      <xdr:row>20</xdr:row>
      <xdr:rowOff>25400</xdr:rowOff>
    </xdr:from>
    <xdr:to>
      <xdr:col>21</xdr:col>
      <xdr:colOff>342900</xdr:colOff>
      <xdr:row>32</xdr:row>
      <xdr:rowOff>177800</xdr:rowOff>
    </xdr:to>
    <xdr:graphicFrame macro="">
      <xdr:nvGraphicFramePr>
        <xdr:cNvPr id="7" name="Chart 6">
          <a:extLst>
            <a:ext uri="{FF2B5EF4-FFF2-40B4-BE49-F238E27FC236}">
              <a16:creationId xmlns:a16="http://schemas.microsoft.com/office/drawing/2014/main" id="{DD1337A2-E399-6DC1-1D55-0728453BA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5"/>
  <sheetViews>
    <sheetView tabSelected="1" zoomScaleNormal="100" workbookViewId="0">
      <pane xSplit="5" ySplit="2" topLeftCell="F3" activePane="bottomRight" state="frozen"/>
      <selection pane="topRight" activeCell="I1" sqref="I1"/>
      <selection pane="bottomLeft" activeCell="A3" sqref="A3"/>
      <selection pane="bottomRight" activeCell="E4" sqref="E4"/>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369</v>
      </c>
      <c r="B1" s="5" t="s">
        <v>165</v>
      </c>
      <c r="C1" s="5" t="s">
        <v>393</v>
      </c>
      <c r="D1" s="5" t="s">
        <v>164</v>
      </c>
      <c r="E1" s="6" t="s">
        <v>163</v>
      </c>
      <c r="F1" s="7" t="s">
        <v>162</v>
      </c>
      <c r="G1" s="5" t="s">
        <v>0</v>
      </c>
      <c r="H1" s="5" t="s">
        <v>1</v>
      </c>
      <c r="I1" s="6" t="s">
        <v>166</v>
      </c>
      <c r="J1" s="5" t="s">
        <v>231</v>
      </c>
      <c r="K1" s="5" t="s">
        <v>167</v>
      </c>
      <c r="L1" s="5" t="s">
        <v>403</v>
      </c>
      <c r="M1" s="5" t="s">
        <v>370</v>
      </c>
      <c r="N1" s="5" t="s">
        <v>371</v>
      </c>
      <c r="O1" s="5" t="s">
        <v>372</v>
      </c>
      <c r="P1" s="5" t="s">
        <v>392</v>
      </c>
      <c r="Q1" s="5" t="s">
        <v>45</v>
      </c>
      <c r="R1" s="5" t="s">
        <v>84</v>
      </c>
      <c r="S1" s="5" t="s">
        <v>44</v>
      </c>
      <c r="T1" s="5" t="s">
        <v>43</v>
      </c>
      <c r="U1" s="5" t="s">
        <v>61</v>
      </c>
      <c r="V1" s="5" t="s">
        <v>2</v>
      </c>
      <c r="W1" s="5" t="s">
        <v>3</v>
      </c>
      <c r="X1" s="5" t="s">
        <v>4</v>
      </c>
      <c r="Y1" s="5" t="s">
        <v>232</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130</v>
      </c>
      <c r="C3" s="13" t="str">
        <f>IF(B3="", "", B3 &amp; IF(F3="", " (no year)", " (" &amp; F3 &amp; ")"))</f>
        <v>Abraham and Kearney (2020)</v>
      </c>
      <c r="D3" s="14" t="s">
        <v>233</v>
      </c>
      <c r="E3" s="15" t="s">
        <v>129</v>
      </c>
      <c r="F3" s="16">
        <v>2020</v>
      </c>
      <c r="G3" s="13" t="s">
        <v>21</v>
      </c>
      <c r="H3" s="13" t="s">
        <v>15</v>
      </c>
      <c r="I3" s="15" t="s">
        <v>189</v>
      </c>
      <c r="J3" s="14" t="s">
        <v>252</v>
      </c>
      <c r="K3" s="14" t="s">
        <v>401</v>
      </c>
      <c r="L3" s="14"/>
      <c r="M3" s="14"/>
      <c r="N3" s="14" t="s">
        <v>404</v>
      </c>
      <c r="O3" s="14" t="s">
        <v>373</v>
      </c>
      <c r="P3" s="14"/>
      <c r="Q3" s="13" t="s">
        <v>45</v>
      </c>
      <c r="R3" s="14"/>
      <c r="S3" s="14"/>
      <c r="T3" s="13" t="s">
        <v>43</v>
      </c>
      <c r="U3" s="14"/>
      <c r="V3" s="13">
        <v>4</v>
      </c>
      <c r="W3" s="13">
        <v>4</v>
      </c>
      <c r="X3" s="13">
        <v>4</v>
      </c>
      <c r="Y3" s="14" t="s">
        <v>246</v>
      </c>
    </row>
    <row r="4" spans="1:25" s="17" customFormat="1" ht="221" x14ac:dyDescent="0.2">
      <c r="A4" s="13">
        <v>2</v>
      </c>
      <c r="B4" s="13" t="s">
        <v>110</v>
      </c>
      <c r="C4" s="13" t="str">
        <f t="shared" ref="C4:C65" si="0">IF(B4="", "", B4 &amp; IF(F4="", " (no year)", " (" &amp; F4 &amp; ")"))</f>
        <v>Acemoglu et al. (2016)</v>
      </c>
      <c r="D4" s="14" t="s">
        <v>233</v>
      </c>
      <c r="E4" s="15" t="s">
        <v>109</v>
      </c>
      <c r="F4" s="16">
        <v>2016</v>
      </c>
      <c r="G4" s="13" t="s">
        <v>24</v>
      </c>
      <c r="H4" s="13" t="s">
        <v>18</v>
      </c>
      <c r="I4" s="15" t="s">
        <v>199</v>
      </c>
      <c r="J4" s="14" t="s">
        <v>253</v>
      </c>
      <c r="K4" s="14" t="s">
        <v>402</v>
      </c>
      <c r="L4" s="14" t="s">
        <v>406</v>
      </c>
      <c r="M4" s="14"/>
      <c r="N4" s="14" t="s">
        <v>374</v>
      </c>
      <c r="O4" s="14" t="s">
        <v>375</v>
      </c>
      <c r="P4" s="14"/>
      <c r="Q4" s="13" t="s">
        <v>45</v>
      </c>
      <c r="R4" s="14"/>
      <c r="S4" s="14" t="s">
        <v>44</v>
      </c>
      <c r="T4" s="13" t="s">
        <v>43</v>
      </c>
      <c r="U4" s="14"/>
      <c r="V4" s="13">
        <v>4</v>
      </c>
      <c r="W4" s="13">
        <v>4</v>
      </c>
      <c r="X4" s="13">
        <v>4</v>
      </c>
      <c r="Y4" s="14" t="s">
        <v>247</v>
      </c>
    </row>
    <row r="5" spans="1:25" s="17" customFormat="1" ht="136" x14ac:dyDescent="0.2">
      <c r="A5" s="13">
        <v>3</v>
      </c>
      <c r="B5" s="13" t="s">
        <v>101</v>
      </c>
      <c r="C5" s="13" t="str">
        <f t="shared" si="0"/>
        <v>Albouy et al. (2019)</v>
      </c>
      <c r="D5" s="14" t="s">
        <v>233</v>
      </c>
      <c r="E5" s="15" t="s">
        <v>100</v>
      </c>
      <c r="F5" s="16">
        <v>2019</v>
      </c>
      <c r="G5" s="13" t="s">
        <v>24</v>
      </c>
      <c r="H5" s="13" t="s">
        <v>18</v>
      </c>
      <c r="I5" s="15" t="s">
        <v>204</v>
      </c>
      <c r="J5" s="14" t="s">
        <v>250</v>
      </c>
      <c r="K5" s="14" t="s">
        <v>379</v>
      </c>
      <c r="L5" s="14"/>
      <c r="M5" s="14"/>
      <c r="N5" s="14"/>
      <c r="O5" s="14" t="s">
        <v>380</v>
      </c>
      <c r="P5" s="14"/>
      <c r="Q5" s="13" t="s">
        <v>45</v>
      </c>
      <c r="R5" s="14"/>
      <c r="S5" s="14"/>
      <c r="T5" s="13" t="s">
        <v>43</v>
      </c>
      <c r="U5" s="14"/>
      <c r="V5" s="13">
        <v>4</v>
      </c>
      <c r="W5" s="13">
        <v>4</v>
      </c>
      <c r="X5" s="13">
        <v>4</v>
      </c>
      <c r="Y5" s="14" t="s">
        <v>251</v>
      </c>
    </row>
    <row r="6" spans="1:25" s="17" customFormat="1" ht="153" x14ac:dyDescent="0.2">
      <c r="A6" s="13">
        <v>3</v>
      </c>
      <c r="B6" s="13" t="s">
        <v>53</v>
      </c>
      <c r="C6" s="13" t="s">
        <v>614</v>
      </c>
      <c r="D6" s="14" t="s">
        <v>233</v>
      </c>
      <c r="E6" s="15" t="s">
        <v>52</v>
      </c>
      <c r="F6" s="16">
        <v>2025</v>
      </c>
      <c r="G6" s="13" t="s">
        <v>23</v>
      </c>
      <c r="H6" s="13" t="s">
        <v>6</v>
      </c>
      <c r="I6" s="15" t="s">
        <v>226</v>
      </c>
      <c r="J6" s="14" t="s">
        <v>255</v>
      </c>
      <c r="K6" s="15" t="s">
        <v>400</v>
      </c>
      <c r="L6" s="14" t="s">
        <v>398</v>
      </c>
      <c r="M6" s="14"/>
      <c r="N6" s="14" t="s">
        <v>399</v>
      </c>
      <c r="O6" s="14"/>
      <c r="P6" s="14"/>
      <c r="Q6" s="14"/>
      <c r="R6" s="14"/>
      <c r="S6" s="14"/>
      <c r="T6" s="13" t="s">
        <v>43</v>
      </c>
      <c r="U6" s="14"/>
      <c r="V6" s="13">
        <v>4</v>
      </c>
      <c r="W6" s="13">
        <v>4</v>
      </c>
      <c r="X6" s="13">
        <v>4</v>
      </c>
      <c r="Y6" s="14" t="s">
        <v>254</v>
      </c>
    </row>
    <row r="7" spans="1:25" s="17" customFormat="1" ht="187" x14ac:dyDescent="0.2">
      <c r="A7" s="13">
        <v>3</v>
      </c>
      <c r="B7" s="13" t="s">
        <v>53</v>
      </c>
      <c r="C7" s="13" t="s">
        <v>615</v>
      </c>
      <c r="D7" s="14" t="s">
        <v>233</v>
      </c>
      <c r="E7" s="15" t="s">
        <v>57</v>
      </c>
      <c r="F7" s="16">
        <v>2025</v>
      </c>
      <c r="G7" s="13" t="s">
        <v>17</v>
      </c>
      <c r="H7" s="13" t="s">
        <v>18</v>
      </c>
      <c r="I7" s="15" t="s">
        <v>222</v>
      </c>
      <c r="J7" s="14" t="s">
        <v>248</v>
      </c>
      <c r="K7" s="15" t="s">
        <v>409</v>
      </c>
      <c r="L7" s="13" t="s">
        <v>408</v>
      </c>
      <c r="M7" s="14" t="s">
        <v>418</v>
      </c>
      <c r="N7" s="14" t="s">
        <v>407</v>
      </c>
      <c r="O7" s="14"/>
      <c r="P7" s="14"/>
      <c r="Q7" s="14"/>
      <c r="R7" s="14"/>
      <c r="S7" s="14"/>
      <c r="T7" s="13" t="s">
        <v>43</v>
      </c>
      <c r="U7" s="14"/>
      <c r="V7" s="13" t="s">
        <v>5</v>
      </c>
      <c r="W7" s="13" t="s">
        <v>5</v>
      </c>
      <c r="X7" s="13" t="s">
        <v>5</v>
      </c>
      <c r="Y7" s="14" t="s">
        <v>249</v>
      </c>
    </row>
    <row r="9" spans="1:25" s="17" customFormat="1" ht="238" x14ac:dyDescent="0.2">
      <c r="A9" s="13">
        <v>6</v>
      </c>
      <c r="B9" s="13" t="s">
        <v>116</v>
      </c>
      <c r="C9" s="13" t="str">
        <f t="shared" si="0"/>
        <v>Amiti et al. (2020)</v>
      </c>
      <c r="D9" s="14" t="s">
        <v>233</v>
      </c>
      <c r="E9" s="15" t="s">
        <v>115</v>
      </c>
      <c r="F9" s="16">
        <v>2020</v>
      </c>
      <c r="G9" s="13" t="s">
        <v>23</v>
      </c>
      <c r="H9" s="13" t="s">
        <v>6</v>
      </c>
      <c r="I9" s="15" t="s">
        <v>196</v>
      </c>
      <c r="J9" s="14" t="s">
        <v>256</v>
      </c>
      <c r="K9" s="13" t="s">
        <v>410</v>
      </c>
      <c r="L9" s="14"/>
      <c r="M9" s="14" t="s">
        <v>411</v>
      </c>
      <c r="N9" s="14" t="s">
        <v>412</v>
      </c>
      <c r="O9" s="14" t="s">
        <v>413</v>
      </c>
      <c r="P9" s="14"/>
      <c r="Q9" s="14"/>
      <c r="R9" s="14"/>
      <c r="S9" s="14"/>
      <c r="T9" s="13" t="s">
        <v>43</v>
      </c>
      <c r="U9" s="14"/>
      <c r="V9" s="13">
        <v>4</v>
      </c>
      <c r="W9" s="13">
        <v>4</v>
      </c>
      <c r="X9" s="13">
        <v>4</v>
      </c>
      <c r="Y9" s="14" t="s">
        <v>257</v>
      </c>
    </row>
    <row r="10" spans="1:25" s="17" customFormat="1" ht="221" x14ac:dyDescent="0.2">
      <c r="A10" s="13">
        <v>7</v>
      </c>
      <c r="B10" s="13" t="s">
        <v>122</v>
      </c>
      <c r="C10" s="13" t="str">
        <f t="shared" si="0"/>
        <v>Aslan and Kumar (2021)</v>
      </c>
      <c r="D10" s="14" t="s">
        <v>233</v>
      </c>
      <c r="E10" s="15" t="s">
        <v>121</v>
      </c>
      <c r="F10" s="16">
        <v>2021</v>
      </c>
      <c r="G10" s="13" t="s">
        <v>25</v>
      </c>
      <c r="H10" s="13" t="s">
        <v>6</v>
      </c>
      <c r="I10" s="15" t="s">
        <v>193</v>
      </c>
      <c r="J10" s="14" t="s">
        <v>259</v>
      </c>
      <c r="K10" s="13" t="s">
        <v>417</v>
      </c>
      <c r="L10" s="14"/>
      <c r="M10" s="14"/>
      <c r="N10" s="14" t="s">
        <v>416</v>
      </c>
      <c r="O10" s="14" t="s">
        <v>415</v>
      </c>
      <c r="P10" s="14" t="s">
        <v>414</v>
      </c>
      <c r="Q10" s="13" t="s">
        <v>45</v>
      </c>
      <c r="R10" s="14"/>
      <c r="S10" s="14"/>
      <c r="T10" s="14"/>
      <c r="U10" s="14"/>
      <c r="V10" s="13">
        <v>4</v>
      </c>
      <c r="W10" s="13">
        <v>4</v>
      </c>
      <c r="X10" s="13">
        <v>4</v>
      </c>
      <c r="Y10" s="14" t="s">
        <v>258</v>
      </c>
    </row>
    <row r="11" spans="1:25" s="17" customFormat="1" ht="272" x14ac:dyDescent="0.2">
      <c r="A11" s="13">
        <v>8</v>
      </c>
      <c r="B11" s="13" t="s">
        <v>49</v>
      </c>
      <c r="C11" s="13" t="str">
        <f t="shared" si="0"/>
        <v>Autor et al. (2020)</v>
      </c>
      <c r="D11" s="14" t="s">
        <v>233</v>
      </c>
      <c r="E11" s="15" t="s">
        <v>108</v>
      </c>
      <c r="F11" s="16">
        <v>2020</v>
      </c>
      <c r="G11" s="13" t="s">
        <v>14</v>
      </c>
      <c r="H11" s="13" t="s">
        <v>15</v>
      </c>
      <c r="I11" s="15" t="s">
        <v>200</v>
      </c>
      <c r="J11" s="14" t="s">
        <v>261</v>
      </c>
      <c r="K11" s="13" t="s">
        <v>419</v>
      </c>
      <c r="L11" s="14"/>
      <c r="M11" s="14" t="s">
        <v>420</v>
      </c>
      <c r="N11" s="14"/>
      <c r="O11" s="14" t="s">
        <v>421</v>
      </c>
      <c r="P11" s="14" t="s">
        <v>422</v>
      </c>
      <c r="Q11" s="13" t="s">
        <v>45</v>
      </c>
      <c r="R11" s="14"/>
      <c r="S11" s="14" t="s">
        <v>44</v>
      </c>
      <c r="T11" s="13" t="s">
        <v>43</v>
      </c>
      <c r="U11" s="14"/>
      <c r="V11" s="13" t="s">
        <v>5</v>
      </c>
      <c r="W11" s="13" t="s">
        <v>5</v>
      </c>
      <c r="X11" s="13" t="s">
        <v>5</v>
      </c>
      <c r="Y11" s="14" t="s">
        <v>262</v>
      </c>
    </row>
    <row r="12" spans="1:25" s="17" customFormat="1" ht="170" x14ac:dyDescent="0.2">
      <c r="A12" s="13">
        <v>9</v>
      </c>
      <c r="B12" s="13" t="s">
        <v>49</v>
      </c>
      <c r="C12" s="13" t="str">
        <f t="shared" si="0"/>
        <v>Autor et al. (2015)</v>
      </c>
      <c r="D12" s="14" t="s">
        <v>233</v>
      </c>
      <c r="E12" s="15" t="s">
        <v>48</v>
      </c>
      <c r="F12" s="16">
        <v>2015</v>
      </c>
      <c r="G12" s="13" t="s">
        <v>20</v>
      </c>
      <c r="H12" s="13" t="s">
        <v>7</v>
      </c>
      <c r="I12" s="15" t="s">
        <v>228</v>
      </c>
      <c r="J12" s="14" t="s">
        <v>260</v>
      </c>
      <c r="K12" s="13" t="s">
        <v>423</v>
      </c>
      <c r="L12" s="14"/>
      <c r="M12" s="14" t="s">
        <v>424</v>
      </c>
      <c r="N12" s="14"/>
      <c r="O12" s="14" t="s">
        <v>425</v>
      </c>
      <c r="P12" s="14"/>
      <c r="Q12" s="13" t="s">
        <v>45</v>
      </c>
      <c r="R12" s="14"/>
      <c r="S12" s="14" t="s">
        <v>44</v>
      </c>
      <c r="T12" s="13" t="s">
        <v>43</v>
      </c>
      <c r="U12" s="14"/>
      <c r="V12" s="13">
        <v>4</v>
      </c>
      <c r="W12" s="13">
        <v>4</v>
      </c>
      <c r="X12" s="13">
        <v>4</v>
      </c>
      <c r="Y12" s="14" t="s">
        <v>263</v>
      </c>
    </row>
    <row r="13" spans="1:25" s="17" customFormat="1" ht="204" x14ac:dyDescent="0.2">
      <c r="A13" s="13">
        <v>10</v>
      </c>
      <c r="B13" s="14" t="s">
        <v>138</v>
      </c>
      <c r="C13" s="13" t="str">
        <f t="shared" si="0"/>
        <v>Ballard-Rosa et al. (2022)</v>
      </c>
      <c r="D13" s="14" t="s">
        <v>233</v>
      </c>
      <c r="E13" s="18" t="s">
        <v>137</v>
      </c>
      <c r="F13" s="19">
        <v>2022</v>
      </c>
      <c r="G13" s="13" t="s">
        <v>37</v>
      </c>
      <c r="H13" s="13" t="s">
        <v>13</v>
      </c>
      <c r="I13" s="15" t="s">
        <v>182</v>
      </c>
      <c r="J13" s="14" t="s">
        <v>264</v>
      </c>
      <c r="K13" s="13" t="s">
        <v>429</v>
      </c>
      <c r="L13" s="14"/>
      <c r="M13" s="14" t="s">
        <v>426</v>
      </c>
      <c r="N13" s="14"/>
      <c r="O13" s="14" t="s">
        <v>427</v>
      </c>
      <c r="P13" s="14" t="s">
        <v>428</v>
      </c>
      <c r="Q13" s="14"/>
      <c r="R13" s="14"/>
      <c r="S13" s="14" t="s">
        <v>44</v>
      </c>
      <c r="T13" s="14"/>
      <c r="U13" s="14"/>
      <c r="V13" s="14">
        <v>4</v>
      </c>
      <c r="W13" s="14" t="s">
        <v>40</v>
      </c>
      <c r="X13" s="14" t="s">
        <v>40</v>
      </c>
      <c r="Y13" s="14" t="s">
        <v>265</v>
      </c>
    </row>
    <row r="14" spans="1:25" s="17" customFormat="1" ht="170" x14ac:dyDescent="0.2">
      <c r="A14" s="13">
        <v>11</v>
      </c>
      <c r="B14" s="13" t="s">
        <v>136</v>
      </c>
      <c r="C14" s="13" t="str">
        <f t="shared" si="0"/>
        <v>Benguria and Saffie (2024)</v>
      </c>
      <c r="D14" s="14" t="s">
        <v>233</v>
      </c>
      <c r="E14" s="15" t="s">
        <v>135</v>
      </c>
      <c r="F14" s="16">
        <v>2024</v>
      </c>
      <c r="G14" s="13" t="s">
        <v>23</v>
      </c>
      <c r="H14" s="13" t="s">
        <v>6</v>
      </c>
      <c r="I14" s="15" t="s">
        <v>188</v>
      </c>
      <c r="J14" s="14" t="s">
        <v>267</v>
      </c>
      <c r="K14" s="13" t="s">
        <v>437</v>
      </c>
      <c r="L14" s="14" t="s">
        <v>438</v>
      </c>
      <c r="M14" s="14"/>
      <c r="N14" s="14" t="s">
        <v>439</v>
      </c>
      <c r="O14" s="14"/>
      <c r="P14" s="14"/>
      <c r="Q14" s="14"/>
      <c r="R14" s="14"/>
      <c r="S14" s="14" t="s">
        <v>44</v>
      </c>
      <c r="T14" s="13" t="s">
        <v>43</v>
      </c>
      <c r="U14" s="14"/>
      <c r="V14" s="13">
        <v>4</v>
      </c>
      <c r="W14" s="13">
        <v>4</v>
      </c>
      <c r="X14" s="13">
        <v>4</v>
      </c>
      <c r="Y14" s="14" t="s">
        <v>266</v>
      </c>
    </row>
    <row r="15" spans="1:25" s="17" customFormat="1" ht="238" x14ac:dyDescent="0.2">
      <c r="A15" s="13">
        <v>12</v>
      </c>
      <c r="B15" s="13" t="s">
        <v>159</v>
      </c>
      <c r="C15" s="13" t="str">
        <f t="shared" si="0"/>
        <v>Benguria et al. (2022)</v>
      </c>
      <c r="D15" s="13" t="s">
        <v>233</v>
      </c>
      <c r="E15" s="15" t="s">
        <v>158</v>
      </c>
      <c r="F15" s="16">
        <v>2022</v>
      </c>
      <c r="G15" s="13" t="s">
        <v>23</v>
      </c>
      <c r="H15" s="13" t="s">
        <v>6</v>
      </c>
      <c r="I15" s="15" t="s">
        <v>169</v>
      </c>
      <c r="J15" s="13" t="s">
        <v>236</v>
      </c>
      <c r="K15" s="14" t="s">
        <v>430</v>
      </c>
      <c r="L15" s="14" t="s">
        <v>431</v>
      </c>
      <c r="M15" s="14"/>
      <c r="N15" s="14" t="s">
        <v>432</v>
      </c>
      <c r="O15" s="14"/>
      <c r="P15" s="14"/>
      <c r="Q15" s="13" t="s">
        <v>45</v>
      </c>
      <c r="R15" s="14"/>
      <c r="S15" s="13" t="s">
        <v>44</v>
      </c>
      <c r="T15" s="14"/>
      <c r="U15" s="14"/>
      <c r="V15" s="13">
        <v>4</v>
      </c>
      <c r="W15" s="13">
        <v>4</v>
      </c>
      <c r="X15" s="13">
        <v>4</v>
      </c>
      <c r="Y15" s="14" t="s">
        <v>238</v>
      </c>
    </row>
    <row r="16" spans="1:25" s="17" customFormat="1" ht="170" x14ac:dyDescent="0.2">
      <c r="A16" s="13">
        <v>13</v>
      </c>
      <c r="B16" s="13" t="s">
        <v>141</v>
      </c>
      <c r="C16" s="13" t="str">
        <f t="shared" si="0"/>
        <v>Blanchard et al. (2024)</v>
      </c>
      <c r="D16" s="14" t="s">
        <v>233</v>
      </c>
      <c r="E16" s="15" t="s">
        <v>140</v>
      </c>
      <c r="F16" s="16">
        <v>2024</v>
      </c>
      <c r="G16" s="13" t="s">
        <v>23</v>
      </c>
      <c r="H16" s="13" t="s">
        <v>6</v>
      </c>
      <c r="I16" s="15" t="s">
        <v>180</v>
      </c>
      <c r="J16" s="14" t="s">
        <v>268</v>
      </c>
      <c r="K16" s="17" t="s">
        <v>433</v>
      </c>
      <c r="L16" s="14" t="s">
        <v>434</v>
      </c>
      <c r="N16" s="17" t="s">
        <v>435</v>
      </c>
      <c r="P16" s="14" t="s">
        <v>436</v>
      </c>
      <c r="Q16" s="14"/>
      <c r="R16" s="14"/>
      <c r="S16" s="14"/>
      <c r="T16" s="13" t="s">
        <v>43</v>
      </c>
      <c r="U16" s="14"/>
      <c r="V16" s="13">
        <v>4</v>
      </c>
      <c r="W16" s="13">
        <v>4</v>
      </c>
      <c r="X16" s="13">
        <v>4</v>
      </c>
      <c r="Y16" s="14" t="s">
        <v>269</v>
      </c>
    </row>
    <row r="17" spans="1:25" s="17" customFormat="1" ht="306" x14ac:dyDescent="0.2">
      <c r="A17" s="13">
        <v>14</v>
      </c>
      <c r="B17" s="13" t="s">
        <v>87</v>
      </c>
      <c r="C17" s="13" t="str">
        <f t="shared" si="0"/>
        <v>Bown and Wang (2024)</v>
      </c>
      <c r="D17" s="14" t="s">
        <v>233</v>
      </c>
      <c r="E17" s="15" t="s">
        <v>213</v>
      </c>
      <c r="F17" s="16">
        <v>2024</v>
      </c>
      <c r="G17" s="13" t="s">
        <v>22</v>
      </c>
      <c r="H17" s="13" t="s">
        <v>15</v>
      </c>
      <c r="I17" s="15" t="s">
        <v>212</v>
      </c>
      <c r="J17" s="14" t="s">
        <v>270</v>
      </c>
      <c r="K17" s="14" t="s">
        <v>397</v>
      </c>
      <c r="L17" s="14"/>
      <c r="M17" s="14"/>
      <c r="N17" s="14" t="s">
        <v>396</v>
      </c>
      <c r="O17" s="14"/>
      <c r="P17" s="14" t="s">
        <v>440</v>
      </c>
      <c r="Q17" s="13" t="s">
        <v>45</v>
      </c>
      <c r="R17" s="14"/>
      <c r="S17" s="14"/>
      <c r="T17" s="14"/>
      <c r="U17" s="14"/>
      <c r="V17" s="13">
        <v>4</v>
      </c>
      <c r="W17" s="13">
        <v>4</v>
      </c>
      <c r="X17" s="13">
        <v>4</v>
      </c>
      <c r="Y17" s="14" t="s">
        <v>271</v>
      </c>
    </row>
    <row r="18" spans="1:25" s="17" customFormat="1" ht="221" x14ac:dyDescent="0.2">
      <c r="A18" s="13">
        <v>15</v>
      </c>
      <c r="B18" s="13" t="s">
        <v>132</v>
      </c>
      <c r="C18" s="13" t="str">
        <f t="shared" si="0"/>
        <v>Broz and Werfel (2014)</v>
      </c>
      <c r="D18" s="14" t="s">
        <v>233</v>
      </c>
      <c r="E18" s="15" t="s">
        <v>131</v>
      </c>
      <c r="F18" s="16">
        <v>2014</v>
      </c>
      <c r="G18" s="13" t="s">
        <v>36</v>
      </c>
      <c r="H18" s="13" t="s">
        <v>12</v>
      </c>
      <c r="I18" s="15" t="s">
        <v>187</v>
      </c>
      <c r="J18" s="14" t="s">
        <v>273</v>
      </c>
      <c r="K18" s="14" t="s">
        <v>441</v>
      </c>
      <c r="L18" s="14" t="s">
        <v>442</v>
      </c>
      <c r="M18" s="14"/>
      <c r="N18" s="14" t="s">
        <v>443</v>
      </c>
      <c r="O18" s="14" t="s">
        <v>444</v>
      </c>
      <c r="P18" s="14"/>
      <c r="Q18" s="14"/>
      <c r="R18" s="14"/>
      <c r="S18" s="14"/>
      <c r="T18" s="13" t="s">
        <v>43</v>
      </c>
      <c r="U18" s="14"/>
      <c r="V18" s="13">
        <v>4</v>
      </c>
      <c r="W18" s="13" t="s">
        <v>40</v>
      </c>
      <c r="X18" s="13" t="s">
        <v>40</v>
      </c>
      <c r="Y18" s="14" t="s">
        <v>272</v>
      </c>
    </row>
    <row r="19" spans="1:25" s="17" customFormat="1" ht="221" x14ac:dyDescent="0.2">
      <c r="A19" s="13">
        <v>16</v>
      </c>
      <c r="B19" s="13" t="s">
        <v>376</v>
      </c>
      <c r="C19" s="13" t="str">
        <f t="shared" si="0"/>
        <v>Caliendo et al. (2019)</v>
      </c>
      <c r="D19" s="14" t="s">
        <v>233</v>
      </c>
      <c r="E19" s="15" t="s">
        <v>60</v>
      </c>
      <c r="F19" s="16">
        <v>2019</v>
      </c>
      <c r="G19" s="13" t="s">
        <v>16</v>
      </c>
      <c r="H19" s="13" t="s">
        <v>7</v>
      </c>
      <c r="I19" s="15" t="s">
        <v>224</v>
      </c>
      <c r="J19" s="14" t="s">
        <v>274</v>
      </c>
      <c r="K19" s="14" t="s">
        <v>445</v>
      </c>
      <c r="L19" s="14"/>
      <c r="M19" s="14" t="s">
        <v>446</v>
      </c>
      <c r="N19" s="14" t="s">
        <v>447</v>
      </c>
      <c r="O19" s="14" t="s">
        <v>448</v>
      </c>
      <c r="P19" s="14" t="s">
        <v>449</v>
      </c>
      <c r="Q19" s="14"/>
      <c r="R19" s="14"/>
      <c r="S19" s="14"/>
      <c r="T19" s="14"/>
      <c r="U19" s="13" t="s">
        <v>61</v>
      </c>
      <c r="V19" s="13" t="s">
        <v>5</v>
      </c>
      <c r="W19" s="13" t="s">
        <v>5</v>
      </c>
      <c r="X19" s="13" t="s">
        <v>5</v>
      </c>
      <c r="Y19" s="14" t="s">
        <v>275</v>
      </c>
    </row>
    <row r="20" spans="1:25" s="17" customFormat="1" ht="204" x14ac:dyDescent="0.2">
      <c r="A20" s="13">
        <v>17</v>
      </c>
      <c r="B20" s="14" t="s">
        <v>97</v>
      </c>
      <c r="C20" s="13" t="str">
        <f t="shared" si="0"/>
        <v>Carcelli and Park (2024)</v>
      </c>
      <c r="D20" s="14" t="s">
        <v>233</v>
      </c>
      <c r="E20" s="18" t="s">
        <v>96</v>
      </c>
      <c r="F20" s="19">
        <v>2024</v>
      </c>
      <c r="G20" s="13" t="s">
        <v>37</v>
      </c>
      <c r="H20" s="13" t="s">
        <v>13</v>
      </c>
      <c r="I20" s="15" t="s">
        <v>206</v>
      </c>
      <c r="J20" s="14" t="s">
        <v>277</v>
      </c>
      <c r="K20" s="14" t="s">
        <v>450</v>
      </c>
      <c r="L20" s="14" t="s">
        <v>451</v>
      </c>
      <c r="M20" s="14"/>
      <c r="N20" s="14" t="s">
        <v>452</v>
      </c>
      <c r="O20" s="14" t="s">
        <v>453</v>
      </c>
      <c r="P20" s="14" t="s">
        <v>454</v>
      </c>
      <c r="Q20" s="14"/>
      <c r="R20" s="14"/>
      <c r="S20" s="14" t="s">
        <v>44</v>
      </c>
      <c r="T20" s="14"/>
      <c r="U20" s="14"/>
      <c r="V20" s="14">
        <v>4</v>
      </c>
      <c r="W20" s="14" t="s">
        <v>40</v>
      </c>
      <c r="X20" s="14" t="s">
        <v>40</v>
      </c>
      <c r="Y20" s="14" t="s">
        <v>276</v>
      </c>
    </row>
    <row r="21" spans="1:25" s="17" customFormat="1" ht="238" x14ac:dyDescent="0.2">
      <c r="A21" s="13">
        <v>18</v>
      </c>
      <c r="B21" s="13" t="s">
        <v>99</v>
      </c>
      <c r="C21" s="13" t="str">
        <f t="shared" si="0"/>
        <v>Che et al. (2022)</v>
      </c>
      <c r="D21" s="14" t="s">
        <v>278</v>
      </c>
      <c r="E21" s="15" t="s">
        <v>142</v>
      </c>
      <c r="F21" s="16">
        <v>2022</v>
      </c>
      <c r="G21" s="13" t="s">
        <v>23</v>
      </c>
      <c r="H21" s="13" t="s">
        <v>6</v>
      </c>
      <c r="I21" s="15" t="s">
        <v>179</v>
      </c>
      <c r="J21" s="13" t="s">
        <v>281</v>
      </c>
      <c r="K21" s="17" t="s">
        <v>459</v>
      </c>
      <c r="L21" s="14" t="s">
        <v>460</v>
      </c>
      <c r="M21" s="14"/>
      <c r="N21" s="14" t="s">
        <v>461</v>
      </c>
      <c r="O21" s="14"/>
      <c r="P21" s="14"/>
      <c r="Q21" s="14"/>
      <c r="R21" s="14"/>
      <c r="S21" s="14"/>
      <c r="T21" s="13" t="s">
        <v>43</v>
      </c>
      <c r="U21" s="14"/>
      <c r="V21" s="13">
        <v>4</v>
      </c>
      <c r="W21" s="13">
        <v>4</v>
      </c>
      <c r="X21" s="13">
        <v>4</v>
      </c>
      <c r="Y21" s="14" t="s">
        <v>282</v>
      </c>
    </row>
    <row r="22" spans="1:25" s="17" customFormat="1" ht="255" x14ac:dyDescent="0.2">
      <c r="A22" s="13">
        <v>19</v>
      </c>
      <c r="B22" s="14" t="s">
        <v>99</v>
      </c>
      <c r="C22" s="13" t="str">
        <f t="shared" si="0"/>
        <v>Che et al. (2025)</v>
      </c>
      <c r="D22" s="14" t="s">
        <v>278</v>
      </c>
      <c r="E22" s="18" t="s">
        <v>98</v>
      </c>
      <c r="F22" s="19">
        <v>2025</v>
      </c>
      <c r="G22" s="13" t="s">
        <v>23</v>
      </c>
      <c r="H22" s="13" t="s">
        <v>6</v>
      </c>
      <c r="I22" s="15" t="s">
        <v>205</v>
      </c>
      <c r="J22" s="14" t="s">
        <v>279</v>
      </c>
      <c r="K22" s="14" t="s">
        <v>462</v>
      </c>
      <c r="L22" s="14" t="s">
        <v>455</v>
      </c>
      <c r="M22" s="14"/>
      <c r="N22" s="14" t="s">
        <v>456</v>
      </c>
      <c r="O22" s="14" t="s">
        <v>457</v>
      </c>
      <c r="P22" s="14" t="s">
        <v>458</v>
      </c>
      <c r="Q22" s="14"/>
      <c r="R22" s="14"/>
      <c r="S22" s="14" t="s">
        <v>44</v>
      </c>
      <c r="T22" s="13" t="s">
        <v>43</v>
      </c>
      <c r="U22" s="14"/>
      <c r="V22" s="14">
        <v>4</v>
      </c>
      <c r="W22" s="14">
        <v>4</v>
      </c>
      <c r="X22" s="14">
        <v>4</v>
      </c>
      <c r="Y22" s="14" t="s">
        <v>280</v>
      </c>
    </row>
    <row r="23" spans="1:25" s="17" customFormat="1" ht="221" x14ac:dyDescent="0.2">
      <c r="A23" s="13">
        <v>20</v>
      </c>
      <c r="B23" s="13" t="s">
        <v>103</v>
      </c>
      <c r="C23" s="13" t="str">
        <f t="shared" si="0"/>
        <v>Chetverikov et al. (2016)</v>
      </c>
      <c r="D23" s="14" t="s">
        <v>233</v>
      </c>
      <c r="E23" s="15" t="s">
        <v>102</v>
      </c>
      <c r="F23" s="16">
        <v>2016</v>
      </c>
      <c r="G23" s="13" t="s">
        <v>16</v>
      </c>
      <c r="H23" s="13" t="s">
        <v>7</v>
      </c>
      <c r="I23" s="15" t="s">
        <v>203</v>
      </c>
      <c r="J23" s="14" t="s">
        <v>284</v>
      </c>
      <c r="K23" s="14" t="s">
        <v>463</v>
      </c>
      <c r="L23" s="14"/>
      <c r="M23" s="14" t="s">
        <v>464</v>
      </c>
      <c r="N23" s="14"/>
      <c r="O23" s="14" t="s">
        <v>465</v>
      </c>
      <c r="P23" s="14" t="s">
        <v>466</v>
      </c>
      <c r="Q23" s="13" t="s">
        <v>45</v>
      </c>
      <c r="R23" s="14"/>
      <c r="S23" s="14" t="s">
        <v>44</v>
      </c>
      <c r="T23" s="13" t="s">
        <v>43</v>
      </c>
      <c r="U23" s="13" t="s">
        <v>61</v>
      </c>
      <c r="V23" s="13" t="s">
        <v>5</v>
      </c>
      <c r="W23" s="13" t="s">
        <v>5</v>
      </c>
      <c r="X23" s="13" t="s">
        <v>5</v>
      </c>
      <c r="Y23" s="14" t="s">
        <v>283</v>
      </c>
    </row>
    <row r="24" spans="1:25" s="17" customFormat="1" ht="238" x14ac:dyDescent="0.2">
      <c r="A24" s="13">
        <v>21</v>
      </c>
      <c r="B24" s="13" t="s">
        <v>112</v>
      </c>
      <c r="C24" s="13" t="str">
        <f t="shared" si="0"/>
        <v>Chor and Li (2024)</v>
      </c>
      <c r="D24" s="14" t="s">
        <v>233</v>
      </c>
      <c r="E24" s="15" t="s">
        <v>111</v>
      </c>
      <c r="F24" s="16">
        <v>2024</v>
      </c>
      <c r="G24" s="13" t="s">
        <v>23</v>
      </c>
      <c r="H24" s="13" t="s">
        <v>6</v>
      </c>
      <c r="I24" s="15" t="s">
        <v>198</v>
      </c>
      <c r="J24" s="14" t="s">
        <v>286</v>
      </c>
      <c r="K24" s="14" t="s">
        <v>469</v>
      </c>
      <c r="L24" s="14" t="s">
        <v>470</v>
      </c>
      <c r="M24" s="14"/>
      <c r="N24" s="14" t="s">
        <v>471</v>
      </c>
      <c r="O24" s="14"/>
      <c r="P24" s="14"/>
      <c r="Q24" s="14"/>
      <c r="R24" s="14"/>
      <c r="S24" s="14"/>
      <c r="T24" s="13" t="s">
        <v>43</v>
      </c>
      <c r="U24" s="14"/>
      <c r="V24" s="13">
        <v>4</v>
      </c>
      <c r="W24" s="13">
        <v>4</v>
      </c>
      <c r="X24" s="13">
        <v>4</v>
      </c>
      <c r="Y24" s="14" t="s">
        <v>285</v>
      </c>
    </row>
    <row r="25" spans="1:25" s="17" customFormat="1" ht="204" x14ac:dyDescent="0.2">
      <c r="A25" s="13">
        <v>22</v>
      </c>
      <c r="B25" s="14" t="s">
        <v>157</v>
      </c>
      <c r="C25" s="13" t="str">
        <f t="shared" si="0"/>
        <v>Chyzh and Urbatsch (2021)</v>
      </c>
      <c r="D25" s="14" t="s">
        <v>287</v>
      </c>
      <c r="E25" s="18" t="s">
        <v>156</v>
      </c>
      <c r="F25" s="19">
        <v>2021</v>
      </c>
      <c r="G25" s="13" t="s">
        <v>38</v>
      </c>
      <c r="H25" s="13" t="s">
        <v>18</v>
      </c>
      <c r="I25" s="15" t="s">
        <v>171</v>
      </c>
      <c r="J25" s="14" t="s">
        <v>288</v>
      </c>
      <c r="K25" s="14" t="s">
        <v>472</v>
      </c>
      <c r="L25" s="14"/>
      <c r="M25" s="14"/>
      <c r="N25" s="14" t="s">
        <v>473</v>
      </c>
      <c r="O25" s="14"/>
      <c r="P25" s="14"/>
      <c r="Q25" s="14"/>
      <c r="R25" s="14"/>
      <c r="S25" s="14" t="s">
        <v>44</v>
      </c>
      <c r="T25" s="14"/>
      <c r="U25" s="14"/>
      <c r="V25" s="14">
        <v>4</v>
      </c>
      <c r="W25" s="14" t="s">
        <v>40</v>
      </c>
      <c r="X25" s="14" t="s">
        <v>40</v>
      </c>
      <c r="Y25" s="14" t="s">
        <v>239</v>
      </c>
    </row>
    <row r="26" spans="1:25" s="17" customFormat="1" ht="255" x14ac:dyDescent="0.2">
      <c r="A26" s="13">
        <v>23</v>
      </c>
      <c r="B26" s="13" t="s">
        <v>65</v>
      </c>
      <c r="C26" s="13" t="str">
        <f t="shared" si="0"/>
        <v>Colantone and Stanig (2018)</v>
      </c>
      <c r="D26" s="14" t="s">
        <v>289</v>
      </c>
      <c r="E26" s="15" t="s">
        <v>64</v>
      </c>
      <c r="F26" s="16">
        <v>2018</v>
      </c>
      <c r="G26" s="13" t="s">
        <v>35</v>
      </c>
      <c r="H26" s="13" t="s">
        <v>7</v>
      </c>
      <c r="I26" s="15" t="s">
        <v>216</v>
      </c>
      <c r="J26" s="14" t="s">
        <v>290</v>
      </c>
      <c r="K26" s="14" t="s">
        <v>467</v>
      </c>
      <c r="L26" s="14"/>
      <c r="M26" s="14"/>
      <c r="N26" s="14"/>
      <c r="O26" s="14"/>
      <c r="P26" s="14" t="s">
        <v>468</v>
      </c>
      <c r="Q26" s="13" t="s">
        <v>45</v>
      </c>
      <c r="R26" s="14"/>
      <c r="S26" s="14" t="s">
        <v>44</v>
      </c>
      <c r="T26" s="13" t="s">
        <v>43</v>
      </c>
      <c r="U26" s="13" t="s">
        <v>61</v>
      </c>
      <c r="V26" s="13" t="s">
        <v>5</v>
      </c>
      <c r="W26" s="13" t="s">
        <v>40</v>
      </c>
      <c r="X26" s="13" t="s">
        <v>40</v>
      </c>
      <c r="Y26" s="14" t="s">
        <v>291</v>
      </c>
    </row>
    <row r="27" spans="1:25" s="17" customFormat="1" ht="204" x14ac:dyDescent="0.2">
      <c r="A27" s="13">
        <v>24</v>
      </c>
      <c r="B27" s="13" t="s">
        <v>86</v>
      </c>
      <c r="C27" s="13" t="str">
        <f t="shared" si="0"/>
        <v>Defever et al. (2015)</v>
      </c>
      <c r="D27" s="14" t="s">
        <v>294</v>
      </c>
      <c r="E27" s="15" t="s">
        <v>85</v>
      </c>
      <c r="F27" s="16">
        <v>2015</v>
      </c>
      <c r="G27" s="13" t="s">
        <v>23</v>
      </c>
      <c r="H27" s="13" t="s">
        <v>6</v>
      </c>
      <c r="I27" s="15" t="s">
        <v>214</v>
      </c>
      <c r="J27" s="14" t="s">
        <v>293</v>
      </c>
      <c r="K27" s="14" t="s">
        <v>474</v>
      </c>
      <c r="L27" s="14"/>
      <c r="M27" s="14"/>
      <c r="N27" s="14" t="s">
        <v>475</v>
      </c>
      <c r="O27" s="14"/>
      <c r="P27" s="14" t="s">
        <v>476</v>
      </c>
      <c r="Q27" s="13" t="s">
        <v>45</v>
      </c>
      <c r="R27" s="14"/>
      <c r="S27" s="14" t="s">
        <v>44</v>
      </c>
      <c r="T27" s="13" t="s">
        <v>43</v>
      </c>
      <c r="U27" s="14"/>
      <c r="V27" s="13">
        <v>4</v>
      </c>
      <c r="W27" s="13">
        <v>4</v>
      </c>
      <c r="X27" s="13">
        <v>4</v>
      </c>
      <c r="Y27" s="14" t="s">
        <v>292</v>
      </c>
    </row>
    <row r="28" spans="1:25" s="17" customFormat="1" ht="170" x14ac:dyDescent="0.2">
      <c r="A28" s="13">
        <v>25</v>
      </c>
      <c r="B28" s="13" t="s">
        <v>151</v>
      </c>
      <c r="C28" s="13" t="str">
        <f t="shared" si="0"/>
        <v>DuBois (2023)</v>
      </c>
      <c r="D28" s="14" t="s">
        <v>278</v>
      </c>
      <c r="E28" s="15" t="s">
        <v>150</v>
      </c>
      <c r="F28" s="16">
        <v>2023</v>
      </c>
      <c r="G28" s="13" t="s">
        <v>11</v>
      </c>
      <c r="H28" s="13" t="s">
        <v>9</v>
      </c>
      <c r="I28" s="15" t="s">
        <v>174</v>
      </c>
      <c r="J28" s="14" t="s">
        <v>243</v>
      </c>
      <c r="K28" s="14" t="s">
        <v>394</v>
      </c>
      <c r="L28" s="14"/>
      <c r="M28" s="14"/>
      <c r="N28" s="14"/>
      <c r="O28" s="14"/>
      <c r="P28" s="14" t="s">
        <v>395</v>
      </c>
      <c r="Q28" s="14"/>
      <c r="R28" s="14"/>
      <c r="S28" s="14"/>
      <c r="T28" s="13" t="s">
        <v>43</v>
      </c>
      <c r="U28" s="14"/>
      <c r="V28" s="13">
        <v>4</v>
      </c>
      <c r="W28" s="13">
        <v>4</v>
      </c>
      <c r="X28" s="13">
        <v>3</v>
      </c>
      <c r="Y28" s="14" t="s">
        <v>244</v>
      </c>
    </row>
    <row r="29" spans="1:25" s="17" customFormat="1" ht="153" x14ac:dyDescent="0.2">
      <c r="A29" s="13">
        <v>26</v>
      </c>
      <c r="B29" s="14" t="s">
        <v>118</v>
      </c>
      <c r="C29" s="13" t="str">
        <f t="shared" si="0"/>
        <v>Egger and Erhardt (2024)</v>
      </c>
      <c r="D29" s="14" t="s">
        <v>295</v>
      </c>
      <c r="E29" s="18" t="s">
        <v>117</v>
      </c>
      <c r="F29" s="19">
        <v>2024</v>
      </c>
      <c r="G29" s="13" t="s">
        <v>26</v>
      </c>
      <c r="H29" s="13" t="s">
        <v>7</v>
      </c>
      <c r="I29" s="15" t="s">
        <v>195</v>
      </c>
      <c r="J29" s="14" t="s">
        <v>297</v>
      </c>
      <c r="K29" s="14" t="s">
        <v>477</v>
      </c>
      <c r="L29" s="14"/>
      <c r="M29" s="14"/>
      <c r="N29" s="14" t="s">
        <v>478</v>
      </c>
      <c r="O29" s="14"/>
      <c r="P29" s="14"/>
      <c r="Q29" s="14"/>
      <c r="R29" s="14"/>
      <c r="S29" s="14" t="s">
        <v>44</v>
      </c>
      <c r="T29" s="14"/>
      <c r="U29" s="14"/>
      <c r="V29" s="14">
        <v>4</v>
      </c>
      <c r="W29" s="14">
        <v>4</v>
      </c>
      <c r="X29" s="14">
        <v>3</v>
      </c>
      <c r="Y29" s="14" t="s">
        <v>296</v>
      </c>
    </row>
    <row r="30" spans="1:25" s="17" customFormat="1" ht="238" x14ac:dyDescent="0.2">
      <c r="A30" s="13">
        <v>27</v>
      </c>
      <c r="B30" s="13" t="s">
        <v>161</v>
      </c>
      <c r="C30" s="13" t="str">
        <f t="shared" si="0"/>
        <v>Eugeni (2015)</v>
      </c>
      <c r="D30" s="14" t="s">
        <v>294</v>
      </c>
      <c r="E30" s="15" t="s">
        <v>160</v>
      </c>
      <c r="F30" s="16">
        <v>2015</v>
      </c>
      <c r="G30" s="13" t="s">
        <v>23</v>
      </c>
      <c r="H30" s="13" t="s">
        <v>6</v>
      </c>
      <c r="I30" s="15" t="s">
        <v>168</v>
      </c>
      <c r="J30" s="14" t="s">
        <v>235</v>
      </c>
      <c r="K30" s="14" t="s">
        <v>480</v>
      </c>
      <c r="L30" s="14"/>
      <c r="M30" s="14"/>
      <c r="N30" s="14"/>
      <c r="O30" s="14"/>
      <c r="P30" s="14" t="s">
        <v>481</v>
      </c>
      <c r="Q30" s="13" t="s">
        <v>45</v>
      </c>
      <c r="R30" s="14"/>
      <c r="S30" s="14"/>
      <c r="T30" s="13" t="s">
        <v>43</v>
      </c>
      <c r="U30" s="14"/>
      <c r="V30" s="13">
        <v>4</v>
      </c>
      <c r="W30" s="13">
        <v>4</v>
      </c>
      <c r="X30" s="13">
        <v>4</v>
      </c>
      <c r="Y30" s="14" t="s">
        <v>237</v>
      </c>
    </row>
    <row r="31" spans="1:25" s="17" customFormat="1" ht="204" x14ac:dyDescent="0.2">
      <c r="A31" s="13">
        <v>28</v>
      </c>
      <c r="B31" s="13" t="s">
        <v>91</v>
      </c>
      <c r="C31" s="13" t="str">
        <f t="shared" si="0"/>
        <v>Fan et al. (2020)</v>
      </c>
      <c r="D31" s="14" t="s">
        <v>278</v>
      </c>
      <c r="E31" s="15" t="s">
        <v>90</v>
      </c>
      <c r="F31" s="16">
        <v>2020</v>
      </c>
      <c r="G31" s="13" t="s">
        <v>23</v>
      </c>
      <c r="H31" s="13" t="s">
        <v>6</v>
      </c>
      <c r="I31" s="15" t="s">
        <v>208</v>
      </c>
      <c r="J31" s="14" t="s">
        <v>298</v>
      </c>
      <c r="K31" s="14" t="s">
        <v>498</v>
      </c>
      <c r="L31" s="14"/>
      <c r="M31" s="14"/>
      <c r="N31" s="14" t="s">
        <v>482</v>
      </c>
      <c r="O31" s="14"/>
      <c r="P31" s="14"/>
      <c r="Q31" s="13" t="s">
        <v>45</v>
      </c>
      <c r="R31" s="14"/>
      <c r="S31" s="14"/>
      <c r="T31" s="14"/>
      <c r="U31" s="14"/>
      <c r="V31" s="13">
        <v>4</v>
      </c>
      <c r="W31" s="13">
        <v>4</v>
      </c>
      <c r="X31" s="13">
        <v>4</v>
      </c>
      <c r="Y31" s="14" t="s">
        <v>299</v>
      </c>
    </row>
    <row r="32" spans="1:25" s="17" customFormat="1" ht="187" x14ac:dyDescent="0.2">
      <c r="A32" s="13">
        <v>29</v>
      </c>
      <c r="B32" s="13" t="s">
        <v>155</v>
      </c>
      <c r="C32" s="13" t="str">
        <f t="shared" si="0"/>
        <v>Fatum et al. (2018)</v>
      </c>
      <c r="D32" s="14" t="s">
        <v>300</v>
      </c>
      <c r="E32" s="15" t="s">
        <v>154</v>
      </c>
      <c r="F32" s="16">
        <v>2018</v>
      </c>
      <c r="G32" s="13" t="s">
        <v>23</v>
      </c>
      <c r="H32" s="13" t="s">
        <v>6</v>
      </c>
      <c r="I32" s="15" t="s">
        <v>172</v>
      </c>
      <c r="J32" s="14" t="s">
        <v>240</v>
      </c>
      <c r="K32" s="14" t="s">
        <v>485</v>
      </c>
      <c r="L32" s="14"/>
      <c r="M32" s="14" t="s">
        <v>484</v>
      </c>
      <c r="N32" s="14"/>
      <c r="O32" s="14"/>
      <c r="P32" s="14" t="s">
        <v>483</v>
      </c>
      <c r="Q32" s="13" t="s">
        <v>45</v>
      </c>
      <c r="R32" s="14"/>
      <c r="S32" s="13" t="s">
        <v>44</v>
      </c>
      <c r="T32" s="13" t="s">
        <v>43</v>
      </c>
      <c r="U32" s="14"/>
      <c r="V32" s="13">
        <v>4</v>
      </c>
      <c r="W32" s="13">
        <v>4</v>
      </c>
      <c r="X32" s="13">
        <v>4</v>
      </c>
      <c r="Y32" s="14" t="s">
        <v>241</v>
      </c>
    </row>
    <row r="33" spans="1:25" s="17" customFormat="1" ht="187" x14ac:dyDescent="0.2">
      <c r="A33" s="13">
        <v>30</v>
      </c>
      <c r="B33" s="13" t="s">
        <v>47</v>
      </c>
      <c r="C33" s="13" t="str">
        <f t="shared" si="0"/>
        <v>Feenstra et al. (2019)</v>
      </c>
      <c r="D33" s="14" t="s">
        <v>233</v>
      </c>
      <c r="E33" s="15" t="s">
        <v>46</v>
      </c>
      <c r="F33" s="16">
        <v>2019</v>
      </c>
      <c r="G33" s="13" t="s">
        <v>23</v>
      </c>
      <c r="H33" s="13" t="s">
        <v>6</v>
      </c>
      <c r="I33" s="15" t="s">
        <v>229</v>
      </c>
      <c r="J33" s="14" t="s">
        <v>301</v>
      </c>
      <c r="K33" s="14" t="s">
        <v>486</v>
      </c>
      <c r="L33" s="14"/>
      <c r="M33" s="14" t="s">
        <v>487</v>
      </c>
      <c r="N33" s="14" t="s">
        <v>488</v>
      </c>
      <c r="O33" s="14" t="s">
        <v>489</v>
      </c>
      <c r="P33" s="14"/>
      <c r="Q33" s="14"/>
      <c r="R33" s="14"/>
      <c r="S33" s="14" t="s">
        <v>44</v>
      </c>
      <c r="T33" s="13" t="s">
        <v>43</v>
      </c>
      <c r="U33" s="14"/>
      <c r="V33" s="13">
        <v>4</v>
      </c>
      <c r="W33" s="13">
        <v>4</v>
      </c>
      <c r="X33" s="13">
        <v>4</v>
      </c>
      <c r="Y33" s="14" t="s">
        <v>302</v>
      </c>
    </row>
    <row r="34" spans="1:25" s="17" customFormat="1" ht="255" x14ac:dyDescent="0.2">
      <c r="A34" s="13">
        <v>31</v>
      </c>
      <c r="B34" s="13" t="s">
        <v>114</v>
      </c>
      <c r="C34" s="13" t="str">
        <f t="shared" si="0"/>
        <v>Feigenbaum and Hall (2015)</v>
      </c>
      <c r="D34" s="14" t="s">
        <v>233</v>
      </c>
      <c r="E34" s="15" t="s">
        <v>113</v>
      </c>
      <c r="F34" s="16">
        <v>2015</v>
      </c>
      <c r="G34" s="13" t="s">
        <v>38</v>
      </c>
      <c r="H34" s="13" t="s">
        <v>18</v>
      </c>
      <c r="I34" s="15" t="s">
        <v>197</v>
      </c>
      <c r="J34" s="14" t="s">
        <v>304</v>
      </c>
      <c r="K34" s="17" t="s">
        <v>495</v>
      </c>
      <c r="M34" s="17" t="s">
        <v>496</v>
      </c>
      <c r="N34" s="17" t="s">
        <v>497</v>
      </c>
      <c r="P34" s="14"/>
      <c r="Q34" s="14"/>
      <c r="R34" s="14"/>
      <c r="S34" s="14" t="s">
        <v>44</v>
      </c>
      <c r="T34" s="13" t="s">
        <v>43</v>
      </c>
      <c r="U34" s="14"/>
      <c r="V34" s="13">
        <v>4</v>
      </c>
      <c r="W34" s="13" t="s">
        <v>40</v>
      </c>
      <c r="X34" s="13" t="s">
        <v>40</v>
      </c>
      <c r="Y34" s="14" t="s">
        <v>303</v>
      </c>
    </row>
    <row r="35" spans="1:25" s="17" customFormat="1" ht="187" x14ac:dyDescent="0.2">
      <c r="A35" s="13">
        <v>32</v>
      </c>
      <c r="B35" s="13" t="s">
        <v>56</v>
      </c>
      <c r="C35" s="13" t="str">
        <f t="shared" si="0"/>
        <v>Feng et al. (2017)</v>
      </c>
      <c r="D35" s="14" t="s">
        <v>278</v>
      </c>
      <c r="E35" s="15" t="s">
        <v>55</v>
      </c>
      <c r="F35" s="16">
        <v>2017</v>
      </c>
      <c r="G35" s="13" t="s">
        <v>23</v>
      </c>
      <c r="H35" s="13" t="s">
        <v>6</v>
      </c>
      <c r="I35" s="15" t="s">
        <v>221</v>
      </c>
      <c r="J35" s="14" t="s">
        <v>305</v>
      </c>
      <c r="K35" s="14" t="s">
        <v>486</v>
      </c>
      <c r="L35" s="14"/>
      <c r="M35" s="14" t="s">
        <v>487</v>
      </c>
      <c r="N35" s="14" t="s">
        <v>488</v>
      </c>
      <c r="O35" s="14" t="s">
        <v>489</v>
      </c>
      <c r="P35" s="14"/>
      <c r="Q35" s="13" t="s">
        <v>45</v>
      </c>
      <c r="R35" s="14"/>
      <c r="S35" s="14" t="s">
        <v>44</v>
      </c>
      <c r="T35" s="13" t="s">
        <v>43</v>
      </c>
      <c r="U35" s="14"/>
      <c r="V35" s="13">
        <v>4</v>
      </c>
      <c r="W35" s="13">
        <v>4</v>
      </c>
      <c r="X35" s="13">
        <v>4</v>
      </c>
      <c r="Y35" s="14" t="s">
        <v>306</v>
      </c>
    </row>
    <row r="36" spans="1:25" s="17" customFormat="1" ht="306" x14ac:dyDescent="0.2">
      <c r="A36" s="13">
        <v>33</v>
      </c>
      <c r="B36" s="14" t="s">
        <v>73</v>
      </c>
      <c r="C36" s="13" t="str">
        <f t="shared" si="0"/>
        <v>Flaaen et al. (2020)</v>
      </c>
      <c r="D36" s="14" t="s">
        <v>233</v>
      </c>
      <c r="E36" s="18" t="s">
        <v>72</v>
      </c>
      <c r="F36" s="19">
        <v>2020</v>
      </c>
      <c r="G36" s="13" t="s">
        <v>14</v>
      </c>
      <c r="H36" s="13" t="s">
        <v>15</v>
      </c>
      <c r="I36" s="15" t="s">
        <v>210</v>
      </c>
      <c r="J36" s="14" t="s">
        <v>307</v>
      </c>
      <c r="K36" s="14" t="s">
        <v>491</v>
      </c>
      <c r="L36" s="14" t="s">
        <v>492</v>
      </c>
      <c r="M36" s="14"/>
      <c r="N36" s="14" t="s">
        <v>493</v>
      </c>
      <c r="O36" s="14" t="s">
        <v>494</v>
      </c>
      <c r="P36" s="14"/>
      <c r="Q36" s="13" t="s">
        <v>45</v>
      </c>
      <c r="R36" s="14"/>
      <c r="S36" s="14" t="s">
        <v>44</v>
      </c>
      <c r="T36" s="13" t="s">
        <v>43</v>
      </c>
      <c r="U36" s="14"/>
      <c r="V36" s="14" t="s">
        <v>5</v>
      </c>
      <c r="W36" s="14" t="s">
        <v>5</v>
      </c>
      <c r="X36" s="14" t="s">
        <v>5</v>
      </c>
      <c r="Y36" s="14" t="s">
        <v>308</v>
      </c>
    </row>
    <row r="37" spans="1:25" s="17" customFormat="1" ht="323" x14ac:dyDescent="0.2">
      <c r="A37" s="13">
        <v>34</v>
      </c>
      <c r="B37" s="13" t="s">
        <v>105</v>
      </c>
      <c r="C37" s="13" t="str">
        <f t="shared" si="0"/>
        <v>Freund et al. (2024)</v>
      </c>
      <c r="D37" s="14" t="s">
        <v>233</v>
      </c>
      <c r="E37" s="15" t="s">
        <v>104</v>
      </c>
      <c r="F37" s="16">
        <v>2024</v>
      </c>
      <c r="G37" s="13" t="s">
        <v>23</v>
      </c>
      <c r="H37" s="13" t="s">
        <v>6</v>
      </c>
      <c r="I37" s="15" t="s">
        <v>202</v>
      </c>
      <c r="J37" s="14" t="s">
        <v>309</v>
      </c>
      <c r="K37" s="14" t="s">
        <v>502</v>
      </c>
      <c r="L37" s="17" t="s">
        <v>503</v>
      </c>
      <c r="M37" s="14" t="s">
        <v>499</v>
      </c>
      <c r="N37" s="14" t="s">
        <v>500</v>
      </c>
      <c r="O37" s="14" t="s">
        <v>501</v>
      </c>
      <c r="P37" s="14"/>
      <c r="Q37" s="14"/>
      <c r="R37" s="14"/>
      <c r="S37" s="14" t="s">
        <v>44</v>
      </c>
      <c r="T37" s="13" t="s">
        <v>43</v>
      </c>
      <c r="U37" s="14"/>
      <c r="V37" s="13">
        <v>4</v>
      </c>
      <c r="W37" s="13">
        <v>4</v>
      </c>
      <c r="X37" s="13">
        <v>4</v>
      </c>
      <c r="Y37" s="14" t="s">
        <v>308</v>
      </c>
    </row>
    <row r="38" spans="1:25" s="17" customFormat="1" ht="272" x14ac:dyDescent="0.2">
      <c r="A38" s="13">
        <v>35</v>
      </c>
      <c r="B38" s="13" t="s">
        <v>71</v>
      </c>
      <c r="C38" s="13" t="str">
        <f t="shared" si="0"/>
        <v>Galantucci (2015)</v>
      </c>
      <c r="D38" s="14" t="s">
        <v>233</v>
      </c>
      <c r="E38" s="15" t="s">
        <v>70</v>
      </c>
      <c r="F38" s="16">
        <v>2015</v>
      </c>
      <c r="G38" s="13" t="s">
        <v>37</v>
      </c>
      <c r="H38" s="13" t="s">
        <v>13</v>
      </c>
      <c r="I38" s="15" t="s">
        <v>211</v>
      </c>
      <c r="J38" s="14" t="s">
        <v>311</v>
      </c>
      <c r="K38" s="14" t="s">
        <v>504</v>
      </c>
      <c r="L38" s="14" t="s">
        <v>505</v>
      </c>
      <c r="M38" s="14"/>
      <c r="N38" s="14" t="s">
        <v>506</v>
      </c>
      <c r="O38" s="14" t="s">
        <v>507</v>
      </c>
      <c r="P38" s="14"/>
      <c r="Q38" s="13" t="s">
        <v>45</v>
      </c>
      <c r="R38" s="14"/>
      <c r="S38" s="14" t="s">
        <v>44</v>
      </c>
      <c r="T38" s="13" t="s">
        <v>43</v>
      </c>
      <c r="U38" s="14"/>
      <c r="V38" s="13">
        <v>4</v>
      </c>
      <c r="W38" s="13" t="s">
        <v>40</v>
      </c>
      <c r="X38" s="13" t="s">
        <v>40</v>
      </c>
      <c r="Y38" s="14" t="s">
        <v>310</v>
      </c>
    </row>
    <row r="39" spans="1:25" s="17" customFormat="1" ht="323" x14ac:dyDescent="0.2">
      <c r="A39" s="13">
        <v>36</v>
      </c>
      <c r="B39" s="13" t="s">
        <v>63</v>
      </c>
      <c r="C39" s="13" t="str">
        <f t="shared" si="0"/>
        <v>Galle and Lorentzen (2024)</v>
      </c>
      <c r="D39" s="14" t="s">
        <v>313</v>
      </c>
      <c r="E39" s="15" t="s">
        <v>62</v>
      </c>
      <c r="F39" s="16">
        <v>2024</v>
      </c>
      <c r="G39" s="13" t="s">
        <v>23</v>
      </c>
      <c r="H39" s="13" t="s">
        <v>6</v>
      </c>
      <c r="I39" s="15" t="s">
        <v>220</v>
      </c>
      <c r="J39" s="14" t="s">
        <v>314</v>
      </c>
      <c r="K39" s="14" t="s">
        <v>508</v>
      </c>
      <c r="L39" s="14"/>
      <c r="M39" s="14" t="s">
        <v>509</v>
      </c>
      <c r="N39" s="14"/>
      <c r="O39" s="14" t="s">
        <v>510</v>
      </c>
      <c r="P39" s="14"/>
      <c r="Q39" s="14"/>
      <c r="R39" s="14"/>
      <c r="S39" s="14"/>
      <c r="T39" s="13" t="s">
        <v>43</v>
      </c>
      <c r="U39" s="14"/>
      <c r="V39" s="13">
        <v>4</v>
      </c>
      <c r="W39" s="13">
        <v>4</v>
      </c>
      <c r="X39" s="13">
        <v>4</v>
      </c>
      <c r="Y39" s="14" t="s">
        <v>312</v>
      </c>
    </row>
    <row r="40" spans="1:25" s="17" customFormat="1" ht="272" x14ac:dyDescent="0.2">
      <c r="A40" s="13">
        <v>37</v>
      </c>
      <c r="B40" s="13" t="s">
        <v>145</v>
      </c>
      <c r="C40" s="13" t="str">
        <f t="shared" si="0"/>
        <v>Gaupp et al. (2017)</v>
      </c>
      <c r="D40" s="14" t="s">
        <v>294</v>
      </c>
      <c r="E40" s="15" t="s">
        <v>144</v>
      </c>
      <c r="F40" s="16">
        <v>2017</v>
      </c>
      <c r="G40" s="13" t="s">
        <v>39</v>
      </c>
      <c r="H40" s="13" t="s">
        <v>7</v>
      </c>
      <c r="I40" s="15" t="s">
        <v>177</v>
      </c>
      <c r="J40" s="14" t="s">
        <v>316</v>
      </c>
      <c r="K40" s="14" t="s">
        <v>511</v>
      </c>
      <c r="L40" s="14"/>
      <c r="M40" s="14"/>
      <c r="N40" s="14"/>
      <c r="O40" s="14"/>
      <c r="P40" s="14" t="s">
        <v>512</v>
      </c>
      <c r="Q40" s="14"/>
      <c r="R40" s="14"/>
      <c r="S40" s="14"/>
      <c r="T40" s="14"/>
      <c r="U40" s="13" t="s">
        <v>61</v>
      </c>
      <c r="V40" s="13">
        <v>4</v>
      </c>
      <c r="W40" s="13">
        <v>4</v>
      </c>
      <c r="X40" s="13">
        <v>4</v>
      </c>
      <c r="Y40" s="14" t="s">
        <v>315</v>
      </c>
    </row>
    <row r="41" spans="1:25" s="17" customFormat="1" ht="238" x14ac:dyDescent="0.2">
      <c r="A41" s="13">
        <v>38</v>
      </c>
      <c r="B41" s="14" t="s">
        <v>42</v>
      </c>
      <c r="C41" s="13" t="str">
        <f t="shared" si="0"/>
        <v>Grossman et al. (2024)</v>
      </c>
      <c r="D41" s="14" t="s">
        <v>233</v>
      </c>
      <c r="E41" s="18" t="s">
        <v>41</v>
      </c>
      <c r="F41" s="19">
        <v>2024</v>
      </c>
      <c r="G41" s="13" t="s">
        <v>14</v>
      </c>
      <c r="H41" s="13" t="s">
        <v>15</v>
      </c>
      <c r="I41" s="15" t="s">
        <v>230</v>
      </c>
      <c r="J41" s="14" t="s">
        <v>317</v>
      </c>
      <c r="K41" s="14" t="s">
        <v>513</v>
      </c>
      <c r="L41" s="14" t="s">
        <v>514</v>
      </c>
      <c r="M41" s="14"/>
      <c r="N41" s="14" t="s">
        <v>515</v>
      </c>
      <c r="O41" s="14" t="s">
        <v>516</v>
      </c>
      <c r="P41" s="14"/>
      <c r="Q41" s="13" t="s">
        <v>45</v>
      </c>
      <c r="R41" s="14"/>
      <c r="S41" s="14" t="s">
        <v>44</v>
      </c>
      <c r="T41" s="13" t="s">
        <v>43</v>
      </c>
      <c r="U41" s="14"/>
      <c r="V41" s="14" t="s">
        <v>5</v>
      </c>
      <c r="W41" s="14" t="s">
        <v>5</v>
      </c>
      <c r="X41" s="14" t="s">
        <v>5</v>
      </c>
      <c r="Y41" s="14" t="s">
        <v>318</v>
      </c>
    </row>
    <row r="42" spans="1:25" s="17" customFormat="1" ht="409.6" x14ac:dyDescent="0.2">
      <c r="A42" s="13">
        <v>39</v>
      </c>
      <c r="B42" s="13" t="s">
        <v>95</v>
      </c>
      <c r="C42" s="13" t="str">
        <f t="shared" si="0"/>
        <v>Handley and Limão (2017)</v>
      </c>
      <c r="D42" s="14" t="s">
        <v>233</v>
      </c>
      <c r="E42" s="15" t="s">
        <v>94</v>
      </c>
      <c r="F42" s="16">
        <v>2017</v>
      </c>
      <c r="G42" s="13" t="s">
        <v>14</v>
      </c>
      <c r="H42" s="13" t="s">
        <v>15</v>
      </c>
      <c r="I42" s="15" t="s">
        <v>207</v>
      </c>
      <c r="J42" s="14" t="s">
        <v>319</v>
      </c>
      <c r="K42" s="14" t="s">
        <v>517</v>
      </c>
      <c r="L42" s="14" t="s">
        <v>518</v>
      </c>
      <c r="M42" s="14"/>
      <c r="N42" s="14" t="s">
        <v>519</v>
      </c>
      <c r="O42" s="14" t="s">
        <v>520</v>
      </c>
      <c r="P42" s="14"/>
      <c r="Q42" s="14"/>
      <c r="R42" s="14"/>
      <c r="S42" s="14" t="s">
        <v>44</v>
      </c>
      <c r="T42" s="13" t="s">
        <v>43</v>
      </c>
      <c r="U42" s="14"/>
      <c r="V42" s="13" t="s">
        <v>5</v>
      </c>
      <c r="W42" s="13" t="s">
        <v>5</v>
      </c>
      <c r="X42" s="13" t="s">
        <v>5</v>
      </c>
      <c r="Y42" s="14" t="s">
        <v>320</v>
      </c>
    </row>
    <row r="43" spans="1:25" s="17" customFormat="1" ht="404" x14ac:dyDescent="0.2">
      <c r="A43" s="13">
        <v>40</v>
      </c>
      <c r="B43" s="13" t="s">
        <v>377</v>
      </c>
      <c r="C43" s="13" t="str">
        <f t="shared" si="0"/>
        <v>Heilmann (2016)</v>
      </c>
      <c r="D43" s="14" t="s">
        <v>233</v>
      </c>
      <c r="E43" s="15" t="s">
        <v>139</v>
      </c>
      <c r="F43" s="16">
        <v>2016</v>
      </c>
      <c r="G43" s="13" t="s">
        <v>23</v>
      </c>
      <c r="H43" s="13" t="s">
        <v>6</v>
      </c>
      <c r="I43" s="15" t="s">
        <v>181</v>
      </c>
      <c r="J43" s="14" t="s">
        <v>321</v>
      </c>
      <c r="K43" s="14" t="s">
        <v>521</v>
      </c>
      <c r="L43" s="14"/>
      <c r="M43" s="14"/>
      <c r="N43" s="14"/>
      <c r="O43" s="14"/>
      <c r="P43" s="14" t="s">
        <v>522</v>
      </c>
      <c r="Q43" s="13" t="s">
        <v>45</v>
      </c>
      <c r="R43" s="14"/>
      <c r="S43" s="14"/>
      <c r="T43" s="13" t="s">
        <v>43</v>
      </c>
      <c r="U43" s="14"/>
      <c r="V43" s="13">
        <v>4</v>
      </c>
      <c r="W43" s="13">
        <v>4</v>
      </c>
      <c r="X43" s="13">
        <v>4</v>
      </c>
      <c r="Y43" s="14" t="s">
        <v>322</v>
      </c>
    </row>
    <row r="44" spans="1:25" s="17" customFormat="1" ht="388" x14ac:dyDescent="0.2">
      <c r="A44" s="13">
        <v>41</v>
      </c>
      <c r="B44" s="13" t="s">
        <v>79</v>
      </c>
      <c r="C44" s="13" t="str">
        <f t="shared" si="0"/>
        <v>Jakubik and Stolzenburg (2021)</v>
      </c>
      <c r="D44" s="14" t="s">
        <v>295</v>
      </c>
      <c r="E44" s="15" t="s">
        <v>78</v>
      </c>
      <c r="F44" s="16">
        <v>2021</v>
      </c>
      <c r="G44" s="13" t="s">
        <v>33</v>
      </c>
      <c r="H44" s="13" t="s">
        <v>13</v>
      </c>
      <c r="I44" s="15" t="s">
        <v>184</v>
      </c>
      <c r="J44" s="14" t="s">
        <v>324</v>
      </c>
      <c r="K44" s="14" t="s">
        <v>523</v>
      </c>
      <c r="L44" s="14"/>
      <c r="M44" s="14" t="s">
        <v>524</v>
      </c>
      <c r="N44" s="14" t="s">
        <v>525</v>
      </c>
      <c r="O44" s="14" t="s">
        <v>526</v>
      </c>
      <c r="P44" s="14"/>
      <c r="Q44" s="13" t="s">
        <v>45</v>
      </c>
      <c r="R44" s="14"/>
      <c r="S44" s="14" t="s">
        <v>44</v>
      </c>
      <c r="T44" s="13" t="s">
        <v>43</v>
      </c>
      <c r="U44" s="14"/>
      <c r="V44" s="13">
        <v>4</v>
      </c>
      <c r="W44" s="13">
        <v>4</v>
      </c>
      <c r="X44" s="13">
        <v>4</v>
      </c>
      <c r="Y44" s="14" t="s">
        <v>323</v>
      </c>
    </row>
    <row r="45" spans="1:25" s="17" customFormat="1" ht="204" x14ac:dyDescent="0.2">
      <c r="A45" s="13">
        <v>42</v>
      </c>
      <c r="B45" s="13" t="s">
        <v>89</v>
      </c>
      <c r="C45" s="13" t="str">
        <f t="shared" si="0"/>
        <v>Jiang et al. (2023)</v>
      </c>
      <c r="D45" s="14" t="s">
        <v>278</v>
      </c>
      <c r="E45" s="15" t="s">
        <v>88</v>
      </c>
      <c r="F45" s="16">
        <v>2023</v>
      </c>
      <c r="G45" s="13" t="s">
        <v>23</v>
      </c>
      <c r="H45" s="13" t="s">
        <v>6</v>
      </c>
      <c r="I45" s="15" t="s">
        <v>209</v>
      </c>
      <c r="J45" s="14" t="s">
        <v>326</v>
      </c>
      <c r="K45" s="14" t="s">
        <v>527</v>
      </c>
      <c r="L45" s="14" t="s">
        <v>528</v>
      </c>
      <c r="M45" s="14"/>
      <c r="N45" s="14" t="s">
        <v>529</v>
      </c>
      <c r="O45" s="14"/>
      <c r="P45" s="14"/>
      <c r="Q45" s="14"/>
      <c r="R45" s="14"/>
      <c r="S45" s="14" t="s">
        <v>44</v>
      </c>
      <c r="T45" s="13" t="s">
        <v>43</v>
      </c>
      <c r="U45" s="14"/>
      <c r="V45" s="13">
        <v>4</v>
      </c>
      <c r="W45" s="13">
        <v>4</v>
      </c>
      <c r="X45" s="13">
        <v>4</v>
      </c>
      <c r="Y45" s="14" t="s">
        <v>325</v>
      </c>
    </row>
    <row r="46" spans="1:25" s="17" customFormat="1" ht="289" x14ac:dyDescent="0.2">
      <c r="A46" s="13">
        <v>43</v>
      </c>
      <c r="B46" s="14" t="s">
        <v>75</v>
      </c>
      <c r="C46" s="13" t="str">
        <f t="shared" si="0"/>
        <v>Jiao et al. (2024)</v>
      </c>
      <c r="D46" s="14" t="s">
        <v>278</v>
      </c>
      <c r="E46" s="18" t="s">
        <v>74</v>
      </c>
      <c r="F46" s="19">
        <v>2024</v>
      </c>
      <c r="G46" s="13" t="s">
        <v>27</v>
      </c>
      <c r="H46" s="13" t="s">
        <v>28</v>
      </c>
      <c r="I46" s="15" t="s">
        <v>185</v>
      </c>
      <c r="J46" s="14" t="s">
        <v>327</v>
      </c>
      <c r="K46" s="14" t="s">
        <v>535</v>
      </c>
      <c r="L46" s="14" t="s">
        <v>536</v>
      </c>
      <c r="M46" s="14"/>
      <c r="N46" s="14" t="s">
        <v>537</v>
      </c>
      <c r="O46" s="14"/>
      <c r="P46" s="14"/>
      <c r="Q46" s="14"/>
      <c r="R46" s="14"/>
      <c r="S46" s="14" t="s">
        <v>44</v>
      </c>
      <c r="T46" s="13" t="s">
        <v>43</v>
      </c>
      <c r="U46" s="14"/>
      <c r="V46" s="14">
        <v>4</v>
      </c>
      <c r="W46" s="14">
        <v>4</v>
      </c>
      <c r="X46" s="14">
        <v>4</v>
      </c>
      <c r="Y46" s="14" t="s">
        <v>234</v>
      </c>
    </row>
    <row r="47" spans="1:25" s="17" customFormat="1" ht="289" x14ac:dyDescent="0.2">
      <c r="A47" s="13">
        <v>44</v>
      </c>
      <c r="B47" s="13" t="s">
        <v>51</v>
      </c>
      <c r="C47" s="13" t="str">
        <f t="shared" si="0"/>
        <v>Ju et al. (2024)</v>
      </c>
      <c r="D47" s="14" t="s">
        <v>278</v>
      </c>
      <c r="E47" s="15" t="s">
        <v>50</v>
      </c>
      <c r="F47" s="16">
        <v>2024</v>
      </c>
      <c r="G47" s="13" t="s">
        <v>25</v>
      </c>
      <c r="H47" s="13" t="s">
        <v>6</v>
      </c>
      <c r="I47" s="15" t="s">
        <v>227</v>
      </c>
      <c r="J47" s="14" t="s">
        <v>328</v>
      </c>
      <c r="K47" s="14" t="s">
        <v>530</v>
      </c>
      <c r="L47" s="14" t="s">
        <v>531</v>
      </c>
      <c r="M47" s="14" t="s">
        <v>532</v>
      </c>
      <c r="N47" s="14" t="s">
        <v>534</v>
      </c>
      <c r="O47" s="14"/>
      <c r="P47" s="14" t="s">
        <v>533</v>
      </c>
      <c r="Q47" s="13" t="s">
        <v>45</v>
      </c>
      <c r="R47" s="14"/>
      <c r="S47" s="14" t="s">
        <v>44</v>
      </c>
      <c r="T47" s="13" t="s">
        <v>43</v>
      </c>
      <c r="U47" s="14"/>
      <c r="V47" s="13">
        <v>4</v>
      </c>
      <c r="W47" s="13">
        <v>4</v>
      </c>
      <c r="X47" s="13">
        <v>4</v>
      </c>
      <c r="Y47" s="14" t="s">
        <v>329</v>
      </c>
    </row>
    <row r="48" spans="1:25" s="17" customFormat="1" ht="255" x14ac:dyDescent="0.2">
      <c r="A48" s="13">
        <v>45</v>
      </c>
      <c r="B48" s="13" t="s">
        <v>378</v>
      </c>
      <c r="C48" s="13" t="str">
        <f t="shared" si="0"/>
        <v>Kalouptsidi (2018)</v>
      </c>
      <c r="D48" s="14" t="s">
        <v>233</v>
      </c>
      <c r="E48" s="15" t="s">
        <v>143</v>
      </c>
      <c r="F48" s="16">
        <v>2018</v>
      </c>
      <c r="G48" s="13" t="s">
        <v>19</v>
      </c>
      <c r="H48" s="13" t="s">
        <v>13</v>
      </c>
      <c r="I48" s="15" t="s">
        <v>178</v>
      </c>
      <c r="J48" s="14" t="s">
        <v>331</v>
      </c>
      <c r="K48" s="14" t="s">
        <v>538</v>
      </c>
      <c r="L48" s="14"/>
      <c r="M48" s="14" t="s">
        <v>539</v>
      </c>
      <c r="N48" s="14"/>
      <c r="O48" s="14"/>
      <c r="P48" s="14" t="s">
        <v>540</v>
      </c>
      <c r="Q48" s="13" t="s">
        <v>45</v>
      </c>
      <c r="R48" s="14"/>
      <c r="S48" s="14"/>
      <c r="T48" s="13" t="s">
        <v>43</v>
      </c>
      <c r="U48" s="14"/>
      <c r="V48" s="13" t="s">
        <v>5</v>
      </c>
      <c r="W48" s="13" t="s">
        <v>5</v>
      </c>
      <c r="X48" s="13" t="s">
        <v>5</v>
      </c>
      <c r="Y48" s="14" t="s">
        <v>330</v>
      </c>
    </row>
    <row r="49" spans="1:25" s="17" customFormat="1" ht="204" x14ac:dyDescent="0.2">
      <c r="A49" s="13">
        <v>46</v>
      </c>
      <c r="B49" s="14" t="s">
        <v>81</v>
      </c>
      <c r="C49" s="13" t="str">
        <f t="shared" si="0"/>
        <v>Kim and Margalit (2021)</v>
      </c>
      <c r="D49" s="14" t="s">
        <v>490</v>
      </c>
      <c r="E49" s="18" t="s">
        <v>80</v>
      </c>
      <c r="F49" s="19">
        <v>2021</v>
      </c>
      <c r="G49" s="13" t="s">
        <v>36</v>
      </c>
      <c r="H49" s="13" t="s">
        <v>12</v>
      </c>
      <c r="I49" s="15" t="s">
        <v>218</v>
      </c>
      <c r="J49" s="14" t="s">
        <v>333</v>
      </c>
      <c r="K49" s="14" t="s">
        <v>542</v>
      </c>
      <c r="L49" s="17" t="s">
        <v>543</v>
      </c>
      <c r="M49" s="14" t="s">
        <v>541</v>
      </c>
      <c r="N49" s="14" t="s">
        <v>544</v>
      </c>
      <c r="O49" s="14" t="s">
        <v>545</v>
      </c>
      <c r="P49" s="14" t="s">
        <v>546</v>
      </c>
      <c r="Q49" s="14"/>
      <c r="R49" s="14"/>
      <c r="S49" s="14" t="s">
        <v>44</v>
      </c>
      <c r="T49" s="14"/>
      <c r="U49" s="14"/>
      <c r="V49" s="14">
        <v>4</v>
      </c>
      <c r="W49" s="14" t="s">
        <v>40</v>
      </c>
      <c r="X49" s="14" t="s">
        <v>40</v>
      </c>
      <c r="Y49" s="14" t="s">
        <v>332</v>
      </c>
    </row>
    <row r="50" spans="1:25" s="17" customFormat="1" ht="221" x14ac:dyDescent="0.2">
      <c r="A50" s="13">
        <v>47</v>
      </c>
      <c r="B50" s="13" t="s">
        <v>59</v>
      </c>
      <c r="C50" s="13" t="str">
        <f t="shared" si="0"/>
        <v>Kim and Pelc (2021)</v>
      </c>
      <c r="D50" s="14" t="s">
        <v>490</v>
      </c>
      <c r="E50" s="15" t="s">
        <v>58</v>
      </c>
      <c r="F50" s="16">
        <v>2021</v>
      </c>
      <c r="G50" s="13" t="s">
        <v>37</v>
      </c>
      <c r="H50" s="13" t="s">
        <v>13</v>
      </c>
      <c r="I50" s="15" t="s">
        <v>223</v>
      </c>
      <c r="J50" s="14" t="s">
        <v>334</v>
      </c>
      <c r="K50" s="14" t="s">
        <v>548</v>
      </c>
      <c r="M50" s="14" t="s">
        <v>549</v>
      </c>
      <c r="N50" s="14" t="s">
        <v>550</v>
      </c>
      <c r="O50" s="14" t="s">
        <v>551</v>
      </c>
      <c r="P50" s="14" t="s">
        <v>552</v>
      </c>
      <c r="Q50" s="13" t="s">
        <v>45</v>
      </c>
      <c r="R50" s="14"/>
      <c r="S50" s="14"/>
      <c r="T50" s="13" t="s">
        <v>43</v>
      </c>
      <c r="U50" s="14"/>
      <c r="V50" s="13">
        <v>4</v>
      </c>
      <c r="W50" s="13" t="s">
        <v>40</v>
      </c>
      <c r="X50" s="13" t="s">
        <v>40</v>
      </c>
      <c r="Y50" s="14" t="s">
        <v>335</v>
      </c>
    </row>
    <row r="51" spans="1:25" s="17" customFormat="1" ht="255" x14ac:dyDescent="0.2">
      <c r="A51" s="13">
        <v>48</v>
      </c>
      <c r="B51" s="14" t="s">
        <v>547</v>
      </c>
      <c r="C51" s="13" t="str">
        <f t="shared" si="0"/>
        <v>Liang (2017)</v>
      </c>
      <c r="D51" s="14" t="s">
        <v>233</v>
      </c>
      <c r="E51" s="18" t="s">
        <v>54</v>
      </c>
      <c r="F51" s="19">
        <v>2017</v>
      </c>
      <c r="G51" s="13" t="s">
        <v>34</v>
      </c>
      <c r="H51" s="13" t="s">
        <v>9</v>
      </c>
      <c r="I51" s="15" t="s">
        <v>225</v>
      </c>
      <c r="J51" s="14" t="s">
        <v>337</v>
      </c>
      <c r="K51" s="14" t="s">
        <v>553</v>
      </c>
      <c r="L51" s="14"/>
      <c r="M51" s="14" t="s">
        <v>554</v>
      </c>
      <c r="N51" s="14" t="s">
        <v>555</v>
      </c>
      <c r="O51" s="14" t="s">
        <v>556</v>
      </c>
      <c r="P51" s="14"/>
      <c r="Q51" s="13" t="s">
        <v>45</v>
      </c>
      <c r="R51" s="14"/>
      <c r="S51" s="14" t="s">
        <v>44</v>
      </c>
      <c r="T51" s="13" t="s">
        <v>43</v>
      </c>
      <c r="U51" s="14"/>
      <c r="V51" s="14">
        <v>4</v>
      </c>
      <c r="W51" s="14">
        <v>4</v>
      </c>
      <c r="X51" s="14">
        <v>3</v>
      </c>
      <c r="Y51" s="14" t="s">
        <v>336</v>
      </c>
    </row>
    <row r="52" spans="1:25" s="17" customFormat="1" ht="388" x14ac:dyDescent="0.2">
      <c r="A52" s="13">
        <v>49</v>
      </c>
      <c r="B52" s="13" t="s">
        <v>134</v>
      </c>
      <c r="C52" s="13" t="str">
        <f t="shared" si="0"/>
        <v>Lu and Zhou (2023)</v>
      </c>
      <c r="D52" s="14" t="s">
        <v>338</v>
      </c>
      <c r="E52" s="15" t="s">
        <v>133</v>
      </c>
      <c r="F52" s="16">
        <v>2023</v>
      </c>
      <c r="G52" s="13" t="s">
        <v>29</v>
      </c>
      <c r="H52" s="13" t="s">
        <v>10</v>
      </c>
      <c r="I52" s="15" t="s">
        <v>186</v>
      </c>
      <c r="J52" s="14" t="s">
        <v>339</v>
      </c>
      <c r="K52" s="14" t="s">
        <v>557</v>
      </c>
      <c r="L52" s="14" t="s">
        <v>558</v>
      </c>
      <c r="M52" s="14"/>
      <c r="N52" s="14"/>
      <c r="O52" s="14"/>
      <c r="P52" s="14"/>
      <c r="Q52" s="14"/>
      <c r="R52" s="13" t="s">
        <v>84</v>
      </c>
      <c r="S52" s="14"/>
      <c r="T52" s="14"/>
      <c r="U52" s="14"/>
      <c r="V52" s="13" t="s">
        <v>5</v>
      </c>
      <c r="W52" s="13" t="s">
        <v>5</v>
      </c>
      <c r="X52" s="13" t="s">
        <v>5</v>
      </c>
      <c r="Y52" s="14" t="s">
        <v>340</v>
      </c>
    </row>
    <row r="53" spans="1:25" s="17" customFormat="1" ht="404" x14ac:dyDescent="0.2">
      <c r="A53" s="13">
        <v>50</v>
      </c>
      <c r="B53" s="14" t="s">
        <v>128</v>
      </c>
      <c r="C53" s="13" t="str">
        <f t="shared" si="0"/>
        <v>Lu et al. (2018)</v>
      </c>
      <c r="D53" s="14" t="s">
        <v>278</v>
      </c>
      <c r="E53" s="18" t="s">
        <v>127</v>
      </c>
      <c r="F53" s="19">
        <v>2018</v>
      </c>
      <c r="G53" s="13" t="s">
        <v>23</v>
      </c>
      <c r="H53" s="13" t="s">
        <v>6</v>
      </c>
      <c r="I53" s="15" t="s">
        <v>190</v>
      </c>
      <c r="J53" s="14" t="s">
        <v>342</v>
      </c>
      <c r="K53" s="14" t="s">
        <v>559</v>
      </c>
      <c r="L53" s="14"/>
      <c r="M53" s="14" t="s">
        <v>560</v>
      </c>
      <c r="N53" s="14"/>
      <c r="O53" s="14" t="s">
        <v>561</v>
      </c>
      <c r="P53" s="14" t="s">
        <v>562</v>
      </c>
      <c r="Q53" s="14"/>
      <c r="R53" s="14"/>
      <c r="S53" s="14" t="s">
        <v>44</v>
      </c>
      <c r="T53" s="14"/>
      <c r="U53" s="14"/>
      <c r="V53" s="14">
        <v>4</v>
      </c>
      <c r="W53" s="14">
        <v>4</v>
      </c>
      <c r="X53" s="14">
        <v>4</v>
      </c>
      <c r="Y53" s="14" t="s">
        <v>341</v>
      </c>
    </row>
    <row r="54" spans="1:25" s="17" customFormat="1" ht="255" x14ac:dyDescent="0.2">
      <c r="A54" s="13">
        <v>51</v>
      </c>
      <c r="B54" s="13" t="s">
        <v>69</v>
      </c>
      <c r="C54" s="13" t="str">
        <f t="shared" si="0"/>
        <v>Luo and Van Assche (2023)</v>
      </c>
      <c r="D54" s="14" t="s">
        <v>233</v>
      </c>
      <c r="E54" s="15" t="s">
        <v>68</v>
      </c>
      <c r="F54" s="16">
        <v>2023</v>
      </c>
      <c r="G54" s="13" t="s">
        <v>30</v>
      </c>
      <c r="H54" s="13" t="s">
        <v>8</v>
      </c>
      <c r="I54" s="15" t="s">
        <v>219</v>
      </c>
      <c r="J54" s="14" t="s">
        <v>344</v>
      </c>
      <c r="K54" s="14" t="s">
        <v>563</v>
      </c>
      <c r="L54" s="14" t="s">
        <v>564</v>
      </c>
      <c r="M54" s="14"/>
      <c r="N54" s="14" t="s">
        <v>565</v>
      </c>
      <c r="O54" s="14"/>
      <c r="P54" s="14" t="s">
        <v>566</v>
      </c>
      <c r="Q54" s="14"/>
      <c r="R54" s="14"/>
      <c r="S54" s="14"/>
      <c r="T54" s="13" t="s">
        <v>43</v>
      </c>
      <c r="U54" s="14"/>
      <c r="V54" s="13" t="s">
        <v>5</v>
      </c>
      <c r="W54" s="13" t="s">
        <v>5</v>
      </c>
      <c r="X54" s="13" t="s">
        <v>5</v>
      </c>
      <c r="Y54" s="14" t="s">
        <v>343</v>
      </c>
    </row>
    <row r="55" spans="1:25" s="17" customFormat="1" ht="221" x14ac:dyDescent="0.2">
      <c r="A55" s="13">
        <v>52</v>
      </c>
      <c r="B55" s="14" t="s">
        <v>93</v>
      </c>
      <c r="C55" s="13" t="str">
        <f t="shared" si="0"/>
        <v>Mansfield and Solodoch (2024)</v>
      </c>
      <c r="D55" s="14" t="s">
        <v>233</v>
      </c>
      <c r="E55" s="18" t="s">
        <v>92</v>
      </c>
      <c r="F55" s="19">
        <v>2024</v>
      </c>
      <c r="G55" s="13" t="s">
        <v>38</v>
      </c>
      <c r="H55" s="13" t="s">
        <v>18</v>
      </c>
      <c r="I55" s="15" t="s">
        <v>170</v>
      </c>
      <c r="J55" s="14" t="s">
        <v>346</v>
      </c>
      <c r="K55" s="14" t="s">
        <v>567</v>
      </c>
      <c r="L55" s="14" t="s">
        <v>568</v>
      </c>
      <c r="M55" s="14" t="s">
        <v>570</v>
      </c>
      <c r="N55" s="17" t="s">
        <v>571</v>
      </c>
      <c r="O55" s="14" t="s">
        <v>569</v>
      </c>
      <c r="P55" s="14"/>
      <c r="Q55" s="14"/>
      <c r="R55" s="14"/>
      <c r="S55" s="14" t="s">
        <v>44</v>
      </c>
      <c r="T55" s="13" t="s">
        <v>43</v>
      </c>
      <c r="U55" s="14"/>
      <c r="V55" s="14">
        <v>4</v>
      </c>
      <c r="W55" s="14" t="s">
        <v>40</v>
      </c>
      <c r="X55" s="14" t="s">
        <v>40</v>
      </c>
      <c r="Y55" s="14" t="s">
        <v>345</v>
      </c>
    </row>
    <row r="56" spans="1:25" s="17" customFormat="1" ht="306" x14ac:dyDescent="0.2">
      <c r="A56" s="13">
        <v>53</v>
      </c>
      <c r="B56" s="13" t="s">
        <v>77</v>
      </c>
      <c r="C56" s="13" t="str">
        <f t="shared" si="0"/>
        <v>McManus and Schaur (2016)</v>
      </c>
      <c r="D56" s="14" t="s">
        <v>233</v>
      </c>
      <c r="E56" s="15" t="s">
        <v>76</v>
      </c>
      <c r="F56" s="16">
        <v>2016</v>
      </c>
      <c r="G56" s="13" t="s">
        <v>23</v>
      </c>
      <c r="H56" s="13" t="s">
        <v>6</v>
      </c>
      <c r="I56" s="15" t="s">
        <v>183</v>
      </c>
      <c r="J56" s="14" t="s">
        <v>347</v>
      </c>
      <c r="K56" s="14" t="s">
        <v>572</v>
      </c>
      <c r="L56" s="14"/>
      <c r="M56" s="14" t="s">
        <v>574</v>
      </c>
      <c r="N56" s="14" t="s">
        <v>575</v>
      </c>
      <c r="O56" s="14" t="s">
        <v>573</v>
      </c>
      <c r="P56" s="14"/>
      <c r="Q56" s="13" t="s">
        <v>45</v>
      </c>
      <c r="R56" s="14"/>
      <c r="S56" s="14" t="s">
        <v>44</v>
      </c>
      <c r="T56" s="13" t="s">
        <v>43</v>
      </c>
      <c r="U56" s="14"/>
      <c r="V56" s="13">
        <v>4</v>
      </c>
      <c r="W56" s="13">
        <v>4</v>
      </c>
      <c r="X56" s="13">
        <v>4</v>
      </c>
      <c r="Y56" s="14" t="s">
        <v>348</v>
      </c>
    </row>
    <row r="57" spans="1:25" s="17" customFormat="1" ht="409.6" x14ac:dyDescent="0.2">
      <c r="A57" s="13">
        <v>54</v>
      </c>
      <c r="B57" s="13" t="s">
        <v>124</v>
      </c>
      <c r="C57" s="13" t="str">
        <f t="shared" si="0"/>
        <v>Niemeläinen (2021)</v>
      </c>
      <c r="D57" s="14" t="s">
        <v>351</v>
      </c>
      <c r="E57" s="15" t="s">
        <v>123</v>
      </c>
      <c r="F57" s="16">
        <v>2021</v>
      </c>
      <c r="G57" s="13" t="s">
        <v>23</v>
      </c>
      <c r="H57" s="13" t="s">
        <v>6</v>
      </c>
      <c r="I57" s="15" t="s">
        <v>191</v>
      </c>
      <c r="J57" s="14" t="s">
        <v>350</v>
      </c>
      <c r="K57" s="14" t="s">
        <v>576</v>
      </c>
      <c r="L57" s="14"/>
      <c r="M57" s="14" t="s">
        <v>577</v>
      </c>
      <c r="N57" s="14"/>
      <c r="O57" s="14"/>
      <c r="P57" s="14" t="s">
        <v>578</v>
      </c>
      <c r="Q57" s="14"/>
      <c r="R57" s="14"/>
      <c r="S57" s="14"/>
      <c r="T57" s="13" t="s">
        <v>43</v>
      </c>
      <c r="U57" s="14"/>
      <c r="V57" s="13">
        <v>4</v>
      </c>
      <c r="W57" s="13">
        <v>4</v>
      </c>
      <c r="X57" s="13">
        <v>4</v>
      </c>
      <c r="Y57" s="14" t="s">
        <v>349</v>
      </c>
    </row>
    <row r="58" spans="1:25" s="17" customFormat="1" ht="289" x14ac:dyDescent="0.2">
      <c r="A58" s="13">
        <v>55</v>
      </c>
      <c r="B58" s="13" t="s">
        <v>107</v>
      </c>
      <c r="C58" s="13" t="str">
        <f t="shared" si="0"/>
        <v>Osman and El‐Gendy (2025)</v>
      </c>
      <c r="D58" s="14" t="s">
        <v>294</v>
      </c>
      <c r="E58" s="15" t="s">
        <v>106</v>
      </c>
      <c r="F58" s="16">
        <v>2025</v>
      </c>
      <c r="G58" s="13" t="s">
        <v>39</v>
      </c>
      <c r="H58" s="13" t="s">
        <v>7</v>
      </c>
      <c r="I58" s="15" t="s">
        <v>201</v>
      </c>
      <c r="J58" s="14" t="s">
        <v>353</v>
      </c>
      <c r="K58" s="14" t="s">
        <v>583</v>
      </c>
      <c r="L58" s="14" t="s">
        <v>584</v>
      </c>
      <c r="M58" s="14" t="s">
        <v>585</v>
      </c>
      <c r="O58" s="14"/>
      <c r="P58" s="14" t="s">
        <v>586</v>
      </c>
      <c r="Q58" s="14"/>
      <c r="R58" s="14"/>
      <c r="S58" s="14"/>
      <c r="T58" s="14"/>
      <c r="U58" s="13" t="s">
        <v>61</v>
      </c>
      <c r="V58" s="13">
        <v>4</v>
      </c>
      <c r="W58" s="13">
        <v>4</v>
      </c>
      <c r="X58" s="13">
        <v>4</v>
      </c>
      <c r="Y58" s="14" t="s">
        <v>352</v>
      </c>
    </row>
    <row r="59" spans="1:25" s="17" customFormat="1" ht="409.6" x14ac:dyDescent="0.2">
      <c r="A59" s="13">
        <v>56</v>
      </c>
      <c r="B59" s="13" t="s">
        <v>67</v>
      </c>
      <c r="C59" s="13" t="str">
        <f t="shared" si="0"/>
        <v>Pierce and Schott (2016)</v>
      </c>
      <c r="D59" s="14" t="s">
        <v>233</v>
      </c>
      <c r="E59" s="15" t="s">
        <v>66</v>
      </c>
      <c r="F59" s="16">
        <v>2016</v>
      </c>
      <c r="G59" s="13" t="s">
        <v>14</v>
      </c>
      <c r="H59" s="13" t="s">
        <v>15</v>
      </c>
      <c r="I59" s="15" t="s">
        <v>215</v>
      </c>
      <c r="J59" s="14" t="s">
        <v>355</v>
      </c>
      <c r="K59" s="14" t="s">
        <v>579</v>
      </c>
      <c r="L59" s="14"/>
      <c r="M59" s="14" t="s">
        <v>580</v>
      </c>
      <c r="N59" s="14" t="s">
        <v>581</v>
      </c>
      <c r="O59" s="14" t="s">
        <v>582</v>
      </c>
      <c r="P59" s="14"/>
      <c r="Q59" s="13" t="s">
        <v>45</v>
      </c>
      <c r="R59" s="14"/>
      <c r="S59" s="14" t="s">
        <v>44</v>
      </c>
      <c r="T59" s="13" t="s">
        <v>43</v>
      </c>
      <c r="U59" s="14"/>
      <c r="V59" s="13" t="s">
        <v>5</v>
      </c>
      <c r="W59" s="13" t="s">
        <v>5</v>
      </c>
      <c r="X59" s="13" t="s">
        <v>5</v>
      </c>
      <c r="Y59" s="14" t="s">
        <v>354</v>
      </c>
    </row>
    <row r="60" spans="1:25" s="17" customFormat="1" ht="272" x14ac:dyDescent="0.2">
      <c r="A60" s="13">
        <v>57</v>
      </c>
      <c r="B60" s="13" t="s">
        <v>147</v>
      </c>
      <c r="C60" s="13" t="str">
        <f t="shared" si="0"/>
        <v>Rahaman (2016)</v>
      </c>
      <c r="D60" s="14" t="s">
        <v>287</v>
      </c>
      <c r="E60" s="15" t="s">
        <v>146</v>
      </c>
      <c r="F60" s="16">
        <v>2016</v>
      </c>
      <c r="G60" s="13" t="s">
        <v>30</v>
      </c>
      <c r="H60" s="13" t="s">
        <v>8</v>
      </c>
      <c r="I60" s="15" t="s">
        <v>176</v>
      </c>
      <c r="J60" s="14" t="s">
        <v>357</v>
      </c>
      <c r="K60" s="14" t="s">
        <v>587</v>
      </c>
      <c r="L60" s="14"/>
      <c r="M60" s="14" t="s">
        <v>588</v>
      </c>
      <c r="N60" s="14"/>
      <c r="O60" s="14" t="s">
        <v>589</v>
      </c>
      <c r="P60" s="14"/>
      <c r="Q60" s="14"/>
      <c r="R60" s="14"/>
      <c r="S60" s="13" t="s">
        <v>44</v>
      </c>
      <c r="T60" s="13" t="s">
        <v>43</v>
      </c>
      <c r="U60" s="14"/>
      <c r="V60" s="13" t="s">
        <v>5</v>
      </c>
      <c r="W60" s="13" t="s">
        <v>5</v>
      </c>
      <c r="X60" s="13" t="s">
        <v>5</v>
      </c>
      <c r="Y60" s="14" t="s">
        <v>356</v>
      </c>
    </row>
    <row r="61" spans="1:25" s="17" customFormat="1" ht="409.6" x14ac:dyDescent="0.2">
      <c r="A61" s="13">
        <v>58</v>
      </c>
      <c r="B61" s="13" t="s">
        <v>126</v>
      </c>
      <c r="C61" s="13" t="str">
        <f t="shared" si="0"/>
        <v>Ramani (2025)</v>
      </c>
      <c r="D61" s="14" t="s">
        <v>233</v>
      </c>
      <c r="E61" s="15" t="s">
        <v>125</v>
      </c>
      <c r="F61" s="16">
        <v>2025</v>
      </c>
      <c r="G61" s="13" t="s">
        <v>31</v>
      </c>
      <c r="H61" s="13" t="s">
        <v>10</v>
      </c>
      <c r="I61" s="15" t="s">
        <v>192</v>
      </c>
      <c r="J61" s="14" t="s">
        <v>358</v>
      </c>
      <c r="K61" s="14" t="s">
        <v>594</v>
      </c>
      <c r="L61" s="14"/>
      <c r="M61" s="14" t="s">
        <v>595</v>
      </c>
      <c r="N61" s="14"/>
      <c r="O61" s="14" t="s">
        <v>596</v>
      </c>
      <c r="P61" s="14" t="s">
        <v>597</v>
      </c>
      <c r="Q61" s="14"/>
      <c r="R61" s="13" t="s">
        <v>84</v>
      </c>
      <c r="S61" s="14"/>
      <c r="T61" s="14"/>
      <c r="U61" s="14"/>
      <c r="V61" s="13" t="s">
        <v>5</v>
      </c>
      <c r="W61" s="13" t="s">
        <v>5</v>
      </c>
      <c r="X61" s="13" t="s">
        <v>5</v>
      </c>
      <c r="Y61" s="14" t="s">
        <v>245</v>
      </c>
    </row>
    <row r="62" spans="1:25" s="17" customFormat="1" ht="255" x14ac:dyDescent="0.2">
      <c r="A62" s="13">
        <v>59</v>
      </c>
      <c r="B62" s="14" t="s">
        <v>153</v>
      </c>
      <c r="C62" s="13" t="str">
        <f t="shared" si="0"/>
        <v>Ren (2024)</v>
      </c>
      <c r="D62" s="14" t="s">
        <v>233</v>
      </c>
      <c r="E62" s="18" t="s">
        <v>152</v>
      </c>
      <c r="F62" s="19">
        <v>2024</v>
      </c>
      <c r="G62" s="13" t="s">
        <v>11</v>
      </c>
      <c r="H62" s="13" t="s">
        <v>9</v>
      </c>
      <c r="I62" s="15" t="s">
        <v>173</v>
      </c>
      <c r="J62" s="14" t="s">
        <v>359</v>
      </c>
      <c r="K62" s="14" t="s">
        <v>598</v>
      </c>
      <c r="L62" s="14"/>
      <c r="M62" s="14"/>
      <c r="N62" s="14"/>
      <c r="O62" s="14"/>
      <c r="P62" s="14" t="s">
        <v>599</v>
      </c>
      <c r="Q62" s="14"/>
      <c r="R62" s="14"/>
      <c r="S62" s="13" t="s">
        <v>44</v>
      </c>
      <c r="T62" s="14"/>
      <c r="U62" s="14"/>
      <c r="V62" s="14">
        <v>4</v>
      </c>
      <c r="W62" s="14">
        <v>4</v>
      </c>
      <c r="X62" s="14">
        <v>3</v>
      </c>
      <c r="Y62" s="14" t="s">
        <v>242</v>
      </c>
    </row>
    <row r="63" spans="1:25" s="17" customFormat="1" ht="372" x14ac:dyDescent="0.2">
      <c r="A63" s="13">
        <v>60</v>
      </c>
      <c r="B63" s="13" t="s">
        <v>120</v>
      </c>
      <c r="C63" s="13" t="str">
        <f t="shared" si="0"/>
        <v>Wang (2021)</v>
      </c>
      <c r="D63" s="14" t="s">
        <v>278</v>
      </c>
      <c r="E63" s="15" t="s">
        <v>119</v>
      </c>
      <c r="F63" s="16">
        <v>2021</v>
      </c>
      <c r="G63" s="13" t="s">
        <v>23</v>
      </c>
      <c r="H63" s="13" t="s">
        <v>6</v>
      </c>
      <c r="I63" s="15" t="s">
        <v>194</v>
      </c>
      <c r="J63" s="14" t="s">
        <v>363</v>
      </c>
      <c r="K63" s="14" t="s">
        <v>591</v>
      </c>
      <c r="L63" s="14" t="s">
        <v>592</v>
      </c>
      <c r="M63" s="14"/>
      <c r="N63" s="14" t="s">
        <v>593</v>
      </c>
      <c r="O63" s="14"/>
      <c r="P63" s="14"/>
      <c r="Q63" s="14"/>
      <c r="R63" s="14"/>
      <c r="S63" s="14" t="s">
        <v>44</v>
      </c>
      <c r="T63" s="13" t="s">
        <v>43</v>
      </c>
      <c r="U63" s="14"/>
      <c r="V63" s="13">
        <v>4</v>
      </c>
      <c r="W63" s="13">
        <v>4</v>
      </c>
      <c r="X63" s="13">
        <v>4</v>
      </c>
      <c r="Y63" s="14" t="s">
        <v>360</v>
      </c>
    </row>
    <row r="64" spans="1:25" s="17" customFormat="1" ht="340" x14ac:dyDescent="0.2">
      <c r="A64" s="13">
        <v>61</v>
      </c>
      <c r="B64" s="13" t="s">
        <v>83</v>
      </c>
      <c r="C64" s="13" t="str">
        <f t="shared" si="0"/>
        <v>Wu et al. (2024)</v>
      </c>
      <c r="D64" s="14" t="s">
        <v>278</v>
      </c>
      <c r="E64" s="15" t="s">
        <v>82</v>
      </c>
      <c r="F64" s="16">
        <v>2024</v>
      </c>
      <c r="G64" s="13" t="s">
        <v>32</v>
      </c>
      <c r="H64" s="13" t="s">
        <v>10</v>
      </c>
      <c r="I64" s="15" t="s">
        <v>217</v>
      </c>
      <c r="J64" s="14" t="s">
        <v>364</v>
      </c>
      <c r="K64" s="14" t="s">
        <v>600</v>
      </c>
      <c r="L64" s="14" t="s">
        <v>601</v>
      </c>
      <c r="M64" s="14" t="s">
        <v>602</v>
      </c>
      <c r="N64" s="14" t="s">
        <v>603</v>
      </c>
      <c r="O64" s="14"/>
      <c r="P64" s="14"/>
      <c r="Q64" s="14"/>
      <c r="R64" s="13" t="s">
        <v>84</v>
      </c>
      <c r="S64" s="14"/>
      <c r="T64" s="14"/>
      <c r="U64" s="14"/>
      <c r="V64" s="13">
        <v>4</v>
      </c>
      <c r="W64" s="13">
        <v>4</v>
      </c>
      <c r="X64" s="13">
        <v>4</v>
      </c>
      <c r="Y64" s="14" t="s">
        <v>361</v>
      </c>
    </row>
    <row r="65" spans="1:25" s="17" customFormat="1" ht="238" x14ac:dyDescent="0.2">
      <c r="A65" s="13">
        <v>62</v>
      </c>
      <c r="B65" s="13" t="s">
        <v>149</v>
      </c>
      <c r="C65" s="13" t="str">
        <f t="shared" si="0"/>
        <v>Zeng and Kim (2024)</v>
      </c>
      <c r="D65" s="14" t="s">
        <v>233</v>
      </c>
      <c r="E65" s="15" t="s">
        <v>148</v>
      </c>
      <c r="F65" s="16">
        <v>2024</v>
      </c>
      <c r="G65" s="13" t="s">
        <v>37</v>
      </c>
      <c r="H65" s="13" t="s">
        <v>13</v>
      </c>
      <c r="I65" s="15" t="s">
        <v>175</v>
      </c>
      <c r="J65" s="14" t="s">
        <v>365</v>
      </c>
      <c r="K65" s="14" t="s">
        <v>590</v>
      </c>
      <c r="L65" s="14" t="s">
        <v>390</v>
      </c>
      <c r="M65" s="14" t="s">
        <v>405</v>
      </c>
      <c r="N65" s="14"/>
      <c r="O65" s="14" t="s">
        <v>391</v>
      </c>
      <c r="P65" s="14"/>
      <c r="Q65" s="13" t="s">
        <v>45</v>
      </c>
      <c r="R65" s="14"/>
      <c r="S65" s="13" t="s">
        <v>44</v>
      </c>
      <c r="T65" s="13" t="s">
        <v>43</v>
      </c>
      <c r="U65" s="14"/>
      <c r="V65" s="13">
        <v>4</v>
      </c>
      <c r="W65" s="13" t="s">
        <v>40</v>
      </c>
      <c r="X65" s="13" t="s">
        <v>40</v>
      </c>
      <c r="Y65" s="14" t="s">
        <v>362</v>
      </c>
    </row>
  </sheetData>
  <autoFilter ref="A1:U65"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V64"/>
  <sheetViews>
    <sheetView zoomScale="123" zoomScaleNormal="123" workbookViewId="0">
      <selection activeCell="S42" sqref="S42"/>
    </sheetView>
  </sheetViews>
  <sheetFormatPr baseColWidth="10" defaultRowHeight="16" x14ac:dyDescent="0.2"/>
  <cols>
    <col min="1" max="2" width="3.83203125" customWidth="1"/>
    <col min="3" max="3" width="12.5" style="1" customWidth="1"/>
    <col min="4" max="11" width="5.6640625" style="3" customWidth="1"/>
    <col min="14" max="22" width="10.5" customWidth="1"/>
  </cols>
  <sheetData>
    <row r="1" spans="2:22" ht="17" x14ac:dyDescent="0.2">
      <c r="C1" s="5" t="s">
        <v>164</v>
      </c>
      <c r="D1" s="7" t="s">
        <v>162</v>
      </c>
      <c r="E1" s="7" t="s">
        <v>604</v>
      </c>
      <c r="F1" s="7" t="s">
        <v>605</v>
      </c>
      <c r="G1" s="7" t="s">
        <v>606</v>
      </c>
      <c r="H1" s="7" t="s">
        <v>607</v>
      </c>
      <c r="I1" s="7" t="s">
        <v>608</v>
      </c>
      <c r="J1" s="7"/>
      <c r="K1" s="7"/>
      <c r="L1" s="10"/>
      <c r="M1" s="10" t="s">
        <v>366</v>
      </c>
      <c r="N1" s="10" t="s">
        <v>367</v>
      </c>
      <c r="O1" s="10" t="s">
        <v>233</v>
      </c>
      <c r="P1" s="10" t="s">
        <v>368</v>
      </c>
      <c r="Q1" s="20" t="str">
        <f>E1</f>
        <v>T1</v>
      </c>
      <c r="R1" s="20" t="str">
        <f t="shared" ref="R1:U1" si="0">F1</f>
        <v>T2</v>
      </c>
      <c r="S1" s="20" t="str">
        <f t="shared" si="0"/>
        <v>T3</v>
      </c>
      <c r="T1" s="20" t="str">
        <f t="shared" si="0"/>
        <v>T4</v>
      </c>
      <c r="U1" s="20" t="str">
        <f t="shared" si="0"/>
        <v>T5</v>
      </c>
      <c r="V1" s="4"/>
    </row>
    <row r="2" spans="2:22" x14ac:dyDescent="0.2">
      <c r="J2" s="7"/>
      <c r="K2" s="7"/>
      <c r="L2" s="10"/>
      <c r="M2" s="10">
        <v>2014</v>
      </c>
      <c r="N2" s="10">
        <f>COUNTIFS(D:D, M2, A:A, "")</f>
        <v>1</v>
      </c>
      <c r="O2" s="10">
        <f>COUNTIFS(C:C, $O$1, D:D, M2, A:A,"")</f>
        <v>1</v>
      </c>
      <c r="P2" s="10">
        <f>N2-O2</f>
        <v>0</v>
      </c>
      <c r="Q2" s="20">
        <f>COUNTIFS(E:E, $Q$1, $D:$D, $M2, A:A,"")</f>
        <v>1</v>
      </c>
      <c r="R2" s="20">
        <f>COUNTIFS(F:F, $R$1, $D:$D, $M2, A:A,"")</f>
        <v>0</v>
      </c>
      <c r="S2" s="20">
        <f>COUNTIFS(G:G, $S$1, $D:$D, $M2, A:A,"")</f>
        <v>1</v>
      </c>
      <c r="T2" s="20">
        <f>COUNTIFS(H:H, $T$1, $D:$D, $M2, A:A,"")</f>
        <v>1</v>
      </c>
      <c r="U2" s="20">
        <f>COUNTIFS(I:I, $U$1, $D:$D, $M2, A:A,"")</f>
        <v>0</v>
      </c>
      <c r="V2" s="20"/>
    </row>
    <row r="3" spans="2:22" ht="17" x14ac:dyDescent="0.2">
      <c r="B3" s="8">
        <f>data!A3</f>
        <v>1</v>
      </c>
      <c r="C3" s="8" t="str">
        <f>data!D3</f>
        <v>US</v>
      </c>
      <c r="D3" s="7">
        <f>data!F3</f>
        <v>2020</v>
      </c>
      <c r="E3" s="7" t="str">
        <f>IF(data!L3&lt;&gt;"", "T1", "")</f>
        <v/>
      </c>
      <c r="F3" s="7" t="str">
        <f>IF(data!M3&lt;&gt;"", "T2", "")</f>
        <v/>
      </c>
      <c r="G3" s="7" t="str">
        <f>IF(data!N3&lt;&gt;"", "T3", "")</f>
        <v>T3</v>
      </c>
      <c r="H3" s="7" t="str">
        <f>IF(data!O3&lt;&gt;"", "T4", "")</f>
        <v>T4</v>
      </c>
      <c r="I3" s="7" t="str">
        <f>IF(data!P3&lt;&gt;"", "T5", "")</f>
        <v/>
      </c>
      <c r="J3" s="7"/>
      <c r="K3" s="7"/>
      <c r="L3" s="10"/>
      <c r="M3" s="10">
        <v>2015</v>
      </c>
      <c r="N3" s="10">
        <f t="shared" ref="N3:N13" si="1">COUNTIFS(D:D, M3, A:A, "")</f>
        <v>5</v>
      </c>
      <c r="O3" s="10">
        <f t="shared" ref="O3:O12" si="2">COUNTIFS(C:C, $O$1, D:D, M3, A:A,"")</f>
        <v>3</v>
      </c>
      <c r="P3" s="10">
        <f t="shared" ref="P3:P13" si="3">N3-O3</f>
        <v>2</v>
      </c>
      <c r="Q3" s="20">
        <f t="shared" ref="Q3:Q13" si="4">COUNTIFS(E:E, $Q$1, $D:$D, $M3, A:A,"")</f>
        <v>1</v>
      </c>
      <c r="R3" s="20">
        <f t="shared" ref="R3:R13" si="5">COUNTIFS(F:F, $R$1, $D:$D, $M3, A:A,"")</f>
        <v>2</v>
      </c>
      <c r="S3" s="20">
        <f t="shared" ref="S3:S13" si="6">COUNTIFS(G:G, $S$1, $D:$D, $M3, A:A,"")</f>
        <v>3</v>
      </c>
      <c r="T3" s="20">
        <f t="shared" ref="T3:T13" si="7">COUNTIFS(H:H, $T$1, $D:$D, $M3, A:A,"")</f>
        <v>2</v>
      </c>
      <c r="U3" s="20">
        <f t="shared" ref="U3:U13" si="8">COUNTIFS(I:I, $U$1, $D:$D, $M3, A:A,"")</f>
        <v>2</v>
      </c>
      <c r="V3" s="20"/>
    </row>
    <row r="4" spans="2:22" ht="17" x14ac:dyDescent="0.2">
      <c r="B4" s="8">
        <f>data!A4</f>
        <v>2</v>
      </c>
      <c r="C4" s="8" t="str">
        <f>data!D4</f>
        <v>US</v>
      </c>
      <c r="D4" s="7">
        <f>data!F4</f>
        <v>2016</v>
      </c>
      <c r="E4" s="7" t="str">
        <f>IF(data!L4&lt;&gt;"", "T1", "")</f>
        <v>T1</v>
      </c>
      <c r="F4" s="7" t="str">
        <f>IF(data!M4&lt;&gt;"", "T2", "")</f>
        <v/>
      </c>
      <c r="G4" s="7" t="str">
        <f>IF(data!N4&lt;&gt;"", "T3", "")</f>
        <v>T3</v>
      </c>
      <c r="H4" s="7" t="str">
        <f>IF(data!O4&lt;&gt;"", "T4", "")</f>
        <v>T4</v>
      </c>
      <c r="I4" s="7" t="str">
        <f>IF(data!P4&lt;&gt;"", "T5", "")</f>
        <v/>
      </c>
      <c r="J4" s="7"/>
      <c r="K4" s="7"/>
      <c r="L4" s="10"/>
      <c r="M4" s="10">
        <v>2016</v>
      </c>
      <c r="N4" s="10">
        <f t="shared" si="1"/>
        <v>5</v>
      </c>
      <c r="O4" s="10">
        <f t="shared" si="2"/>
        <v>4</v>
      </c>
      <c r="P4" s="10">
        <f t="shared" si="3"/>
        <v>1</v>
      </c>
      <c r="Q4" s="20">
        <f t="shared" si="4"/>
        <v>1</v>
      </c>
      <c r="R4" s="20">
        <f t="shared" si="5"/>
        <v>4</v>
      </c>
      <c r="S4" s="20">
        <f t="shared" si="6"/>
        <v>3</v>
      </c>
      <c r="T4" s="20">
        <f t="shared" si="7"/>
        <v>5</v>
      </c>
      <c r="U4" s="20">
        <f t="shared" si="8"/>
        <v>1</v>
      </c>
      <c r="V4" s="20"/>
    </row>
    <row r="5" spans="2:22" ht="17" x14ac:dyDescent="0.2">
      <c r="B5" s="8">
        <f>data!A5</f>
        <v>3</v>
      </c>
      <c r="C5" s="8" t="str">
        <f>data!D5</f>
        <v>US</v>
      </c>
      <c r="D5" s="7">
        <f>data!F5</f>
        <v>2019</v>
      </c>
      <c r="E5" s="7" t="str">
        <f>IF(data!L5&lt;&gt;"", "T1", "")</f>
        <v/>
      </c>
      <c r="F5" s="7" t="str">
        <f>IF(data!M5&lt;&gt;"", "T2", "")</f>
        <v/>
      </c>
      <c r="G5" s="7" t="str">
        <f>IF(data!N5&lt;&gt;"", "T3", "")</f>
        <v/>
      </c>
      <c r="H5" s="7" t="str">
        <f>IF(data!O5&lt;&gt;"", "T4", "")</f>
        <v>T4</v>
      </c>
      <c r="I5" s="7" t="str">
        <f>IF(data!P5&lt;&gt;"", "T5", "")</f>
        <v/>
      </c>
      <c r="J5" s="7"/>
      <c r="K5" s="7"/>
      <c r="L5" s="10"/>
      <c r="M5" s="10">
        <v>2017</v>
      </c>
      <c r="N5" s="10">
        <f t="shared" si="1"/>
        <v>3</v>
      </c>
      <c r="O5" s="10">
        <f t="shared" si="2"/>
        <v>2</v>
      </c>
      <c r="P5" s="10">
        <f t="shared" si="3"/>
        <v>1</v>
      </c>
      <c r="Q5" s="20">
        <f t="shared" si="4"/>
        <v>1</v>
      </c>
      <c r="R5" s="20">
        <f t="shared" si="5"/>
        <v>2</v>
      </c>
      <c r="S5" s="20">
        <f t="shared" si="6"/>
        <v>3</v>
      </c>
      <c r="T5" s="20">
        <f t="shared" si="7"/>
        <v>3</v>
      </c>
      <c r="U5" s="20">
        <f t="shared" si="8"/>
        <v>0</v>
      </c>
      <c r="V5" s="20"/>
    </row>
    <row r="6" spans="2:22" ht="17" x14ac:dyDescent="0.2">
      <c r="B6" s="8">
        <f>data!A7</f>
        <v>3</v>
      </c>
      <c r="C6" s="8" t="str">
        <f>data!D7</f>
        <v>US</v>
      </c>
      <c r="D6" s="7">
        <f>data!F7</f>
        <v>2025</v>
      </c>
      <c r="E6" s="7" t="str">
        <f>IF(data!L7&lt;&gt;"", "T1", "")</f>
        <v>T1</v>
      </c>
      <c r="F6" s="7" t="str">
        <f>IF(data!M7&lt;&gt;"", "T2", "")</f>
        <v>T2</v>
      </c>
      <c r="G6" s="7" t="str">
        <f>IF(data!N7&lt;&gt;"", "T3", "")</f>
        <v>T3</v>
      </c>
      <c r="H6" s="7" t="str">
        <f>IF(data!O7&lt;&gt;"", "T4", "")</f>
        <v/>
      </c>
      <c r="I6" s="7" t="str">
        <f>IF(data!P7&lt;&gt;"", "T5", "")</f>
        <v/>
      </c>
      <c r="J6" s="7"/>
      <c r="K6" s="7"/>
      <c r="L6" s="10"/>
      <c r="M6" s="10">
        <v>2018</v>
      </c>
      <c r="N6" s="10">
        <f t="shared" si="1"/>
        <v>4</v>
      </c>
      <c r="O6" s="10">
        <f t="shared" si="2"/>
        <v>1</v>
      </c>
      <c r="P6" s="10">
        <f t="shared" si="3"/>
        <v>3</v>
      </c>
      <c r="Q6" s="20">
        <f t="shared" si="4"/>
        <v>0</v>
      </c>
      <c r="R6" s="20">
        <f t="shared" si="5"/>
        <v>3</v>
      </c>
      <c r="S6" s="20">
        <f t="shared" si="6"/>
        <v>0</v>
      </c>
      <c r="T6" s="20">
        <f t="shared" si="7"/>
        <v>1</v>
      </c>
      <c r="U6" s="20">
        <f t="shared" si="8"/>
        <v>4</v>
      </c>
      <c r="V6" s="20"/>
    </row>
    <row r="7" spans="2:22" ht="17" x14ac:dyDescent="0.2">
      <c r="B7" s="8">
        <f>data!A6</f>
        <v>3</v>
      </c>
      <c r="C7" s="8" t="str">
        <f>data!D6</f>
        <v>US</v>
      </c>
      <c r="D7" s="7">
        <f>data!F6</f>
        <v>2025</v>
      </c>
      <c r="E7" s="7" t="str">
        <f>IF(data!L6&lt;&gt;"", "T1", "")</f>
        <v>T1</v>
      </c>
      <c r="F7" s="7" t="str">
        <f>IF(data!M6&lt;&gt;"", "T2", "")</f>
        <v/>
      </c>
      <c r="G7" s="7" t="str">
        <f>IF(data!N6&lt;&gt;"", "T3", "")</f>
        <v>T3</v>
      </c>
      <c r="H7" s="7" t="str">
        <f>IF(data!O6&lt;&gt;"", "T4", "")</f>
        <v/>
      </c>
      <c r="I7" s="7" t="str">
        <f>IF(data!P6&lt;&gt;"", "T5", "")</f>
        <v/>
      </c>
      <c r="J7" s="7"/>
      <c r="K7" s="7"/>
      <c r="L7" s="10"/>
      <c r="M7" s="10">
        <v>2019</v>
      </c>
      <c r="N7" s="10">
        <f t="shared" si="1"/>
        <v>3</v>
      </c>
      <c r="O7" s="10">
        <f t="shared" si="2"/>
        <v>3</v>
      </c>
      <c r="P7" s="10">
        <f t="shared" si="3"/>
        <v>0</v>
      </c>
      <c r="Q7" s="20">
        <f t="shared" si="4"/>
        <v>0</v>
      </c>
      <c r="R7" s="20">
        <f t="shared" si="5"/>
        <v>2</v>
      </c>
      <c r="S7" s="20">
        <f t="shared" si="6"/>
        <v>2</v>
      </c>
      <c r="T7" s="20">
        <f t="shared" si="7"/>
        <v>3</v>
      </c>
      <c r="U7" s="20">
        <f t="shared" si="8"/>
        <v>1</v>
      </c>
      <c r="V7" s="20"/>
    </row>
    <row r="8" spans="2:22" ht="17" x14ac:dyDescent="0.2">
      <c r="B8" s="8">
        <f>data!A9</f>
        <v>6</v>
      </c>
      <c r="C8" s="8" t="str">
        <f>data!D9</f>
        <v>US</v>
      </c>
      <c r="D8" s="7">
        <f>data!F9</f>
        <v>2020</v>
      </c>
      <c r="E8" s="7" t="str">
        <f>IF(data!L9&lt;&gt;"", "T1", "")</f>
        <v/>
      </c>
      <c r="F8" s="7" t="str">
        <f>IF(data!M9&lt;&gt;"", "T2", "")</f>
        <v>T2</v>
      </c>
      <c r="G8" s="7" t="str">
        <f>IF(data!N9&lt;&gt;"", "T3", "")</f>
        <v>T3</v>
      </c>
      <c r="H8" s="7" t="str">
        <f>IF(data!O9&lt;&gt;"", "T4", "")</f>
        <v>T4</v>
      </c>
      <c r="I8" s="7" t="str">
        <f>IF(data!P9&lt;&gt;"", "T5", "")</f>
        <v/>
      </c>
      <c r="J8" s="7"/>
      <c r="K8" s="7"/>
      <c r="L8" s="10"/>
      <c r="M8" s="10">
        <v>2020</v>
      </c>
      <c r="N8" s="10">
        <f t="shared" si="1"/>
        <v>5</v>
      </c>
      <c r="O8" s="10">
        <f t="shared" si="2"/>
        <v>4</v>
      </c>
      <c r="P8" s="10">
        <f>N8-O8</f>
        <v>1</v>
      </c>
      <c r="Q8" s="20">
        <f t="shared" si="4"/>
        <v>1</v>
      </c>
      <c r="R8" s="20">
        <f t="shared" si="5"/>
        <v>2</v>
      </c>
      <c r="S8" s="20">
        <f t="shared" si="6"/>
        <v>4</v>
      </c>
      <c r="T8" s="20">
        <f t="shared" si="7"/>
        <v>4</v>
      </c>
      <c r="U8" s="20">
        <f t="shared" si="8"/>
        <v>1</v>
      </c>
      <c r="V8" s="20"/>
    </row>
    <row r="9" spans="2:22" ht="17" x14ac:dyDescent="0.2">
      <c r="B9" s="8">
        <f>data!A10</f>
        <v>7</v>
      </c>
      <c r="C9" s="8" t="str">
        <f>data!D10</f>
        <v>US</v>
      </c>
      <c r="D9" s="7">
        <f>data!F10</f>
        <v>2021</v>
      </c>
      <c r="E9" s="7" t="str">
        <f>IF(data!L10&lt;&gt;"", "T1", "")</f>
        <v/>
      </c>
      <c r="F9" s="7" t="str">
        <f>IF(data!M10&lt;&gt;"", "T2", "")</f>
        <v/>
      </c>
      <c r="G9" s="7" t="str">
        <f>IF(data!N10&lt;&gt;"", "T3", "")</f>
        <v>T3</v>
      </c>
      <c r="H9" s="7" t="str">
        <f>IF(data!O10&lt;&gt;"", "T4", "")</f>
        <v>T4</v>
      </c>
      <c r="I9" s="7" t="str">
        <f>IF(data!P10&lt;&gt;"", "T5", "")</f>
        <v>T5</v>
      </c>
      <c r="J9" s="7"/>
      <c r="K9" s="7"/>
      <c r="L9" s="10"/>
      <c r="M9" s="10">
        <v>2021</v>
      </c>
      <c r="N9" s="10">
        <f t="shared" si="1"/>
        <v>7</v>
      </c>
      <c r="O9" s="10">
        <f t="shared" si="2"/>
        <v>1</v>
      </c>
      <c r="P9" s="10">
        <f t="shared" si="3"/>
        <v>6</v>
      </c>
      <c r="Q9" s="20">
        <f t="shared" si="4"/>
        <v>2</v>
      </c>
      <c r="R9" s="20">
        <f t="shared" si="5"/>
        <v>4</v>
      </c>
      <c r="S9" s="20">
        <f t="shared" si="6"/>
        <v>6</v>
      </c>
      <c r="T9" s="20">
        <f t="shared" si="7"/>
        <v>4</v>
      </c>
      <c r="U9" s="20">
        <f t="shared" si="8"/>
        <v>4</v>
      </c>
      <c r="V9" s="20"/>
    </row>
    <row r="10" spans="2:22" ht="17" x14ac:dyDescent="0.2">
      <c r="B10" s="8">
        <f>data!A11</f>
        <v>8</v>
      </c>
      <c r="C10" s="8" t="str">
        <f>data!D11</f>
        <v>US</v>
      </c>
      <c r="D10" s="7">
        <f>data!F11</f>
        <v>2020</v>
      </c>
      <c r="E10" s="7" t="str">
        <f>IF(data!L11&lt;&gt;"", "T1", "")</f>
        <v/>
      </c>
      <c r="F10" s="7" t="str">
        <f>IF(data!M11&lt;&gt;"", "T2", "")</f>
        <v>T2</v>
      </c>
      <c r="G10" s="7" t="str">
        <f>IF(data!N11&lt;&gt;"", "T3", "")</f>
        <v/>
      </c>
      <c r="H10" s="7" t="str">
        <f>IF(data!O11&lt;&gt;"", "T4", "")</f>
        <v>T4</v>
      </c>
      <c r="I10" s="7" t="str">
        <f>IF(data!P11&lt;&gt;"", "T5", "")</f>
        <v>T5</v>
      </c>
      <c r="J10" s="7"/>
      <c r="K10" s="7"/>
      <c r="L10" s="10"/>
      <c r="M10" s="10">
        <v>2022</v>
      </c>
      <c r="N10" s="10">
        <f t="shared" si="1"/>
        <v>3</v>
      </c>
      <c r="O10" s="10">
        <f t="shared" si="2"/>
        <v>2</v>
      </c>
      <c r="P10" s="10">
        <f t="shared" si="3"/>
        <v>1</v>
      </c>
      <c r="Q10" s="20">
        <f t="shared" si="4"/>
        <v>2</v>
      </c>
      <c r="R10" s="20">
        <f t="shared" si="5"/>
        <v>1</v>
      </c>
      <c r="S10" s="20">
        <f t="shared" si="6"/>
        <v>2</v>
      </c>
      <c r="T10" s="20">
        <f t="shared" si="7"/>
        <v>1</v>
      </c>
      <c r="U10" s="20">
        <f t="shared" si="8"/>
        <v>1</v>
      </c>
      <c r="V10" s="20"/>
    </row>
    <row r="11" spans="2:22" ht="17" x14ac:dyDescent="0.2">
      <c r="B11" s="8">
        <f>data!A12</f>
        <v>9</v>
      </c>
      <c r="C11" s="8" t="str">
        <f>data!D12</f>
        <v>US</v>
      </c>
      <c r="D11" s="7">
        <f>data!F12</f>
        <v>2015</v>
      </c>
      <c r="E11" s="7" t="str">
        <f>IF(data!L12&lt;&gt;"", "T1", "")</f>
        <v/>
      </c>
      <c r="F11" s="7" t="str">
        <f>IF(data!M12&lt;&gt;"", "T2", "")</f>
        <v>T2</v>
      </c>
      <c r="G11" s="7" t="str">
        <f>IF(data!N12&lt;&gt;"", "T3", "")</f>
        <v/>
      </c>
      <c r="H11" s="7" t="str">
        <f>IF(data!O12&lt;&gt;"", "T4", "")</f>
        <v>T4</v>
      </c>
      <c r="I11" s="7" t="str">
        <f>IF(data!P12&lt;&gt;"", "T5", "")</f>
        <v/>
      </c>
      <c r="J11" s="9"/>
      <c r="K11" s="9"/>
      <c r="L11" s="10"/>
      <c r="M11" s="10">
        <v>2023</v>
      </c>
      <c r="N11" s="10">
        <f t="shared" si="1"/>
        <v>3</v>
      </c>
      <c r="O11" s="10">
        <f t="shared" si="2"/>
        <v>1</v>
      </c>
      <c r="P11" s="10">
        <f t="shared" si="3"/>
        <v>2</v>
      </c>
      <c r="Q11" s="20">
        <f t="shared" si="4"/>
        <v>3</v>
      </c>
      <c r="R11" s="20">
        <f t="shared" si="5"/>
        <v>0</v>
      </c>
      <c r="S11" s="20">
        <f t="shared" si="6"/>
        <v>2</v>
      </c>
      <c r="T11" s="20">
        <f t="shared" si="7"/>
        <v>0</v>
      </c>
      <c r="U11" s="20">
        <f t="shared" si="8"/>
        <v>1</v>
      </c>
      <c r="V11" s="20"/>
    </row>
    <row r="12" spans="2:22" ht="17" x14ac:dyDescent="0.2">
      <c r="B12" s="8">
        <f>data!A13</f>
        <v>10</v>
      </c>
      <c r="C12" s="8" t="str">
        <f>data!D13</f>
        <v>US</v>
      </c>
      <c r="D12" s="7">
        <f>data!F13</f>
        <v>2022</v>
      </c>
      <c r="E12" s="7" t="str">
        <f>IF(data!L13&lt;&gt;"", "T1", "")</f>
        <v/>
      </c>
      <c r="F12" s="7" t="str">
        <f>IF(data!M13&lt;&gt;"", "T2", "")</f>
        <v>T2</v>
      </c>
      <c r="G12" s="7" t="str">
        <f>IF(data!N13&lt;&gt;"", "T3", "")</f>
        <v/>
      </c>
      <c r="H12" s="7" t="str">
        <f>IF(data!O13&lt;&gt;"", "T4", "")</f>
        <v>T4</v>
      </c>
      <c r="I12" s="7" t="str">
        <f>IF(data!P13&lt;&gt;"", "T5", "")</f>
        <v>T5</v>
      </c>
      <c r="J12" s="7"/>
      <c r="K12" s="7"/>
      <c r="L12" s="10"/>
      <c r="M12" s="10">
        <v>2024</v>
      </c>
      <c r="N12" s="10">
        <f t="shared" si="1"/>
        <v>14</v>
      </c>
      <c r="O12" s="10">
        <f t="shared" si="2"/>
        <v>9</v>
      </c>
      <c r="P12" s="10">
        <f t="shared" si="3"/>
        <v>5</v>
      </c>
      <c r="Q12" s="20">
        <f t="shared" si="4"/>
        <v>11</v>
      </c>
      <c r="R12" s="20">
        <f t="shared" si="5"/>
        <v>6</v>
      </c>
      <c r="S12" s="20">
        <f t="shared" si="6"/>
        <v>12</v>
      </c>
      <c r="T12" s="20">
        <f t="shared" si="7"/>
        <v>6</v>
      </c>
      <c r="U12" s="20">
        <f t="shared" si="8"/>
        <v>4</v>
      </c>
      <c r="V12" s="20"/>
    </row>
    <row r="13" spans="2:22" ht="17" x14ac:dyDescent="0.2">
      <c r="B13" s="8">
        <f>data!A14</f>
        <v>11</v>
      </c>
      <c r="C13" s="8" t="str">
        <f>data!D14</f>
        <v>US</v>
      </c>
      <c r="D13" s="7">
        <f>data!F14</f>
        <v>2024</v>
      </c>
      <c r="E13" s="7" t="str">
        <f>IF(data!L14&lt;&gt;"", "T1", "")</f>
        <v>T1</v>
      </c>
      <c r="F13" s="7" t="str">
        <f>IF(data!M14&lt;&gt;"", "T2", "")</f>
        <v/>
      </c>
      <c r="G13" s="7" t="str">
        <f>IF(data!N14&lt;&gt;"", "T3", "")</f>
        <v>T3</v>
      </c>
      <c r="H13" s="7" t="str">
        <f>IF(data!O14&lt;&gt;"", "T4", "")</f>
        <v/>
      </c>
      <c r="I13" s="7" t="str">
        <f>IF(data!P14&lt;&gt;"", "T5", "")</f>
        <v/>
      </c>
      <c r="J13" s="7"/>
      <c r="K13" s="7"/>
      <c r="L13" s="10"/>
      <c r="M13" s="10">
        <v>2025</v>
      </c>
      <c r="N13" s="10">
        <f t="shared" si="1"/>
        <v>5</v>
      </c>
      <c r="O13" s="10">
        <f>COUNTIFS(C:C, $O$1, D:D, M13, A:A,"")</f>
        <v>3</v>
      </c>
      <c r="P13" s="10">
        <f t="shared" si="3"/>
        <v>2</v>
      </c>
      <c r="Q13" s="20">
        <f t="shared" si="4"/>
        <v>4</v>
      </c>
      <c r="R13" s="20">
        <f t="shared" si="5"/>
        <v>3</v>
      </c>
      <c r="S13" s="20">
        <f t="shared" si="6"/>
        <v>3</v>
      </c>
      <c r="T13" s="20">
        <f t="shared" si="7"/>
        <v>2</v>
      </c>
      <c r="U13" s="20">
        <f t="shared" si="8"/>
        <v>3</v>
      </c>
      <c r="V13" s="20"/>
    </row>
    <row r="14" spans="2:22" ht="17" x14ac:dyDescent="0.2">
      <c r="B14" s="8">
        <f>data!A15</f>
        <v>12</v>
      </c>
      <c r="C14" s="8" t="str">
        <f>data!D15</f>
        <v>US</v>
      </c>
      <c r="D14" s="7">
        <f>data!F15</f>
        <v>2022</v>
      </c>
      <c r="E14" s="7" t="str">
        <f>IF(data!L15&lt;&gt;"", "T1", "")</f>
        <v>T1</v>
      </c>
      <c r="F14" s="7" t="str">
        <f>IF(data!M15&lt;&gt;"", "T2", "")</f>
        <v/>
      </c>
      <c r="G14" s="7" t="str">
        <f>IF(data!N15&lt;&gt;"", "T3", "")</f>
        <v>T3</v>
      </c>
      <c r="H14" s="7" t="str">
        <f>IF(data!O15&lt;&gt;"", "T4", "")</f>
        <v/>
      </c>
      <c r="I14" s="7" t="str">
        <f>IF(data!P15&lt;&gt;"", "T5", "")</f>
        <v/>
      </c>
      <c r="J14" s="7"/>
      <c r="K14" s="7"/>
      <c r="L14" s="10"/>
      <c r="M14" s="10"/>
      <c r="N14" s="10"/>
      <c r="O14" s="10"/>
      <c r="P14" s="10"/>
    </row>
    <row r="15" spans="2:22" ht="17" x14ac:dyDescent="0.2">
      <c r="B15" s="8">
        <f>data!A16</f>
        <v>13</v>
      </c>
      <c r="C15" s="8" t="str">
        <f>data!D16</f>
        <v>US</v>
      </c>
      <c r="D15" s="7">
        <f>data!F16</f>
        <v>2024</v>
      </c>
      <c r="E15" s="7" t="str">
        <f>IF(data!L16&lt;&gt;"", "T1", "")</f>
        <v>T1</v>
      </c>
      <c r="F15" s="7" t="str">
        <f>IF(data!M16&lt;&gt;"", "T2", "")</f>
        <v/>
      </c>
      <c r="G15" s="7" t="str">
        <f>IF(data!N16&lt;&gt;"", "T3", "")</f>
        <v>T3</v>
      </c>
      <c r="H15" s="7" t="str">
        <f>IF(data!O16&lt;&gt;"", "T4", "")</f>
        <v/>
      </c>
      <c r="I15" s="7" t="str">
        <f>IF(data!P16&lt;&gt;"", "T5", "")</f>
        <v>T5</v>
      </c>
      <c r="J15" s="7"/>
      <c r="K15" s="7"/>
      <c r="L15" s="10"/>
      <c r="M15" s="10"/>
      <c r="N15" t="s">
        <v>367</v>
      </c>
      <c r="O15" s="10" t="s">
        <v>233</v>
      </c>
      <c r="P15" s="10" t="s">
        <v>278</v>
      </c>
      <c r="Q15" s="10" t="s">
        <v>294</v>
      </c>
      <c r="R15" s="10" t="s">
        <v>287</v>
      </c>
      <c r="S15" s="10" t="s">
        <v>490</v>
      </c>
      <c r="T15" s="10" t="s">
        <v>295</v>
      </c>
      <c r="U15" s="10" t="s">
        <v>368</v>
      </c>
    </row>
    <row r="16" spans="2:22" ht="17" x14ac:dyDescent="0.2">
      <c r="B16" s="8">
        <f>data!A17</f>
        <v>14</v>
      </c>
      <c r="C16" s="8" t="str">
        <f>data!D17</f>
        <v>US</v>
      </c>
      <c r="D16" s="7">
        <f>data!F17</f>
        <v>2024</v>
      </c>
      <c r="E16" s="7" t="str">
        <f>IF(data!L17&lt;&gt;"", "T1", "")</f>
        <v/>
      </c>
      <c r="F16" s="7" t="str">
        <f>IF(data!M17&lt;&gt;"", "T2", "")</f>
        <v/>
      </c>
      <c r="G16" s="7" t="str">
        <f>IF(data!N17&lt;&gt;"", "T3", "")</f>
        <v>T3</v>
      </c>
      <c r="H16" s="7" t="str">
        <f>IF(data!O17&lt;&gt;"", "T4", "")</f>
        <v/>
      </c>
      <c r="I16" s="7" t="str">
        <f>IF(data!P17&lt;&gt;"", "T5", "")</f>
        <v>T5</v>
      </c>
      <c r="J16" s="7"/>
      <c r="K16" s="7"/>
      <c r="L16" s="10"/>
      <c r="M16" s="10" t="s">
        <v>479</v>
      </c>
      <c r="N16" s="10">
        <f>SUM(N2:N13)</f>
        <v>58</v>
      </c>
      <c r="O16" s="10">
        <f>COUNTIF(C:C, O15)</f>
        <v>36</v>
      </c>
      <c r="P16" s="10">
        <f>COUNTIF(C:C, P15)</f>
        <v>11</v>
      </c>
      <c r="Q16" s="10">
        <f>COUNTIF(C:C, Q15)</f>
        <v>4</v>
      </c>
      <c r="R16" s="10">
        <f>COUNTIF(C:C,R15)</f>
        <v>2</v>
      </c>
      <c r="S16" s="10">
        <f>COUNTIF(C:C, S15)</f>
        <v>2</v>
      </c>
      <c r="T16" s="10">
        <f>COUNTIF(C:C,T15)</f>
        <v>2</v>
      </c>
      <c r="U16">
        <f>N16-SUM(O16:T16)</f>
        <v>1</v>
      </c>
    </row>
    <row r="17" spans="1:19" ht="17" x14ac:dyDescent="0.2">
      <c r="B17" s="8">
        <f>data!A18</f>
        <v>15</v>
      </c>
      <c r="C17" s="8" t="str">
        <f>data!D18</f>
        <v>US</v>
      </c>
      <c r="D17" s="7">
        <f>data!F18</f>
        <v>2014</v>
      </c>
      <c r="E17" s="7" t="str">
        <f>IF(data!L18&lt;&gt;"", "T1", "")</f>
        <v>T1</v>
      </c>
      <c r="F17" s="7" t="str">
        <f>IF(data!M18&lt;&gt;"", "T2", "")</f>
        <v/>
      </c>
      <c r="G17" s="7" t="str">
        <f>IF(data!N18&lt;&gt;"", "T3", "")</f>
        <v>T3</v>
      </c>
      <c r="H17" s="7" t="str">
        <f>IF(data!O18&lt;&gt;"", "T4", "")</f>
        <v>T4</v>
      </c>
      <c r="I17" s="7" t="str">
        <f>IF(data!P18&lt;&gt;"", "T5", "")</f>
        <v/>
      </c>
      <c r="J17" s="7"/>
      <c r="K17" s="7"/>
      <c r="L17" s="10"/>
      <c r="M17" s="10"/>
      <c r="N17" s="10"/>
      <c r="O17" s="10"/>
      <c r="P17" s="10"/>
    </row>
    <row r="18" spans="1:19" ht="17" x14ac:dyDescent="0.2">
      <c r="B18" s="8">
        <f>data!A19</f>
        <v>16</v>
      </c>
      <c r="C18" s="8" t="str">
        <f>data!D19</f>
        <v>US</v>
      </c>
      <c r="D18" s="7">
        <f>data!F19</f>
        <v>2019</v>
      </c>
      <c r="E18" s="7" t="str">
        <f>IF(data!L19&lt;&gt;"", "T1", "")</f>
        <v/>
      </c>
      <c r="F18" s="7" t="str">
        <f>IF(data!M19&lt;&gt;"", "T2", "")</f>
        <v>T2</v>
      </c>
      <c r="G18" s="7" t="str">
        <f>IF(data!N19&lt;&gt;"", "T3", "")</f>
        <v>T3</v>
      </c>
      <c r="H18" s="7" t="str">
        <f>IF(data!O19&lt;&gt;"", "T4", "")</f>
        <v>T4</v>
      </c>
      <c r="I18" s="7" t="str">
        <f>IF(data!P19&lt;&gt;"", "T5", "")</f>
        <v>T5</v>
      </c>
      <c r="J18" s="9"/>
      <c r="K18" s="9"/>
      <c r="L18" s="10"/>
      <c r="M18" s="10"/>
      <c r="N18" t="s">
        <v>367</v>
      </c>
      <c r="O18" s="10" t="s">
        <v>610</v>
      </c>
      <c r="P18" s="10" t="s">
        <v>611</v>
      </c>
      <c r="Q18" s="10" t="s">
        <v>612</v>
      </c>
      <c r="R18" s="10" t="s">
        <v>613</v>
      </c>
      <c r="S18" s="10" t="s">
        <v>368</v>
      </c>
    </row>
    <row r="19" spans="1:19" ht="17" x14ac:dyDescent="0.2">
      <c r="B19" s="8">
        <f>data!A20</f>
        <v>17</v>
      </c>
      <c r="C19" s="8" t="str">
        <f>data!D20</f>
        <v>US</v>
      </c>
      <c r="D19" s="7">
        <f>data!F20</f>
        <v>2024</v>
      </c>
      <c r="E19" s="7" t="str">
        <f>IF(data!L20&lt;&gt;"", "T1", "")</f>
        <v>T1</v>
      </c>
      <c r="F19" s="7" t="str">
        <f>IF(data!M20&lt;&gt;"", "T2", "")</f>
        <v/>
      </c>
      <c r="G19" s="7" t="str">
        <f>IF(data!N20&lt;&gt;"", "T3", "")</f>
        <v>T3</v>
      </c>
      <c r="H19" s="7" t="str">
        <f>IF(data!O20&lt;&gt;"", "T4", "")</f>
        <v>T4</v>
      </c>
      <c r="I19" s="7" t="str">
        <f>IF(data!P20&lt;&gt;"", "T5", "")</f>
        <v>T5</v>
      </c>
      <c r="J19" s="7"/>
      <c r="K19" s="7"/>
      <c r="L19" s="10"/>
      <c r="M19" s="10" t="s">
        <v>479</v>
      </c>
      <c r="N19" s="10">
        <f>SUM(Q2:U13)</f>
        <v>151</v>
      </c>
      <c r="O19" s="10">
        <f>SUM(Q2:Q13)</f>
        <v>27</v>
      </c>
      <c r="P19" s="10">
        <f t="shared" ref="P19:S19" si="9">SUM(R2:R13)</f>
        <v>29</v>
      </c>
      <c r="Q19" s="10">
        <f t="shared" si="9"/>
        <v>41</v>
      </c>
      <c r="R19" s="10">
        <f t="shared" si="9"/>
        <v>32</v>
      </c>
      <c r="S19" s="10">
        <f t="shared" si="9"/>
        <v>22</v>
      </c>
    </row>
    <row r="20" spans="1:19" ht="17" x14ac:dyDescent="0.2">
      <c r="B20" s="8">
        <f>data!A21</f>
        <v>18</v>
      </c>
      <c r="C20" s="8" t="str">
        <f>data!D21</f>
        <v>China</v>
      </c>
      <c r="D20" s="7">
        <f>data!F21</f>
        <v>2022</v>
      </c>
      <c r="E20" s="7" t="str">
        <f>IF(data!L21&lt;&gt;"", "T1", "")</f>
        <v>T1</v>
      </c>
      <c r="F20" s="7" t="str">
        <f>IF(data!M21&lt;&gt;"", "T2", "")</f>
        <v/>
      </c>
      <c r="G20" s="7" t="str">
        <f>IF(data!N21&lt;&gt;"", "T3", "")</f>
        <v>T3</v>
      </c>
      <c r="H20" s="7" t="str">
        <f>IF(data!O21&lt;&gt;"", "T4", "")</f>
        <v/>
      </c>
      <c r="I20" s="7" t="str">
        <f>IF(data!P21&lt;&gt;"", "T5", "")</f>
        <v/>
      </c>
      <c r="J20" s="9"/>
      <c r="K20" s="9"/>
      <c r="L20" s="10"/>
      <c r="M20" s="10"/>
      <c r="N20" s="10"/>
      <c r="O20" s="10"/>
      <c r="P20" s="10"/>
    </row>
    <row r="21" spans="1:19" ht="17" x14ac:dyDescent="0.2">
      <c r="B21" s="8">
        <f>data!A22</f>
        <v>19</v>
      </c>
      <c r="C21" s="8" t="str">
        <f>data!D22</f>
        <v>China</v>
      </c>
      <c r="D21" s="7">
        <f>data!F22</f>
        <v>2025</v>
      </c>
      <c r="E21" s="7" t="str">
        <f>IF(data!L22&lt;&gt;"", "T1", "")</f>
        <v>T1</v>
      </c>
      <c r="F21" s="7" t="str">
        <f>IF(data!M22&lt;&gt;"", "T2", "")</f>
        <v/>
      </c>
      <c r="G21" s="7" t="str">
        <f>IF(data!N22&lt;&gt;"", "T3", "")</f>
        <v>T3</v>
      </c>
      <c r="H21" s="7" t="str">
        <f>IF(data!O22&lt;&gt;"", "T4", "")</f>
        <v>T4</v>
      </c>
      <c r="I21" s="7" t="str">
        <f>IF(data!P22&lt;&gt;"", "T5", "")</f>
        <v>T5</v>
      </c>
      <c r="J21" s="7"/>
      <c r="K21" s="7"/>
      <c r="L21" s="10"/>
      <c r="M21" s="10"/>
      <c r="N21" s="10"/>
      <c r="O21" s="10"/>
      <c r="P21" s="10"/>
    </row>
    <row r="22" spans="1:19" ht="17" x14ac:dyDescent="0.2">
      <c r="B22" s="8">
        <f>data!A23</f>
        <v>20</v>
      </c>
      <c r="C22" s="8" t="str">
        <f>data!D23</f>
        <v>US</v>
      </c>
      <c r="D22" s="7">
        <f>data!F23</f>
        <v>2016</v>
      </c>
      <c r="E22" s="7" t="str">
        <f>IF(data!L23&lt;&gt;"", "T1", "")</f>
        <v/>
      </c>
      <c r="F22" s="7" t="str">
        <f>IF(data!M23&lt;&gt;"", "T2", "")</f>
        <v>T2</v>
      </c>
      <c r="G22" s="7" t="str">
        <f>IF(data!N23&lt;&gt;"", "T3", "")</f>
        <v/>
      </c>
      <c r="H22" s="7" t="str">
        <f>IF(data!O23&lt;&gt;"", "T4", "")</f>
        <v>T4</v>
      </c>
      <c r="I22" s="7" t="str">
        <f>IF(data!P23&lt;&gt;"", "T5", "")</f>
        <v>T5</v>
      </c>
      <c r="J22" s="7"/>
      <c r="K22" s="7"/>
      <c r="L22" s="10"/>
      <c r="M22" s="10"/>
      <c r="N22" s="10"/>
      <c r="O22" s="10"/>
      <c r="P22" s="10"/>
    </row>
    <row r="23" spans="1:19" ht="17" x14ac:dyDescent="0.2">
      <c r="B23" s="8">
        <f>data!A24</f>
        <v>21</v>
      </c>
      <c r="C23" s="8" t="str">
        <f>data!D24</f>
        <v>US</v>
      </c>
      <c r="D23" s="7">
        <f>data!F24</f>
        <v>2024</v>
      </c>
      <c r="E23" s="7" t="str">
        <f>IF(data!L24&lt;&gt;"", "T1", "")</f>
        <v>T1</v>
      </c>
      <c r="F23" s="7" t="str">
        <f>IF(data!M24&lt;&gt;"", "T2", "")</f>
        <v/>
      </c>
      <c r="G23" s="7" t="str">
        <f>IF(data!N24&lt;&gt;"", "T3", "")</f>
        <v>T3</v>
      </c>
      <c r="H23" s="7" t="str">
        <f>IF(data!O24&lt;&gt;"", "T4", "")</f>
        <v/>
      </c>
      <c r="I23" s="7" t="str">
        <f>IF(data!P24&lt;&gt;"", "T5", "")</f>
        <v/>
      </c>
      <c r="J23" s="9"/>
      <c r="K23" s="9"/>
      <c r="L23" s="10"/>
      <c r="M23" s="10"/>
      <c r="N23" s="10"/>
      <c r="O23" s="10"/>
      <c r="P23" s="10"/>
    </row>
    <row r="24" spans="1:19" ht="17" x14ac:dyDescent="0.2">
      <c r="B24" s="8">
        <f>data!A25</f>
        <v>22</v>
      </c>
      <c r="C24" s="8" t="str">
        <f>data!D25</f>
        <v>Canada</v>
      </c>
      <c r="D24" s="7">
        <f>data!F25</f>
        <v>2021</v>
      </c>
      <c r="E24" s="7" t="str">
        <f>IF(data!L25&lt;&gt;"", "T1", "")</f>
        <v/>
      </c>
      <c r="F24" s="7" t="str">
        <f>IF(data!M25&lt;&gt;"", "T2", "")</f>
        <v/>
      </c>
      <c r="G24" s="7" t="str">
        <f>IF(data!N25&lt;&gt;"", "T3", "")</f>
        <v>T3</v>
      </c>
      <c r="H24" s="7" t="str">
        <f>IF(data!O25&lt;&gt;"", "T4", "")</f>
        <v/>
      </c>
      <c r="I24" s="7" t="str">
        <f>IF(data!P25&lt;&gt;"", "T5", "")</f>
        <v/>
      </c>
      <c r="J24" s="7"/>
      <c r="K24" s="7"/>
      <c r="L24" s="10"/>
    </row>
    <row r="25" spans="1:19" ht="17" x14ac:dyDescent="0.2">
      <c r="B25" s="8">
        <f>data!A26</f>
        <v>23</v>
      </c>
      <c r="C25" s="8" t="str">
        <f>data!D26</f>
        <v>Italy</v>
      </c>
      <c r="D25" s="7">
        <f>data!F26</f>
        <v>2018</v>
      </c>
      <c r="E25" s="7" t="str">
        <f>IF(data!L26&lt;&gt;"", "T1", "")</f>
        <v/>
      </c>
      <c r="F25" s="7" t="str">
        <f>IF(data!M26&lt;&gt;"", "T2", "")</f>
        <v/>
      </c>
      <c r="G25" s="7" t="str">
        <f>IF(data!N26&lt;&gt;"", "T3", "")</f>
        <v/>
      </c>
      <c r="H25" s="7" t="str">
        <f>IF(data!O26&lt;&gt;"", "T4", "")</f>
        <v/>
      </c>
      <c r="I25" s="7" t="str">
        <f>IF(data!P26&lt;&gt;"", "T5", "")</f>
        <v>T5</v>
      </c>
      <c r="J25" s="7"/>
      <c r="K25" s="7"/>
      <c r="L25" s="10"/>
    </row>
    <row r="26" spans="1:19" ht="17" x14ac:dyDescent="0.2">
      <c r="B26" s="8">
        <f>data!A27</f>
        <v>24</v>
      </c>
      <c r="C26" s="8" t="str">
        <f>data!D27</f>
        <v>UK</v>
      </c>
      <c r="D26" s="7">
        <f>data!F27</f>
        <v>2015</v>
      </c>
      <c r="E26" s="7" t="str">
        <f>IF(data!L27&lt;&gt;"", "T1", "")</f>
        <v/>
      </c>
      <c r="F26" s="7" t="str">
        <f>IF(data!M27&lt;&gt;"", "T2", "")</f>
        <v/>
      </c>
      <c r="G26" s="7" t="str">
        <f>IF(data!N27&lt;&gt;"", "T3", "")</f>
        <v>T3</v>
      </c>
      <c r="H26" s="7" t="str">
        <f>IF(data!O27&lt;&gt;"", "T4", "")</f>
        <v/>
      </c>
      <c r="I26" s="7" t="str">
        <f>IF(data!P27&lt;&gt;"", "T5", "")</f>
        <v>T5</v>
      </c>
      <c r="J26" s="7"/>
      <c r="K26" s="7"/>
      <c r="L26" s="10"/>
      <c r="M26" s="10"/>
      <c r="N26" s="10"/>
      <c r="O26" s="10"/>
      <c r="P26" s="10"/>
    </row>
    <row r="27" spans="1:19" ht="17" x14ac:dyDescent="0.2">
      <c r="A27" t="s">
        <v>609</v>
      </c>
      <c r="B27" s="8">
        <f>data!A28</f>
        <v>25</v>
      </c>
      <c r="C27" s="8" t="str">
        <f>data!D28</f>
        <v>China</v>
      </c>
      <c r="D27" s="7">
        <f>data!F28</f>
        <v>2023</v>
      </c>
      <c r="E27" s="7" t="str">
        <f>IF(data!L28&lt;&gt;"", "T1", "")</f>
        <v/>
      </c>
      <c r="F27" s="7" t="str">
        <f>IF(data!M28&lt;&gt;"", "T2", "")</f>
        <v/>
      </c>
      <c r="G27" s="7" t="str">
        <f>IF(data!N28&lt;&gt;"", "T3", "")</f>
        <v/>
      </c>
      <c r="H27" s="7" t="str">
        <f>IF(data!O28&lt;&gt;"", "T4", "")</f>
        <v/>
      </c>
      <c r="I27" s="7" t="str">
        <f>IF(data!P28&lt;&gt;"", "T5", "")</f>
        <v>T5</v>
      </c>
      <c r="J27" s="9"/>
      <c r="K27" s="9"/>
      <c r="L27" s="10"/>
      <c r="M27" s="10"/>
      <c r="N27" s="10"/>
      <c r="O27" s="10"/>
      <c r="P27" s="10"/>
    </row>
    <row r="28" spans="1:19" ht="17" x14ac:dyDescent="0.2">
      <c r="B28" s="8">
        <f>data!A29</f>
        <v>26</v>
      </c>
      <c r="C28" s="8" t="str">
        <f>data!D29</f>
        <v>Switzerland</v>
      </c>
      <c r="D28" s="7">
        <f>data!F29</f>
        <v>2024</v>
      </c>
      <c r="E28" s="7" t="str">
        <f>IF(data!L29&lt;&gt;"", "T1", "")</f>
        <v/>
      </c>
      <c r="F28" s="7" t="str">
        <f>IF(data!M29&lt;&gt;"", "T2", "")</f>
        <v/>
      </c>
      <c r="G28" s="7" t="str">
        <f>IF(data!N29&lt;&gt;"", "T3", "")</f>
        <v>T3</v>
      </c>
      <c r="H28" s="7" t="str">
        <f>IF(data!O29&lt;&gt;"", "T4", "")</f>
        <v/>
      </c>
      <c r="I28" s="7" t="str">
        <f>IF(data!P29&lt;&gt;"", "T5", "")</f>
        <v/>
      </c>
      <c r="J28" s="7"/>
      <c r="K28" s="7"/>
      <c r="L28" s="10"/>
      <c r="M28" s="10"/>
      <c r="N28" s="10"/>
      <c r="O28" s="10"/>
      <c r="P28" s="10"/>
    </row>
    <row r="29" spans="1:19" ht="17" x14ac:dyDescent="0.2">
      <c r="B29" s="8">
        <f>data!A30</f>
        <v>27</v>
      </c>
      <c r="C29" s="8" t="str">
        <f>data!D30</f>
        <v>UK</v>
      </c>
      <c r="D29" s="7">
        <f>data!F30</f>
        <v>2015</v>
      </c>
      <c r="E29" s="7" t="str">
        <f>IF(data!L30&lt;&gt;"", "T1", "")</f>
        <v/>
      </c>
      <c r="F29" s="7" t="str">
        <f>IF(data!M30&lt;&gt;"", "T2", "")</f>
        <v/>
      </c>
      <c r="G29" s="7" t="str">
        <f>IF(data!N30&lt;&gt;"", "T3", "")</f>
        <v/>
      </c>
      <c r="H29" s="7" t="str">
        <f>IF(data!O30&lt;&gt;"", "T4", "")</f>
        <v/>
      </c>
      <c r="I29" s="7" t="str">
        <f>IF(data!P30&lt;&gt;"", "T5", "")</f>
        <v>T5</v>
      </c>
      <c r="J29" s="7"/>
      <c r="K29" s="7"/>
      <c r="L29" s="10"/>
      <c r="M29" s="10"/>
      <c r="N29" s="10"/>
      <c r="O29" s="10"/>
      <c r="P29" s="10"/>
    </row>
    <row r="30" spans="1:19" ht="17" x14ac:dyDescent="0.2">
      <c r="B30" s="8">
        <f>data!A31</f>
        <v>28</v>
      </c>
      <c r="C30" s="8" t="str">
        <f>data!D31</f>
        <v>China</v>
      </c>
      <c r="D30" s="7">
        <f>data!F31</f>
        <v>2020</v>
      </c>
      <c r="E30" s="7" t="str">
        <f>IF(data!L31&lt;&gt;"", "T1", "")</f>
        <v/>
      </c>
      <c r="F30" s="7" t="str">
        <f>IF(data!M31&lt;&gt;"", "T2", "")</f>
        <v/>
      </c>
      <c r="G30" s="7" t="str">
        <f>IF(data!N31&lt;&gt;"", "T3", "")</f>
        <v>T3</v>
      </c>
      <c r="H30" s="7" t="str">
        <f>IF(data!O31&lt;&gt;"", "T4", "")</f>
        <v/>
      </c>
      <c r="I30" s="7" t="str">
        <f>IF(data!P31&lt;&gt;"", "T5", "")</f>
        <v/>
      </c>
      <c r="J30" s="7"/>
      <c r="K30" s="7"/>
      <c r="L30" s="10"/>
      <c r="M30" s="10"/>
      <c r="N30" s="10"/>
      <c r="O30" s="10"/>
      <c r="P30" s="10"/>
    </row>
    <row r="31" spans="1:19" ht="17" x14ac:dyDescent="0.2">
      <c r="B31" s="8">
        <f>data!A32</f>
        <v>29</v>
      </c>
      <c r="C31" s="8" t="str">
        <f>data!D32</f>
        <v>Canda</v>
      </c>
      <c r="D31" s="7">
        <f>data!F32</f>
        <v>2018</v>
      </c>
      <c r="E31" s="7" t="str">
        <f>IF(data!L32&lt;&gt;"", "T1", "")</f>
        <v/>
      </c>
      <c r="F31" s="7" t="str">
        <f>IF(data!M32&lt;&gt;"", "T2", "")</f>
        <v>T2</v>
      </c>
      <c r="G31" s="7" t="str">
        <f>IF(data!N32&lt;&gt;"", "T3", "")</f>
        <v/>
      </c>
      <c r="H31" s="7" t="str">
        <f>IF(data!O32&lt;&gt;"", "T4", "")</f>
        <v/>
      </c>
      <c r="I31" s="7" t="str">
        <f>IF(data!P32&lt;&gt;"", "T5", "")</f>
        <v>T5</v>
      </c>
      <c r="J31" s="7"/>
      <c r="K31" s="7"/>
      <c r="L31" s="10"/>
      <c r="M31" s="10"/>
      <c r="N31" s="10"/>
      <c r="O31" s="10"/>
      <c r="P31" s="10"/>
    </row>
    <row r="32" spans="1:19" ht="17" x14ac:dyDescent="0.2">
      <c r="B32" s="8">
        <f>data!A33</f>
        <v>30</v>
      </c>
      <c r="C32" s="8" t="str">
        <f>data!D33</f>
        <v>US</v>
      </c>
      <c r="D32" s="7">
        <f>data!F33</f>
        <v>2019</v>
      </c>
      <c r="E32" s="7" t="str">
        <f>IF(data!L33&lt;&gt;"", "T1", "")</f>
        <v/>
      </c>
      <c r="F32" s="7" t="str">
        <f>IF(data!M33&lt;&gt;"", "T2", "")</f>
        <v>T2</v>
      </c>
      <c r="G32" s="7" t="str">
        <f>IF(data!N33&lt;&gt;"", "T3", "")</f>
        <v>T3</v>
      </c>
      <c r="H32" s="7" t="str">
        <f>IF(data!O33&lt;&gt;"", "T4", "")</f>
        <v>T4</v>
      </c>
      <c r="I32" s="7" t="str">
        <f>IF(data!P33&lt;&gt;"", "T5", "")</f>
        <v/>
      </c>
      <c r="J32" s="7"/>
      <c r="K32" s="7"/>
      <c r="L32" s="10"/>
      <c r="M32" s="10"/>
      <c r="N32" s="10"/>
      <c r="O32" s="10"/>
      <c r="P32" s="10"/>
    </row>
    <row r="33" spans="1:16" ht="17" x14ac:dyDescent="0.2">
      <c r="B33" s="8">
        <f>data!A34</f>
        <v>31</v>
      </c>
      <c r="C33" s="8" t="str">
        <f>data!D34</f>
        <v>US</v>
      </c>
      <c r="D33" s="7">
        <f>data!F34</f>
        <v>2015</v>
      </c>
      <c r="E33" s="7" t="str">
        <f>IF(data!L34&lt;&gt;"", "T1", "")</f>
        <v/>
      </c>
      <c r="F33" s="7" t="str">
        <f>IF(data!M34&lt;&gt;"", "T2", "")</f>
        <v>T2</v>
      </c>
      <c r="G33" s="7" t="str">
        <f>IF(data!N34&lt;&gt;"", "T3", "")</f>
        <v>T3</v>
      </c>
      <c r="H33" s="7" t="str">
        <f>IF(data!O34&lt;&gt;"", "T4", "")</f>
        <v/>
      </c>
      <c r="I33" s="7" t="str">
        <f>IF(data!P34&lt;&gt;"", "T5", "")</f>
        <v/>
      </c>
      <c r="J33" s="7"/>
      <c r="K33" s="7"/>
      <c r="L33" s="10"/>
      <c r="M33" s="10"/>
      <c r="N33" s="10"/>
      <c r="O33" s="10"/>
      <c r="P33" s="10"/>
    </row>
    <row r="34" spans="1:16" ht="17" x14ac:dyDescent="0.2">
      <c r="B34" s="8">
        <f>data!A35</f>
        <v>32</v>
      </c>
      <c r="C34" s="8" t="str">
        <f>data!D35</f>
        <v>China</v>
      </c>
      <c r="D34" s="7">
        <f>data!F35</f>
        <v>2017</v>
      </c>
      <c r="E34" s="7" t="str">
        <f>IF(data!L35&lt;&gt;"", "T1", "")</f>
        <v/>
      </c>
      <c r="F34" s="7" t="str">
        <f>IF(data!M35&lt;&gt;"", "T2", "")</f>
        <v>T2</v>
      </c>
      <c r="G34" s="7" t="str">
        <f>IF(data!N35&lt;&gt;"", "T3", "")</f>
        <v>T3</v>
      </c>
      <c r="H34" s="7" t="str">
        <f>IF(data!O35&lt;&gt;"", "T4", "")</f>
        <v>T4</v>
      </c>
      <c r="I34" s="7" t="str">
        <f>IF(data!P35&lt;&gt;"", "T5", "")</f>
        <v/>
      </c>
      <c r="J34" s="9"/>
      <c r="K34" s="9"/>
      <c r="L34" s="10"/>
      <c r="M34" s="10"/>
      <c r="N34" s="10"/>
      <c r="O34" s="10"/>
      <c r="P34" s="10"/>
    </row>
    <row r="35" spans="1:16" ht="17" x14ac:dyDescent="0.2">
      <c r="B35" s="8">
        <f>data!A36</f>
        <v>33</v>
      </c>
      <c r="C35" s="8" t="str">
        <f>data!D36</f>
        <v>US</v>
      </c>
      <c r="D35" s="7">
        <f>data!F36</f>
        <v>2020</v>
      </c>
      <c r="E35" s="7" t="str">
        <f>IF(data!L36&lt;&gt;"", "T1", "")</f>
        <v>T1</v>
      </c>
      <c r="F35" s="7" t="str">
        <f>IF(data!M36&lt;&gt;"", "T2", "")</f>
        <v/>
      </c>
      <c r="G35" s="7" t="str">
        <f>IF(data!N36&lt;&gt;"", "T3", "")</f>
        <v>T3</v>
      </c>
      <c r="H35" s="7" t="str">
        <f>IF(data!O36&lt;&gt;"", "T4", "")</f>
        <v>T4</v>
      </c>
      <c r="I35" s="7" t="str">
        <f>IF(data!P36&lt;&gt;"", "T5", "")</f>
        <v/>
      </c>
      <c r="J35" s="7"/>
      <c r="K35" s="7"/>
      <c r="L35" s="10"/>
      <c r="M35" s="10"/>
      <c r="N35" s="10"/>
      <c r="O35" s="10"/>
      <c r="P35" s="10"/>
    </row>
    <row r="36" spans="1:16" ht="17" x14ac:dyDescent="0.2">
      <c r="B36" s="8">
        <f>data!A37</f>
        <v>34</v>
      </c>
      <c r="C36" s="8" t="str">
        <f>data!D37</f>
        <v>US</v>
      </c>
      <c r="D36" s="7">
        <f>data!F37</f>
        <v>2024</v>
      </c>
      <c r="E36" s="7" t="str">
        <f>IF(data!L37&lt;&gt;"", "T1", "")</f>
        <v>T1</v>
      </c>
      <c r="F36" s="7" t="str">
        <f>IF(data!M37&lt;&gt;"", "T2", "")</f>
        <v>T2</v>
      </c>
      <c r="G36" s="7" t="str">
        <f>IF(data!N37&lt;&gt;"", "T3", "")</f>
        <v>T3</v>
      </c>
      <c r="H36" s="7" t="str">
        <f>IF(data!O37&lt;&gt;"", "T4", "")</f>
        <v>T4</v>
      </c>
      <c r="I36" s="7" t="str">
        <f>IF(data!P37&lt;&gt;"", "T5", "")</f>
        <v/>
      </c>
      <c r="J36" s="7"/>
      <c r="K36" s="7"/>
      <c r="L36" s="10"/>
      <c r="M36" s="10"/>
      <c r="N36" s="10"/>
      <c r="O36" s="10"/>
      <c r="P36" s="10"/>
    </row>
    <row r="37" spans="1:16" ht="17" x14ac:dyDescent="0.2">
      <c r="B37" s="8">
        <f>data!A38</f>
        <v>35</v>
      </c>
      <c r="C37" s="8" t="str">
        <f>data!D38</f>
        <v>US</v>
      </c>
      <c r="D37" s="7">
        <f>data!F38</f>
        <v>2015</v>
      </c>
      <c r="E37" s="7" t="str">
        <f>IF(data!L38&lt;&gt;"", "T1", "")</f>
        <v>T1</v>
      </c>
      <c r="F37" s="7" t="str">
        <f>IF(data!M38&lt;&gt;"", "T2", "")</f>
        <v/>
      </c>
      <c r="G37" s="7" t="str">
        <f>IF(data!N38&lt;&gt;"", "T3", "")</f>
        <v>T3</v>
      </c>
      <c r="H37" s="7" t="str">
        <f>IF(data!O38&lt;&gt;"", "T4", "")</f>
        <v>T4</v>
      </c>
      <c r="I37" s="7" t="str">
        <f>IF(data!P38&lt;&gt;"", "T5", "")</f>
        <v/>
      </c>
      <c r="J37" s="7"/>
      <c r="K37" s="7"/>
      <c r="L37" s="10"/>
      <c r="M37" s="10"/>
      <c r="N37" s="10"/>
      <c r="O37" s="10"/>
      <c r="P37" s="10"/>
    </row>
    <row r="38" spans="1:16" ht="17" x14ac:dyDescent="0.2">
      <c r="B38" s="8">
        <f>data!A39</f>
        <v>36</v>
      </c>
      <c r="C38" s="8" t="str">
        <f>data!D39</f>
        <v>Norway</v>
      </c>
      <c r="D38" s="7">
        <f>data!F39</f>
        <v>2024</v>
      </c>
      <c r="E38" s="7" t="str">
        <f>IF(data!L39&lt;&gt;"", "T1", "")</f>
        <v/>
      </c>
      <c r="F38" s="7" t="str">
        <f>IF(data!M39&lt;&gt;"", "T2", "")</f>
        <v>T2</v>
      </c>
      <c r="G38" s="7" t="str">
        <f>IF(data!N39&lt;&gt;"", "T3", "")</f>
        <v/>
      </c>
      <c r="H38" s="7" t="str">
        <f>IF(data!O39&lt;&gt;"", "T4", "")</f>
        <v>T4</v>
      </c>
      <c r="I38" s="7" t="str">
        <f>IF(data!P39&lt;&gt;"", "T5", "")</f>
        <v/>
      </c>
      <c r="J38" s="7"/>
      <c r="K38" s="7"/>
      <c r="L38" s="10"/>
      <c r="M38" s="10"/>
      <c r="N38" s="10"/>
      <c r="O38" s="10"/>
      <c r="P38" s="10"/>
    </row>
    <row r="39" spans="1:16" ht="17" x14ac:dyDescent="0.2">
      <c r="A39" t="s">
        <v>609</v>
      </c>
      <c r="B39" s="8">
        <f>data!A40</f>
        <v>37</v>
      </c>
      <c r="C39" s="8" t="str">
        <f>data!D40</f>
        <v>UK</v>
      </c>
      <c r="D39" s="7">
        <f>data!F40</f>
        <v>2017</v>
      </c>
      <c r="E39" s="7" t="str">
        <f>IF(data!L40&lt;&gt;"", "T1", "")</f>
        <v/>
      </c>
      <c r="F39" s="7" t="str">
        <f>IF(data!M40&lt;&gt;"", "T2", "")</f>
        <v/>
      </c>
      <c r="G39" s="7" t="str">
        <f>IF(data!N40&lt;&gt;"", "T3", "")</f>
        <v/>
      </c>
      <c r="H39" s="7" t="str">
        <f>IF(data!O40&lt;&gt;"", "T4", "")</f>
        <v/>
      </c>
      <c r="I39" s="7" t="str">
        <f>IF(data!P40&lt;&gt;"", "T5", "")</f>
        <v>T5</v>
      </c>
      <c r="J39" s="9"/>
      <c r="K39" s="9"/>
      <c r="L39" s="10"/>
      <c r="M39" s="10"/>
      <c r="N39" s="10"/>
      <c r="O39" s="10"/>
      <c r="P39" s="10"/>
    </row>
    <row r="40" spans="1:16" ht="17" x14ac:dyDescent="0.2">
      <c r="B40" s="8">
        <f>data!A41</f>
        <v>38</v>
      </c>
      <c r="C40" s="8" t="str">
        <f>data!D41</f>
        <v>US</v>
      </c>
      <c r="D40" s="7">
        <f>data!F41</f>
        <v>2024</v>
      </c>
      <c r="E40" s="7" t="str">
        <f>IF(data!L41&lt;&gt;"", "T1", "")</f>
        <v>T1</v>
      </c>
      <c r="F40" s="7" t="str">
        <f>IF(data!M41&lt;&gt;"", "T2", "")</f>
        <v/>
      </c>
      <c r="G40" s="7" t="str">
        <f>IF(data!N41&lt;&gt;"", "T3", "")</f>
        <v>T3</v>
      </c>
      <c r="H40" s="7" t="str">
        <f>IF(data!O41&lt;&gt;"", "T4", "")</f>
        <v>T4</v>
      </c>
      <c r="I40" s="7" t="str">
        <f>IF(data!P41&lt;&gt;"", "T5", "")</f>
        <v/>
      </c>
      <c r="J40" s="7"/>
      <c r="K40" s="7"/>
      <c r="L40" s="10"/>
      <c r="M40" s="10"/>
      <c r="N40" s="10"/>
      <c r="O40" s="10"/>
      <c r="P40" s="10"/>
    </row>
    <row r="41" spans="1:16" ht="17" x14ac:dyDescent="0.2">
      <c r="B41" s="8">
        <f>data!A42</f>
        <v>39</v>
      </c>
      <c r="C41" s="8" t="str">
        <f>data!D42</f>
        <v>US</v>
      </c>
      <c r="D41" s="7">
        <f>data!F42</f>
        <v>2017</v>
      </c>
      <c r="E41" s="7" t="str">
        <f>IF(data!L42&lt;&gt;"", "T1", "")</f>
        <v>T1</v>
      </c>
      <c r="F41" s="7" t="str">
        <f>IF(data!M42&lt;&gt;"", "T2", "")</f>
        <v/>
      </c>
      <c r="G41" s="7" t="str">
        <f>IF(data!N42&lt;&gt;"", "T3", "")</f>
        <v>T3</v>
      </c>
      <c r="H41" s="7" t="str">
        <f>IF(data!O42&lt;&gt;"", "T4", "")</f>
        <v>T4</v>
      </c>
      <c r="I41" s="7" t="str">
        <f>IF(data!P42&lt;&gt;"", "T5", "")</f>
        <v/>
      </c>
      <c r="J41" s="7"/>
      <c r="K41" s="7"/>
      <c r="L41" s="10"/>
      <c r="M41" s="10"/>
      <c r="N41" s="10"/>
      <c r="O41" s="10"/>
      <c r="P41" s="10"/>
    </row>
    <row r="42" spans="1:16" ht="17" x14ac:dyDescent="0.2">
      <c r="A42" t="s">
        <v>609</v>
      </c>
      <c r="B42" s="8">
        <f>data!A43</f>
        <v>40</v>
      </c>
      <c r="C42" s="8" t="str">
        <f>data!D43</f>
        <v>US</v>
      </c>
      <c r="D42" s="7">
        <f>data!F43</f>
        <v>2016</v>
      </c>
      <c r="E42" s="7" t="str">
        <f>IF(data!L43&lt;&gt;"", "T1", "")</f>
        <v/>
      </c>
      <c r="F42" s="7" t="str">
        <f>IF(data!M43&lt;&gt;"", "T2", "")</f>
        <v/>
      </c>
      <c r="G42" s="7" t="str">
        <f>IF(data!N43&lt;&gt;"", "T3", "")</f>
        <v/>
      </c>
      <c r="H42" s="7" t="str">
        <f>IF(data!O43&lt;&gt;"", "T4", "")</f>
        <v/>
      </c>
      <c r="I42" s="7" t="str">
        <f>IF(data!P43&lt;&gt;"", "T5", "")</f>
        <v>T5</v>
      </c>
      <c r="J42" s="7"/>
      <c r="K42" s="7"/>
      <c r="L42" s="10"/>
      <c r="M42" s="10"/>
      <c r="N42" s="10"/>
      <c r="O42" s="10"/>
      <c r="P42" s="10"/>
    </row>
    <row r="43" spans="1:16" ht="17" x14ac:dyDescent="0.2">
      <c r="B43" s="8">
        <f>data!A44</f>
        <v>41</v>
      </c>
      <c r="C43" s="8" t="str">
        <f>data!D44</f>
        <v>Switzerland</v>
      </c>
      <c r="D43" s="7">
        <f>data!F44</f>
        <v>2021</v>
      </c>
      <c r="E43" s="7" t="str">
        <f>IF(data!L44&lt;&gt;"", "T1", "")</f>
        <v/>
      </c>
      <c r="F43" s="7" t="str">
        <f>IF(data!M44&lt;&gt;"", "T2", "")</f>
        <v>T2</v>
      </c>
      <c r="G43" s="7" t="str">
        <f>IF(data!N44&lt;&gt;"", "T3", "")</f>
        <v>T3</v>
      </c>
      <c r="H43" s="7" t="str">
        <f>IF(data!O44&lt;&gt;"", "T4", "")</f>
        <v>T4</v>
      </c>
      <c r="I43" s="7" t="str">
        <f>IF(data!P44&lt;&gt;"", "T5", "")</f>
        <v/>
      </c>
      <c r="J43" s="7"/>
      <c r="K43" s="7"/>
      <c r="L43" s="10"/>
      <c r="M43" s="10"/>
      <c r="N43" s="10"/>
      <c r="O43" s="10"/>
      <c r="P43" s="10"/>
    </row>
    <row r="44" spans="1:16" ht="17" x14ac:dyDescent="0.2">
      <c r="B44" s="8">
        <f>data!A45</f>
        <v>42</v>
      </c>
      <c r="C44" s="8" t="str">
        <f>data!D45</f>
        <v>China</v>
      </c>
      <c r="D44" s="7">
        <f>data!F45</f>
        <v>2023</v>
      </c>
      <c r="E44" s="7" t="str">
        <f>IF(data!L45&lt;&gt;"", "T1", "")</f>
        <v>T1</v>
      </c>
      <c r="F44" s="7" t="str">
        <f>IF(data!M45&lt;&gt;"", "T2", "")</f>
        <v/>
      </c>
      <c r="G44" s="7" t="str">
        <f>IF(data!N45&lt;&gt;"", "T3", "")</f>
        <v>T3</v>
      </c>
      <c r="H44" s="7" t="str">
        <f>IF(data!O45&lt;&gt;"", "T4", "")</f>
        <v/>
      </c>
      <c r="I44" s="7" t="str">
        <f>IF(data!P45&lt;&gt;"", "T5", "")</f>
        <v/>
      </c>
      <c r="J44" s="9"/>
      <c r="K44" s="9"/>
      <c r="L44" s="10"/>
      <c r="M44" s="10"/>
      <c r="N44" s="10"/>
      <c r="O44" s="10"/>
      <c r="P44" s="10"/>
    </row>
    <row r="45" spans="1:16" ht="17" x14ac:dyDescent="0.2">
      <c r="B45" s="8">
        <f>data!A46</f>
        <v>43</v>
      </c>
      <c r="C45" s="8" t="str">
        <f>data!D46</f>
        <v>China</v>
      </c>
      <c r="D45" s="7">
        <f>data!F46</f>
        <v>2024</v>
      </c>
      <c r="E45" s="7" t="str">
        <f>IF(data!L46&lt;&gt;"", "T1", "")</f>
        <v>T1</v>
      </c>
      <c r="F45" s="7" t="str">
        <f>IF(data!M46&lt;&gt;"", "T2", "")</f>
        <v/>
      </c>
      <c r="G45" s="7" t="str">
        <f>IF(data!N46&lt;&gt;"", "T3", "")</f>
        <v>T3</v>
      </c>
      <c r="H45" s="7" t="str">
        <f>IF(data!O46&lt;&gt;"", "T4", "")</f>
        <v/>
      </c>
      <c r="I45" s="7" t="str">
        <f>IF(data!P46&lt;&gt;"", "T5", "")</f>
        <v/>
      </c>
      <c r="J45" s="7"/>
      <c r="K45" s="7"/>
      <c r="L45" s="10"/>
      <c r="M45" s="10"/>
      <c r="N45" s="10"/>
      <c r="O45" s="10"/>
      <c r="P45" s="10"/>
    </row>
    <row r="46" spans="1:16" ht="17" x14ac:dyDescent="0.2">
      <c r="B46" s="8">
        <f>data!A47</f>
        <v>44</v>
      </c>
      <c r="C46" s="8" t="str">
        <f>data!D47</f>
        <v>China</v>
      </c>
      <c r="D46" s="7">
        <f>data!F47</f>
        <v>2024</v>
      </c>
      <c r="E46" s="7" t="str">
        <f>IF(data!L47&lt;&gt;"", "T1", "")</f>
        <v>T1</v>
      </c>
      <c r="F46" s="7" t="str">
        <f>IF(data!M47&lt;&gt;"", "T2", "")</f>
        <v>T2</v>
      </c>
      <c r="G46" s="7" t="str">
        <f>IF(data!N47&lt;&gt;"", "T3", "")</f>
        <v>T3</v>
      </c>
      <c r="H46" s="7" t="str">
        <f>IF(data!O47&lt;&gt;"", "T4", "")</f>
        <v/>
      </c>
      <c r="I46" s="7" t="str">
        <f>IF(data!P47&lt;&gt;"", "T5", "")</f>
        <v>T5</v>
      </c>
      <c r="J46" s="7"/>
      <c r="K46" s="7"/>
      <c r="L46" s="10"/>
      <c r="M46" s="10"/>
      <c r="N46" s="10"/>
      <c r="O46" s="10"/>
      <c r="P46" s="10"/>
    </row>
    <row r="47" spans="1:16" ht="17" x14ac:dyDescent="0.2">
      <c r="B47" s="8">
        <f>data!A48</f>
        <v>45</v>
      </c>
      <c r="C47" s="8" t="str">
        <f>data!D48</f>
        <v>US</v>
      </c>
      <c r="D47" s="7">
        <f>data!F48</f>
        <v>2018</v>
      </c>
      <c r="E47" s="7" t="str">
        <f>IF(data!L48&lt;&gt;"", "T1", "")</f>
        <v/>
      </c>
      <c r="F47" s="7" t="str">
        <f>IF(data!M48&lt;&gt;"", "T2", "")</f>
        <v>T2</v>
      </c>
      <c r="G47" s="7" t="str">
        <f>IF(data!N48&lt;&gt;"", "T3", "")</f>
        <v/>
      </c>
      <c r="H47" s="7" t="str">
        <f>IF(data!O48&lt;&gt;"", "T4", "")</f>
        <v/>
      </c>
      <c r="I47" s="7" t="str">
        <f>IF(data!P48&lt;&gt;"", "T5", "")</f>
        <v>T5</v>
      </c>
      <c r="J47" s="9"/>
      <c r="K47" s="9"/>
      <c r="L47" s="10"/>
      <c r="M47" s="10"/>
      <c r="N47" s="10"/>
      <c r="O47" s="10"/>
      <c r="P47" s="10"/>
    </row>
    <row r="48" spans="1:16" ht="17" x14ac:dyDescent="0.2">
      <c r="B48" s="8">
        <f>data!A49</f>
        <v>46</v>
      </c>
      <c r="C48" s="8" t="str">
        <f>data!D49</f>
        <v>South Korea</v>
      </c>
      <c r="D48" s="7">
        <f>data!F49</f>
        <v>2021</v>
      </c>
      <c r="E48" s="7" t="str">
        <f>IF(data!L49&lt;&gt;"", "T1", "")</f>
        <v>T1</v>
      </c>
      <c r="F48" s="7" t="str">
        <f>IF(data!M49&lt;&gt;"", "T2", "")</f>
        <v>T2</v>
      </c>
      <c r="G48" s="7" t="str">
        <f>IF(data!N49&lt;&gt;"", "T3", "")</f>
        <v>T3</v>
      </c>
      <c r="H48" s="7" t="str">
        <f>IF(data!O49&lt;&gt;"", "T4", "")</f>
        <v>T4</v>
      </c>
      <c r="I48" s="7" t="str">
        <f>IF(data!P49&lt;&gt;"", "T5", "")</f>
        <v>T5</v>
      </c>
      <c r="J48" s="7"/>
      <c r="K48" s="7"/>
      <c r="L48" s="10"/>
      <c r="M48" s="10"/>
      <c r="N48" s="10"/>
      <c r="O48" s="10"/>
      <c r="P48" s="10"/>
    </row>
    <row r="49" spans="1:16" ht="17" x14ac:dyDescent="0.2">
      <c r="B49" s="8">
        <f>data!A50</f>
        <v>47</v>
      </c>
      <c r="C49" s="8" t="str">
        <f>data!D50</f>
        <v>South Korea</v>
      </c>
      <c r="D49" s="7">
        <f>data!F50</f>
        <v>2021</v>
      </c>
      <c r="E49" s="7" t="str">
        <f>IF(data!L50&lt;&gt;"", "T1", "")</f>
        <v/>
      </c>
      <c r="F49" s="7" t="str">
        <f>IF(data!M50&lt;&gt;"", "T2", "")</f>
        <v>T2</v>
      </c>
      <c r="G49" s="7" t="str">
        <f>IF(data!N50&lt;&gt;"", "T3", "")</f>
        <v>T3</v>
      </c>
      <c r="H49" s="7" t="str">
        <f>IF(data!O50&lt;&gt;"", "T4", "")</f>
        <v>T4</v>
      </c>
      <c r="I49" s="7" t="str">
        <f>IF(data!P50&lt;&gt;"", "T5", "")</f>
        <v>T5</v>
      </c>
      <c r="J49" s="9"/>
      <c r="K49" s="9"/>
      <c r="L49" s="10"/>
      <c r="M49" s="10"/>
      <c r="N49" s="10"/>
      <c r="O49" s="10"/>
      <c r="P49" s="10"/>
    </row>
    <row r="50" spans="1:16" ht="17" x14ac:dyDescent="0.2">
      <c r="B50" s="8">
        <f>data!A51</f>
        <v>48</v>
      </c>
      <c r="C50" s="8" t="str">
        <f>data!D51</f>
        <v>US</v>
      </c>
      <c r="D50" s="7">
        <f>data!F51</f>
        <v>2017</v>
      </c>
      <c r="E50" s="7" t="str">
        <f>IF(data!L51&lt;&gt;"", "T1", "")</f>
        <v/>
      </c>
      <c r="F50" s="7" t="str">
        <f>IF(data!M51&lt;&gt;"", "T2", "")</f>
        <v>T2</v>
      </c>
      <c r="G50" s="7" t="str">
        <f>IF(data!N51&lt;&gt;"", "T3", "")</f>
        <v>T3</v>
      </c>
      <c r="H50" s="7" t="str">
        <f>IF(data!O51&lt;&gt;"", "T4", "")</f>
        <v>T4</v>
      </c>
      <c r="I50" s="7" t="str">
        <f>IF(data!P51&lt;&gt;"", "T5", "")</f>
        <v/>
      </c>
      <c r="J50" s="7"/>
      <c r="K50" s="7"/>
      <c r="L50" s="10"/>
      <c r="M50" s="10"/>
      <c r="N50" s="10"/>
      <c r="O50" s="10"/>
      <c r="P50" s="10"/>
    </row>
    <row r="51" spans="1:16" ht="17" x14ac:dyDescent="0.2">
      <c r="B51" s="8">
        <f>data!A52</f>
        <v>49</v>
      </c>
      <c r="C51" s="8" t="str">
        <f>data!D52</f>
        <v>Hong Kong</v>
      </c>
      <c r="D51" s="7">
        <f>data!F52</f>
        <v>2023</v>
      </c>
      <c r="E51" s="7" t="str">
        <f>IF(data!L52&lt;&gt;"", "T1", "")</f>
        <v>T1</v>
      </c>
      <c r="F51" s="7" t="str">
        <f>IF(data!M52&lt;&gt;"", "T2", "")</f>
        <v/>
      </c>
      <c r="G51" s="7" t="str">
        <f>IF(data!N52&lt;&gt;"", "T3", "")</f>
        <v/>
      </c>
      <c r="H51" s="7" t="str">
        <f>IF(data!O52&lt;&gt;"", "T4", "")</f>
        <v/>
      </c>
      <c r="I51" s="7" t="str">
        <f>IF(data!P52&lt;&gt;"", "T5", "")</f>
        <v/>
      </c>
      <c r="J51" s="9"/>
      <c r="K51" s="9"/>
      <c r="L51" s="10"/>
      <c r="M51" s="10"/>
      <c r="N51" s="10"/>
      <c r="O51" s="10"/>
      <c r="P51" s="10"/>
    </row>
    <row r="52" spans="1:16" ht="17" x14ac:dyDescent="0.2">
      <c r="B52" s="8">
        <f>data!A53</f>
        <v>50</v>
      </c>
      <c r="C52" s="8" t="str">
        <f>data!D53</f>
        <v>China</v>
      </c>
      <c r="D52" s="7">
        <f>data!F53</f>
        <v>2018</v>
      </c>
      <c r="E52" s="7" t="str">
        <f>IF(data!L53&lt;&gt;"", "T1", "")</f>
        <v/>
      </c>
      <c r="F52" s="7" t="str">
        <f>IF(data!M53&lt;&gt;"", "T2", "")</f>
        <v>T2</v>
      </c>
      <c r="G52" s="7" t="str">
        <f>IF(data!N53&lt;&gt;"", "T3", "")</f>
        <v/>
      </c>
      <c r="H52" s="7" t="str">
        <f>IF(data!O53&lt;&gt;"", "T4", "")</f>
        <v>T4</v>
      </c>
      <c r="I52" s="7" t="str">
        <f>IF(data!P53&lt;&gt;"", "T5", "")</f>
        <v>T5</v>
      </c>
      <c r="J52" s="7"/>
      <c r="K52" s="7"/>
      <c r="L52" s="10"/>
      <c r="M52" s="10"/>
      <c r="N52" s="10"/>
      <c r="O52" s="10"/>
      <c r="P52" s="10"/>
    </row>
    <row r="53" spans="1:16" ht="17" x14ac:dyDescent="0.2">
      <c r="B53" s="8">
        <f>data!A54</f>
        <v>51</v>
      </c>
      <c r="C53" s="8" t="str">
        <f>data!D54</f>
        <v>US</v>
      </c>
      <c r="D53" s="7">
        <f>data!F54</f>
        <v>2023</v>
      </c>
      <c r="E53" s="7" t="str">
        <f>IF(data!L54&lt;&gt;"", "T1", "")</f>
        <v>T1</v>
      </c>
      <c r="F53" s="7" t="str">
        <f>IF(data!M54&lt;&gt;"", "T2", "")</f>
        <v/>
      </c>
      <c r="G53" s="7" t="str">
        <f>IF(data!N54&lt;&gt;"", "T3", "")</f>
        <v>T3</v>
      </c>
      <c r="H53" s="7" t="str">
        <f>IF(data!O54&lt;&gt;"", "T4", "")</f>
        <v/>
      </c>
      <c r="I53" s="7" t="str">
        <f>IF(data!P54&lt;&gt;"", "T5", "")</f>
        <v>T5</v>
      </c>
      <c r="J53" s="9"/>
      <c r="K53" s="9"/>
      <c r="L53" s="10"/>
      <c r="M53" s="10"/>
      <c r="N53" s="10"/>
      <c r="O53" s="10"/>
      <c r="P53" s="10"/>
    </row>
    <row r="54" spans="1:16" ht="17" x14ac:dyDescent="0.2">
      <c r="B54" s="8">
        <f>data!A55</f>
        <v>52</v>
      </c>
      <c r="C54" s="8" t="str">
        <f>data!D55</f>
        <v>US</v>
      </c>
      <c r="D54" s="7">
        <f>data!F55</f>
        <v>2024</v>
      </c>
      <c r="E54" s="7" t="str">
        <f>IF(data!L55&lt;&gt;"", "T1", "")</f>
        <v>T1</v>
      </c>
      <c r="F54" s="7" t="str">
        <f>IF(data!M55&lt;&gt;"", "T2", "")</f>
        <v>T2</v>
      </c>
      <c r="G54" s="7" t="str">
        <f>IF(data!N55&lt;&gt;"", "T3", "")</f>
        <v>T3</v>
      </c>
      <c r="H54" s="7" t="str">
        <f>IF(data!O55&lt;&gt;"", "T4", "")</f>
        <v>T4</v>
      </c>
      <c r="I54" s="7" t="str">
        <f>IF(data!P55&lt;&gt;"", "T5", "")</f>
        <v/>
      </c>
      <c r="J54" s="7"/>
      <c r="K54" s="7"/>
      <c r="L54" s="10"/>
      <c r="M54" s="10"/>
      <c r="N54" s="10"/>
      <c r="O54" s="10"/>
      <c r="P54" s="10"/>
    </row>
    <row r="55" spans="1:16" ht="17" x14ac:dyDescent="0.2">
      <c r="B55" s="8">
        <f>data!A56</f>
        <v>53</v>
      </c>
      <c r="C55" s="8" t="str">
        <f>data!D56</f>
        <v>US</v>
      </c>
      <c r="D55" s="7">
        <f>data!F56</f>
        <v>2016</v>
      </c>
      <c r="E55" s="7" t="str">
        <f>IF(data!L56&lt;&gt;"", "T1", "")</f>
        <v/>
      </c>
      <c r="F55" s="7" t="str">
        <f>IF(data!M56&lt;&gt;"", "T2", "")</f>
        <v>T2</v>
      </c>
      <c r="G55" s="7" t="str">
        <f>IF(data!N56&lt;&gt;"", "T3", "")</f>
        <v>T3</v>
      </c>
      <c r="H55" s="7" t="str">
        <f>IF(data!O56&lt;&gt;"", "T4", "")</f>
        <v>T4</v>
      </c>
      <c r="I55" s="7" t="str">
        <f>IF(data!P56&lt;&gt;"", "T5", "")</f>
        <v/>
      </c>
      <c r="J55" s="7"/>
      <c r="K55" s="7"/>
      <c r="L55" s="10"/>
      <c r="M55" s="10"/>
      <c r="N55" s="10"/>
      <c r="O55" s="10"/>
      <c r="P55" s="10"/>
    </row>
    <row r="56" spans="1:16" ht="17" x14ac:dyDescent="0.2">
      <c r="B56" s="8">
        <f>data!A57</f>
        <v>54</v>
      </c>
      <c r="C56" s="8" t="str">
        <f>data!D57</f>
        <v>Finland</v>
      </c>
      <c r="D56" s="7">
        <f>data!F57</f>
        <v>2021</v>
      </c>
      <c r="E56" s="7" t="str">
        <f>IF(data!L57&lt;&gt;"", "T1", "")</f>
        <v/>
      </c>
      <c r="F56" s="7" t="str">
        <f>IF(data!M57&lt;&gt;"", "T2", "")</f>
        <v>T2</v>
      </c>
      <c r="G56" s="7" t="str">
        <f>IF(data!N57&lt;&gt;"", "T3", "")</f>
        <v/>
      </c>
      <c r="H56" s="7" t="str">
        <f>IF(data!O57&lt;&gt;"", "T4", "")</f>
        <v/>
      </c>
      <c r="I56" s="7" t="str">
        <f>IF(data!P57&lt;&gt;"", "T5", "")</f>
        <v>T5</v>
      </c>
      <c r="J56" s="7"/>
      <c r="K56" s="7"/>
      <c r="L56" s="10"/>
      <c r="M56" s="10"/>
      <c r="N56" s="10"/>
      <c r="O56" s="10"/>
      <c r="P56" s="10"/>
    </row>
    <row r="57" spans="1:16" ht="17" x14ac:dyDescent="0.2">
      <c r="B57" s="8">
        <f>data!A58</f>
        <v>55</v>
      </c>
      <c r="C57" s="8" t="str">
        <f>data!D58</f>
        <v>UK</v>
      </c>
      <c r="D57" s="7">
        <f>data!F58</f>
        <v>2025</v>
      </c>
      <c r="E57" s="7" t="str">
        <f>IF(data!L58&lt;&gt;"", "T1", "")</f>
        <v>T1</v>
      </c>
      <c r="F57" s="7" t="str">
        <f>IF(data!M58&lt;&gt;"", "T2", "")</f>
        <v>T2</v>
      </c>
      <c r="G57" s="7" t="str">
        <f>IF(data!N58&lt;&gt;"", "T3", "")</f>
        <v/>
      </c>
      <c r="H57" s="7" t="str">
        <f>IF(data!O58&lt;&gt;"", "T4", "")</f>
        <v/>
      </c>
      <c r="I57" s="7" t="str">
        <f>IF(data!P58&lt;&gt;"", "T5", "")</f>
        <v>T5</v>
      </c>
      <c r="J57" s="7"/>
      <c r="K57" s="7"/>
      <c r="L57" s="10"/>
      <c r="M57" s="10"/>
      <c r="N57" s="10"/>
      <c r="O57" s="10"/>
      <c r="P57" s="10"/>
    </row>
    <row r="58" spans="1:16" ht="17" x14ac:dyDescent="0.2">
      <c r="B58" s="8">
        <f>data!A59</f>
        <v>56</v>
      </c>
      <c r="C58" s="8" t="str">
        <f>data!D59</f>
        <v>US</v>
      </c>
      <c r="D58" s="7">
        <f>data!F59</f>
        <v>2016</v>
      </c>
      <c r="E58" s="7" t="str">
        <f>IF(data!L59&lt;&gt;"", "T1", "")</f>
        <v/>
      </c>
      <c r="F58" s="7" t="str">
        <f>IF(data!M59&lt;&gt;"", "T2", "")</f>
        <v>T2</v>
      </c>
      <c r="G58" s="7" t="str">
        <f>IF(data!N59&lt;&gt;"", "T3", "")</f>
        <v>T3</v>
      </c>
      <c r="H58" s="7" t="str">
        <f>IF(data!O59&lt;&gt;"", "T4", "")</f>
        <v>T4</v>
      </c>
      <c r="I58" s="7" t="str">
        <f>IF(data!P59&lt;&gt;"", "T5", "")</f>
        <v/>
      </c>
      <c r="J58" s="7"/>
      <c r="K58" s="7"/>
      <c r="L58" s="10"/>
      <c r="M58" s="10"/>
      <c r="N58" s="10"/>
      <c r="O58" s="10"/>
      <c r="P58" s="10"/>
    </row>
    <row r="59" spans="1:16" ht="17" x14ac:dyDescent="0.2">
      <c r="B59" s="8">
        <f>data!A60</f>
        <v>57</v>
      </c>
      <c r="C59" s="8" t="str">
        <f>data!D60</f>
        <v>Canada</v>
      </c>
      <c r="D59" s="7">
        <f>data!F60</f>
        <v>2016</v>
      </c>
      <c r="E59" s="7" t="str">
        <f>IF(data!L60&lt;&gt;"", "T1", "")</f>
        <v/>
      </c>
      <c r="F59" s="7" t="str">
        <f>IF(data!M60&lt;&gt;"", "T2", "")</f>
        <v>T2</v>
      </c>
      <c r="G59" s="7" t="str">
        <f>IF(data!N60&lt;&gt;"", "T3", "")</f>
        <v/>
      </c>
      <c r="H59" s="7" t="str">
        <f>IF(data!O60&lt;&gt;"", "T4", "")</f>
        <v>T4</v>
      </c>
      <c r="I59" s="7" t="str">
        <f>IF(data!P60&lt;&gt;"", "T5", "")</f>
        <v/>
      </c>
      <c r="J59" s="7"/>
      <c r="K59" s="7"/>
      <c r="L59" s="10"/>
      <c r="M59" s="10"/>
      <c r="N59" s="10"/>
      <c r="O59" s="10"/>
      <c r="P59" s="10"/>
    </row>
    <row r="60" spans="1:16" ht="17" x14ac:dyDescent="0.2">
      <c r="B60" s="8">
        <f>data!A61</f>
        <v>58</v>
      </c>
      <c r="C60" s="8" t="str">
        <f>data!D61</f>
        <v>US</v>
      </c>
      <c r="D60" s="7">
        <f>data!F61</f>
        <v>2025</v>
      </c>
      <c r="E60" s="7" t="str">
        <f>IF(data!L61&lt;&gt;"", "T1", "")</f>
        <v/>
      </c>
      <c r="F60" s="7" t="str">
        <f>IF(data!M61&lt;&gt;"", "T2", "")</f>
        <v>T2</v>
      </c>
      <c r="G60" s="7" t="str">
        <f>IF(data!N61&lt;&gt;"", "T3", "")</f>
        <v/>
      </c>
      <c r="H60" s="7" t="str">
        <f>IF(data!O61&lt;&gt;"", "T4", "")</f>
        <v>T4</v>
      </c>
      <c r="I60" s="7" t="str">
        <f>IF(data!P61&lt;&gt;"", "T5", "")</f>
        <v>T5</v>
      </c>
      <c r="J60" s="9"/>
      <c r="K60" s="9"/>
      <c r="L60" s="10"/>
      <c r="M60" s="10"/>
      <c r="N60" s="10"/>
      <c r="O60" s="10"/>
      <c r="P60" s="10"/>
    </row>
    <row r="61" spans="1:16" ht="17" x14ac:dyDescent="0.2">
      <c r="A61" t="s">
        <v>609</v>
      </c>
      <c r="B61" s="8">
        <f>data!A62</f>
        <v>59</v>
      </c>
      <c r="C61" s="8" t="str">
        <f>data!D62</f>
        <v>US</v>
      </c>
      <c r="D61" s="7">
        <f>data!F62</f>
        <v>2024</v>
      </c>
      <c r="E61" s="7" t="str">
        <f>IF(data!L62&lt;&gt;"", "T1", "")</f>
        <v/>
      </c>
      <c r="F61" s="7" t="str">
        <f>IF(data!M62&lt;&gt;"", "T2", "")</f>
        <v/>
      </c>
      <c r="G61" s="7" t="str">
        <f>IF(data!N62&lt;&gt;"", "T3", "")</f>
        <v/>
      </c>
      <c r="H61" s="7" t="str">
        <f>IF(data!O62&lt;&gt;"", "T4", "")</f>
        <v/>
      </c>
      <c r="I61" s="7" t="str">
        <f>IF(data!P62&lt;&gt;"", "T5", "")</f>
        <v>T5</v>
      </c>
      <c r="J61" s="7"/>
      <c r="K61" s="7"/>
      <c r="L61" s="10"/>
      <c r="M61" s="10"/>
      <c r="N61" s="10"/>
      <c r="O61" s="10"/>
      <c r="P61" s="10"/>
    </row>
    <row r="62" spans="1:16" ht="17" x14ac:dyDescent="0.2">
      <c r="B62" s="8">
        <f>data!A63</f>
        <v>60</v>
      </c>
      <c r="C62" s="8" t="str">
        <f>data!D63</f>
        <v>China</v>
      </c>
      <c r="D62" s="7">
        <f>data!F63</f>
        <v>2021</v>
      </c>
      <c r="E62" s="7" t="str">
        <f>IF(data!L63&lt;&gt;"", "T1", "")</f>
        <v>T1</v>
      </c>
      <c r="F62" s="7" t="str">
        <f>IF(data!M63&lt;&gt;"", "T2", "")</f>
        <v/>
      </c>
      <c r="G62" s="7" t="str">
        <f>IF(data!N63&lt;&gt;"", "T3", "")</f>
        <v>T3</v>
      </c>
      <c r="H62" s="7" t="str">
        <f>IF(data!O63&lt;&gt;"", "T4", "")</f>
        <v/>
      </c>
      <c r="I62" s="7" t="str">
        <f>IF(data!P63&lt;&gt;"", "T5", "")</f>
        <v/>
      </c>
      <c r="J62" s="7"/>
      <c r="K62" s="7"/>
      <c r="L62" s="10"/>
      <c r="M62" s="10"/>
      <c r="N62" s="10"/>
      <c r="O62" s="10"/>
      <c r="P62" s="10"/>
    </row>
    <row r="63" spans="1:16" ht="17" x14ac:dyDescent="0.2">
      <c r="B63" s="8">
        <f>data!A64</f>
        <v>61</v>
      </c>
      <c r="C63" s="8" t="str">
        <f>data!D64</f>
        <v>China</v>
      </c>
      <c r="D63" s="7">
        <f>data!F64</f>
        <v>2024</v>
      </c>
      <c r="E63" s="7" t="str">
        <f>IF(data!L64&lt;&gt;"", "T1", "")</f>
        <v>T1</v>
      </c>
      <c r="F63" s="7" t="str">
        <f>IF(data!M64&lt;&gt;"", "T2", "")</f>
        <v>T2</v>
      </c>
      <c r="G63" s="7" t="str">
        <f>IF(data!N64&lt;&gt;"", "T3", "")</f>
        <v>T3</v>
      </c>
      <c r="H63" s="7" t="str">
        <f>IF(data!O64&lt;&gt;"", "T4", "")</f>
        <v/>
      </c>
      <c r="I63" s="7" t="str">
        <f>IF(data!P64&lt;&gt;"", "T5", "")</f>
        <v/>
      </c>
      <c r="J63" s="7"/>
      <c r="K63" s="7"/>
      <c r="L63" s="10"/>
      <c r="M63" s="10"/>
      <c r="N63" s="10"/>
      <c r="O63" s="10"/>
      <c r="P63" s="10"/>
    </row>
    <row r="64" spans="1:16" ht="17" x14ac:dyDescent="0.2">
      <c r="B64" s="8">
        <f>data!A65</f>
        <v>62</v>
      </c>
      <c r="C64" s="8" t="str">
        <f>data!D65</f>
        <v>US</v>
      </c>
      <c r="D64" s="7">
        <f>data!F65</f>
        <v>2024</v>
      </c>
      <c r="E64" s="7" t="str">
        <f>IF(data!L65&lt;&gt;"", "T1", "")</f>
        <v>T1</v>
      </c>
      <c r="F64" s="7" t="str">
        <f>IF(data!M65&lt;&gt;"", "T2", "")</f>
        <v>T2</v>
      </c>
      <c r="G64" s="7" t="str">
        <f>IF(data!N65&lt;&gt;"", "T3", "")</f>
        <v/>
      </c>
      <c r="H64" s="7" t="str">
        <f>IF(data!O65&lt;&gt;"", "T4", "")</f>
        <v>T4</v>
      </c>
      <c r="I64" s="7" t="str">
        <f>IF(data!P65&lt;&gt;"", "T5", "")</f>
        <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E31" sqref="E31"/>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369</v>
      </c>
      <c r="B1" s="10" t="s">
        <v>381</v>
      </c>
    </row>
    <row r="2" spans="1:7" x14ac:dyDescent="0.2">
      <c r="A2" s="10">
        <v>1</v>
      </c>
      <c r="B2" s="10" t="s">
        <v>382</v>
      </c>
      <c r="C2" s="10">
        <v>109</v>
      </c>
      <c r="G2" s="10">
        <f>SUM(C2:F2)</f>
        <v>109</v>
      </c>
    </row>
    <row r="3" spans="1:7" x14ac:dyDescent="0.2">
      <c r="A3" s="10">
        <v>2</v>
      </c>
      <c r="B3" s="10" t="s">
        <v>383</v>
      </c>
      <c r="C3" s="10">
        <v>149</v>
      </c>
      <c r="G3" s="10">
        <f t="shared" ref="G3:G6" si="0">SUM(C3:F3)</f>
        <v>149</v>
      </c>
    </row>
    <row r="4" spans="1:7" x14ac:dyDescent="0.2">
      <c r="A4" s="10">
        <v>3</v>
      </c>
      <c r="B4" s="10" t="s">
        <v>384</v>
      </c>
      <c r="C4" s="10">
        <v>88</v>
      </c>
      <c r="D4" s="10">
        <v>229</v>
      </c>
      <c r="G4" s="10">
        <f t="shared" si="0"/>
        <v>317</v>
      </c>
    </row>
    <row r="5" spans="1:7" x14ac:dyDescent="0.2">
      <c r="A5" s="10">
        <v>4</v>
      </c>
      <c r="B5" s="10" t="s">
        <v>385</v>
      </c>
      <c r="C5" s="10">
        <v>113</v>
      </c>
      <c r="D5" s="10">
        <v>49</v>
      </c>
      <c r="G5" s="10">
        <f t="shared" si="0"/>
        <v>162</v>
      </c>
    </row>
    <row r="6" spans="1:7" x14ac:dyDescent="0.2">
      <c r="A6" s="10">
        <v>5</v>
      </c>
      <c r="B6" s="10" t="s">
        <v>386</v>
      </c>
      <c r="C6" s="10">
        <v>60</v>
      </c>
      <c r="D6" s="10">
        <v>22</v>
      </c>
      <c r="G6" s="10">
        <f t="shared" si="0"/>
        <v>82</v>
      </c>
    </row>
    <row r="7" spans="1:7" x14ac:dyDescent="0.2">
      <c r="A7" s="10">
        <v>6</v>
      </c>
      <c r="B7" s="10" t="s">
        <v>387</v>
      </c>
      <c r="G7" s="10">
        <v>1200</v>
      </c>
    </row>
    <row r="8" spans="1:7" x14ac:dyDescent="0.2">
      <c r="A8" s="10">
        <v>7</v>
      </c>
      <c r="B8" s="10" t="s">
        <v>388</v>
      </c>
      <c r="G8" s="10">
        <v>500</v>
      </c>
    </row>
    <row r="9" spans="1:7" x14ac:dyDescent="0.2">
      <c r="B9" s="10" t="s">
        <v>389</v>
      </c>
      <c r="G9" s="10">
        <f>SUM(G2:G8)</f>
        <v>2519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2025-06-19T09:44:53Z</dcterms:modified>
</cp:coreProperties>
</file>