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10" windowWidth="14240" windowHeight="7680" activeTab="1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36" i="1"/>
  <c r="J18" i="2" s="1"/>
  <c r="D37" i="1"/>
  <c r="J11" i="2" s="1"/>
  <c r="D35" i="1"/>
  <c r="D30"/>
  <c r="E36" s="1"/>
  <c r="B30"/>
  <c r="C37" s="1"/>
  <c r="D17"/>
  <c r="E24" s="1"/>
  <c r="K9" i="2" s="1"/>
  <c r="K17" i="1"/>
  <c r="I17"/>
  <c r="J22" s="1"/>
  <c r="K9"/>
  <c r="D23"/>
  <c r="J16" i="2" s="1"/>
  <c r="K22" i="1"/>
  <c r="L22"/>
  <c r="L23"/>
  <c r="K17" i="2" s="1"/>
  <c r="J24" i="1"/>
  <c r="K24"/>
  <c r="J10" i="2" s="1"/>
  <c r="L24" i="1"/>
  <c r="K10" i="2" s="1"/>
  <c r="E23" i="1"/>
  <c r="K16" i="2" s="1"/>
  <c r="C22" i="1"/>
  <c r="D22"/>
  <c r="K23"/>
  <c r="J17" i="2" s="1"/>
  <c r="B17" i="1"/>
  <c r="D24"/>
  <c r="J9" i="2" s="1"/>
  <c r="C23" i="1"/>
  <c r="I16" i="2" s="1"/>
  <c r="C24" i="1"/>
  <c r="I9" i="2" s="1"/>
  <c r="E22" i="1"/>
  <c r="J10"/>
  <c r="I15" i="2" s="1"/>
  <c r="D9" i="1"/>
  <c r="K11"/>
  <c r="J8" i="2" s="1"/>
  <c r="L11" i="1"/>
  <c r="J9"/>
  <c r="K10"/>
  <c r="J15" i="2" s="1"/>
  <c r="K4" i="1"/>
  <c r="L9" s="1"/>
  <c r="I4"/>
  <c r="J11" s="1"/>
  <c r="I8" i="2" s="1"/>
  <c r="E11" i="1"/>
  <c r="D11"/>
  <c r="J7" i="2" s="1"/>
  <c r="D10" i="1"/>
  <c r="J14" i="2" s="1"/>
  <c r="E9" i="1"/>
  <c r="D4"/>
  <c r="E10" s="1"/>
  <c r="K14" i="2" s="1"/>
  <c r="B4" i="1"/>
  <c r="C9" s="1"/>
  <c r="K8" i="2" l="1"/>
  <c r="K7"/>
  <c r="K18"/>
  <c r="C36" i="1"/>
  <c r="I11" i="2" s="1"/>
  <c r="E35" i="1"/>
  <c r="J23"/>
  <c r="I17" i="2" s="1"/>
  <c r="C35" i="1"/>
  <c r="C10"/>
  <c r="I14" i="2" s="1"/>
  <c r="C11" i="1"/>
  <c r="L10"/>
  <c r="K15" i="2" s="1"/>
  <c r="E37" i="1"/>
  <c r="K11" i="2" s="1"/>
  <c r="I7" l="1"/>
  <c r="I18"/>
  <c r="I10"/>
</calcChain>
</file>

<file path=xl/sharedStrings.xml><?xml version="1.0" encoding="utf-8"?>
<sst xmlns="http://schemas.openxmlformats.org/spreadsheetml/2006/main" count="93" uniqueCount="30">
  <si>
    <t>Physical Aggression Subscale</t>
  </si>
  <si>
    <t>Lower</t>
  </si>
  <si>
    <t>Estimated</t>
  </si>
  <si>
    <t>Upper</t>
  </si>
  <si>
    <t>B1</t>
  </si>
  <si>
    <t>Physical</t>
  </si>
  <si>
    <t>B0</t>
  </si>
  <si>
    <t>-1SD</t>
  </si>
  <si>
    <t>M</t>
  </si>
  <si>
    <t>1SD</t>
  </si>
  <si>
    <t>LL</t>
  </si>
  <si>
    <t>Est</t>
  </si>
  <si>
    <t>UL</t>
  </si>
  <si>
    <t>β</t>
  </si>
  <si>
    <t>Verbal Aggression Subscale</t>
  </si>
  <si>
    <t>Physical Aggression</t>
  </si>
  <si>
    <t>Verbal Aggression</t>
  </si>
  <si>
    <t xml:space="preserve">Anger </t>
  </si>
  <si>
    <t xml:space="preserve">Hostility </t>
  </si>
  <si>
    <t>Anger Subscale</t>
  </si>
  <si>
    <t>Hostility Subscale</t>
  </si>
  <si>
    <t>Total</t>
  </si>
  <si>
    <t>Upper Erro</t>
  </si>
  <si>
    <t>Lower Error</t>
  </si>
  <si>
    <t>Verbal</t>
  </si>
  <si>
    <t>Anger</t>
  </si>
  <si>
    <t>Hostility</t>
  </si>
  <si>
    <t>Total BPAQ</t>
  </si>
  <si>
    <t xml:space="preserve">ln(pins) = -4.784 + 1.956 (Aggress) </t>
  </si>
  <si>
    <t># pins = exp^(-4.784 + 1.956(Aggress))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</si>
</sst>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quotePrefix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Sheet2!$D$7</c:f>
              <c:strCache>
                <c:ptCount val="1"/>
                <c:pt idx="0">
                  <c:v>Physical</c:v>
                </c:pt>
              </c:strCache>
            </c:strRef>
          </c:tx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</c:spPr>
          <c:marker>
            <c:symbol val="none"/>
          </c:marker>
          <c:cat>
            <c:strRef>
              <c:f>Sheet2!$E$6:$G$6</c:f>
              <c:strCache>
                <c:ptCount val="3"/>
                <c:pt idx="0">
                  <c:v>-1SD</c:v>
                </c:pt>
                <c:pt idx="1">
                  <c:v>M</c:v>
                </c:pt>
                <c:pt idx="2">
                  <c:v>1SD</c:v>
                </c:pt>
              </c:strCache>
            </c:strRef>
          </c:cat>
          <c:val>
            <c:numRef>
              <c:f>Sheet2!$E$7:$G$7</c:f>
              <c:numCache>
                <c:formatCode>General</c:formatCode>
                <c:ptCount val="3"/>
                <c:pt idx="0">
                  <c:v>0.27570205699224631</c:v>
                </c:pt>
                <c:pt idx="1">
                  <c:v>0.73905716979832115</c:v>
                </c:pt>
                <c:pt idx="2">
                  <c:v>1.9811440878936404</c:v>
                </c:pt>
              </c:numCache>
            </c:numRef>
          </c:val>
        </c:ser>
        <c:ser>
          <c:idx val="1"/>
          <c:order val="1"/>
          <c:tx>
            <c:strRef>
              <c:f>Sheet2!$D$8</c:f>
              <c:strCache>
                <c:ptCount val="1"/>
                <c:pt idx="0">
                  <c:v>Verbal</c:v>
                </c:pt>
              </c:strCache>
            </c:strRef>
          </c:tx>
          <c:spPr>
            <a:ln>
              <a:solidFill>
                <a:schemeClr val="bg1">
                  <a:lumMod val="65000"/>
                </a:schemeClr>
              </a:solidFill>
              <a:prstDash val="sysDot"/>
            </a:ln>
          </c:spPr>
          <c:marker>
            <c:symbol val="none"/>
          </c:marker>
          <c:cat>
            <c:strRef>
              <c:f>Sheet2!$E$6:$G$6</c:f>
              <c:strCache>
                <c:ptCount val="3"/>
                <c:pt idx="0">
                  <c:v>-1SD</c:v>
                </c:pt>
                <c:pt idx="1">
                  <c:v>M</c:v>
                </c:pt>
                <c:pt idx="2">
                  <c:v>1SD</c:v>
                </c:pt>
              </c:strCache>
            </c:strRef>
          </c:cat>
          <c:val>
            <c:numRef>
              <c:f>Sheet2!$E$8:$G$8</c:f>
              <c:numCache>
                <c:formatCode>General</c:formatCode>
                <c:ptCount val="3"/>
                <c:pt idx="0">
                  <c:v>0.13366199380761956</c:v>
                </c:pt>
                <c:pt idx="1">
                  <c:v>0.50607651789048147</c:v>
                </c:pt>
                <c:pt idx="2">
                  <c:v>1.9161276490367225</c:v>
                </c:pt>
              </c:numCache>
            </c:numRef>
          </c:val>
        </c:ser>
        <c:ser>
          <c:idx val="2"/>
          <c:order val="2"/>
          <c:tx>
            <c:strRef>
              <c:f>Sheet2!$D$9</c:f>
              <c:strCache>
                <c:ptCount val="1"/>
                <c:pt idx="0">
                  <c:v>Anger</c:v>
                </c:pt>
              </c:strCache>
            </c:strRef>
          </c:tx>
          <c:spPr>
            <a:ln w="25400">
              <a:solidFill>
                <a:schemeClr val="tx1"/>
              </a:solidFill>
              <a:prstDash val="sysDash"/>
            </a:ln>
          </c:spPr>
          <c:marker>
            <c:symbol val="none"/>
          </c:marker>
          <c:cat>
            <c:strRef>
              <c:f>Sheet2!$E$6:$G$6</c:f>
              <c:strCache>
                <c:ptCount val="3"/>
                <c:pt idx="0">
                  <c:v>-1SD</c:v>
                </c:pt>
                <c:pt idx="1">
                  <c:v>M</c:v>
                </c:pt>
                <c:pt idx="2">
                  <c:v>1SD</c:v>
                </c:pt>
              </c:strCache>
            </c:strRef>
          </c:cat>
          <c:val>
            <c:numRef>
              <c:f>Sheet2!$E$9:$G$9</c:f>
              <c:numCache>
                <c:formatCode>General</c:formatCode>
                <c:ptCount val="3"/>
                <c:pt idx="0">
                  <c:v>0.27400076243183502</c:v>
                </c:pt>
                <c:pt idx="1">
                  <c:v>0.75266653339999956</c:v>
                </c:pt>
                <c:pt idx="2">
                  <c:v>2.0675377158532782</c:v>
                </c:pt>
              </c:numCache>
            </c:numRef>
          </c:val>
        </c:ser>
        <c:ser>
          <c:idx val="3"/>
          <c:order val="3"/>
          <c:tx>
            <c:strRef>
              <c:f>Sheet2!$D$10</c:f>
              <c:strCache>
                <c:ptCount val="1"/>
                <c:pt idx="0">
                  <c:v>Hostility</c:v>
                </c:pt>
              </c:strCache>
            </c:strRef>
          </c:tx>
          <c:spPr>
            <a:ln>
              <a:solidFill>
                <a:schemeClr val="bg1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Sheet2!$E$6:$G$6</c:f>
              <c:strCache>
                <c:ptCount val="3"/>
                <c:pt idx="0">
                  <c:v>-1SD</c:v>
                </c:pt>
                <c:pt idx="1">
                  <c:v>M</c:v>
                </c:pt>
                <c:pt idx="2">
                  <c:v>1SD</c:v>
                </c:pt>
              </c:strCache>
            </c:strRef>
          </c:cat>
          <c:val>
            <c:numRef>
              <c:f>Sheet2!$E$10:$G$10</c:f>
              <c:numCache>
                <c:formatCode>General</c:formatCode>
                <c:ptCount val="3"/>
                <c:pt idx="0">
                  <c:v>0.41397848297410139</c:v>
                </c:pt>
                <c:pt idx="1">
                  <c:v>0.94110628197394663</c:v>
                </c:pt>
                <c:pt idx="2">
                  <c:v>2.1394373630434171</c:v>
                </c:pt>
              </c:numCache>
            </c:numRef>
          </c:val>
        </c:ser>
        <c:ser>
          <c:idx val="4"/>
          <c:order val="4"/>
          <c:tx>
            <c:strRef>
              <c:f>Sheet2!$D$11</c:f>
              <c:strCache>
                <c:ptCount val="1"/>
                <c:pt idx="0">
                  <c:v>Total</c:v>
                </c:pt>
              </c:strCache>
            </c:strRef>
          </c:tx>
          <c:spPr>
            <a:ln w="31750">
              <a:solidFill>
                <a:schemeClr val="tx1"/>
              </a:solidFill>
            </a:ln>
          </c:spPr>
          <c:marker>
            <c:symbol val="none"/>
          </c:marker>
          <c:errBars>
            <c:errDir val="y"/>
            <c:errBarType val="both"/>
            <c:errValType val="cust"/>
            <c:plus>
              <c:numRef>
                <c:f>Sheet2!$I$11:$K$11</c:f>
                <c:numCache>
                  <c:formatCode>General</c:formatCode>
                  <c:ptCount val="3"/>
                  <c:pt idx="0">
                    <c:v>4.1283399921425684E-2</c:v>
                  </c:pt>
                  <c:pt idx="1">
                    <c:v>0.31641266066602863</c:v>
                  </c:pt>
                  <c:pt idx="2">
                    <c:v>2.0986031792032787</c:v>
                  </c:pt>
                </c:numCache>
              </c:numRef>
            </c:plus>
            <c:minus>
              <c:numRef>
                <c:f>Sheet2!$I$18:$K$18</c:f>
                <c:numCache>
                  <c:formatCode>General</c:formatCode>
                  <c:ptCount val="3"/>
                  <c:pt idx="0">
                    <c:v>2.9320768703736219E-2</c:v>
                  </c:pt>
                  <c:pt idx="1">
                    <c:v>0.18327961827249178</c:v>
                  </c:pt>
                  <c:pt idx="2">
                    <c:v>0.99142937025562528</c:v>
                  </c:pt>
                </c:numCache>
              </c:numRef>
            </c:minus>
          </c:errBars>
          <c:cat>
            <c:strRef>
              <c:f>Sheet2!$E$6:$G$6</c:f>
              <c:strCache>
                <c:ptCount val="3"/>
                <c:pt idx="0">
                  <c:v>-1SD</c:v>
                </c:pt>
                <c:pt idx="1">
                  <c:v>M</c:v>
                </c:pt>
                <c:pt idx="2">
                  <c:v>1SD</c:v>
                </c:pt>
              </c:strCache>
            </c:strRef>
          </c:cat>
          <c:val>
            <c:numRef>
              <c:f>Sheet2!$E$11:$G$11</c:f>
              <c:numCache>
                <c:formatCode>General</c:formatCode>
                <c:ptCount val="3"/>
                <c:pt idx="0">
                  <c:v>0.10012388597475816</c:v>
                </c:pt>
                <c:pt idx="1">
                  <c:v>0.43275895149422799</c:v>
                </c:pt>
                <c:pt idx="2">
                  <c:v>1.8704858313789188</c:v>
                </c:pt>
              </c:numCache>
            </c:numRef>
          </c:val>
        </c:ser>
        <c:marker val="1"/>
        <c:axId val="190699776"/>
        <c:axId val="190988288"/>
      </c:lineChart>
      <c:catAx>
        <c:axId val="190699776"/>
        <c:scaling>
          <c:orientation val="minMax"/>
        </c:scaling>
        <c:axPos val="b"/>
        <c:tickLblPos val="nextTo"/>
        <c:crossAx val="190988288"/>
        <c:crosses val="autoZero"/>
        <c:auto val="1"/>
        <c:lblAlgn val="ctr"/>
        <c:lblOffset val="100"/>
      </c:catAx>
      <c:valAx>
        <c:axId val="19098828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Predicted # of Pins</a:t>
                </a:r>
              </a:p>
            </c:rich>
          </c:tx>
          <c:layout/>
        </c:title>
        <c:numFmt formatCode="General" sourceLinked="1"/>
        <c:tickLblPos val="nextTo"/>
        <c:crossAx val="19069977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533400</xdr:colOff>
      <xdr:row>18</xdr:row>
      <xdr:rowOff>152400</xdr:rowOff>
    </xdr:from>
    <xdr:to>
      <xdr:col>10</xdr:col>
      <xdr:colOff>228600</xdr:colOff>
      <xdr:row>33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7"/>
  <sheetViews>
    <sheetView topLeftCell="A10" workbookViewId="0">
      <selection activeCell="C29" sqref="C29"/>
    </sheetView>
  </sheetViews>
  <sheetFormatPr defaultRowHeight="14.5"/>
  <cols>
    <col min="9" max="9" width="7.7265625" bestFit="1" customWidth="1"/>
  </cols>
  <sheetData>
    <row r="1" spans="1:12">
      <c r="A1" t="s">
        <v>0</v>
      </c>
      <c r="H1" t="s">
        <v>14</v>
      </c>
    </row>
    <row r="2" spans="1:12">
      <c r="B2" t="s">
        <v>1</v>
      </c>
      <c r="C2" t="s">
        <v>2</v>
      </c>
      <c r="D2" t="s">
        <v>3</v>
      </c>
      <c r="I2" t="s">
        <v>1</v>
      </c>
      <c r="J2" t="s">
        <v>2</v>
      </c>
      <c r="K2" t="s">
        <v>3</v>
      </c>
    </row>
    <row r="3" spans="1:12">
      <c r="A3" t="s">
        <v>4</v>
      </c>
      <c r="B3">
        <v>0.91200000000000003</v>
      </c>
      <c r="C3">
        <v>1.075</v>
      </c>
      <c r="D3">
        <v>1.2390000000000001</v>
      </c>
      <c r="H3" t="s">
        <v>4</v>
      </c>
      <c r="I3">
        <v>1.377</v>
      </c>
      <c r="J3">
        <v>1.5980000000000001</v>
      </c>
      <c r="K3">
        <v>1.819</v>
      </c>
    </row>
    <row r="4" spans="1:12">
      <c r="A4" t="s">
        <v>5</v>
      </c>
      <c r="B4">
        <f>(1.7736-0.91726)</f>
        <v>0.8563400000000001</v>
      </c>
      <c r="C4">
        <v>1.7736000000000001</v>
      </c>
      <c r="D4">
        <f>(1.7736+0.91726)</f>
        <v>2.6908599999999998</v>
      </c>
      <c r="H4" t="s">
        <v>5</v>
      </c>
      <c r="I4">
        <f>J4-0.83315</f>
        <v>1.1605500000000002</v>
      </c>
      <c r="J4">
        <v>1.9937</v>
      </c>
      <c r="K4">
        <f>J4+0.83315</f>
        <v>2.8268499999999999</v>
      </c>
    </row>
    <row r="5" spans="1:12">
      <c r="A5" t="s">
        <v>6</v>
      </c>
      <c r="B5" s="1">
        <v>-2.7130000000000001</v>
      </c>
      <c r="C5">
        <v>-2.2090000000000001</v>
      </c>
      <c r="D5" s="1">
        <v>-1.704</v>
      </c>
      <c r="H5" t="s">
        <v>6</v>
      </c>
      <c r="I5" s="1"/>
      <c r="J5">
        <v>-3.867</v>
      </c>
      <c r="K5" s="1"/>
    </row>
    <row r="7" spans="1:12">
      <c r="C7" t="s">
        <v>15</v>
      </c>
      <c r="J7" t="s">
        <v>16</v>
      </c>
    </row>
    <row r="8" spans="1:12">
      <c r="C8" s="2" t="s">
        <v>7</v>
      </c>
      <c r="D8" t="s">
        <v>8</v>
      </c>
      <c r="E8" s="2" t="s">
        <v>9</v>
      </c>
      <c r="J8" s="2" t="s">
        <v>7</v>
      </c>
      <c r="K8" t="s">
        <v>8</v>
      </c>
      <c r="L8" s="2" t="s">
        <v>9</v>
      </c>
    </row>
    <row r="9" spans="1:12">
      <c r="B9" t="s">
        <v>10</v>
      </c>
      <c r="C9">
        <f>EXP($C$5+(B3*B4))</f>
        <v>0.23978372206252471</v>
      </c>
      <c r="D9">
        <f>EXP($C$5+(B3*C4))</f>
        <v>0.55350925837974363</v>
      </c>
      <c r="E9">
        <f>EXP($C$5+(B3*D4))</f>
        <v>1.2777034924506081</v>
      </c>
      <c r="I9" t="s">
        <v>10</v>
      </c>
      <c r="J9">
        <f>EXP($J$5+(I3*I4))</f>
        <v>0.10342354343819662</v>
      </c>
      <c r="K9">
        <f>EXP($J$5+(I3*J4))</f>
        <v>0.32573370084760112</v>
      </c>
      <c r="L9">
        <f>EXP($J$5+(I3*K4))</f>
        <v>1.0259022301946052</v>
      </c>
    </row>
    <row r="10" spans="1:12">
      <c r="A10" s="3" t="s">
        <v>13</v>
      </c>
      <c r="B10" t="s">
        <v>11</v>
      </c>
      <c r="C10">
        <f>EXP($C$5+(C3*B4))</f>
        <v>0.27570205699224631</v>
      </c>
      <c r="D10">
        <f>EXP($C$5+(C3*C4))</f>
        <v>0.73905716979832115</v>
      </c>
      <c r="E10">
        <f>EXP($C$5+(C3*D4))</f>
        <v>1.9811440878936404</v>
      </c>
      <c r="H10" s="3" t="s">
        <v>13</v>
      </c>
      <c r="I10" t="s">
        <v>11</v>
      </c>
      <c r="J10">
        <f>EXP($J$5+(J3*I4))</f>
        <v>0.13366199380761956</v>
      </c>
      <c r="K10">
        <f>EXP($J$5+(J3*J4))</f>
        <v>0.50607651789048147</v>
      </c>
      <c r="L10">
        <f>EXP($J$5+(J3*K4))</f>
        <v>1.9161276490367225</v>
      </c>
    </row>
    <row r="11" spans="1:12">
      <c r="B11" t="s">
        <v>12</v>
      </c>
      <c r="C11">
        <f>EXP($C$5+(D3*B4))</f>
        <v>0.3172723454618917</v>
      </c>
      <c r="D11">
        <f>EXP($C$5+(D3*C4))</f>
        <v>0.98855638206109275</v>
      </c>
      <c r="E11">
        <f>EXP($C$5+(D3*D4))</f>
        <v>3.0801415077353327</v>
      </c>
      <c r="I11" t="s">
        <v>12</v>
      </c>
      <c r="J11">
        <f>EXP($J$5+(K3*I4))</f>
        <v>0.1727414087229</v>
      </c>
      <c r="K11">
        <f>EXP($J$5+(K3*J4))</f>
        <v>0.78626633134279467</v>
      </c>
      <c r="L11">
        <f>EXP($J$5+(K3*K4))</f>
        <v>3.5788450978477062</v>
      </c>
    </row>
    <row r="14" spans="1:12">
      <c r="A14" t="s">
        <v>19</v>
      </c>
      <c r="H14" t="s">
        <v>20</v>
      </c>
    </row>
    <row r="15" spans="1:12">
      <c r="B15" t="s">
        <v>1</v>
      </c>
      <c r="C15" t="s">
        <v>2</v>
      </c>
      <c r="D15" t="s">
        <v>3</v>
      </c>
      <c r="I15" t="s">
        <v>1</v>
      </c>
      <c r="J15" t="s">
        <v>2</v>
      </c>
      <c r="K15" t="s">
        <v>3</v>
      </c>
    </row>
    <row r="16" spans="1:12">
      <c r="A16" t="s">
        <v>4</v>
      </c>
      <c r="B16">
        <v>0.93100000000000005</v>
      </c>
      <c r="C16">
        <v>1.103</v>
      </c>
      <c r="D16">
        <v>1.2749999999999999</v>
      </c>
      <c r="H16" t="s">
        <v>4</v>
      </c>
      <c r="I16">
        <v>0.59499999999999997</v>
      </c>
      <c r="J16">
        <v>0.74399999999999999</v>
      </c>
      <c r="K16">
        <v>0.89400000000000002</v>
      </c>
    </row>
    <row r="17" spans="1:12">
      <c r="A17" t="s">
        <v>5</v>
      </c>
      <c r="B17">
        <f>C17-0.91613</f>
        <v>1.07287</v>
      </c>
      <c r="C17">
        <v>1.9890000000000001</v>
      </c>
      <c r="D17">
        <f>C17+0.91613</f>
        <v>2.9051300000000002</v>
      </c>
      <c r="H17" t="s">
        <v>5</v>
      </c>
      <c r="I17">
        <f>J17-1.10382</f>
        <v>1.2043799999999998</v>
      </c>
      <c r="J17">
        <v>2.3081999999999998</v>
      </c>
      <c r="K17">
        <f>J17+1.10382</f>
        <v>3.4120200000000001</v>
      </c>
    </row>
    <row r="18" spans="1:12">
      <c r="A18" t="s">
        <v>6</v>
      </c>
      <c r="B18" s="1"/>
      <c r="C18">
        <v>-2.4780000000000002</v>
      </c>
      <c r="D18" s="1"/>
      <c r="H18" t="s">
        <v>6</v>
      </c>
      <c r="I18" s="1"/>
      <c r="J18">
        <v>-1.778</v>
      </c>
      <c r="K18" s="1"/>
    </row>
    <row r="20" spans="1:12">
      <c r="C20" t="s">
        <v>17</v>
      </c>
      <c r="J20" t="s">
        <v>18</v>
      </c>
    </row>
    <row r="21" spans="1:12">
      <c r="C21" s="2" t="s">
        <v>7</v>
      </c>
      <c r="D21" t="s">
        <v>8</v>
      </c>
      <c r="E21" s="2" t="s">
        <v>9</v>
      </c>
      <c r="J21" s="2" t="s">
        <v>7</v>
      </c>
      <c r="K21" t="s">
        <v>8</v>
      </c>
      <c r="L21" s="2" t="s">
        <v>9</v>
      </c>
    </row>
    <row r="22" spans="1:12">
      <c r="B22" t="s">
        <v>10</v>
      </c>
      <c r="C22">
        <f>EXP($C$18+(B16*B17))</f>
        <v>0.22782943319866455</v>
      </c>
      <c r="D22">
        <f>EXP($C$18+(B16*C17))</f>
        <v>0.5345975810887269</v>
      </c>
      <c r="E22">
        <f>EXP($C$18+(B16*D17))</f>
        <v>1.2544234065521658</v>
      </c>
      <c r="I22" t="s">
        <v>10</v>
      </c>
      <c r="J22">
        <f>EXP($J$18+(I16*I17))</f>
        <v>0.34597322199411645</v>
      </c>
      <c r="K22">
        <f>EXP($J$18+(I16*J17))</f>
        <v>0.66722964297845</v>
      </c>
      <c r="L22">
        <f>EXP($J$18+(I16*K17))</f>
        <v>1.2867914860668632</v>
      </c>
    </row>
    <row r="23" spans="1:12">
      <c r="A23" s="3" t="s">
        <v>13</v>
      </c>
      <c r="B23" t="s">
        <v>11</v>
      </c>
      <c r="C23">
        <f>EXP($C$18+(C16*B17))</f>
        <v>0.27400076243183502</v>
      </c>
      <c r="D23">
        <f>EXP($C$18+(C16*C17))</f>
        <v>0.75266653339999956</v>
      </c>
      <c r="E23">
        <f>EXP($C$18+(C16*D17))</f>
        <v>2.0675377158532782</v>
      </c>
      <c r="H23" s="3" t="s">
        <v>13</v>
      </c>
      <c r="I23" t="s">
        <v>11</v>
      </c>
      <c r="J23">
        <f>EXP($J$18+(J16*I17))</f>
        <v>0.41397848297410139</v>
      </c>
      <c r="K23">
        <f>EXP($J$18+(J16*J17))</f>
        <v>0.94110628197394663</v>
      </c>
      <c r="L23">
        <f>EXP($J$18+(J16*K17))</f>
        <v>2.1394373630434171</v>
      </c>
    </row>
    <row r="24" spans="1:12">
      <c r="B24" t="s">
        <v>12</v>
      </c>
      <c r="C24">
        <f>EXP($C$18+(D16*B17))</f>
        <v>0.32952905495648205</v>
      </c>
      <c r="D24">
        <f>EXP($C$18+(D16*C17))</f>
        <v>1.0596885031665528</v>
      </c>
      <c r="E24">
        <f>EXP($C$18+(D16*D17))</f>
        <v>3.4077108129104592</v>
      </c>
      <c r="I24" t="s">
        <v>12</v>
      </c>
      <c r="J24">
        <f>EXP($J$18+(K16*I17))</f>
        <v>0.49594795856991852</v>
      </c>
      <c r="K24">
        <f>EXP($J$18+(K16*J17))</f>
        <v>1.3304680531684707</v>
      </c>
      <c r="L24">
        <f>EXP($J$18+(K16*K17))</f>
        <v>3.5692157007887908</v>
      </c>
    </row>
    <row r="27" spans="1:12">
      <c r="A27" t="s">
        <v>21</v>
      </c>
    </row>
    <row r="28" spans="1:12">
      <c r="B28" t="s">
        <v>1</v>
      </c>
      <c r="C28" t="s">
        <v>2</v>
      </c>
      <c r="D28" t="s">
        <v>3</v>
      </c>
    </row>
    <row r="29" spans="1:12">
      <c r="A29" t="s">
        <v>4</v>
      </c>
      <c r="B29">
        <v>1.6830000000000001</v>
      </c>
      <c r="C29">
        <v>1.956</v>
      </c>
      <c r="D29">
        <v>2.2280000000000002</v>
      </c>
    </row>
    <row r="30" spans="1:12">
      <c r="A30" t="s">
        <v>5</v>
      </c>
      <c r="B30">
        <f>C30-0.74835</f>
        <v>1.26925</v>
      </c>
      <c r="C30">
        <v>2.0175999999999998</v>
      </c>
      <c r="D30">
        <f>C30+0.74835</f>
        <v>2.7659499999999997</v>
      </c>
    </row>
    <row r="31" spans="1:12">
      <c r="A31" t="s">
        <v>6</v>
      </c>
      <c r="B31" s="1"/>
      <c r="C31">
        <v>-4.7839999999999998</v>
      </c>
      <c r="D31" s="1"/>
    </row>
    <row r="33" spans="1:5">
      <c r="C33" t="s">
        <v>21</v>
      </c>
    </row>
    <row r="34" spans="1:5">
      <c r="C34" s="2" t="s">
        <v>7</v>
      </c>
      <c r="D34" t="s">
        <v>8</v>
      </c>
      <c r="E34" s="2" t="s">
        <v>9</v>
      </c>
    </row>
    <row r="35" spans="1:5">
      <c r="B35" t="s">
        <v>10</v>
      </c>
      <c r="C35">
        <f>EXP($C$31+(B29*B30))</f>
        <v>7.080311727102194E-2</v>
      </c>
      <c r="D35">
        <f>EXP($C$31+(B29*C30))</f>
        <v>0.24947933322173621</v>
      </c>
      <c r="E35">
        <f>EXP($C$31+(B29*D30))</f>
        <v>0.8790564611232935</v>
      </c>
    </row>
    <row r="36" spans="1:5">
      <c r="A36" s="3" t="s">
        <v>13</v>
      </c>
      <c r="B36" t="s">
        <v>11</v>
      </c>
      <c r="C36">
        <f>EXP($C$31+(C29*B30))</f>
        <v>0.10012388597475816</v>
      </c>
      <c r="D36">
        <f>EXP($C$31+(C29*C30))</f>
        <v>0.43275895149422799</v>
      </c>
      <c r="E36">
        <f>EXP($C$31+(C29*D30))</f>
        <v>1.8704858313789188</v>
      </c>
    </row>
    <row r="37" spans="1:5">
      <c r="B37" t="s">
        <v>12</v>
      </c>
      <c r="C37">
        <f>EXP($C$31+(D29*B30))</f>
        <v>0.14140728589618384</v>
      </c>
      <c r="D37">
        <f>EXP($C$31+(D29*C30))</f>
        <v>0.74917161216025663</v>
      </c>
      <c r="E37">
        <f>EXP($C$31+(D29*D30))</f>
        <v>3.9690890105821977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D6:K36"/>
  <sheetViews>
    <sheetView tabSelected="1" topLeftCell="A16" zoomScale="120" zoomScaleNormal="120" workbookViewId="0">
      <selection activeCell="C19" sqref="C19:K36"/>
    </sheetView>
  </sheetViews>
  <sheetFormatPr defaultRowHeight="14.5"/>
  <cols>
    <col min="5" max="5" width="9.90625" customWidth="1"/>
  </cols>
  <sheetData>
    <row r="6" spans="4:11">
      <c r="E6" s="2" t="s">
        <v>7</v>
      </c>
      <c r="F6" t="s">
        <v>8</v>
      </c>
      <c r="G6" s="2" t="s">
        <v>9</v>
      </c>
      <c r="I6" t="s">
        <v>22</v>
      </c>
    </row>
    <row r="7" spans="4:11">
      <c r="D7" t="s">
        <v>5</v>
      </c>
      <c r="E7">
        <v>0.27570205699224631</v>
      </c>
      <c r="F7">
        <v>0.73905716979832115</v>
      </c>
      <c r="G7">
        <v>1.9811440878936404</v>
      </c>
      <c r="I7">
        <f>Sheet1!C11-Sheet1!C10</f>
        <v>4.1570288469645389E-2</v>
      </c>
      <c r="J7">
        <f>Sheet1!D11-Sheet1!D10</f>
        <v>0.24949921226277161</v>
      </c>
      <c r="K7">
        <f>Sheet1!E11-Sheet1!E10</f>
        <v>1.0989974198416923</v>
      </c>
    </row>
    <row r="8" spans="4:11">
      <c r="D8" t="s">
        <v>24</v>
      </c>
      <c r="E8">
        <v>0.13366199380761956</v>
      </c>
      <c r="F8">
        <v>0.50607651789048147</v>
      </c>
      <c r="G8">
        <v>1.9161276490367225</v>
      </c>
      <c r="I8">
        <f>Sheet1!J11-Sheet1!J10</f>
        <v>3.9079414915280442E-2</v>
      </c>
      <c r="J8">
        <f>Sheet1!K11-Sheet1!K10</f>
        <v>0.2801898134523132</v>
      </c>
      <c r="K8">
        <f>Sheet1!L11-Sheet1!L10</f>
        <v>1.6627174488109837</v>
      </c>
    </row>
    <row r="9" spans="4:11">
      <c r="D9" t="s">
        <v>25</v>
      </c>
      <c r="E9">
        <v>0.27400076243183502</v>
      </c>
      <c r="F9">
        <v>0.75266653339999956</v>
      </c>
      <c r="G9">
        <v>2.0675377158532782</v>
      </c>
      <c r="I9">
        <f>Sheet1!C24-Sheet1!C23</f>
        <v>5.5528292524647027E-2</v>
      </c>
      <c r="J9">
        <f>Sheet1!D24-Sheet1!D23</f>
        <v>0.30702196976655327</v>
      </c>
      <c r="K9">
        <f>Sheet1!E24-Sheet1!E23</f>
        <v>1.340173097057181</v>
      </c>
    </row>
    <row r="10" spans="4:11">
      <c r="D10" t="s">
        <v>26</v>
      </c>
      <c r="E10">
        <v>0.41397848297410139</v>
      </c>
      <c r="F10">
        <v>0.94110628197394663</v>
      </c>
      <c r="G10">
        <v>2.1394373630434171</v>
      </c>
      <c r="I10">
        <f>Sheet1!J24-Sheet1!J23</f>
        <v>8.1969475595817132E-2</v>
      </c>
      <c r="J10">
        <f>Sheet1!K24-Sheet1!K23</f>
        <v>0.38936177119452409</v>
      </c>
      <c r="K10">
        <f>Sheet1!L24-Sheet1!L23</f>
        <v>1.4297783377453737</v>
      </c>
    </row>
    <row r="11" spans="4:11">
      <c r="D11" t="s">
        <v>21</v>
      </c>
      <c r="E11">
        <v>0.10012388597475816</v>
      </c>
      <c r="F11">
        <v>0.43275895149422799</v>
      </c>
      <c r="G11">
        <v>1.8704858313789188</v>
      </c>
      <c r="I11">
        <f>Sheet1!C37-Sheet1!C36</f>
        <v>4.1283399921425684E-2</v>
      </c>
      <c r="J11">
        <f>Sheet1!D37-Sheet1!D36</f>
        <v>0.31641266066602863</v>
      </c>
      <c r="K11">
        <f>Sheet1!E37-Sheet1!E36</f>
        <v>2.0986031792032787</v>
      </c>
    </row>
    <row r="13" spans="4:11">
      <c r="I13" t="s">
        <v>23</v>
      </c>
    </row>
    <row r="14" spans="4:11">
      <c r="H14" t="s">
        <v>5</v>
      </c>
      <c r="I14">
        <f>Sheet1!C10-Sheet1!C9</f>
        <v>3.5918334929721601E-2</v>
      </c>
      <c r="J14">
        <f>Sheet1!D10-Sheet1!D9</f>
        <v>0.18554791141857752</v>
      </c>
      <c r="K14">
        <f>Sheet1!E10-Sheet1!E9</f>
        <v>0.70344059544303228</v>
      </c>
    </row>
    <row r="15" spans="4:11">
      <c r="H15" t="s">
        <v>24</v>
      </c>
      <c r="I15">
        <f>Sheet1!J10-Sheet1!J9</f>
        <v>3.0238450369422937E-2</v>
      </c>
      <c r="J15">
        <f>Sheet1!K10-Sheet1!K9</f>
        <v>0.18034281704288035</v>
      </c>
      <c r="K15">
        <f>Sheet1!L10-Sheet1!L9</f>
        <v>0.89022541884211726</v>
      </c>
    </row>
    <row r="16" spans="4:11">
      <c r="H16" t="s">
        <v>25</v>
      </c>
      <c r="I16">
        <f>Sheet1!C23-Sheet1!C22</f>
        <v>4.6171329233170466E-2</v>
      </c>
      <c r="J16">
        <f>Sheet1!D23-Sheet1!D22</f>
        <v>0.21806895231127266</v>
      </c>
      <c r="K16">
        <f>Sheet1!E23-Sheet1!E22</f>
        <v>0.81311430930111239</v>
      </c>
    </row>
    <row r="17" spans="8:11">
      <c r="H17" t="s">
        <v>26</v>
      </c>
      <c r="I17">
        <f>Sheet1!J23-Sheet1!J22</f>
        <v>6.8005260979984938E-2</v>
      </c>
      <c r="J17">
        <f>Sheet1!K23-Sheet1!K22</f>
        <v>0.27387663899549664</v>
      </c>
      <c r="K17">
        <f>Sheet1!L23-Sheet1!L22</f>
        <v>0.85264587697655392</v>
      </c>
    </row>
    <row r="18" spans="8:11">
      <c r="H18" t="s">
        <v>21</v>
      </c>
      <c r="I18">
        <f>Sheet1!C36-Sheet1!C35</f>
        <v>2.9320768703736219E-2</v>
      </c>
      <c r="J18">
        <f>Sheet1!D36-Sheet1!D35</f>
        <v>0.18327961827249178</v>
      </c>
      <c r="K18">
        <f>Sheet1!E36-Sheet1!E35</f>
        <v>0.99142937025562528</v>
      </c>
    </row>
    <row r="35" spans="5:6">
      <c r="E35" t="s">
        <v>27</v>
      </c>
      <c r="F35" t="s">
        <v>28</v>
      </c>
    </row>
    <row r="36" spans="5:6">
      <c r="F36" t="s">
        <v>29</v>
      </c>
    </row>
  </sheetData>
  <pageMargins left="0.7" right="0.7" top="0.75" bottom="0.75" header="0.3" footer="0.3"/>
  <pageSetup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NIU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Ariel</dc:creator>
  <cp:lastModifiedBy>Randy</cp:lastModifiedBy>
  <cp:lastPrinted>2013-09-30T14:01:21Z</cp:lastPrinted>
  <dcterms:created xsi:type="dcterms:W3CDTF">2013-09-25T23:35:08Z</dcterms:created>
  <dcterms:modified xsi:type="dcterms:W3CDTF">2013-09-30T14:01:56Z</dcterms:modified>
</cp:coreProperties>
</file>