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no/Library/Mobile Documents/com~apple~CloudDocs/Desktop/起業/事前準備/まほろばSNS/中長期展望シミュレーション/"/>
    </mc:Choice>
  </mc:AlternateContent>
  <xr:revisionPtr revIDLastSave="0" documentId="13_ncr:1_{B38A53BA-A594-3942-A2B3-2AB915871367}" xr6:coauthVersionLast="47" xr6:coauthVersionMax="47" xr10:uidLastSave="{00000000-0000-0000-0000-000000000000}"/>
  <bookViews>
    <workbookView xWindow="0" yWindow="500" windowWidth="28800" windowHeight="16360" activeTab="2" xr2:uid="{5A8F44C8-3A8C-784B-8278-5045A44412C7}"/>
  </bookViews>
  <sheets>
    <sheet name="A売り上げ総利益完成" sheetId="4" r:id="rId1"/>
    <sheet name="生産計画定期便件数A連動" sheetId="1" r:id="rId2"/>
    <sheet name="概算モデル" sheetId="3" r:id="rId3"/>
    <sheet name="創業前6年貸借対照表" sheetId="2" r:id="rId4"/>
  </sheets>
  <externalReferences>
    <externalReference r:id="rId5"/>
  </externalReferences>
  <definedNames>
    <definedName name="_xlnm.Print_Area" localSheetId="0">A売り上げ総利益完成!$B$58:$O$217</definedName>
    <definedName name="_xlnm.Print_Area" localSheetId="2">概算モデル!$B$2:$I$30</definedName>
    <definedName name="_xlnm.Print_Area" localSheetId="1">生産計画定期便件数A連動!$D$52:$K$105</definedName>
    <definedName name="_xlnm.Print_Area" localSheetId="3">創業前6年貸借対照表!$A$1:$F$265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0" i="4" l="1"/>
  <c r="C480" i="4"/>
  <c r="C479" i="4"/>
  <c r="D478" i="4"/>
  <c r="C478" i="4"/>
  <c r="J477" i="4"/>
  <c r="I477" i="4"/>
  <c r="G477" i="4"/>
  <c r="Q465" i="4"/>
  <c r="B462" i="4"/>
  <c r="B454" i="4"/>
  <c r="B444" i="4"/>
  <c r="B432" i="4"/>
  <c r="Q423" i="4"/>
  <c r="B420" i="4"/>
  <c r="B412" i="4"/>
  <c r="B402" i="4"/>
  <c r="B390" i="4"/>
  <c r="Q381" i="4"/>
  <c r="B378" i="4"/>
  <c r="B370" i="4"/>
  <c r="B360" i="4"/>
  <c r="B348" i="4"/>
  <c r="Q339" i="4"/>
  <c r="B336" i="4"/>
  <c r="B328" i="4"/>
  <c r="B318" i="4"/>
  <c r="B306" i="4"/>
  <c r="Q297" i="4"/>
  <c r="B294" i="4"/>
  <c r="B286" i="4"/>
  <c r="B276" i="4"/>
  <c r="B264" i="4"/>
  <c r="Q255" i="4"/>
  <c r="B252" i="4"/>
  <c r="B244" i="4"/>
  <c r="B234" i="4"/>
  <c r="A223" i="4"/>
  <c r="B222" i="4"/>
  <c r="Q213" i="4"/>
  <c r="B210" i="4"/>
  <c r="B202" i="4"/>
  <c r="B192" i="4"/>
  <c r="B180" i="4"/>
  <c r="Q171" i="4"/>
  <c r="B168" i="4"/>
  <c r="B160" i="4"/>
  <c r="B150" i="4"/>
  <c r="O138" i="4"/>
  <c r="B138" i="4"/>
  <c r="Q129" i="4"/>
  <c r="B126" i="4"/>
  <c r="B118" i="4"/>
  <c r="B108" i="4"/>
  <c r="F104" i="4"/>
  <c r="O100" i="4"/>
  <c r="O102" i="4" s="1"/>
  <c r="M100" i="4"/>
  <c r="M102" i="4" s="1"/>
  <c r="I97" i="4"/>
  <c r="L96" i="4"/>
  <c r="K96" i="4"/>
  <c r="J96" i="4"/>
  <c r="D96" i="4"/>
  <c r="B96" i="4"/>
  <c r="Q87" i="4"/>
  <c r="B84" i="4"/>
  <c r="I78" i="4"/>
  <c r="G78" i="4"/>
  <c r="B76" i="4"/>
  <c r="I70" i="4"/>
  <c r="G70" i="4"/>
  <c r="B68" i="4"/>
  <c r="O64" i="4"/>
  <c r="O78" i="4" s="1"/>
  <c r="N64" i="4"/>
  <c r="N78" i="4" s="1"/>
  <c r="M64" i="4"/>
  <c r="M78" i="4" s="1"/>
  <c r="L64" i="4"/>
  <c r="K64" i="4"/>
  <c r="J64" i="4"/>
  <c r="I64" i="4"/>
  <c r="H64" i="4"/>
  <c r="G64" i="4"/>
  <c r="F64" i="4"/>
  <c r="F78" i="4" s="1"/>
  <c r="E64" i="4"/>
  <c r="E78" i="4" s="1"/>
  <c r="D64" i="4"/>
  <c r="T62" i="4"/>
  <c r="H62" i="4"/>
  <c r="T61" i="4"/>
  <c r="H61" i="4"/>
  <c r="D61" i="4"/>
  <c r="T60" i="4"/>
  <c r="I60" i="4"/>
  <c r="I62" i="4" s="1"/>
  <c r="I68" i="4" s="1"/>
  <c r="H60" i="4"/>
  <c r="B60" i="4"/>
  <c r="T59" i="4"/>
  <c r="B59" i="4"/>
  <c r="B95" i="4" s="1"/>
  <c r="B137" i="4" s="1"/>
  <c r="B179" i="4" s="1"/>
  <c r="B221" i="4" s="1"/>
  <c r="B263" i="4" s="1"/>
  <c r="B305" i="4" s="1"/>
  <c r="B347" i="4" s="1"/>
  <c r="B389" i="4" s="1"/>
  <c r="B431" i="4" s="1"/>
  <c r="U58" i="4"/>
  <c r="Q51" i="4"/>
  <c r="D51" i="4"/>
  <c r="H50" i="4"/>
  <c r="G50" i="4"/>
  <c r="E50" i="4"/>
  <c r="D50" i="4"/>
  <c r="D48" i="4"/>
  <c r="B48" i="4"/>
  <c r="S47" i="4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E43" i="4"/>
  <c r="D43" i="4"/>
  <c r="I42" i="4"/>
  <c r="H42" i="4"/>
  <c r="G42" i="4"/>
  <c r="F42" i="4"/>
  <c r="E42" i="4"/>
  <c r="D42" i="4"/>
  <c r="D44" i="4" s="1"/>
  <c r="B40" i="4"/>
  <c r="D36" i="4"/>
  <c r="D37" i="4" s="1"/>
  <c r="D35" i="4"/>
  <c r="I34" i="4"/>
  <c r="H34" i="4"/>
  <c r="G34" i="4"/>
  <c r="F34" i="4"/>
  <c r="F50" i="4" s="1"/>
  <c r="E34" i="4"/>
  <c r="D34" i="4"/>
  <c r="D33" i="4"/>
  <c r="I32" i="4"/>
  <c r="I48" i="4" s="1"/>
  <c r="H32" i="4"/>
  <c r="B32" i="4"/>
  <c r="S31" i="4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D31" i="4"/>
  <c r="S30" i="4"/>
  <c r="D30" i="4"/>
  <c r="E29" i="4"/>
  <c r="E35" i="4" s="1"/>
  <c r="O28" i="4"/>
  <c r="M28" i="4"/>
  <c r="L28" i="4"/>
  <c r="V27" i="4"/>
  <c r="S27" i="4"/>
  <c r="U27" i="4" s="1"/>
  <c r="Q27" i="4"/>
  <c r="E27" i="4"/>
  <c r="F27" i="4" s="1"/>
  <c r="G27" i="4" s="1"/>
  <c r="H27" i="4" s="1"/>
  <c r="I27" i="4" s="1"/>
  <c r="D27" i="4"/>
  <c r="V26" i="4"/>
  <c r="S26" i="4"/>
  <c r="U26" i="4" s="1"/>
  <c r="Q26" i="4"/>
  <c r="O26" i="4"/>
  <c r="O32" i="4" s="1"/>
  <c r="N26" i="4"/>
  <c r="N32" i="4" s="1"/>
  <c r="M26" i="4"/>
  <c r="M32" i="4" s="1"/>
  <c r="I26" i="4"/>
  <c r="I61" i="4" s="1"/>
  <c r="H26" i="4"/>
  <c r="G26" i="4"/>
  <c r="G32" i="4" s="1"/>
  <c r="F26" i="4"/>
  <c r="F32" i="4" s="1"/>
  <c r="E26" i="4"/>
  <c r="D26" i="4"/>
  <c r="D32" i="4" s="1"/>
  <c r="S25" i="4"/>
  <c r="O24" i="4"/>
  <c r="N24" i="4"/>
  <c r="M24" i="4"/>
  <c r="L24" i="4"/>
  <c r="L26" i="4" s="1"/>
  <c r="K24" i="4"/>
  <c r="K26" i="4" s="1"/>
  <c r="J24" i="4"/>
  <c r="J26" i="4" s="1"/>
  <c r="B24" i="4"/>
  <c r="V22" i="4"/>
  <c r="S22" i="4"/>
  <c r="U22" i="4" s="1"/>
  <c r="Q22" i="4"/>
  <c r="V21" i="4"/>
  <c r="S21" i="4"/>
  <c r="U21" i="4" s="1"/>
  <c r="Q21" i="4"/>
  <c r="S20" i="4"/>
  <c r="I20" i="4"/>
  <c r="H20" i="4"/>
  <c r="C20" i="4"/>
  <c r="O19" i="4"/>
  <c r="P19" i="4" s="1"/>
  <c r="D19" i="4"/>
  <c r="F19" i="4" s="1"/>
  <c r="I19" i="4" s="1"/>
  <c r="O18" i="4"/>
  <c r="P18" i="4" s="1"/>
  <c r="F18" i="4"/>
  <c r="I18" i="4" s="1"/>
  <c r="D18" i="4"/>
  <c r="V17" i="4"/>
  <c r="Q17" i="4"/>
  <c r="S17" i="4" s="1"/>
  <c r="U17" i="4" s="1"/>
  <c r="O17" i="4"/>
  <c r="P17" i="4" s="1"/>
  <c r="D17" i="4"/>
  <c r="V16" i="4"/>
  <c r="Q16" i="4"/>
  <c r="S16" i="4" s="1"/>
  <c r="U16" i="4" s="1"/>
  <c r="P16" i="4"/>
  <c r="O16" i="4"/>
  <c r="D16" i="4"/>
  <c r="S15" i="4"/>
  <c r="O15" i="4"/>
  <c r="P15" i="4" s="1"/>
  <c r="D15" i="4"/>
  <c r="O14" i="4"/>
  <c r="P14" i="4" s="1"/>
  <c r="D14" i="4"/>
  <c r="T13" i="4"/>
  <c r="O13" i="4"/>
  <c r="P13" i="4" s="1"/>
  <c r="D13" i="4"/>
  <c r="X12" i="4"/>
  <c r="V12" i="4"/>
  <c r="Q12" i="4"/>
  <c r="S12" i="4" s="1"/>
  <c r="U12" i="4" s="1"/>
  <c r="O12" i="4"/>
  <c r="P12" i="4" s="1"/>
  <c r="D12" i="4"/>
  <c r="AB11" i="4"/>
  <c r="V11" i="4"/>
  <c r="S11" i="4"/>
  <c r="U11" i="4" s="1"/>
  <c r="Q11" i="4"/>
  <c r="O11" i="4"/>
  <c r="P11" i="4" s="1"/>
  <c r="I11" i="4"/>
  <c r="F11" i="4"/>
  <c r="J100" i="4" s="1"/>
  <c r="J102" i="4" s="1"/>
  <c r="E11" i="4"/>
  <c r="M96" i="4" s="1"/>
  <c r="S10" i="4"/>
  <c r="O10" i="4"/>
  <c r="P10" i="4" s="1"/>
  <c r="G10" i="4"/>
  <c r="J10" i="4" s="1"/>
  <c r="E10" i="4"/>
  <c r="M60" i="4" s="1"/>
  <c r="O9" i="4"/>
  <c r="P9" i="4" s="1"/>
  <c r="G9" i="4"/>
  <c r="K9" i="4" s="1"/>
  <c r="M9" i="4" s="1"/>
  <c r="E9" i="4"/>
  <c r="H9" i="4" s="1"/>
  <c r="G8" i="4"/>
  <c r="V7" i="4"/>
  <c r="Q7" i="4"/>
  <c r="S7" i="4" s="1"/>
  <c r="U7" i="4" s="1"/>
  <c r="G7" i="4"/>
  <c r="V6" i="4"/>
  <c r="Q6" i="4"/>
  <c r="S6" i="4" s="1"/>
  <c r="U6" i="4" s="1"/>
  <c r="S5" i="4"/>
  <c r="M23" i="3"/>
  <c r="L23" i="3"/>
  <c r="K23" i="3"/>
  <c r="J23" i="3"/>
  <c r="I23" i="3"/>
  <c r="H23" i="3"/>
  <c r="G23" i="3"/>
  <c r="F23" i="3"/>
  <c r="E23" i="3"/>
  <c r="M14" i="3"/>
  <c r="L14" i="3"/>
  <c r="K14" i="3"/>
  <c r="J14" i="3"/>
  <c r="I14" i="3"/>
  <c r="H14" i="3"/>
  <c r="G14" i="3"/>
  <c r="F14" i="3"/>
  <c r="E14" i="3"/>
  <c r="D14" i="3"/>
  <c r="C14" i="3"/>
  <c r="M7" i="3"/>
  <c r="L7" i="3"/>
  <c r="K7" i="3"/>
  <c r="J7" i="3"/>
  <c r="I7" i="3"/>
  <c r="H7" i="3"/>
  <c r="G7" i="3"/>
  <c r="F7" i="3"/>
  <c r="E7" i="3"/>
  <c r="D7" i="3"/>
  <c r="C7" i="3"/>
  <c r="I50" i="4" l="1"/>
  <c r="M62" i="4"/>
  <c r="D49" i="4"/>
  <c r="E33" i="4"/>
  <c r="F120" i="4"/>
  <c r="O48" i="4"/>
  <c r="H68" i="4"/>
  <c r="H97" i="4"/>
  <c r="J61" i="4"/>
  <c r="J32" i="4"/>
  <c r="F48" i="4"/>
  <c r="J104" i="4"/>
  <c r="I104" i="4"/>
  <c r="H104" i="4"/>
  <c r="G104" i="4"/>
  <c r="E104" i="4"/>
  <c r="D104" i="4"/>
  <c r="K104" i="4"/>
  <c r="G11" i="4"/>
  <c r="O104" i="4"/>
  <c r="L104" i="4"/>
  <c r="G18" i="4"/>
  <c r="N104" i="4"/>
  <c r="M104" i="4"/>
  <c r="C486" i="4"/>
  <c r="M356" i="4"/>
  <c r="E356" i="4"/>
  <c r="M352" i="4"/>
  <c r="E352" i="4"/>
  <c r="M348" i="4"/>
  <c r="E348" i="4"/>
  <c r="I356" i="4"/>
  <c r="K352" i="4"/>
  <c r="N348" i="4"/>
  <c r="D348" i="4"/>
  <c r="G356" i="4"/>
  <c r="N352" i="4"/>
  <c r="I348" i="4"/>
  <c r="F356" i="4"/>
  <c r="L352" i="4"/>
  <c r="H348" i="4"/>
  <c r="O356" i="4"/>
  <c r="D356" i="4"/>
  <c r="J352" i="4"/>
  <c r="G348" i="4"/>
  <c r="N356" i="4"/>
  <c r="I352" i="4"/>
  <c r="F348" i="4"/>
  <c r="L356" i="4"/>
  <c r="H352" i="4"/>
  <c r="O348" i="4"/>
  <c r="J348" i="4"/>
  <c r="O352" i="4"/>
  <c r="G352" i="4"/>
  <c r="K356" i="4"/>
  <c r="F352" i="4"/>
  <c r="J356" i="4"/>
  <c r="D352" i="4"/>
  <c r="L348" i="4"/>
  <c r="F17" i="4"/>
  <c r="I17" i="4" s="1"/>
  <c r="K348" i="4"/>
  <c r="H356" i="4"/>
  <c r="G17" i="4"/>
  <c r="E17" i="4"/>
  <c r="H17" i="4" s="1"/>
  <c r="L32" i="4"/>
  <c r="L61" i="4"/>
  <c r="D53" i="4"/>
  <c r="M143" i="4"/>
  <c r="M110" i="4"/>
  <c r="J110" i="4"/>
  <c r="J143" i="4"/>
  <c r="C485" i="4"/>
  <c r="N314" i="4"/>
  <c r="F314" i="4"/>
  <c r="N310" i="4"/>
  <c r="F310" i="4"/>
  <c r="N306" i="4"/>
  <c r="F306" i="4"/>
  <c r="L314" i="4"/>
  <c r="O310" i="4"/>
  <c r="E310" i="4"/>
  <c r="H306" i="4"/>
  <c r="J314" i="4"/>
  <c r="G310" i="4"/>
  <c r="L306" i="4"/>
  <c r="I314" i="4"/>
  <c r="D310" i="4"/>
  <c r="K306" i="4"/>
  <c r="H314" i="4"/>
  <c r="M310" i="4"/>
  <c r="J306" i="4"/>
  <c r="M314" i="4"/>
  <c r="J310" i="4"/>
  <c r="G306" i="4"/>
  <c r="K314" i="4"/>
  <c r="I310" i="4"/>
  <c r="E306" i="4"/>
  <c r="G314" i="4"/>
  <c r="H310" i="4"/>
  <c r="D306" i="4"/>
  <c r="E314" i="4"/>
  <c r="D314" i="4"/>
  <c r="G16" i="4"/>
  <c r="O314" i="4"/>
  <c r="L310" i="4"/>
  <c r="O306" i="4"/>
  <c r="K310" i="4"/>
  <c r="M306" i="4"/>
  <c r="I306" i="4"/>
  <c r="F16" i="4"/>
  <c r="I16" i="4" s="1"/>
  <c r="E16" i="4"/>
  <c r="H16" i="4" s="1"/>
  <c r="J27" i="4"/>
  <c r="K27" i="4" s="1"/>
  <c r="L27" i="4" s="1"/>
  <c r="M27" i="4" s="1"/>
  <c r="N27" i="4" s="1"/>
  <c r="O27" i="4" s="1"/>
  <c r="D63" i="4" s="1"/>
  <c r="E63" i="4" s="1"/>
  <c r="F63" i="4" s="1"/>
  <c r="G63" i="4" s="1"/>
  <c r="H63" i="4" s="1"/>
  <c r="I63" i="4" s="1"/>
  <c r="J63" i="4" s="1"/>
  <c r="K63" i="4" s="1"/>
  <c r="L63" i="4" s="1"/>
  <c r="M63" i="4" s="1"/>
  <c r="N63" i="4" s="1"/>
  <c r="O63" i="4" s="1"/>
  <c r="E51" i="4"/>
  <c r="G86" i="4"/>
  <c r="F112" i="4"/>
  <c r="N48" i="4"/>
  <c r="H70" i="4"/>
  <c r="H78" i="4"/>
  <c r="E32" i="4"/>
  <c r="E61" i="4"/>
  <c r="K61" i="4"/>
  <c r="K32" i="4"/>
  <c r="L42" i="4"/>
  <c r="L34" i="4"/>
  <c r="D45" i="4"/>
  <c r="E45" i="4" s="1"/>
  <c r="D46" i="4"/>
  <c r="D47" i="4" s="1"/>
  <c r="E47" i="4" s="1"/>
  <c r="G48" i="4"/>
  <c r="E44" i="4"/>
  <c r="E46" i="4" s="1"/>
  <c r="I84" i="4"/>
  <c r="L9" i="4"/>
  <c r="N9" i="4" s="1"/>
  <c r="H146" i="4"/>
  <c r="C483" i="4"/>
  <c r="L230" i="4"/>
  <c r="D230" i="4"/>
  <c r="L226" i="4"/>
  <c r="D226" i="4"/>
  <c r="M222" i="4"/>
  <c r="E222" i="4"/>
  <c r="G230" i="4"/>
  <c r="I226" i="4"/>
  <c r="L222" i="4"/>
  <c r="N230" i="4"/>
  <c r="J226" i="4"/>
  <c r="G222" i="4"/>
  <c r="M230" i="4"/>
  <c r="H226" i="4"/>
  <c r="F222" i="4"/>
  <c r="K230" i="4"/>
  <c r="G226" i="4"/>
  <c r="O222" i="4"/>
  <c r="D222" i="4"/>
  <c r="J230" i="4"/>
  <c r="F226" i="4"/>
  <c r="N222" i="4"/>
  <c r="I230" i="4"/>
  <c r="O226" i="4"/>
  <c r="E226" i="4"/>
  <c r="K222" i="4"/>
  <c r="N226" i="4"/>
  <c r="J222" i="4"/>
  <c r="M226" i="4"/>
  <c r="I222" i="4"/>
  <c r="K226" i="4"/>
  <c r="H222" i="4"/>
  <c r="O230" i="4"/>
  <c r="H230" i="4"/>
  <c r="F230" i="4"/>
  <c r="E230" i="4"/>
  <c r="G14" i="4"/>
  <c r="F14" i="4"/>
  <c r="I14" i="4" s="1"/>
  <c r="E14" i="4"/>
  <c r="H14" i="4" s="1"/>
  <c r="M48" i="4"/>
  <c r="H48" i="4"/>
  <c r="D52" i="4"/>
  <c r="M61" i="4"/>
  <c r="F61" i="4"/>
  <c r="Q61" i="4" s="1"/>
  <c r="J70" i="4"/>
  <c r="I86" i="4"/>
  <c r="K60" i="4"/>
  <c r="G61" i="4"/>
  <c r="K70" i="4"/>
  <c r="J78" i="4"/>
  <c r="D100" i="4"/>
  <c r="D138" i="4"/>
  <c r="D38" i="4"/>
  <c r="O61" i="4"/>
  <c r="M34" i="4"/>
  <c r="H96" i="4"/>
  <c r="O96" i="4"/>
  <c r="G96" i="4"/>
  <c r="N96" i="4"/>
  <c r="F96" i="4"/>
  <c r="O272" i="4"/>
  <c r="G272" i="4"/>
  <c r="O268" i="4"/>
  <c r="G268" i="4"/>
  <c r="O264" i="4"/>
  <c r="G264" i="4"/>
  <c r="N272" i="4"/>
  <c r="E272" i="4"/>
  <c r="H268" i="4"/>
  <c r="J264" i="4"/>
  <c r="L272" i="4"/>
  <c r="I268" i="4"/>
  <c r="N264" i="4"/>
  <c r="D264" i="4"/>
  <c r="C484" i="4"/>
  <c r="N268" i="4"/>
  <c r="M272" i="4"/>
  <c r="M268" i="4"/>
  <c r="M264" i="4"/>
  <c r="K272" i="4"/>
  <c r="L268" i="4"/>
  <c r="L264" i="4"/>
  <c r="J272" i="4"/>
  <c r="K268" i="4"/>
  <c r="K264" i="4"/>
  <c r="I272" i="4"/>
  <c r="J268" i="4"/>
  <c r="I264" i="4"/>
  <c r="H272" i="4"/>
  <c r="H264" i="4"/>
  <c r="E15" i="4"/>
  <c r="H15" i="4" s="1"/>
  <c r="F272" i="4"/>
  <c r="F264" i="4"/>
  <c r="D272" i="4"/>
  <c r="E264" i="4"/>
  <c r="F268" i="4"/>
  <c r="E268" i="4"/>
  <c r="D268" i="4"/>
  <c r="M42" i="4"/>
  <c r="L60" i="4"/>
  <c r="L70" i="4"/>
  <c r="K78" i="4"/>
  <c r="E100" i="4"/>
  <c r="E102" i="4" s="1"/>
  <c r="E138" i="4"/>
  <c r="D142" i="4"/>
  <c r="N61" i="4"/>
  <c r="F480" i="4"/>
  <c r="C494" i="4" s="1"/>
  <c r="F478" i="4"/>
  <c r="C492" i="4" s="1"/>
  <c r="N28" i="4"/>
  <c r="C481" i="4"/>
  <c r="I146" i="4"/>
  <c r="I142" i="4"/>
  <c r="I138" i="4"/>
  <c r="G146" i="4"/>
  <c r="J142" i="4"/>
  <c r="L138" i="4"/>
  <c r="O146" i="4"/>
  <c r="F146" i="4"/>
  <c r="H142" i="4"/>
  <c r="K138" i="4"/>
  <c r="N146" i="4"/>
  <c r="E146" i="4"/>
  <c r="G142" i="4"/>
  <c r="J138" i="4"/>
  <c r="M146" i="4"/>
  <c r="D146" i="4"/>
  <c r="O142" i="4"/>
  <c r="O144" i="4" s="1"/>
  <c r="F142" i="4"/>
  <c r="H138" i="4"/>
  <c r="L146" i="4"/>
  <c r="N142" i="4"/>
  <c r="E142" i="4"/>
  <c r="G138" i="4"/>
  <c r="F29" i="4"/>
  <c r="E12" i="4"/>
  <c r="H12" i="4" s="1"/>
  <c r="D492" i="4"/>
  <c r="O34" i="4"/>
  <c r="D60" i="4"/>
  <c r="D62" i="4" s="1"/>
  <c r="D70" i="4"/>
  <c r="M70" i="4"/>
  <c r="L78" i="4"/>
  <c r="F138" i="4"/>
  <c r="K142" i="4"/>
  <c r="J146" i="4"/>
  <c r="O143" i="4"/>
  <c r="O110" i="4"/>
  <c r="O60" i="4"/>
  <c r="O62" i="4" s="1"/>
  <c r="G60" i="4"/>
  <c r="G62" i="4" s="1"/>
  <c r="H10" i="4"/>
  <c r="L10" i="4" s="1"/>
  <c r="E19" i="4"/>
  <c r="H19" i="4" s="1"/>
  <c r="E36" i="4"/>
  <c r="E52" i="4" s="1"/>
  <c r="J9" i="4"/>
  <c r="C482" i="4"/>
  <c r="N188" i="4"/>
  <c r="F188" i="4"/>
  <c r="N184" i="4"/>
  <c r="F184" i="4"/>
  <c r="N180" i="4"/>
  <c r="F180" i="4"/>
  <c r="K188" i="4"/>
  <c r="M184" i="4"/>
  <c r="D184" i="4"/>
  <c r="G180" i="4"/>
  <c r="J188" i="4"/>
  <c r="L184" i="4"/>
  <c r="O180" i="4"/>
  <c r="E180" i="4"/>
  <c r="I188" i="4"/>
  <c r="K184" i="4"/>
  <c r="M180" i="4"/>
  <c r="D180" i="4"/>
  <c r="H188" i="4"/>
  <c r="G188" i="4"/>
  <c r="O184" i="4"/>
  <c r="O188" i="4"/>
  <c r="J184" i="4"/>
  <c r="M188" i="4"/>
  <c r="I184" i="4"/>
  <c r="L180" i="4"/>
  <c r="L188" i="4"/>
  <c r="H184" i="4"/>
  <c r="K180" i="4"/>
  <c r="E188" i="4"/>
  <c r="G184" i="4"/>
  <c r="J180" i="4"/>
  <c r="D188" i="4"/>
  <c r="E184" i="4"/>
  <c r="I180" i="4"/>
  <c r="H180" i="4"/>
  <c r="K10" i="4"/>
  <c r="M10" i="4" s="1"/>
  <c r="E13" i="4"/>
  <c r="H13" i="4" s="1"/>
  <c r="G15" i="4"/>
  <c r="E70" i="4"/>
  <c r="C488" i="4"/>
  <c r="I440" i="4"/>
  <c r="M436" i="4"/>
  <c r="G440" i="4"/>
  <c r="N436" i="4"/>
  <c r="E436" i="4"/>
  <c r="I432" i="4"/>
  <c r="H440" i="4"/>
  <c r="H436" i="4"/>
  <c r="N432" i="4"/>
  <c r="E432" i="4"/>
  <c r="F440" i="4"/>
  <c r="G436" i="4"/>
  <c r="M432" i="4"/>
  <c r="D432" i="4"/>
  <c r="O440" i="4"/>
  <c r="E440" i="4"/>
  <c r="F436" i="4"/>
  <c r="L432" i="4"/>
  <c r="L440" i="4"/>
  <c r="L436" i="4"/>
  <c r="G432" i="4"/>
  <c r="K440" i="4"/>
  <c r="K436" i="4"/>
  <c r="F432" i="4"/>
  <c r="J440" i="4"/>
  <c r="J436" i="4"/>
  <c r="D440" i="4"/>
  <c r="I436" i="4"/>
  <c r="D436" i="4"/>
  <c r="O432" i="4"/>
  <c r="M440" i="4"/>
  <c r="O436" i="4"/>
  <c r="K432" i="4"/>
  <c r="J432" i="4"/>
  <c r="H432" i="4"/>
  <c r="J60" i="4"/>
  <c r="J62" i="4" s="1"/>
  <c r="N440" i="4"/>
  <c r="N100" i="4"/>
  <c r="N102" i="4" s="1"/>
  <c r="F100" i="4"/>
  <c r="F102" i="4" s="1"/>
  <c r="I100" i="4"/>
  <c r="I102" i="4" s="1"/>
  <c r="H100" i="4"/>
  <c r="H102" i="4" s="1"/>
  <c r="G100" i="4"/>
  <c r="G102" i="4" s="1"/>
  <c r="F15" i="4"/>
  <c r="I15" i="4" s="1"/>
  <c r="G19" i="4"/>
  <c r="F12" i="4"/>
  <c r="I12" i="4" s="1"/>
  <c r="F13" i="4"/>
  <c r="I13" i="4" s="1"/>
  <c r="D20" i="4"/>
  <c r="G20" i="4" s="1"/>
  <c r="J28" i="4"/>
  <c r="E30" i="4"/>
  <c r="O42" i="4"/>
  <c r="E60" i="4"/>
  <c r="E62" i="4" s="1"/>
  <c r="N60" i="4"/>
  <c r="N62" i="4" s="1"/>
  <c r="N70" i="4"/>
  <c r="D78" i="4"/>
  <c r="E96" i="4"/>
  <c r="K100" i="4"/>
  <c r="K102" i="4" s="1"/>
  <c r="M138" i="4"/>
  <c r="L142" i="4"/>
  <c r="K146" i="4"/>
  <c r="H11" i="4"/>
  <c r="G12" i="4"/>
  <c r="G13" i="4"/>
  <c r="J398" i="4"/>
  <c r="J394" i="4"/>
  <c r="J390" i="4"/>
  <c r="C487" i="4"/>
  <c r="L398" i="4"/>
  <c r="N394" i="4"/>
  <c r="E394" i="4"/>
  <c r="G390" i="4"/>
  <c r="G398" i="4"/>
  <c r="M394" i="4"/>
  <c r="I390" i="4"/>
  <c r="F398" i="4"/>
  <c r="L394" i="4"/>
  <c r="H390" i="4"/>
  <c r="O398" i="4"/>
  <c r="E398" i="4"/>
  <c r="K394" i="4"/>
  <c r="F390" i="4"/>
  <c r="N398" i="4"/>
  <c r="D398" i="4"/>
  <c r="I394" i="4"/>
  <c r="O390" i="4"/>
  <c r="E390" i="4"/>
  <c r="M398" i="4"/>
  <c r="H394" i="4"/>
  <c r="N390" i="4"/>
  <c r="D390" i="4"/>
  <c r="G394" i="4"/>
  <c r="K398" i="4"/>
  <c r="F394" i="4"/>
  <c r="I398" i="4"/>
  <c r="D394" i="4"/>
  <c r="H398" i="4"/>
  <c r="M390" i="4"/>
  <c r="O394" i="4"/>
  <c r="E18" i="4"/>
  <c r="H18" i="4" s="1"/>
  <c r="L390" i="4"/>
  <c r="K390" i="4"/>
  <c r="K28" i="4"/>
  <c r="F60" i="4"/>
  <c r="F70" i="4"/>
  <c r="O70" i="4"/>
  <c r="I96" i="4"/>
  <c r="I98" i="4" s="1"/>
  <c r="L100" i="4"/>
  <c r="L102" i="4" s="1"/>
  <c r="N138" i="4"/>
  <c r="M142" i="4"/>
  <c r="F479" i="4"/>
  <c r="C493" i="4" s="1"/>
  <c r="D479" i="4"/>
  <c r="P89" i="2"/>
  <c r="Q105" i="1"/>
  <c r="L89" i="1"/>
  <c r="K89" i="1"/>
  <c r="M89" i="1"/>
  <c r="F89" i="1"/>
  <c r="J67" i="1"/>
  <c r="O67" i="1"/>
  <c r="L67" i="1"/>
  <c r="I67" i="1"/>
  <c r="H67" i="1"/>
  <c r="G67" i="1"/>
  <c r="B60" i="1"/>
  <c r="R58" i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O58" i="1"/>
  <c r="N58" i="1"/>
  <c r="M58" i="1"/>
  <c r="L58" i="1"/>
  <c r="K58" i="1"/>
  <c r="J58" i="1"/>
  <c r="I58" i="1"/>
  <c r="H58" i="1"/>
  <c r="G58" i="1"/>
  <c r="O55" i="1"/>
  <c r="N55" i="1"/>
  <c r="M55" i="1"/>
  <c r="L55" i="1"/>
  <c r="K55" i="1"/>
  <c r="J55" i="1"/>
  <c r="J89" i="1" s="1"/>
  <c r="I55" i="1"/>
  <c r="H55" i="1"/>
  <c r="G55" i="1"/>
  <c r="F55" i="1"/>
  <c r="E55" i="1"/>
  <c r="O52" i="1"/>
  <c r="N52" i="1"/>
  <c r="M52" i="1"/>
  <c r="L52" i="1"/>
  <c r="K52" i="1"/>
  <c r="J52" i="1"/>
  <c r="I52" i="1"/>
  <c r="H52" i="1"/>
  <c r="G52" i="1"/>
  <c r="F52" i="1"/>
  <c r="E52" i="1"/>
  <c r="O50" i="1"/>
  <c r="N50" i="1"/>
  <c r="M50" i="1"/>
  <c r="L50" i="1"/>
  <c r="K50" i="1"/>
  <c r="J50" i="1"/>
  <c r="G50" i="1"/>
  <c r="D49" i="1"/>
  <c r="I45" i="1"/>
  <c r="I50" i="1" s="1"/>
  <c r="H45" i="1"/>
  <c r="H50" i="1" s="1"/>
  <c r="G45" i="1"/>
  <c r="F45" i="1"/>
  <c r="G44" i="1"/>
  <c r="F44" i="1"/>
  <c r="F50" i="1" s="1"/>
  <c r="E44" i="1"/>
  <c r="F38" i="1"/>
  <c r="F37" i="1"/>
  <c r="F36" i="1"/>
  <c r="V29" i="1"/>
  <c r="U29" i="1"/>
  <c r="T29" i="1"/>
  <c r="T19" i="1"/>
  <c r="F19" i="1"/>
  <c r="G19" i="1" s="1"/>
  <c r="H19" i="1" s="1"/>
  <c r="E19" i="1"/>
  <c r="U18" i="1"/>
  <c r="F18" i="1"/>
  <c r="G18" i="1" s="1"/>
  <c r="H18" i="1" s="1"/>
  <c r="D18" i="1"/>
  <c r="O17" i="1"/>
  <c r="G17" i="1"/>
  <c r="H17" i="1" s="1"/>
  <c r="F17" i="1"/>
  <c r="E17" i="1"/>
  <c r="F16" i="1"/>
  <c r="G16" i="1" s="1"/>
  <c r="H16" i="1" s="1"/>
  <c r="D16" i="1"/>
  <c r="F15" i="1"/>
  <c r="G15" i="1" s="1"/>
  <c r="H15" i="1" s="1"/>
  <c r="E15" i="1"/>
  <c r="U14" i="1"/>
  <c r="R14" i="1"/>
  <c r="S14" i="1" s="1"/>
  <c r="I14" i="1"/>
  <c r="F14" i="1"/>
  <c r="G14" i="1" s="1"/>
  <c r="H14" i="1" s="1"/>
  <c r="E14" i="1"/>
  <c r="D14" i="1"/>
  <c r="G13" i="1"/>
  <c r="H13" i="1" s="1"/>
  <c r="F13" i="1"/>
  <c r="D13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D19" i="1" s="1"/>
  <c r="R8" i="1"/>
  <c r="Q8" i="1"/>
  <c r="P8" i="1"/>
  <c r="O8" i="1"/>
  <c r="N8" i="1"/>
  <c r="M8" i="1"/>
  <c r="L8" i="1"/>
  <c r="K8" i="1"/>
  <c r="J8" i="1"/>
  <c r="I8" i="1"/>
  <c r="H8" i="1"/>
  <c r="G8" i="1"/>
  <c r="E8" i="1"/>
  <c r="D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D17" i="1" s="1"/>
  <c r="R6" i="1"/>
  <c r="Q6" i="1"/>
  <c r="P6" i="1"/>
  <c r="O6" i="1"/>
  <c r="N6" i="1"/>
  <c r="M6" i="1"/>
  <c r="L6" i="1"/>
  <c r="K6" i="1"/>
  <c r="J6" i="1"/>
  <c r="I6" i="1"/>
  <c r="H6" i="1"/>
  <c r="G6" i="1"/>
  <c r="E6" i="1"/>
  <c r="E16" i="1" s="1"/>
  <c r="D6" i="1"/>
  <c r="R5" i="1"/>
  <c r="Q5" i="1"/>
  <c r="P5" i="1"/>
  <c r="O5" i="1"/>
  <c r="N5" i="1"/>
  <c r="M5" i="1"/>
  <c r="L5" i="1"/>
  <c r="K5" i="1"/>
  <c r="J5" i="1"/>
  <c r="I5" i="1"/>
  <c r="H5" i="1"/>
  <c r="G5" i="1"/>
  <c r="F5" i="1"/>
  <c r="N34" i="1" s="1"/>
  <c r="O34" i="1" s="1"/>
  <c r="E5" i="1"/>
  <c r="D5" i="1"/>
  <c r="D15" i="1" s="1"/>
  <c r="R4" i="1"/>
  <c r="Q4" i="1"/>
  <c r="P4" i="1"/>
  <c r="O4" i="1"/>
  <c r="N4" i="1"/>
  <c r="M4" i="1"/>
  <c r="L4" i="1"/>
  <c r="K4" i="1"/>
  <c r="J4" i="1"/>
  <c r="I4" i="1"/>
  <c r="H4" i="1"/>
  <c r="G4" i="1"/>
  <c r="E4" i="1"/>
  <c r="F4" i="1" s="1"/>
  <c r="N33" i="1" s="1"/>
  <c r="O33" i="1" s="1"/>
  <c r="D4" i="1"/>
  <c r="R3" i="1"/>
  <c r="Q3" i="1"/>
  <c r="P3" i="1"/>
  <c r="O3" i="1"/>
  <c r="N3" i="1"/>
  <c r="M3" i="1"/>
  <c r="L3" i="1"/>
  <c r="K3" i="1"/>
  <c r="J3" i="1"/>
  <c r="I3" i="1"/>
  <c r="H3" i="1"/>
  <c r="G3" i="1"/>
  <c r="E3" i="1"/>
  <c r="D3" i="1"/>
  <c r="O246" i="4" l="1"/>
  <c r="O238" i="4"/>
  <c r="N330" i="4"/>
  <c r="N322" i="4"/>
  <c r="I110" i="4"/>
  <c r="I143" i="4"/>
  <c r="O186" i="4"/>
  <c r="H144" i="4"/>
  <c r="D102" i="4"/>
  <c r="D103" i="4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D145" i="4" s="1"/>
  <c r="E145" i="4" s="1"/>
  <c r="F145" i="4" s="1"/>
  <c r="G145" i="4" s="1"/>
  <c r="H145" i="4" s="1"/>
  <c r="I145" i="4" s="1"/>
  <c r="J145" i="4" s="1"/>
  <c r="K145" i="4" s="1"/>
  <c r="L145" i="4" s="1"/>
  <c r="M145" i="4" s="1"/>
  <c r="N145" i="4" s="1"/>
  <c r="O145" i="4" s="1"/>
  <c r="D187" i="4" s="1"/>
  <c r="E187" i="4" s="1"/>
  <c r="F187" i="4" s="1"/>
  <c r="G187" i="4" s="1"/>
  <c r="H187" i="4" s="1"/>
  <c r="I187" i="4" s="1"/>
  <c r="J187" i="4" s="1"/>
  <c r="K187" i="4" s="1"/>
  <c r="L187" i="4" s="1"/>
  <c r="M187" i="4" s="1"/>
  <c r="N187" i="4" s="1"/>
  <c r="O187" i="4" s="1"/>
  <c r="D229" i="4" s="1"/>
  <c r="E229" i="4" s="1"/>
  <c r="F229" i="4" s="1"/>
  <c r="G229" i="4" s="1"/>
  <c r="H229" i="4" s="1"/>
  <c r="I229" i="4" s="1"/>
  <c r="J229" i="4" s="1"/>
  <c r="K229" i="4" s="1"/>
  <c r="L229" i="4" s="1"/>
  <c r="M229" i="4" s="1"/>
  <c r="N229" i="4" s="1"/>
  <c r="O229" i="4" s="1"/>
  <c r="D271" i="4" s="1"/>
  <c r="E271" i="4" s="1"/>
  <c r="F271" i="4" s="1"/>
  <c r="G271" i="4" s="1"/>
  <c r="H271" i="4" s="1"/>
  <c r="I271" i="4" s="1"/>
  <c r="J271" i="4" s="1"/>
  <c r="K271" i="4" s="1"/>
  <c r="L271" i="4" s="1"/>
  <c r="M271" i="4" s="1"/>
  <c r="N271" i="4" s="1"/>
  <c r="O271" i="4" s="1"/>
  <c r="D313" i="4" s="1"/>
  <c r="E313" i="4" s="1"/>
  <c r="F313" i="4" s="1"/>
  <c r="G313" i="4" s="1"/>
  <c r="H313" i="4" s="1"/>
  <c r="I313" i="4" s="1"/>
  <c r="J313" i="4" s="1"/>
  <c r="K313" i="4" s="1"/>
  <c r="L313" i="4" s="1"/>
  <c r="M313" i="4" s="1"/>
  <c r="N313" i="4" s="1"/>
  <c r="O313" i="4" s="1"/>
  <c r="D355" i="4" s="1"/>
  <c r="E355" i="4" s="1"/>
  <c r="F355" i="4" s="1"/>
  <c r="G355" i="4" s="1"/>
  <c r="H355" i="4" s="1"/>
  <c r="I355" i="4" s="1"/>
  <c r="J355" i="4" s="1"/>
  <c r="K355" i="4" s="1"/>
  <c r="L355" i="4" s="1"/>
  <c r="M355" i="4" s="1"/>
  <c r="N355" i="4" s="1"/>
  <c r="O355" i="4" s="1"/>
  <c r="D397" i="4" s="1"/>
  <c r="E397" i="4" s="1"/>
  <c r="F397" i="4" s="1"/>
  <c r="G397" i="4" s="1"/>
  <c r="H397" i="4" s="1"/>
  <c r="I397" i="4" s="1"/>
  <c r="J397" i="4" s="1"/>
  <c r="K397" i="4" s="1"/>
  <c r="L397" i="4" s="1"/>
  <c r="M397" i="4" s="1"/>
  <c r="N397" i="4" s="1"/>
  <c r="O397" i="4" s="1"/>
  <c r="D439" i="4" s="1"/>
  <c r="K48" i="4"/>
  <c r="G372" i="4"/>
  <c r="G364" i="4"/>
  <c r="O120" i="4"/>
  <c r="O112" i="4"/>
  <c r="I108" i="4"/>
  <c r="I139" i="4"/>
  <c r="I140" i="4" s="1"/>
  <c r="K162" i="4"/>
  <c r="K154" i="4"/>
  <c r="G204" i="4"/>
  <c r="G196" i="4"/>
  <c r="F481" i="4"/>
  <c r="C495" i="4" s="1"/>
  <c r="D481" i="4"/>
  <c r="H154" i="4"/>
  <c r="H162" i="4"/>
  <c r="H86" i="4"/>
  <c r="K330" i="4"/>
  <c r="K322" i="4"/>
  <c r="J11" i="4"/>
  <c r="K11" i="4"/>
  <c r="M11" i="4" s="1"/>
  <c r="L144" i="4"/>
  <c r="K448" i="4"/>
  <c r="K456" i="4"/>
  <c r="E86" i="4"/>
  <c r="L204" i="4"/>
  <c r="L196" i="4"/>
  <c r="J204" i="4"/>
  <c r="J196" i="4"/>
  <c r="M86" i="4"/>
  <c r="O154" i="4"/>
  <c r="O162" i="4"/>
  <c r="K120" i="4"/>
  <c r="K112" i="4"/>
  <c r="N97" i="4"/>
  <c r="N98" i="4" s="1"/>
  <c r="N68" i="4"/>
  <c r="P436" i="4"/>
  <c r="F196" i="4"/>
  <c r="F204" i="4"/>
  <c r="O68" i="4"/>
  <c r="O97" i="4"/>
  <c r="D86" i="4"/>
  <c r="E144" i="4"/>
  <c r="L86" i="4"/>
  <c r="L288" i="4"/>
  <c r="L280" i="4"/>
  <c r="M50" i="4"/>
  <c r="J14" i="4"/>
  <c r="K14" i="4"/>
  <c r="M14" i="4" s="1"/>
  <c r="M246" i="4"/>
  <c r="M238" i="4"/>
  <c r="F45" i="4"/>
  <c r="E322" i="4"/>
  <c r="E330" i="4"/>
  <c r="L48" i="4"/>
  <c r="J364" i="4"/>
  <c r="J372" i="4"/>
  <c r="L372" i="4"/>
  <c r="L364" i="4"/>
  <c r="F486" i="4"/>
  <c r="C500" i="4" s="1"/>
  <c r="D486" i="4"/>
  <c r="D112" i="4"/>
  <c r="D120" i="4"/>
  <c r="K34" i="4"/>
  <c r="K42" i="4"/>
  <c r="O414" i="4"/>
  <c r="O406" i="4"/>
  <c r="E492" i="4"/>
  <c r="E31" i="4"/>
  <c r="F31" i="4"/>
  <c r="I144" i="4"/>
  <c r="F484" i="4"/>
  <c r="C498" i="4" s="1"/>
  <c r="D484" i="4"/>
  <c r="L238" i="4"/>
  <c r="L246" i="4"/>
  <c r="I112" i="4"/>
  <c r="I120" i="4"/>
  <c r="J34" i="4"/>
  <c r="J42" i="4"/>
  <c r="F488" i="4"/>
  <c r="C502" i="4" s="1"/>
  <c r="D488" i="4"/>
  <c r="O185" i="4"/>
  <c r="O152" i="4"/>
  <c r="D99" i="4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D141" i="4" s="1"/>
  <c r="E141" i="4" s="1"/>
  <c r="F141" i="4" s="1"/>
  <c r="G141" i="4" s="1"/>
  <c r="H141" i="4" s="1"/>
  <c r="I141" i="4" s="1"/>
  <c r="J141" i="4" s="1"/>
  <c r="K141" i="4" s="1"/>
  <c r="L141" i="4" s="1"/>
  <c r="M141" i="4" s="1"/>
  <c r="N141" i="4" s="1"/>
  <c r="O141" i="4" s="1"/>
  <c r="D183" i="4" s="1"/>
  <c r="E183" i="4" s="1"/>
  <c r="F183" i="4" s="1"/>
  <c r="G183" i="4" s="1"/>
  <c r="H183" i="4" s="1"/>
  <c r="I183" i="4" s="1"/>
  <c r="J183" i="4" s="1"/>
  <c r="K183" i="4" s="1"/>
  <c r="L183" i="4" s="1"/>
  <c r="M183" i="4" s="1"/>
  <c r="N183" i="4" s="1"/>
  <c r="O183" i="4" s="1"/>
  <c r="D225" i="4" s="1"/>
  <c r="E225" i="4" s="1"/>
  <c r="F225" i="4" s="1"/>
  <c r="G225" i="4" s="1"/>
  <c r="H225" i="4" s="1"/>
  <c r="I225" i="4" s="1"/>
  <c r="J225" i="4" s="1"/>
  <c r="K225" i="4" s="1"/>
  <c r="L225" i="4" s="1"/>
  <c r="M225" i="4" s="1"/>
  <c r="N225" i="4" s="1"/>
  <c r="O225" i="4" s="1"/>
  <c r="Q63" i="4"/>
  <c r="K406" i="4"/>
  <c r="K414" i="4"/>
  <c r="L414" i="4"/>
  <c r="L406" i="4"/>
  <c r="M456" i="4"/>
  <c r="M448" i="4"/>
  <c r="H448" i="4"/>
  <c r="H456" i="4"/>
  <c r="F30" i="4"/>
  <c r="F492" i="4" s="1"/>
  <c r="G29" i="4"/>
  <c r="F43" i="4"/>
  <c r="F44" i="4" s="1"/>
  <c r="F46" i="4" s="1"/>
  <c r="F35" i="4"/>
  <c r="E143" i="4"/>
  <c r="E110" i="4"/>
  <c r="H288" i="4"/>
  <c r="H280" i="4"/>
  <c r="K16" i="4"/>
  <c r="M16" i="4" s="1"/>
  <c r="J16" i="4"/>
  <c r="L16" i="4" s="1"/>
  <c r="N16" i="4" s="1"/>
  <c r="H84" i="4"/>
  <c r="F406" i="4"/>
  <c r="F414" i="4"/>
  <c r="M154" i="4"/>
  <c r="M162" i="4"/>
  <c r="I330" i="4"/>
  <c r="I322" i="4"/>
  <c r="O372" i="4"/>
  <c r="O364" i="4"/>
  <c r="M372" i="4"/>
  <c r="M364" i="4"/>
  <c r="E68" i="4"/>
  <c r="E97" i="4"/>
  <c r="E98" i="4" s="1"/>
  <c r="G288" i="4"/>
  <c r="G280" i="4"/>
  <c r="E246" i="4"/>
  <c r="E238" i="4"/>
  <c r="J246" i="4"/>
  <c r="J238" i="4"/>
  <c r="L50" i="4"/>
  <c r="M322" i="4"/>
  <c r="M330" i="4"/>
  <c r="L17" i="4"/>
  <c r="N17" i="4" s="1"/>
  <c r="I364" i="4"/>
  <c r="I372" i="4"/>
  <c r="M112" i="4"/>
  <c r="M120" i="4"/>
  <c r="E112" i="4"/>
  <c r="E120" i="4"/>
  <c r="I406" i="4"/>
  <c r="I414" i="4"/>
  <c r="J12" i="4"/>
  <c r="L12" i="4" s="1"/>
  <c r="N12" i="4" s="1"/>
  <c r="K12" i="4"/>
  <c r="M12" i="4" s="1"/>
  <c r="H110" i="4"/>
  <c r="H143" i="4"/>
  <c r="I448" i="4"/>
  <c r="I456" i="4"/>
  <c r="E196" i="4"/>
  <c r="E204" i="4"/>
  <c r="F144" i="4"/>
  <c r="J280" i="4"/>
  <c r="J288" i="4"/>
  <c r="N280" i="4"/>
  <c r="N288" i="4"/>
  <c r="H322" i="4"/>
  <c r="H330" i="4"/>
  <c r="L120" i="4"/>
  <c r="L112" i="4"/>
  <c r="L143" i="4"/>
  <c r="L110" i="4"/>
  <c r="E448" i="4"/>
  <c r="E456" i="4"/>
  <c r="I162" i="4"/>
  <c r="I154" i="4"/>
  <c r="J120" i="4"/>
  <c r="J112" i="4"/>
  <c r="J20" i="4"/>
  <c r="L20" i="4" s="1"/>
  <c r="N20" i="4" s="1"/>
  <c r="K20" i="4"/>
  <c r="M20" i="4" s="1"/>
  <c r="O456" i="4"/>
  <c r="O448" i="4"/>
  <c r="D162" i="4"/>
  <c r="D154" i="4"/>
  <c r="O98" i="4"/>
  <c r="I246" i="4"/>
  <c r="I238" i="4"/>
  <c r="L330" i="4"/>
  <c r="L322" i="4"/>
  <c r="E372" i="4"/>
  <c r="E364" i="4"/>
  <c r="G97" i="4"/>
  <c r="G98" i="4" s="1"/>
  <c r="G68" i="4"/>
  <c r="K86" i="4"/>
  <c r="F47" i="4"/>
  <c r="M97" i="4"/>
  <c r="M98" i="4" s="1"/>
  <c r="M68" i="4"/>
  <c r="N414" i="4"/>
  <c r="N406" i="4"/>
  <c r="N456" i="4"/>
  <c r="N448" i="4"/>
  <c r="J97" i="4"/>
  <c r="J98" i="4" s="1"/>
  <c r="J68" i="4"/>
  <c r="G414" i="4"/>
  <c r="G406" i="4"/>
  <c r="N86" i="4"/>
  <c r="J456" i="4"/>
  <c r="J448" i="4"/>
  <c r="O196" i="4"/>
  <c r="O204" i="4"/>
  <c r="L15" i="4"/>
  <c r="N15" i="4" s="1"/>
  <c r="E49" i="4"/>
  <c r="F33" i="4"/>
  <c r="L11" i="4"/>
  <c r="N11" i="4" s="1"/>
  <c r="K238" i="4"/>
  <c r="K246" i="4"/>
  <c r="D483" i="4"/>
  <c r="F483" i="4"/>
  <c r="C497" i="4" s="1"/>
  <c r="O330" i="4"/>
  <c r="O322" i="4"/>
  <c r="D485" i="4"/>
  <c r="F485" i="4"/>
  <c r="C499" i="4" s="1"/>
  <c r="F143" i="4"/>
  <c r="F110" i="4"/>
  <c r="N10" i="4"/>
  <c r="F162" i="4"/>
  <c r="F154" i="4"/>
  <c r="L14" i="4"/>
  <c r="G246" i="4"/>
  <c r="G238" i="4"/>
  <c r="E37" i="4"/>
  <c r="D372" i="4"/>
  <c r="D364" i="4"/>
  <c r="O86" i="4"/>
  <c r="D414" i="4"/>
  <c r="D406" i="4"/>
  <c r="F487" i="4"/>
  <c r="C501" i="4" s="1"/>
  <c r="D487" i="4"/>
  <c r="N143" i="4"/>
  <c r="N110" i="4"/>
  <c r="P432" i="4"/>
  <c r="H204" i="4"/>
  <c r="H196" i="4"/>
  <c r="N42" i="4"/>
  <c r="N34" i="4"/>
  <c r="K288" i="4"/>
  <c r="K280" i="4"/>
  <c r="H98" i="4"/>
  <c r="D330" i="4"/>
  <c r="D322" i="4"/>
  <c r="F86" i="4"/>
  <c r="F62" i="4"/>
  <c r="K143" i="4"/>
  <c r="K144" i="4" s="1"/>
  <c r="K110" i="4"/>
  <c r="J19" i="4"/>
  <c r="L19" i="4" s="1"/>
  <c r="N19" i="4" s="1"/>
  <c r="K19" i="4"/>
  <c r="M19" i="4" s="1"/>
  <c r="J15" i="4"/>
  <c r="K15" i="4"/>
  <c r="M15" i="4" s="1"/>
  <c r="D204" i="4"/>
  <c r="D196" i="4"/>
  <c r="N196" i="4"/>
  <c r="N204" i="4"/>
  <c r="D97" i="4"/>
  <c r="D98" i="4" s="1"/>
  <c r="Q62" i="4"/>
  <c r="D68" i="4"/>
  <c r="N144" i="4"/>
  <c r="J144" i="4"/>
  <c r="D288" i="4"/>
  <c r="D280" i="4"/>
  <c r="I280" i="4"/>
  <c r="I288" i="4"/>
  <c r="K62" i="4"/>
  <c r="F128" i="4"/>
  <c r="H414" i="4"/>
  <c r="H406" i="4"/>
  <c r="J406" i="4"/>
  <c r="J414" i="4"/>
  <c r="D456" i="4"/>
  <c r="D448" i="4"/>
  <c r="L456" i="4"/>
  <c r="L448" i="4"/>
  <c r="F456" i="4"/>
  <c r="F448" i="4"/>
  <c r="G456" i="4"/>
  <c r="G448" i="4"/>
  <c r="M196" i="4"/>
  <c r="M204" i="4"/>
  <c r="F482" i="4"/>
  <c r="C496" i="4" s="1"/>
  <c r="D482" i="4"/>
  <c r="O50" i="4"/>
  <c r="L162" i="4"/>
  <c r="L154" i="4"/>
  <c r="E162" i="4"/>
  <c r="E154" i="4"/>
  <c r="G162" i="4"/>
  <c r="G154" i="4"/>
  <c r="M280" i="4"/>
  <c r="M288" i="4"/>
  <c r="O288" i="4"/>
  <c r="O280" i="4"/>
  <c r="D39" i="4"/>
  <c r="D55" i="4" s="1"/>
  <c r="D54" i="4"/>
  <c r="F246" i="4"/>
  <c r="F238" i="4"/>
  <c r="E38" i="4"/>
  <c r="E48" i="4"/>
  <c r="J330" i="4"/>
  <c r="J322" i="4"/>
  <c r="K17" i="4"/>
  <c r="M17" i="4" s="1"/>
  <c r="J17" i="4"/>
  <c r="K372" i="4"/>
  <c r="K364" i="4"/>
  <c r="F372" i="4"/>
  <c r="F364" i="4"/>
  <c r="N112" i="4"/>
  <c r="N120" i="4"/>
  <c r="G120" i="4"/>
  <c r="G112" i="4"/>
  <c r="J48" i="4"/>
  <c r="M144" i="4"/>
  <c r="M414" i="4"/>
  <c r="M406" i="4"/>
  <c r="E414" i="4"/>
  <c r="E406" i="4"/>
  <c r="K13" i="4"/>
  <c r="M13" i="4" s="1"/>
  <c r="J13" i="4"/>
  <c r="L13" i="4" s="1"/>
  <c r="N13" i="4" s="1"/>
  <c r="G143" i="4"/>
  <c r="G144" i="4" s="1"/>
  <c r="G110" i="4"/>
  <c r="I204" i="4"/>
  <c r="I196" i="4"/>
  <c r="K204" i="4"/>
  <c r="K196" i="4"/>
  <c r="J162" i="4"/>
  <c r="J154" i="4"/>
  <c r="N154" i="4"/>
  <c r="N162" i="4"/>
  <c r="L62" i="4"/>
  <c r="F280" i="4"/>
  <c r="F288" i="4"/>
  <c r="E288" i="4"/>
  <c r="E280" i="4"/>
  <c r="J86" i="4"/>
  <c r="H246" i="4"/>
  <c r="H238" i="4"/>
  <c r="N246" i="4"/>
  <c r="N238" i="4"/>
  <c r="D246" i="4"/>
  <c r="D238" i="4"/>
  <c r="G322" i="4"/>
  <c r="G330" i="4"/>
  <c r="F330" i="4"/>
  <c r="F322" i="4"/>
  <c r="H372" i="4"/>
  <c r="H364" i="4"/>
  <c r="N372" i="4"/>
  <c r="N364" i="4"/>
  <c r="K18" i="4"/>
  <c r="M18" i="4" s="1"/>
  <c r="J18" i="4"/>
  <c r="L18" i="4" s="1"/>
  <c r="N18" i="4" s="1"/>
  <c r="H120" i="4"/>
  <c r="H112" i="4"/>
  <c r="K15" i="3"/>
  <c r="K32" i="3" s="1"/>
  <c r="I15" i="3"/>
  <c r="I19" i="3" s="1"/>
  <c r="I22" i="3" s="1"/>
  <c r="I24" i="3" s="1"/>
  <c r="D15" i="3"/>
  <c r="D32" i="3" s="1"/>
  <c r="L15" i="3"/>
  <c r="L32" i="3" s="1"/>
  <c r="C15" i="3"/>
  <c r="C32" i="3" s="1"/>
  <c r="G15" i="3"/>
  <c r="G32" i="3" s="1"/>
  <c r="H15" i="3"/>
  <c r="H19" i="3" s="1"/>
  <c r="H22" i="3" s="1"/>
  <c r="E15" i="3"/>
  <c r="E32" i="3" s="1"/>
  <c r="M15" i="3"/>
  <c r="M32" i="3" s="1"/>
  <c r="J15" i="3"/>
  <c r="J19" i="3" s="1"/>
  <c r="J22" i="3" s="1"/>
  <c r="F15" i="3"/>
  <c r="F19" i="3" s="1"/>
  <c r="F22" i="3" s="1"/>
  <c r="J59" i="1"/>
  <c r="J90" i="1"/>
  <c r="I90" i="1"/>
  <c r="L90" i="1"/>
  <c r="L59" i="1"/>
  <c r="E50" i="1"/>
  <c r="I89" i="1"/>
  <c r="F8" i="1"/>
  <c r="E18" i="1"/>
  <c r="F6" i="1"/>
  <c r="K67" i="1"/>
  <c r="H89" i="1"/>
  <c r="H90" i="1" s="1"/>
  <c r="N89" i="1"/>
  <c r="E67" i="1"/>
  <c r="M67" i="1"/>
  <c r="M90" i="1" s="1"/>
  <c r="E13" i="1"/>
  <c r="F3" i="1"/>
  <c r="N32" i="1" s="1"/>
  <c r="O32" i="1" s="1"/>
  <c r="G89" i="1"/>
  <c r="G90" i="1" s="1"/>
  <c r="O89" i="1"/>
  <c r="O90" i="1" s="1"/>
  <c r="F67" i="1"/>
  <c r="F90" i="1" s="1"/>
  <c r="N67" i="1"/>
  <c r="G139" i="4" l="1"/>
  <c r="G140" i="4" s="1"/>
  <c r="G108" i="4"/>
  <c r="G152" i="4"/>
  <c r="G185" i="4"/>
  <c r="G186" i="4" s="1"/>
  <c r="E139" i="4"/>
  <c r="E140" i="4" s="1"/>
  <c r="E108" i="4"/>
  <c r="N108" i="4"/>
  <c r="N139" i="4"/>
  <c r="N140" i="4" s="1"/>
  <c r="K185" i="4"/>
  <c r="K186" i="4" s="1"/>
  <c r="K152" i="4"/>
  <c r="I150" i="4"/>
  <c r="I181" i="4"/>
  <c r="I182" i="4" s="1"/>
  <c r="N170" i="4"/>
  <c r="G170" i="4"/>
  <c r="M139" i="4"/>
  <c r="M140" i="4" s="1"/>
  <c r="M108" i="4"/>
  <c r="I296" i="4"/>
  <c r="G254" i="4"/>
  <c r="K254" i="4"/>
  <c r="J464" i="4"/>
  <c r="L338" i="4"/>
  <c r="O464" i="4"/>
  <c r="J254" i="4"/>
  <c r="E84" i="4"/>
  <c r="D128" i="4"/>
  <c r="I126" i="4"/>
  <c r="H152" i="4"/>
  <c r="H185" i="4"/>
  <c r="H186" i="4" s="1"/>
  <c r="N338" i="4"/>
  <c r="J296" i="4"/>
  <c r="K422" i="4"/>
  <c r="G380" i="4"/>
  <c r="I380" i="4"/>
  <c r="E152" i="4"/>
  <c r="E185" i="4"/>
  <c r="E186" i="4" s="1"/>
  <c r="L185" i="4"/>
  <c r="L186" i="4" s="1"/>
  <c r="L152" i="4"/>
  <c r="J338" i="4"/>
  <c r="Q98" i="4"/>
  <c r="D108" i="4"/>
  <c r="D139" i="4"/>
  <c r="D140" i="4" s="1"/>
  <c r="F152" i="4"/>
  <c r="F185" i="4"/>
  <c r="F186" i="4" s="1"/>
  <c r="I464" i="4"/>
  <c r="M338" i="4"/>
  <c r="G296" i="4"/>
  <c r="O380" i="4"/>
  <c r="I128" i="4"/>
  <c r="L296" i="4"/>
  <c r="J139" i="4"/>
  <c r="J140" i="4" s="1"/>
  <c r="J108" i="4"/>
  <c r="E464" i="4"/>
  <c r="K380" i="4"/>
  <c r="D464" i="4"/>
  <c r="D380" i="4"/>
  <c r="G422" i="4"/>
  <c r="G128" i="4"/>
  <c r="O296" i="4"/>
  <c r="E170" i="4"/>
  <c r="H212" i="4"/>
  <c r="N422" i="4"/>
  <c r="D170" i="4"/>
  <c r="M128" i="4"/>
  <c r="F51" i="4"/>
  <c r="F36" i="4"/>
  <c r="H464" i="4"/>
  <c r="I185" i="4"/>
  <c r="I186" i="4" s="1"/>
  <c r="I152" i="4"/>
  <c r="M254" i="4"/>
  <c r="J212" i="4"/>
  <c r="O128" i="4"/>
  <c r="O227" i="4"/>
  <c r="O228" i="4" s="1"/>
  <c r="O194" i="4"/>
  <c r="F254" i="4"/>
  <c r="F170" i="4"/>
  <c r="O108" i="4"/>
  <c r="O139" i="4"/>
  <c r="O140" i="4" s="1"/>
  <c r="N128" i="4"/>
  <c r="J422" i="4"/>
  <c r="E296" i="4"/>
  <c r="M422" i="4"/>
  <c r="O338" i="4"/>
  <c r="H254" i="4"/>
  <c r="J170" i="4"/>
  <c r="D296" i="4"/>
  <c r="D338" i="4"/>
  <c r="N14" i="4"/>
  <c r="G33" i="4"/>
  <c r="F49" i="4"/>
  <c r="I422" i="4"/>
  <c r="D267" i="4"/>
  <c r="E267" i="4" s="1"/>
  <c r="F267" i="4" s="1"/>
  <c r="G267" i="4" s="1"/>
  <c r="H267" i="4" s="1"/>
  <c r="I267" i="4" s="1"/>
  <c r="J267" i="4" s="1"/>
  <c r="K267" i="4" s="1"/>
  <c r="L267" i="4" s="1"/>
  <c r="M267" i="4" s="1"/>
  <c r="N267" i="4" s="1"/>
  <c r="O267" i="4" s="1"/>
  <c r="D309" i="4" s="1"/>
  <c r="E309" i="4" s="1"/>
  <c r="F309" i="4" s="1"/>
  <c r="G309" i="4" s="1"/>
  <c r="H309" i="4" s="1"/>
  <c r="I309" i="4" s="1"/>
  <c r="J309" i="4" s="1"/>
  <c r="K309" i="4" s="1"/>
  <c r="L309" i="4" s="1"/>
  <c r="M309" i="4" s="1"/>
  <c r="N309" i="4" s="1"/>
  <c r="O309" i="4" s="1"/>
  <c r="D351" i="4" s="1"/>
  <c r="E351" i="4" s="1"/>
  <c r="F351" i="4" s="1"/>
  <c r="G351" i="4" s="1"/>
  <c r="H351" i="4" s="1"/>
  <c r="I351" i="4" s="1"/>
  <c r="J351" i="4" s="1"/>
  <c r="K351" i="4" s="1"/>
  <c r="L351" i="4" s="1"/>
  <c r="M351" i="4" s="1"/>
  <c r="N351" i="4" s="1"/>
  <c r="O351" i="4" s="1"/>
  <c r="D393" i="4" s="1"/>
  <c r="E393" i="4" s="1"/>
  <c r="F393" i="4" s="1"/>
  <c r="G393" i="4" s="1"/>
  <c r="H393" i="4" s="1"/>
  <c r="I393" i="4" s="1"/>
  <c r="J393" i="4" s="1"/>
  <c r="K393" i="4" s="1"/>
  <c r="L393" i="4" s="1"/>
  <c r="M393" i="4" s="1"/>
  <c r="N393" i="4" s="1"/>
  <c r="O393" i="4" s="1"/>
  <c r="D435" i="4"/>
  <c r="J50" i="4"/>
  <c r="K50" i="4"/>
  <c r="O84" i="4"/>
  <c r="N185" i="4"/>
  <c r="N186" i="4" s="1"/>
  <c r="N152" i="4"/>
  <c r="E212" i="4"/>
  <c r="E254" i="4"/>
  <c r="L212" i="4"/>
  <c r="O254" i="4"/>
  <c r="D254" i="4"/>
  <c r="H380" i="4"/>
  <c r="M296" i="4"/>
  <c r="M212" i="4"/>
  <c r="K97" i="4"/>
  <c r="K98" i="4" s="1"/>
  <c r="K68" i="4"/>
  <c r="G338" i="4"/>
  <c r="L170" i="4"/>
  <c r="N212" i="4"/>
  <c r="N50" i="4"/>
  <c r="I338" i="4"/>
  <c r="F422" i="4"/>
  <c r="G30" i="4"/>
  <c r="H29" i="4"/>
  <c r="G43" i="4"/>
  <c r="G44" i="4" s="1"/>
  <c r="G46" i="4" s="1"/>
  <c r="G47" i="4" s="1"/>
  <c r="G35" i="4"/>
  <c r="M464" i="4"/>
  <c r="J380" i="4"/>
  <c r="K128" i="4"/>
  <c r="K170" i="4"/>
  <c r="M185" i="4"/>
  <c r="M186" i="4" s="1"/>
  <c r="M152" i="4"/>
  <c r="J84" i="4"/>
  <c r="I170" i="4"/>
  <c r="E128" i="4"/>
  <c r="H296" i="4"/>
  <c r="F212" i="4"/>
  <c r="K212" i="4"/>
  <c r="E39" i="4"/>
  <c r="E55" i="4" s="1"/>
  <c r="E54" i="4"/>
  <c r="F464" i="4"/>
  <c r="D84" i="4"/>
  <c r="D69" i="4"/>
  <c r="H139" i="4"/>
  <c r="H140" i="4" s="1"/>
  <c r="H108" i="4"/>
  <c r="L422" i="4"/>
  <c r="O422" i="4"/>
  <c r="N84" i="4"/>
  <c r="F296" i="4"/>
  <c r="L97" i="4"/>
  <c r="L98" i="4" s="1"/>
  <c r="L68" i="4"/>
  <c r="D212" i="4"/>
  <c r="K296" i="4"/>
  <c r="E380" i="4"/>
  <c r="N380" i="4"/>
  <c r="I212" i="4"/>
  <c r="H338" i="4"/>
  <c r="N296" i="4"/>
  <c r="H128" i="4"/>
  <c r="F338" i="4"/>
  <c r="N254" i="4"/>
  <c r="L464" i="4"/>
  <c r="E439" i="4"/>
  <c r="F439" i="4" s="1"/>
  <c r="G439" i="4" s="1"/>
  <c r="H439" i="4" s="1"/>
  <c r="I439" i="4" s="1"/>
  <c r="J439" i="4" s="1"/>
  <c r="K439" i="4" s="1"/>
  <c r="L439" i="4" s="1"/>
  <c r="M439" i="4" s="1"/>
  <c r="N439" i="4" s="1"/>
  <c r="O439" i="4" s="1"/>
  <c r="P439" i="4"/>
  <c r="E422" i="4"/>
  <c r="F380" i="4"/>
  <c r="G464" i="4"/>
  <c r="H422" i="4"/>
  <c r="J185" i="4"/>
  <c r="J186" i="4" s="1"/>
  <c r="J152" i="4"/>
  <c r="F68" i="4"/>
  <c r="F97" i="4"/>
  <c r="F98" i="4" s="1"/>
  <c r="D422" i="4"/>
  <c r="F37" i="4"/>
  <c r="E53" i="4"/>
  <c r="O212" i="4"/>
  <c r="N464" i="4"/>
  <c r="M84" i="4"/>
  <c r="G84" i="4"/>
  <c r="I254" i="4"/>
  <c r="J128" i="4"/>
  <c r="L128" i="4"/>
  <c r="M380" i="4"/>
  <c r="M170" i="4"/>
  <c r="L254" i="4"/>
  <c r="L380" i="4"/>
  <c r="E338" i="4"/>
  <c r="O170" i="4"/>
  <c r="K464" i="4"/>
  <c r="K338" i="4"/>
  <c r="H170" i="4"/>
  <c r="G212" i="4"/>
  <c r="D143" i="4"/>
  <c r="D144" i="4" s="1"/>
  <c r="D110" i="4"/>
  <c r="D111" i="4" s="1"/>
  <c r="E111" i="4" s="1"/>
  <c r="F111" i="4" s="1"/>
  <c r="G111" i="4" s="1"/>
  <c r="H111" i="4" s="1"/>
  <c r="I111" i="4" s="1"/>
  <c r="J111" i="4" s="1"/>
  <c r="K111" i="4" s="1"/>
  <c r="L111" i="4" s="1"/>
  <c r="M111" i="4" s="1"/>
  <c r="N111" i="4" s="1"/>
  <c r="O111" i="4" s="1"/>
  <c r="H480" i="4" s="1"/>
  <c r="I32" i="3"/>
  <c r="K19" i="3"/>
  <c r="K22" i="3" s="1"/>
  <c r="K24" i="3" s="1"/>
  <c r="D19" i="3"/>
  <c r="D22" i="3" s="1"/>
  <c r="D24" i="3" s="1"/>
  <c r="D26" i="3" s="1"/>
  <c r="M19" i="3"/>
  <c r="M22" i="3" s="1"/>
  <c r="M24" i="3" s="1"/>
  <c r="G19" i="3"/>
  <c r="G22" i="3" s="1"/>
  <c r="F32" i="3"/>
  <c r="L19" i="3"/>
  <c r="L22" i="3" s="1"/>
  <c r="L24" i="3" s="1"/>
  <c r="J32" i="3"/>
  <c r="H32" i="3"/>
  <c r="E19" i="3"/>
  <c r="E22" i="3" s="1"/>
  <c r="C19" i="3"/>
  <c r="C22" i="3" s="1"/>
  <c r="C23" i="3" s="1"/>
  <c r="C24" i="3" s="1"/>
  <c r="I29" i="3"/>
  <c r="I26" i="3"/>
  <c r="F24" i="3"/>
  <c r="H24" i="3"/>
  <c r="J24" i="3"/>
  <c r="N90" i="1"/>
  <c r="O94" i="1"/>
  <c r="O97" i="1" s="1"/>
  <c r="O107" i="1"/>
  <c r="H107" i="1"/>
  <c r="H94" i="1"/>
  <c r="H97" i="1" s="1"/>
  <c r="G94" i="1"/>
  <c r="G97" i="1" s="1"/>
  <c r="G107" i="1"/>
  <c r="K59" i="1"/>
  <c r="K90" i="1"/>
  <c r="E89" i="1"/>
  <c r="F94" i="1"/>
  <c r="F97" i="1" s="1"/>
  <c r="F99" i="1" s="1"/>
  <c r="F107" i="1"/>
  <c r="I107" i="1"/>
  <c r="I94" i="1"/>
  <c r="I97" i="1" s="1"/>
  <c r="J107" i="1"/>
  <c r="J94" i="1"/>
  <c r="J97" i="1" s="1"/>
  <c r="L107" i="1"/>
  <c r="L94" i="1"/>
  <c r="L97" i="1" s="1"/>
  <c r="N94" i="1"/>
  <c r="N97" i="1" s="1"/>
  <c r="N107" i="1"/>
  <c r="M94" i="1"/>
  <c r="M97" i="1" s="1"/>
  <c r="M107" i="1"/>
  <c r="E90" i="1"/>
  <c r="N181" i="4" l="1"/>
  <c r="N182" i="4" s="1"/>
  <c r="N150" i="4"/>
  <c r="H33" i="4"/>
  <c r="G49" i="4"/>
  <c r="J181" i="4"/>
  <c r="J182" i="4" s="1"/>
  <c r="J150" i="4"/>
  <c r="D152" i="4"/>
  <c r="D153" i="4" s="1"/>
  <c r="E153" i="4" s="1"/>
  <c r="F153" i="4" s="1"/>
  <c r="G153" i="4" s="1"/>
  <c r="H153" i="4" s="1"/>
  <c r="I153" i="4" s="1"/>
  <c r="J153" i="4" s="1"/>
  <c r="K153" i="4" s="1"/>
  <c r="L153" i="4" s="1"/>
  <c r="M153" i="4" s="1"/>
  <c r="N153" i="4" s="1"/>
  <c r="O153" i="4" s="1"/>
  <c r="H481" i="4" s="1"/>
  <c r="D185" i="4"/>
  <c r="D186" i="4" s="1"/>
  <c r="E194" i="4"/>
  <c r="E227" i="4"/>
  <c r="E228" i="4" s="1"/>
  <c r="E181" i="4"/>
  <c r="E182" i="4" s="1"/>
  <c r="E150" i="4"/>
  <c r="E435" i="4"/>
  <c r="F435" i="4" s="1"/>
  <c r="G435" i="4" s="1"/>
  <c r="H435" i="4" s="1"/>
  <c r="I435" i="4" s="1"/>
  <c r="J435" i="4" s="1"/>
  <c r="K435" i="4" s="1"/>
  <c r="L435" i="4" s="1"/>
  <c r="M435" i="4" s="1"/>
  <c r="N435" i="4" s="1"/>
  <c r="O435" i="4" s="1"/>
  <c r="P435" i="4"/>
  <c r="N126" i="4"/>
  <c r="J194" i="4"/>
  <c r="J227" i="4"/>
  <c r="J228" i="4" s="1"/>
  <c r="G51" i="4"/>
  <c r="G36" i="4"/>
  <c r="I227" i="4"/>
  <c r="I228" i="4" s="1"/>
  <c r="I194" i="4"/>
  <c r="L194" i="4"/>
  <c r="L227" i="4"/>
  <c r="L228" i="4" s="1"/>
  <c r="I29" i="4"/>
  <c r="H35" i="4"/>
  <c r="H43" i="4"/>
  <c r="H44" i="4" s="1"/>
  <c r="H46" i="4" s="1"/>
  <c r="H47" i="4" s="1"/>
  <c r="H30" i="4"/>
  <c r="H492" i="4" s="1"/>
  <c r="O236" i="4"/>
  <c r="O269" i="4"/>
  <c r="O270" i="4" s="1"/>
  <c r="J126" i="4"/>
  <c r="H227" i="4"/>
  <c r="H228" i="4" s="1"/>
  <c r="H194" i="4"/>
  <c r="F53" i="4"/>
  <c r="G37" i="4"/>
  <c r="O181" i="4"/>
  <c r="O182" i="4" s="1"/>
  <c r="O150" i="4"/>
  <c r="F84" i="4"/>
  <c r="O126" i="4"/>
  <c r="E126" i="4"/>
  <c r="D181" i="4"/>
  <c r="D182" i="4" s="1"/>
  <c r="D150" i="4"/>
  <c r="H126" i="4"/>
  <c r="N227" i="4"/>
  <c r="N228" i="4" s="1"/>
  <c r="N194" i="4"/>
  <c r="G45" i="4"/>
  <c r="H45" i="4" s="1"/>
  <c r="F227" i="4"/>
  <c r="F228" i="4" s="1"/>
  <c r="F194" i="4"/>
  <c r="D126" i="4"/>
  <c r="D109" i="4"/>
  <c r="I223" i="4"/>
  <c r="I224" i="4" s="1"/>
  <c r="I192" i="4"/>
  <c r="G227" i="4"/>
  <c r="G228" i="4" s="1"/>
  <c r="G194" i="4"/>
  <c r="L84" i="4"/>
  <c r="H150" i="4"/>
  <c r="H181" i="4"/>
  <c r="H182" i="4" s="1"/>
  <c r="M194" i="4"/>
  <c r="M227" i="4"/>
  <c r="M228" i="4" s="1"/>
  <c r="G492" i="4"/>
  <c r="G31" i="4"/>
  <c r="M126" i="4"/>
  <c r="I168" i="4"/>
  <c r="L108" i="4"/>
  <c r="L139" i="4"/>
  <c r="L140" i="4" s="1"/>
  <c r="K84" i="4"/>
  <c r="F52" i="4"/>
  <c r="F38" i="4"/>
  <c r="M181" i="4"/>
  <c r="M182" i="4" s="1"/>
  <c r="M150" i="4"/>
  <c r="G126" i="4"/>
  <c r="F108" i="4"/>
  <c r="F139" i="4"/>
  <c r="F140" i="4" s="1"/>
  <c r="D85" i="4"/>
  <c r="E69" i="4"/>
  <c r="K108" i="4"/>
  <c r="K139" i="4"/>
  <c r="K140" i="4" s="1"/>
  <c r="K194" i="4"/>
  <c r="K227" i="4"/>
  <c r="K228" i="4" s="1"/>
  <c r="G150" i="4"/>
  <c r="G181" i="4"/>
  <c r="G182" i="4" s="1"/>
  <c r="D29" i="3"/>
  <c r="G24" i="3"/>
  <c r="E24" i="3"/>
  <c r="E29" i="3" s="1"/>
  <c r="C29" i="3"/>
  <c r="C30" i="3" s="1"/>
  <c r="C26" i="3"/>
  <c r="K29" i="3"/>
  <c r="K26" i="3"/>
  <c r="M26" i="3"/>
  <c r="M29" i="3"/>
  <c r="L29" i="3"/>
  <c r="L26" i="3"/>
  <c r="F26" i="3"/>
  <c r="F29" i="3"/>
  <c r="H26" i="3"/>
  <c r="H29" i="3"/>
  <c r="J29" i="3"/>
  <c r="J26" i="3"/>
  <c r="N98" i="1"/>
  <c r="N99" i="1" s="1"/>
  <c r="E94" i="1"/>
  <c r="E97" i="1" s="1"/>
  <c r="G98" i="1" s="1"/>
  <c r="G99" i="1" s="1"/>
  <c r="E107" i="1"/>
  <c r="F104" i="1"/>
  <c r="F101" i="1"/>
  <c r="M98" i="1"/>
  <c r="M99" i="1" s="1"/>
  <c r="J98" i="1"/>
  <c r="J99" i="1" s="1"/>
  <c r="H98" i="1"/>
  <c r="H99" i="1" s="1"/>
  <c r="K107" i="1"/>
  <c r="K94" i="1"/>
  <c r="K97" i="1" s="1"/>
  <c r="L98" i="1"/>
  <c r="L99" i="1"/>
  <c r="I98" i="1"/>
  <c r="I99" i="1" s="1"/>
  <c r="O98" i="1"/>
  <c r="O99" i="1" s="1"/>
  <c r="F39" i="4" l="1"/>
  <c r="F55" i="4" s="1"/>
  <c r="F54" i="4"/>
  <c r="O168" i="4"/>
  <c r="I236" i="4"/>
  <c r="I269" i="4"/>
  <c r="I270" i="4" s="1"/>
  <c r="F181" i="4"/>
  <c r="F182" i="4" s="1"/>
  <c r="F150" i="4"/>
  <c r="F236" i="4"/>
  <c r="F269" i="4"/>
  <c r="F270" i="4" s="1"/>
  <c r="G168" i="4"/>
  <c r="G269" i="4"/>
  <c r="G270" i="4" s="1"/>
  <c r="G236" i="4"/>
  <c r="E192" i="4"/>
  <c r="E223" i="4"/>
  <c r="E224" i="4" s="1"/>
  <c r="H49" i="4"/>
  <c r="I33" i="4"/>
  <c r="E109" i="4"/>
  <c r="D127" i="4"/>
  <c r="D151" i="4"/>
  <c r="D168" i="4"/>
  <c r="G53" i="4"/>
  <c r="G52" i="4"/>
  <c r="G38" i="4"/>
  <c r="M269" i="4"/>
  <c r="M270" i="4" s="1"/>
  <c r="M236" i="4"/>
  <c r="I210" i="4"/>
  <c r="H51" i="4"/>
  <c r="H36" i="4"/>
  <c r="J236" i="4"/>
  <c r="J269" i="4"/>
  <c r="J270" i="4" s="1"/>
  <c r="E269" i="4"/>
  <c r="E270" i="4" s="1"/>
  <c r="E236" i="4"/>
  <c r="N168" i="4"/>
  <c r="M192" i="4"/>
  <c r="M223" i="4"/>
  <c r="M224" i="4" s="1"/>
  <c r="H168" i="4"/>
  <c r="E85" i="4"/>
  <c r="F69" i="4"/>
  <c r="D223" i="4"/>
  <c r="D224" i="4" s="1"/>
  <c r="D192" i="4"/>
  <c r="G192" i="4"/>
  <c r="G223" i="4"/>
  <c r="G224" i="4" s="1"/>
  <c r="E168" i="4"/>
  <c r="F126" i="4"/>
  <c r="K269" i="4"/>
  <c r="K270" i="4" s="1"/>
  <c r="K236" i="4"/>
  <c r="H31" i="4"/>
  <c r="I265" i="4"/>
  <c r="I266" i="4" s="1"/>
  <c r="I234" i="4"/>
  <c r="N269" i="4"/>
  <c r="N270" i="4" s="1"/>
  <c r="N236" i="4"/>
  <c r="H236" i="4"/>
  <c r="H269" i="4"/>
  <c r="H270" i="4" s="1"/>
  <c r="I30" i="4"/>
  <c r="I35" i="4"/>
  <c r="I43" i="4"/>
  <c r="I44" i="4" s="1"/>
  <c r="I46" i="4" s="1"/>
  <c r="I47" i="4" s="1"/>
  <c r="J29" i="4"/>
  <c r="N223" i="4"/>
  <c r="N224" i="4" s="1"/>
  <c r="N192" i="4"/>
  <c r="K126" i="4"/>
  <c r="O278" i="4"/>
  <c r="O311" i="4"/>
  <c r="O312" i="4" s="1"/>
  <c r="J168" i="4"/>
  <c r="O192" i="4"/>
  <c r="O223" i="4"/>
  <c r="O224" i="4" s="1"/>
  <c r="J223" i="4"/>
  <c r="J224" i="4" s="1"/>
  <c r="J192" i="4"/>
  <c r="L181" i="4"/>
  <c r="L182" i="4" s="1"/>
  <c r="L150" i="4"/>
  <c r="L126" i="4"/>
  <c r="K181" i="4"/>
  <c r="K182" i="4" s="1"/>
  <c r="K150" i="4"/>
  <c r="M168" i="4"/>
  <c r="H223" i="4"/>
  <c r="H224" i="4" s="1"/>
  <c r="H192" i="4"/>
  <c r="L236" i="4"/>
  <c r="L269" i="4"/>
  <c r="L270" i="4" s="1"/>
  <c r="D227" i="4"/>
  <c r="D228" i="4" s="1"/>
  <c r="D194" i="4"/>
  <c r="D195" i="4" s="1"/>
  <c r="E195" i="4" s="1"/>
  <c r="F195" i="4" s="1"/>
  <c r="G195" i="4" s="1"/>
  <c r="H195" i="4" s="1"/>
  <c r="I195" i="4" s="1"/>
  <c r="J195" i="4" s="1"/>
  <c r="K195" i="4" s="1"/>
  <c r="L195" i="4" s="1"/>
  <c r="M195" i="4" s="1"/>
  <c r="N195" i="4" s="1"/>
  <c r="O195" i="4" s="1"/>
  <c r="H482" i="4" s="1"/>
  <c r="D30" i="3"/>
  <c r="G26" i="3"/>
  <c r="G29" i="3"/>
  <c r="E26" i="3"/>
  <c r="E30" i="3"/>
  <c r="F30" i="3" s="1"/>
  <c r="H101" i="1"/>
  <c r="H104" i="1"/>
  <c r="I101" i="1"/>
  <c r="I104" i="1"/>
  <c r="G101" i="1"/>
  <c r="G104" i="1"/>
  <c r="N104" i="1"/>
  <c r="N101" i="1"/>
  <c r="J101" i="1"/>
  <c r="J104" i="1"/>
  <c r="K98" i="1"/>
  <c r="K99" i="1" s="1"/>
  <c r="M101" i="1"/>
  <c r="M104" i="1"/>
  <c r="E98" i="1"/>
  <c r="E99" i="1" s="1"/>
  <c r="P98" i="1"/>
  <c r="L101" i="1"/>
  <c r="L104" i="1"/>
  <c r="O101" i="1"/>
  <c r="O104" i="1"/>
  <c r="L311" i="4" l="1"/>
  <c r="L312" i="4" s="1"/>
  <c r="L278" i="4"/>
  <c r="O210" i="4"/>
  <c r="E127" i="4"/>
  <c r="F109" i="4"/>
  <c r="H52" i="4"/>
  <c r="H38" i="4"/>
  <c r="L168" i="4"/>
  <c r="G210" i="4"/>
  <c r="E234" i="4"/>
  <c r="E265" i="4"/>
  <c r="E266" i="4" s="1"/>
  <c r="L223" i="4"/>
  <c r="L224" i="4" s="1"/>
  <c r="L192" i="4"/>
  <c r="E210" i="4"/>
  <c r="F278" i="4"/>
  <c r="F311" i="4"/>
  <c r="F312" i="4" s="1"/>
  <c r="N278" i="4"/>
  <c r="N311" i="4"/>
  <c r="N312" i="4" s="1"/>
  <c r="I311" i="4"/>
  <c r="I312" i="4" s="1"/>
  <c r="I278" i="4"/>
  <c r="I49" i="4"/>
  <c r="J33" i="4"/>
  <c r="M265" i="4"/>
  <c r="M266" i="4" s="1"/>
  <c r="M234" i="4"/>
  <c r="O320" i="4"/>
  <c r="O353" i="4"/>
  <c r="O354" i="4" s="1"/>
  <c r="M210" i="4"/>
  <c r="J210" i="4"/>
  <c r="I45" i="4"/>
  <c r="J45" i="4" s="1"/>
  <c r="K223" i="4"/>
  <c r="K224" i="4" s="1"/>
  <c r="K192" i="4"/>
  <c r="J311" i="4"/>
  <c r="J312" i="4" s="1"/>
  <c r="J278" i="4"/>
  <c r="G54" i="4"/>
  <c r="G39" i="4"/>
  <c r="G55" i="4" s="1"/>
  <c r="J43" i="4"/>
  <c r="J44" i="4" s="1"/>
  <c r="J46" i="4" s="1"/>
  <c r="J47" i="4" s="1"/>
  <c r="J35" i="4"/>
  <c r="K29" i="4"/>
  <c r="J30" i="4"/>
  <c r="G265" i="4"/>
  <c r="G266" i="4" s="1"/>
  <c r="G234" i="4"/>
  <c r="H37" i="4"/>
  <c r="H234" i="4"/>
  <c r="H265" i="4"/>
  <c r="H266" i="4" s="1"/>
  <c r="I51" i="4"/>
  <c r="I36" i="4"/>
  <c r="I492" i="4"/>
  <c r="I31" i="4"/>
  <c r="D210" i="4"/>
  <c r="D193" i="4"/>
  <c r="K311" i="4"/>
  <c r="K312" i="4" s="1"/>
  <c r="K278" i="4"/>
  <c r="J265" i="4"/>
  <c r="J266" i="4" s="1"/>
  <c r="J234" i="4"/>
  <c r="F85" i="4"/>
  <c r="G69" i="4"/>
  <c r="D169" i="4"/>
  <c r="E151" i="4"/>
  <c r="F168" i="4"/>
  <c r="N265" i="4"/>
  <c r="N266" i="4" s="1"/>
  <c r="N234" i="4"/>
  <c r="I252" i="4"/>
  <c r="H210" i="4"/>
  <c r="I307" i="4"/>
  <c r="I308" i="4" s="1"/>
  <c r="I276" i="4"/>
  <c r="H311" i="4"/>
  <c r="H312" i="4" s="1"/>
  <c r="H278" i="4"/>
  <c r="D265" i="4"/>
  <c r="D266" i="4" s="1"/>
  <c r="D234" i="4"/>
  <c r="D269" i="4"/>
  <c r="D270" i="4" s="1"/>
  <c r="D236" i="4"/>
  <c r="D237" i="4" s="1"/>
  <c r="E237" i="4" s="1"/>
  <c r="F237" i="4" s="1"/>
  <c r="G237" i="4" s="1"/>
  <c r="H237" i="4" s="1"/>
  <c r="I237" i="4" s="1"/>
  <c r="J237" i="4" s="1"/>
  <c r="K237" i="4" s="1"/>
  <c r="L237" i="4" s="1"/>
  <c r="M237" i="4" s="1"/>
  <c r="N237" i="4" s="1"/>
  <c r="O237" i="4" s="1"/>
  <c r="H483" i="4" s="1"/>
  <c r="K168" i="4"/>
  <c r="O265" i="4"/>
  <c r="O266" i="4" s="1"/>
  <c r="O234" i="4"/>
  <c r="N210" i="4"/>
  <c r="E278" i="4"/>
  <c r="E311" i="4"/>
  <c r="E312" i="4" s="1"/>
  <c r="M311" i="4"/>
  <c r="M312" i="4" s="1"/>
  <c r="M278" i="4"/>
  <c r="G311" i="4"/>
  <c r="G312" i="4" s="1"/>
  <c r="G278" i="4"/>
  <c r="F192" i="4"/>
  <c r="F223" i="4"/>
  <c r="F224" i="4" s="1"/>
  <c r="G30" i="3"/>
  <c r="H30" i="3" s="1"/>
  <c r="I30" i="3" s="1"/>
  <c r="J30" i="3" s="1"/>
  <c r="K30" i="3" s="1"/>
  <c r="L30" i="3" s="1"/>
  <c r="M30" i="3" s="1"/>
  <c r="K104" i="1"/>
  <c r="K101" i="1"/>
  <c r="E101" i="1"/>
  <c r="E104" i="1"/>
  <c r="E105" i="1" s="1"/>
  <c r="I294" i="4" l="1"/>
  <c r="G252" i="4"/>
  <c r="I353" i="4"/>
  <c r="I354" i="4" s="1"/>
  <c r="I320" i="4"/>
  <c r="L234" i="4"/>
  <c r="L265" i="4"/>
  <c r="L266" i="4" s="1"/>
  <c r="I349" i="4"/>
  <c r="I350" i="4" s="1"/>
  <c r="I318" i="4"/>
  <c r="J320" i="4"/>
  <c r="J353" i="4"/>
  <c r="J354" i="4" s="1"/>
  <c r="E320" i="4"/>
  <c r="E353" i="4"/>
  <c r="E354" i="4" s="1"/>
  <c r="E193" i="4"/>
  <c r="D211" i="4"/>
  <c r="E307" i="4"/>
  <c r="E308" i="4" s="1"/>
  <c r="E276" i="4"/>
  <c r="E169" i="4"/>
  <c r="F151" i="4"/>
  <c r="K210" i="4"/>
  <c r="K265" i="4"/>
  <c r="K266" i="4" s="1"/>
  <c r="K234" i="4"/>
  <c r="M320" i="4"/>
  <c r="M353" i="4"/>
  <c r="M354" i="4" s="1"/>
  <c r="G307" i="4"/>
  <c r="G308" i="4" s="1"/>
  <c r="G276" i="4"/>
  <c r="N320" i="4"/>
  <c r="N353" i="4"/>
  <c r="N354" i="4" s="1"/>
  <c r="E252" i="4"/>
  <c r="D311" i="4"/>
  <c r="D312" i="4" s="1"/>
  <c r="D278" i="4"/>
  <c r="D279" i="4" s="1"/>
  <c r="E279" i="4" s="1"/>
  <c r="F279" i="4" s="1"/>
  <c r="G279" i="4" s="1"/>
  <c r="H279" i="4" s="1"/>
  <c r="I279" i="4" s="1"/>
  <c r="J279" i="4" s="1"/>
  <c r="K279" i="4" s="1"/>
  <c r="L279" i="4" s="1"/>
  <c r="M279" i="4" s="1"/>
  <c r="N279" i="4" s="1"/>
  <c r="O279" i="4" s="1"/>
  <c r="H484" i="4" s="1"/>
  <c r="I52" i="4"/>
  <c r="I38" i="4"/>
  <c r="M252" i="4"/>
  <c r="D252" i="4"/>
  <c r="D235" i="4"/>
  <c r="G85" i="4"/>
  <c r="H69" i="4"/>
  <c r="J51" i="4"/>
  <c r="J36" i="4"/>
  <c r="F210" i="4"/>
  <c r="H307" i="4"/>
  <c r="H308" i="4" s="1"/>
  <c r="H276" i="4"/>
  <c r="O252" i="4"/>
  <c r="N252" i="4"/>
  <c r="J252" i="4"/>
  <c r="H252" i="4"/>
  <c r="L320" i="4"/>
  <c r="L353" i="4"/>
  <c r="L354" i="4" s="1"/>
  <c r="K353" i="4"/>
  <c r="K354" i="4" s="1"/>
  <c r="K320" i="4"/>
  <c r="O395" i="4"/>
  <c r="O396" i="4" s="1"/>
  <c r="O362" i="4"/>
  <c r="F127" i="4"/>
  <c r="G109" i="4"/>
  <c r="J492" i="4"/>
  <c r="J31" i="4"/>
  <c r="K43" i="4"/>
  <c r="K44" i="4" s="1"/>
  <c r="K46" i="4" s="1"/>
  <c r="K47" i="4" s="1"/>
  <c r="K35" i="4"/>
  <c r="K30" i="4"/>
  <c r="L29" i="4"/>
  <c r="F353" i="4"/>
  <c r="F354" i="4" s="1"/>
  <c r="F320" i="4"/>
  <c r="F265" i="4"/>
  <c r="F266" i="4" s="1"/>
  <c r="F234" i="4"/>
  <c r="M307" i="4"/>
  <c r="M308" i="4" s="1"/>
  <c r="M276" i="4"/>
  <c r="D307" i="4"/>
  <c r="D308" i="4" s="1"/>
  <c r="D276" i="4"/>
  <c r="K33" i="4"/>
  <c r="J49" i="4"/>
  <c r="G353" i="4"/>
  <c r="G354" i="4" s="1"/>
  <c r="G320" i="4"/>
  <c r="O307" i="4"/>
  <c r="O308" i="4" s="1"/>
  <c r="O276" i="4"/>
  <c r="H353" i="4"/>
  <c r="H354" i="4" s="1"/>
  <c r="H320" i="4"/>
  <c r="N276" i="4"/>
  <c r="N307" i="4"/>
  <c r="N308" i="4" s="1"/>
  <c r="J307" i="4"/>
  <c r="J308" i="4" s="1"/>
  <c r="J276" i="4"/>
  <c r="H53" i="4"/>
  <c r="I37" i="4"/>
  <c r="L210" i="4"/>
  <c r="H54" i="4"/>
  <c r="H39" i="4"/>
  <c r="H55" i="4" s="1"/>
  <c r="F105" i="1"/>
  <c r="J318" i="4" l="1"/>
  <c r="J349" i="4"/>
  <c r="J350" i="4" s="1"/>
  <c r="G395" i="4"/>
  <c r="G396" i="4" s="1"/>
  <c r="G362" i="4"/>
  <c r="F276" i="4"/>
  <c r="F307" i="4"/>
  <c r="F308" i="4" s="1"/>
  <c r="L395" i="4"/>
  <c r="L396" i="4" s="1"/>
  <c r="L362" i="4"/>
  <c r="I39" i="4"/>
  <c r="I55" i="4" s="1"/>
  <c r="I54" i="4"/>
  <c r="E362" i="4"/>
  <c r="E395" i="4"/>
  <c r="E396" i="4" s="1"/>
  <c r="N318" i="4"/>
  <c r="N349" i="4"/>
  <c r="N350" i="4" s="1"/>
  <c r="H85" i="4"/>
  <c r="I69" i="4"/>
  <c r="G294" i="4"/>
  <c r="I395" i="4"/>
  <c r="I396" i="4" s="1"/>
  <c r="I362" i="4"/>
  <c r="N294" i="4"/>
  <c r="K49" i="4"/>
  <c r="L33" i="4"/>
  <c r="F395" i="4"/>
  <c r="F396" i="4" s="1"/>
  <c r="F362" i="4"/>
  <c r="G127" i="4"/>
  <c r="H109" i="4"/>
  <c r="H294" i="4"/>
  <c r="G349" i="4"/>
  <c r="G350" i="4" s="1"/>
  <c r="G318" i="4"/>
  <c r="F169" i="4"/>
  <c r="G151" i="4"/>
  <c r="J362" i="4"/>
  <c r="J395" i="4"/>
  <c r="J396" i="4" s="1"/>
  <c r="D277" i="4"/>
  <c r="D294" i="4"/>
  <c r="L43" i="4"/>
  <c r="L44" i="4" s="1"/>
  <c r="L46" i="4" s="1"/>
  <c r="L47" i="4" s="1"/>
  <c r="L35" i="4"/>
  <c r="L30" i="4"/>
  <c r="M29" i="4"/>
  <c r="H318" i="4"/>
  <c r="H349" i="4"/>
  <c r="H350" i="4" s="1"/>
  <c r="D253" i="4"/>
  <c r="E235" i="4"/>
  <c r="D353" i="4"/>
  <c r="D354" i="4" s="1"/>
  <c r="D320" i="4"/>
  <c r="D321" i="4" s="1"/>
  <c r="E321" i="4" s="1"/>
  <c r="F321" i="4" s="1"/>
  <c r="G321" i="4" s="1"/>
  <c r="H321" i="4" s="1"/>
  <c r="I321" i="4" s="1"/>
  <c r="J321" i="4" s="1"/>
  <c r="K321" i="4" s="1"/>
  <c r="L321" i="4" s="1"/>
  <c r="M321" i="4" s="1"/>
  <c r="N321" i="4" s="1"/>
  <c r="O321" i="4" s="1"/>
  <c r="H485" i="4" s="1"/>
  <c r="M395" i="4"/>
  <c r="M396" i="4" s="1"/>
  <c r="M362" i="4"/>
  <c r="J37" i="4"/>
  <c r="I53" i="4"/>
  <c r="H395" i="4"/>
  <c r="H396" i="4" s="1"/>
  <c r="H362" i="4"/>
  <c r="D349" i="4"/>
  <c r="D350" i="4" s="1"/>
  <c r="D318" i="4"/>
  <c r="K492" i="4"/>
  <c r="E294" i="4"/>
  <c r="I336" i="4"/>
  <c r="O294" i="4"/>
  <c r="M294" i="4"/>
  <c r="K51" i="4"/>
  <c r="K36" i="4"/>
  <c r="O437" i="4"/>
  <c r="O438" i="4" s="1"/>
  <c r="O446" i="4" s="1"/>
  <c r="O404" i="4"/>
  <c r="K252" i="4"/>
  <c r="E318" i="4"/>
  <c r="E349" i="4"/>
  <c r="E350" i="4" s="1"/>
  <c r="I360" i="4"/>
  <c r="I391" i="4"/>
  <c r="I392" i="4" s="1"/>
  <c r="K31" i="4"/>
  <c r="O349" i="4"/>
  <c r="O350" i="4" s="1"/>
  <c r="O318" i="4"/>
  <c r="M318" i="4"/>
  <c r="M349" i="4"/>
  <c r="M350" i="4" s="1"/>
  <c r="K276" i="4"/>
  <c r="K307" i="4"/>
  <c r="K308" i="4" s="1"/>
  <c r="L307" i="4"/>
  <c r="L308" i="4" s="1"/>
  <c r="L276" i="4"/>
  <c r="J294" i="4"/>
  <c r="F252" i="4"/>
  <c r="K395" i="4"/>
  <c r="K396" i="4" s="1"/>
  <c r="K362" i="4"/>
  <c r="J52" i="4"/>
  <c r="J38" i="4"/>
  <c r="N395" i="4"/>
  <c r="N396" i="4" s="1"/>
  <c r="N362" i="4"/>
  <c r="K45" i="4"/>
  <c r="L45" i="4" s="1"/>
  <c r="E211" i="4"/>
  <c r="F193" i="4"/>
  <c r="L252" i="4"/>
  <c r="G105" i="1"/>
  <c r="L294" i="4" l="1"/>
  <c r="E253" i="4"/>
  <c r="F235" i="4"/>
  <c r="G391" i="4"/>
  <c r="G392" i="4" s="1"/>
  <c r="G360" i="4"/>
  <c r="L404" i="4"/>
  <c r="L437" i="4"/>
  <c r="L438" i="4" s="1"/>
  <c r="L446" i="4" s="1"/>
  <c r="L318" i="4"/>
  <c r="L349" i="4"/>
  <c r="L350" i="4" s="1"/>
  <c r="I402" i="4"/>
  <c r="I433" i="4"/>
  <c r="I434" i="4" s="1"/>
  <c r="I444" i="4" s="1"/>
  <c r="K52" i="4"/>
  <c r="K38" i="4"/>
  <c r="H437" i="4"/>
  <c r="H438" i="4" s="1"/>
  <c r="H446" i="4" s="1"/>
  <c r="H404" i="4"/>
  <c r="N391" i="4"/>
  <c r="N392" i="4" s="1"/>
  <c r="N360" i="4"/>
  <c r="F349" i="4"/>
  <c r="F350" i="4" s="1"/>
  <c r="F318" i="4"/>
  <c r="F211" i="4"/>
  <c r="G193" i="4"/>
  <c r="K404" i="4"/>
  <c r="K437" i="4"/>
  <c r="K438" i="4" s="1"/>
  <c r="K446" i="4" s="1"/>
  <c r="K349" i="4"/>
  <c r="K350" i="4" s="1"/>
  <c r="K318" i="4"/>
  <c r="I378" i="4"/>
  <c r="H391" i="4"/>
  <c r="H392" i="4" s="1"/>
  <c r="H360" i="4"/>
  <c r="D295" i="4"/>
  <c r="E277" i="4"/>
  <c r="N336" i="4"/>
  <c r="F294" i="4"/>
  <c r="K294" i="4"/>
  <c r="E391" i="4"/>
  <c r="E392" i="4" s="1"/>
  <c r="E360" i="4"/>
  <c r="K37" i="4"/>
  <c r="J53" i="4"/>
  <c r="H336" i="4"/>
  <c r="J437" i="4"/>
  <c r="J438" i="4" s="1"/>
  <c r="J446" i="4" s="1"/>
  <c r="J404" i="4"/>
  <c r="H127" i="4"/>
  <c r="I109" i="4"/>
  <c r="E437" i="4"/>
  <c r="E438" i="4" s="1"/>
  <c r="E446" i="4" s="1"/>
  <c r="E404" i="4"/>
  <c r="M391" i="4"/>
  <c r="M392" i="4" s="1"/>
  <c r="M360" i="4"/>
  <c r="E336" i="4"/>
  <c r="M35" i="4"/>
  <c r="M43" i="4"/>
  <c r="M44" i="4" s="1"/>
  <c r="M46" i="4" s="1"/>
  <c r="M47" i="4" s="1"/>
  <c r="M30" i="4"/>
  <c r="N29" i="4"/>
  <c r="I404" i="4"/>
  <c r="I437" i="4"/>
  <c r="I438" i="4" s="1"/>
  <c r="I446" i="4" s="1"/>
  <c r="G404" i="4"/>
  <c r="G437" i="4"/>
  <c r="G438" i="4" s="1"/>
  <c r="G446" i="4" s="1"/>
  <c r="M336" i="4"/>
  <c r="M437" i="4"/>
  <c r="M438" i="4" s="1"/>
  <c r="M446" i="4" s="1"/>
  <c r="M404" i="4"/>
  <c r="L492" i="4"/>
  <c r="L31" i="4"/>
  <c r="H151" i="4"/>
  <c r="G169" i="4"/>
  <c r="J360" i="4"/>
  <c r="J391" i="4"/>
  <c r="J392" i="4" s="1"/>
  <c r="N437" i="4"/>
  <c r="N438" i="4" s="1"/>
  <c r="N446" i="4" s="1"/>
  <c r="N404" i="4"/>
  <c r="O336" i="4"/>
  <c r="D336" i="4"/>
  <c r="D319" i="4"/>
  <c r="L51" i="4"/>
  <c r="L36" i="4"/>
  <c r="F404" i="4"/>
  <c r="F437" i="4"/>
  <c r="F438" i="4" s="1"/>
  <c r="F446" i="4" s="1"/>
  <c r="J336" i="4"/>
  <c r="J39" i="4"/>
  <c r="J55" i="4" s="1"/>
  <c r="J54" i="4"/>
  <c r="O360" i="4"/>
  <c r="O391" i="4"/>
  <c r="O392" i="4" s="1"/>
  <c r="D391" i="4"/>
  <c r="D392" i="4" s="1"/>
  <c r="D360" i="4"/>
  <c r="D362" i="4"/>
  <c r="D363" i="4" s="1"/>
  <c r="E363" i="4" s="1"/>
  <c r="F363" i="4" s="1"/>
  <c r="G363" i="4" s="1"/>
  <c r="H363" i="4" s="1"/>
  <c r="I363" i="4" s="1"/>
  <c r="J363" i="4" s="1"/>
  <c r="K363" i="4" s="1"/>
  <c r="L363" i="4" s="1"/>
  <c r="M363" i="4" s="1"/>
  <c r="N363" i="4" s="1"/>
  <c r="O363" i="4" s="1"/>
  <c r="H486" i="4" s="1"/>
  <c r="D395" i="4"/>
  <c r="D396" i="4" s="1"/>
  <c r="G336" i="4"/>
  <c r="L49" i="4"/>
  <c r="M33" i="4"/>
  <c r="J69" i="4"/>
  <c r="I85" i="4"/>
  <c r="H105" i="1"/>
  <c r="D437" i="4" l="1"/>
  <c r="D404" i="4"/>
  <c r="D405" i="4" s="1"/>
  <c r="E405" i="4" s="1"/>
  <c r="F405" i="4" s="1"/>
  <c r="G405" i="4" s="1"/>
  <c r="H405" i="4" s="1"/>
  <c r="I405" i="4" s="1"/>
  <c r="J405" i="4" s="1"/>
  <c r="K405" i="4" s="1"/>
  <c r="L405" i="4" s="1"/>
  <c r="M405" i="4" s="1"/>
  <c r="N405" i="4" s="1"/>
  <c r="O405" i="4" s="1"/>
  <c r="H487" i="4" s="1"/>
  <c r="I151" i="4"/>
  <c r="H169" i="4"/>
  <c r="H378" i="4"/>
  <c r="K54" i="4"/>
  <c r="K39" i="4"/>
  <c r="K55" i="4" s="1"/>
  <c r="G378" i="4"/>
  <c r="M402" i="4"/>
  <c r="M433" i="4"/>
  <c r="M434" i="4" s="1"/>
  <c r="M444" i="4" s="1"/>
  <c r="F336" i="4"/>
  <c r="D433" i="4"/>
  <c r="D402" i="4"/>
  <c r="I420" i="4"/>
  <c r="I462" i="4"/>
  <c r="F253" i="4"/>
  <c r="G235" i="4"/>
  <c r="J85" i="4"/>
  <c r="K69" i="4"/>
  <c r="N35" i="4"/>
  <c r="N43" i="4"/>
  <c r="N44" i="4" s="1"/>
  <c r="N46" i="4" s="1"/>
  <c r="N47" i="4" s="1"/>
  <c r="N30" i="4"/>
  <c r="O29" i="4"/>
  <c r="M45" i="4"/>
  <c r="N45" i="4" s="1"/>
  <c r="F391" i="4"/>
  <c r="F392" i="4" s="1"/>
  <c r="F360" i="4"/>
  <c r="N33" i="4"/>
  <c r="M49" i="4"/>
  <c r="O402" i="4"/>
  <c r="O433" i="4"/>
  <c r="O434" i="4" s="1"/>
  <c r="O444" i="4" s="1"/>
  <c r="L52" i="4"/>
  <c r="L38" i="4"/>
  <c r="M492" i="4"/>
  <c r="M31" i="4"/>
  <c r="K336" i="4"/>
  <c r="N378" i="4"/>
  <c r="L360" i="4"/>
  <c r="L391" i="4"/>
  <c r="L392" i="4" s="1"/>
  <c r="E433" i="4"/>
  <c r="E434" i="4" s="1"/>
  <c r="E444" i="4" s="1"/>
  <c r="E402" i="4"/>
  <c r="G211" i="4"/>
  <c r="H193" i="4"/>
  <c r="M378" i="4"/>
  <c r="H402" i="4"/>
  <c r="H433" i="4"/>
  <c r="H434" i="4" s="1"/>
  <c r="H444" i="4" s="1"/>
  <c r="G402" i="4"/>
  <c r="G433" i="4"/>
  <c r="G434" i="4" s="1"/>
  <c r="G444" i="4" s="1"/>
  <c r="D378" i="4"/>
  <c r="D361" i="4"/>
  <c r="O378" i="4"/>
  <c r="J433" i="4"/>
  <c r="J434" i="4" s="1"/>
  <c r="J444" i="4" s="1"/>
  <c r="J402" i="4"/>
  <c r="K53" i="4"/>
  <c r="L37" i="4"/>
  <c r="K391" i="4"/>
  <c r="K392" i="4" s="1"/>
  <c r="K360" i="4"/>
  <c r="N402" i="4"/>
  <c r="N433" i="4"/>
  <c r="N434" i="4" s="1"/>
  <c r="N444" i="4" s="1"/>
  <c r="L336" i="4"/>
  <c r="E319" i="4"/>
  <c r="D337" i="4"/>
  <c r="J378" i="4"/>
  <c r="M51" i="4"/>
  <c r="M36" i="4"/>
  <c r="I127" i="4"/>
  <c r="J109" i="4"/>
  <c r="E378" i="4"/>
  <c r="E295" i="4"/>
  <c r="F277" i="4"/>
  <c r="I105" i="1"/>
  <c r="E420" i="4" l="1"/>
  <c r="G462" i="4"/>
  <c r="E337" i="4"/>
  <c r="F319" i="4"/>
  <c r="F378" i="4"/>
  <c r="D434" i="4"/>
  <c r="K109" i="4"/>
  <c r="J127" i="4"/>
  <c r="J420" i="4"/>
  <c r="G420" i="4"/>
  <c r="E462" i="4"/>
  <c r="F402" i="4"/>
  <c r="F433" i="4"/>
  <c r="F434" i="4" s="1"/>
  <c r="F444" i="4" s="1"/>
  <c r="G253" i="4"/>
  <c r="H235" i="4"/>
  <c r="J462" i="4"/>
  <c r="H462" i="4"/>
  <c r="L433" i="4"/>
  <c r="L434" i="4" s="1"/>
  <c r="L444" i="4" s="1"/>
  <c r="L402" i="4"/>
  <c r="L54" i="4"/>
  <c r="L39" i="4"/>
  <c r="L55" i="4" s="1"/>
  <c r="M52" i="4"/>
  <c r="M38" i="4"/>
  <c r="N462" i="4"/>
  <c r="H420" i="4"/>
  <c r="L378" i="4"/>
  <c r="O43" i="4"/>
  <c r="O44" i="4" s="1"/>
  <c r="O46" i="4" s="1"/>
  <c r="O47" i="4" s="1"/>
  <c r="O35" i="4"/>
  <c r="O30" i="4"/>
  <c r="M462" i="4"/>
  <c r="N420" i="4"/>
  <c r="O462" i="4"/>
  <c r="N492" i="4"/>
  <c r="N31" i="4"/>
  <c r="M420" i="4"/>
  <c r="J151" i="4"/>
  <c r="I169" i="4"/>
  <c r="F295" i="4"/>
  <c r="G277" i="4"/>
  <c r="K378" i="4"/>
  <c r="O420" i="4"/>
  <c r="K402" i="4"/>
  <c r="K433" i="4"/>
  <c r="K434" i="4" s="1"/>
  <c r="K444" i="4" s="1"/>
  <c r="D379" i="4"/>
  <c r="E361" i="4"/>
  <c r="I193" i="4"/>
  <c r="H211" i="4"/>
  <c r="N51" i="4"/>
  <c r="N36" i="4"/>
  <c r="P437" i="4"/>
  <c r="D438" i="4"/>
  <c r="M37" i="4"/>
  <c r="L53" i="4"/>
  <c r="O33" i="4"/>
  <c r="N49" i="4"/>
  <c r="L69" i="4"/>
  <c r="K85" i="4"/>
  <c r="D420" i="4"/>
  <c r="D403" i="4"/>
  <c r="J105" i="1"/>
  <c r="J169" i="4" l="1"/>
  <c r="K151" i="4"/>
  <c r="N52" i="4"/>
  <c r="N38" i="4"/>
  <c r="L420" i="4"/>
  <c r="L109" i="4"/>
  <c r="K127" i="4"/>
  <c r="O492" i="4"/>
  <c r="Q492" i="4" s="1"/>
  <c r="R492" i="4" s="1"/>
  <c r="D65" i="4"/>
  <c r="O31" i="4"/>
  <c r="I211" i="4"/>
  <c r="J193" i="4"/>
  <c r="P433" i="4"/>
  <c r="N37" i="4"/>
  <c r="M53" i="4"/>
  <c r="O45" i="4"/>
  <c r="I235" i="4"/>
  <c r="H253" i="4"/>
  <c r="G319" i="4"/>
  <c r="F337" i="4"/>
  <c r="E403" i="4"/>
  <c r="D421" i="4"/>
  <c r="K420" i="4"/>
  <c r="K462" i="4"/>
  <c r="L462" i="4"/>
  <c r="D446" i="4"/>
  <c r="D447" i="4" s="1"/>
  <c r="E447" i="4" s="1"/>
  <c r="F447" i="4" s="1"/>
  <c r="G447" i="4" s="1"/>
  <c r="H447" i="4" s="1"/>
  <c r="I447" i="4" s="1"/>
  <c r="J447" i="4" s="1"/>
  <c r="K447" i="4" s="1"/>
  <c r="L447" i="4" s="1"/>
  <c r="M447" i="4" s="1"/>
  <c r="N447" i="4" s="1"/>
  <c r="O447" i="4" s="1"/>
  <c r="H488" i="4" s="1"/>
  <c r="P438" i="4"/>
  <c r="F462" i="4"/>
  <c r="M69" i="4"/>
  <c r="L85" i="4"/>
  <c r="F420" i="4"/>
  <c r="D444" i="4"/>
  <c r="P434" i="4"/>
  <c r="G478" i="4"/>
  <c r="O49" i="4"/>
  <c r="O51" i="4"/>
  <c r="O36" i="4"/>
  <c r="M39" i="4"/>
  <c r="M55" i="4" s="1"/>
  <c r="M54" i="4"/>
  <c r="E379" i="4"/>
  <c r="F361" i="4"/>
  <c r="H277" i="4"/>
  <c r="G295" i="4"/>
  <c r="K105" i="1"/>
  <c r="N53" i="4" l="1"/>
  <c r="O37" i="4"/>
  <c r="M109" i="4"/>
  <c r="L127" i="4"/>
  <c r="F403" i="4"/>
  <c r="E421" i="4"/>
  <c r="G361" i="4"/>
  <c r="F379" i="4"/>
  <c r="J211" i="4"/>
  <c r="K193" i="4"/>
  <c r="H319" i="4"/>
  <c r="G337" i="4"/>
  <c r="N39" i="4"/>
  <c r="N55" i="4" s="1"/>
  <c r="N54" i="4"/>
  <c r="H295" i="4"/>
  <c r="I277" i="4"/>
  <c r="D462" i="4"/>
  <c r="D445" i="4"/>
  <c r="M85" i="4"/>
  <c r="N69" i="4"/>
  <c r="I253" i="4"/>
  <c r="J235" i="4"/>
  <c r="D71" i="4"/>
  <c r="D66" i="4"/>
  <c r="D79" i="4"/>
  <c r="D80" i="4" s="1"/>
  <c r="E65" i="4"/>
  <c r="L151" i="4"/>
  <c r="K169" i="4"/>
  <c r="O52" i="4"/>
  <c r="O38" i="4"/>
  <c r="J478" i="4"/>
  <c r="L478" i="4" s="1"/>
  <c r="Q45" i="4"/>
  <c r="L105" i="1"/>
  <c r="F421" i="4" l="1"/>
  <c r="G403" i="4"/>
  <c r="M127" i="4"/>
  <c r="N109" i="4"/>
  <c r="D463" i="4"/>
  <c r="E445" i="4"/>
  <c r="K211" i="4"/>
  <c r="L193" i="4"/>
  <c r="D87" i="4"/>
  <c r="D72" i="4"/>
  <c r="O39" i="4"/>
  <c r="O55" i="4" s="1"/>
  <c r="O54" i="4"/>
  <c r="J253" i="4"/>
  <c r="K235" i="4"/>
  <c r="H361" i="4"/>
  <c r="G379" i="4"/>
  <c r="N85" i="4"/>
  <c r="O69" i="4"/>
  <c r="L169" i="4"/>
  <c r="M151" i="4"/>
  <c r="E79" i="4"/>
  <c r="E80" i="4" s="1"/>
  <c r="E82" i="4" s="1"/>
  <c r="E66" i="4"/>
  <c r="E493" i="4" s="1"/>
  <c r="F65" i="4"/>
  <c r="E71" i="4"/>
  <c r="I319" i="4"/>
  <c r="H337" i="4"/>
  <c r="D82" i="4"/>
  <c r="D83" i="4" s="1"/>
  <c r="E83" i="4" s="1"/>
  <c r="D81" i="4"/>
  <c r="E81" i="4" s="1"/>
  <c r="I478" i="4"/>
  <c r="K478" i="4" s="1"/>
  <c r="O53" i="4"/>
  <c r="Q53" i="4" s="1"/>
  <c r="Q37" i="4"/>
  <c r="D493" i="4"/>
  <c r="D67" i="4"/>
  <c r="N478" i="4"/>
  <c r="J277" i="4"/>
  <c r="I295" i="4"/>
  <c r="M105" i="1"/>
  <c r="F79" i="4" l="1"/>
  <c r="F80" i="4" s="1"/>
  <c r="F82" i="4" s="1"/>
  <c r="F66" i="4"/>
  <c r="G65" i="4"/>
  <c r="F71" i="4"/>
  <c r="J295" i="4"/>
  <c r="K277" i="4"/>
  <c r="L235" i="4"/>
  <c r="K253" i="4"/>
  <c r="M478" i="4"/>
  <c r="R478" i="4"/>
  <c r="Q478" i="4"/>
  <c r="H379" i="4"/>
  <c r="I361" i="4"/>
  <c r="E463" i="4"/>
  <c r="F445" i="4"/>
  <c r="F81" i="4"/>
  <c r="M169" i="4"/>
  <c r="N151" i="4"/>
  <c r="N127" i="4"/>
  <c r="O109" i="4"/>
  <c r="E87" i="4"/>
  <c r="E72" i="4"/>
  <c r="F83" i="4"/>
  <c r="L211" i="4"/>
  <c r="M193" i="4"/>
  <c r="E67" i="4"/>
  <c r="G479" i="4"/>
  <c r="O85" i="4"/>
  <c r="D73" i="4"/>
  <c r="D88" i="4"/>
  <c r="D74" i="4"/>
  <c r="G421" i="4"/>
  <c r="H403" i="4"/>
  <c r="J319" i="4"/>
  <c r="I337" i="4"/>
  <c r="N105" i="1"/>
  <c r="H421" i="4" l="1"/>
  <c r="I403" i="4"/>
  <c r="N169" i="4"/>
  <c r="O151" i="4"/>
  <c r="K295" i="4"/>
  <c r="L277" i="4"/>
  <c r="M235" i="4"/>
  <c r="L253" i="4"/>
  <c r="F87" i="4"/>
  <c r="F72" i="4"/>
  <c r="G71" i="4"/>
  <c r="G66" i="4"/>
  <c r="G79" i="4"/>
  <c r="G80" i="4" s="1"/>
  <c r="G82" i="4" s="1"/>
  <c r="G83" i="4" s="1"/>
  <c r="H65" i="4"/>
  <c r="G480" i="4"/>
  <c r="O127" i="4"/>
  <c r="I379" i="4"/>
  <c r="J361" i="4"/>
  <c r="J337" i="4"/>
  <c r="K319" i="4"/>
  <c r="E88" i="4"/>
  <c r="E74" i="4"/>
  <c r="F493" i="4"/>
  <c r="M211" i="4"/>
  <c r="N193" i="4"/>
  <c r="D75" i="4"/>
  <c r="D91" i="4" s="1"/>
  <c r="D90" i="4"/>
  <c r="E73" i="4"/>
  <c r="D89" i="4"/>
  <c r="F463" i="4"/>
  <c r="G445" i="4"/>
  <c r="F67" i="4"/>
  <c r="O105" i="1"/>
  <c r="H79" i="4" l="1"/>
  <c r="H80" i="4" s="1"/>
  <c r="H82" i="4" s="1"/>
  <c r="H83" i="4" s="1"/>
  <c r="H71" i="4"/>
  <c r="I65" i="4"/>
  <c r="H66" i="4"/>
  <c r="H493" i="4" s="1"/>
  <c r="I421" i="4"/>
  <c r="J403" i="4"/>
  <c r="N235" i="4"/>
  <c r="M253" i="4"/>
  <c r="N211" i="4"/>
  <c r="O193" i="4"/>
  <c r="L319" i="4"/>
  <c r="K337" i="4"/>
  <c r="G493" i="4"/>
  <c r="G67" i="4"/>
  <c r="M277" i="4"/>
  <c r="L295" i="4"/>
  <c r="H445" i="4"/>
  <c r="G463" i="4"/>
  <c r="G87" i="4"/>
  <c r="G72" i="4"/>
  <c r="J379" i="4"/>
  <c r="K361" i="4"/>
  <c r="F88" i="4"/>
  <c r="F74" i="4"/>
  <c r="G481" i="4"/>
  <c r="O169" i="4"/>
  <c r="G81" i="4"/>
  <c r="H81" i="4" s="1"/>
  <c r="F73" i="4"/>
  <c r="E89" i="4"/>
  <c r="E90" i="4"/>
  <c r="E75" i="4"/>
  <c r="E91" i="4" s="1"/>
  <c r="H463" i="4" l="1"/>
  <c r="I445" i="4"/>
  <c r="F89" i="4"/>
  <c r="G73" i="4"/>
  <c r="L361" i="4"/>
  <c r="K379" i="4"/>
  <c r="M295" i="4"/>
  <c r="N277" i="4"/>
  <c r="J421" i="4"/>
  <c r="K403" i="4"/>
  <c r="L337" i="4"/>
  <c r="M319" i="4"/>
  <c r="I79" i="4"/>
  <c r="I80" i="4" s="1"/>
  <c r="I82" i="4" s="1"/>
  <c r="I83" i="4" s="1"/>
  <c r="J65" i="4"/>
  <c r="I71" i="4"/>
  <c r="I66" i="4"/>
  <c r="O235" i="4"/>
  <c r="N253" i="4"/>
  <c r="H87" i="4"/>
  <c r="H72" i="4"/>
  <c r="F90" i="4"/>
  <c r="F75" i="4"/>
  <c r="F91" i="4" s="1"/>
  <c r="I67" i="4"/>
  <c r="G482" i="4"/>
  <c r="O211" i="4"/>
  <c r="G88" i="4"/>
  <c r="G74" i="4"/>
  <c r="H67" i="4"/>
  <c r="M337" i="4" l="1"/>
  <c r="N319" i="4"/>
  <c r="K421" i="4"/>
  <c r="L403" i="4"/>
  <c r="J445" i="4"/>
  <c r="I463" i="4"/>
  <c r="H88" i="4"/>
  <c r="H74" i="4"/>
  <c r="L379" i="4"/>
  <c r="M361" i="4"/>
  <c r="I81" i="4"/>
  <c r="J81" i="4" s="1"/>
  <c r="G89" i="4"/>
  <c r="H73" i="4"/>
  <c r="G483" i="4"/>
  <c r="O253" i="4"/>
  <c r="I493" i="4"/>
  <c r="N295" i="4"/>
  <c r="O277" i="4"/>
  <c r="G90" i="4"/>
  <c r="G75" i="4"/>
  <c r="G91" i="4" s="1"/>
  <c r="I87" i="4"/>
  <c r="I72" i="4"/>
  <c r="J79" i="4"/>
  <c r="J80" i="4" s="1"/>
  <c r="J82" i="4" s="1"/>
  <c r="J83" i="4" s="1"/>
  <c r="J71" i="4"/>
  <c r="K65" i="4"/>
  <c r="J66" i="4"/>
  <c r="G484" i="4" l="1"/>
  <c r="O295" i="4"/>
  <c r="J87" i="4"/>
  <c r="J72" i="4"/>
  <c r="I88" i="4"/>
  <c r="I74" i="4"/>
  <c r="O319" i="4"/>
  <c r="N337" i="4"/>
  <c r="J463" i="4"/>
  <c r="K445" i="4"/>
  <c r="M403" i="4"/>
  <c r="L421" i="4"/>
  <c r="H90" i="4"/>
  <c r="H75" i="4"/>
  <c r="H91" i="4" s="1"/>
  <c r="J493" i="4"/>
  <c r="K67" i="4"/>
  <c r="J67" i="4"/>
  <c r="H89" i="4"/>
  <c r="I73" i="4"/>
  <c r="K79" i="4"/>
  <c r="K80" i="4" s="1"/>
  <c r="K82" i="4" s="1"/>
  <c r="K83" i="4" s="1"/>
  <c r="K71" i="4"/>
  <c r="K66" i="4"/>
  <c r="L65" i="4"/>
  <c r="K81" i="4"/>
  <c r="N361" i="4"/>
  <c r="M379" i="4"/>
  <c r="I89" i="4" l="1"/>
  <c r="J73" i="4"/>
  <c r="N403" i="4"/>
  <c r="M421" i="4"/>
  <c r="I90" i="4"/>
  <c r="I75" i="4"/>
  <c r="I91" i="4" s="1"/>
  <c r="N379" i="4"/>
  <c r="O361" i="4"/>
  <c r="J88" i="4"/>
  <c r="J74" i="4"/>
  <c r="L71" i="4"/>
  <c r="L79" i="4"/>
  <c r="L80" i="4" s="1"/>
  <c r="L82" i="4" s="1"/>
  <c r="L83" i="4" s="1"/>
  <c r="L66" i="4"/>
  <c r="M65" i="4"/>
  <c r="L445" i="4"/>
  <c r="K463" i="4"/>
  <c r="K493" i="4"/>
  <c r="K87" i="4"/>
  <c r="K72" i="4"/>
  <c r="G485" i="4"/>
  <c r="O337" i="4"/>
  <c r="L493" i="4" l="1"/>
  <c r="L67" i="4"/>
  <c r="L81" i="4"/>
  <c r="O403" i="4"/>
  <c r="N421" i="4"/>
  <c r="K88" i="4"/>
  <c r="K74" i="4"/>
  <c r="L87" i="4"/>
  <c r="L72" i="4"/>
  <c r="J90" i="4"/>
  <c r="J75" i="4"/>
  <c r="J91" i="4" s="1"/>
  <c r="J89" i="4"/>
  <c r="K73" i="4"/>
  <c r="L463" i="4"/>
  <c r="M445" i="4"/>
  <c r="G486" i="4"/>
  <c r="O379" i="4"/>
  <c r="M71" i="4"/>
  <c r="M66" i="4"/>
  <c r="N65" i="4"/>
  <c r="M79" i="4"/>
  <c r="M80" i="4" s="1"/>
  <c r="M82" i="4" s="1"/>
  <c r="M83" i="4" s="1"/>
  <c r="L73" i="4" l="1"/>
  <c r="K89" i="4"/>
  <c r="O65" i="4"/>
  <c r="N79" i="4"/>
  <c r="N80" i="4" s="1"/>
  <c r="N82" i="4" s="1"/>
  <c r="N83" i="4" s="1"/>
  <c r="N66" i="4"/>
  <c r="N71" i="4"/>
  <c r="M81" i="4"/>
  <c r="N81" i="4" s="1"/>
  <c r="M463" i="4"/>
  <c r="N445" i="4"/>
  <c r="K75" i="4"/>
  <c r="K91" i="4" s="1"/>
  <c r="K90" i="4"/>
  <c r="M493" i="4"/>
  <c r="M67" i="4"/>
  <c r="G487" i="4"/>
  <c r="O421" i="4"/>
  <c r="M87" i="4"/>
  <c r="M72" i="4"/>
  <c r="L88" i="4"/>
  <c r="L74" i="4"/>
  <c r="N87" i="4" l="1"/>
  <c r="N72" i="4"/>
  <c r="N493" i="4"/>
  <c r="N67" i="4"/>
  <c r="M73" i="4"/>
  <c r="L89" i="4"/>
  <c r="L75" i="4"/>
  <c r="L91" i="4" s="1"/>
  <c r="L90" i="4"/>
  <c r="O79" i="4"/>
  <c r="O80" i="4" s="1"/>
  <c r="O82" i="4" s="1"/>
  <c r="O83" i="4" s="1"/>
  <c r="J479" i="4" s="1"/>
  <c r="L479" i="4" s="1"/>
  <c r="O71" i="4"/>
  <c r="O66" i="4"/>
  <c r="M88" i="4"/>
  <c r="M74" i="4"/>
  <c r="N463" i="4"/>
  <c r="O445" i="4"/>
  <c r="M75" i="4" l="1"/>
  <c r="M91" i="4" s="1"/>
  <c r="M90" i="4"/>
  <c r="M89" i="4"/>
  <c r="N73" i="4"/>
  <c r="O493" i="4"/>
  <c r="Q493" i="4" s="1"/>
  <c r="R493" i="4" s="1"/>
  <c r="D105" i="4"/>
  <c r="O67" i="4"/>
  <c r="O87" i="4"/>
  <c r="O72" i="4"/>
  <c r="N88" i="4"/>
  <c r="N74" i="4"/>
  <c r="O463" i="4"/>
  <c r="G488" i="4"/>
  <c r="O81" i="4"/>
  <c r="Q81" i="4" s="1"/>
  <c r="D121" i="4" l="1"/>
  <c r="D122" i="4" s="1"/>
  <c r="D113" i="4"/>
  <c r="E105" i="4"/>
  <c r="D106" i="4"/>
  <c r="N89" i="4"/>
  <c r="O73" i="4"/>
  <c r="N90" i="4"/>
  <c r="N75" i="4"/>
  <c r="N91" i="4" s="1"/>
  <c r="O88" i="4"/>
  <c r="O74" i="4"/>
  <c r="D494" i="4" l="1"/>
  <c r="E107" i="4"/>
  <c r="D107" i="4"/>
  <c r="I479" i="4"/>
  <c r="K479" i="4" s="1"/>
  <c r="O89" i="4"/>
  <c r="Q89" i="4" s="1"/>
  <c r="Q73" i="4"/>
  <c r="E113" i="4"/>
  <c r="E121" i="4"/>
  <c r="E122" i="4" s="1"/>
  <c r="E124" i="4" s="1"/>
  <c r="E106" i="4"/>
  <c r="E494" i="4" s="1"/>
  <c r="F105" i="4"/>
  <c r="O90" i="4"/>
  <c r="O75" i="4"/>
  <c r="O91" i="4" s="1"/>
  <c r="D129" i="4"/>
  <c r="D114" i="4"/>
  <c r="D123" i="4"/>
  <c r="D124" i="4"/>
  <c r="D125" i="4" s="1"/>
  <c r="E125" i="4" s="1"/>
  <c r="D130" i="4" l="1"/>
  <c r="D115" i="4"/>
  <c r="D116" i="4"/>
  <c r="F125" i="4"/>
  <c r="R479" i="4"/>
  <c r="M479" i="4"/>
  <c r="Q479" i="4"/>
  <c r="N479" i="4"/>
  <c r="F121" i="4"/>
  <c r="F122" i="4" s="1"/>
  <c r="F124" i="4" s="1"/>
  <c r="F113" i="4"/>
  <c r="G105" i="4"/>
  <c r="F106" i="4"/>
  <c r="F107" i="4"/>
  <c r="E123" i="4"/>
  <c r="F123" i="4" s="1"/>
  <c r="E129" i="4"/>
  <c r="E114" i="4"/>
  <c r="D117" i="4" l="1"/>
  <c r="D133" i="4" s="1"/>
  <c r="D132" i="4"/>
  <c r="E115" i="4"/>
  <c r="D131" i="4"/>
  <c r="F494" i="4"/>
  <c r="G107" i="4"/>
  <c r="E130" i="4"/>
  <c r="E116" i="4"/>
  <c r="G121" i="4"/>
  <c r="G122" i="4" s="1"/>
  <c r="G124" i="4" s="1"/>
  <c r="G125" i="4" s="1"/>
  <c r="G113" i="4"/>
  <c r="H105" i="4"/>
  <c r="G106" i="4"/>
  <c r="F129" i="4"/>
  <c r="F114" i="4"/>
  <c r="G129" i="4" l="1"/>
  <c r="G114" i="4"/>
  <c r="H121" i="4"/>
  <c r="H122" i="4" s="1"/>
  <c r="H124" i="4" s="1"/>
  <c r="H125" i="4" s="1"/>
  <c r="H113" i="4"/>
  <c r="I105" i="4"/>
  <c r="H106" i="4"/>
  <c r="E131" i="4"/>
  <c r="F115" i="4"/>
  <c r="E117" i="4"/>
  <c r="E133" i="4" s="1"/>
  <c r="E132" i="4"/>
  <c r="G123" i="4"/>
  <c r="H123" i="4" s="1"/>
  <c r="F130" i="4"/>
  <c r="F116" i="4"/>
  <c r="G494" i="4"/>
  <c r="H494" i="4" l="1"/>
  <c r="H107" i="4"/>
  <c r="H129" i="4"/>
  <c r="H114" i="4"/>
  <c r="G130" i="4"/>
  <c r="G116" i="4"/>
  <c r="F117" i="4"/>
  <c r="F133" i="4" s="1"/>
  <c r="F132" i="4"/>
  <c r="I121" i="4"/>
  <c r="I122" i="4" s="1"/>
  <c r="I124" i="4" s="1"/>
  <c r="I125" i="4" s="1"/>
  <c r="I113" i="4"/>
  <c r="I106" i="4"/>
  <c r="I494" i="4" s="1"/>
  <c r="J105" i="4"/>
  <c r="F131" i="4"/>
  <c r="G115" i="4"/>
  <c r="H130" i="4" l="1"/>
  <c r="H116" i="4"/>
  <c r="G131" i="4"/>
  <c r="H115" i="4"/>
  <c r="J107" i="4"/>
  <c r="I107" i="4"/>
  <c r="I129" i="4"/>
  <c r="I114" i="4"/>
  <c r="G117" i="4"/>
  <c r="G133" i="4" s="1"/>
  <c r="G132" i="4"/>
  <c r="J113" i="4"/>
  <c r="J121" i="4"/>
  <c r="J122" i="4" s="1"/>
  <c r="J124" i="4" s="1"/>
  <c r="J125" i="4" s="1"/>
  <c r="K105" i="4"/>
  <c r="J106" i="4"/>
  <c r="I123" i="4"/>
  <c r="J123" i="4" s="1"/>
  <c r="J129" i="4" l="1"/>
  <c r="J114" i="4"/>
  <c r="H131" i="4"/>
  <c r="I115" i="4"/>
  <c r="J494" i="4"/>
  <c r="I130" i="4"/>
  <c r="I116" i="4"/>
  <c r="H132" i="4"/>
  <c r="H117" i="4"/>
  <c r="H133" i="4" s="1"/>
  <c r="K121" i="4"/>
  <c r="K122" i="4" s="1"/>
  <c r="K124" i="4" s="1"/>
  <c r="K125" i="4" s="1"/>
  <c r="K113" i="4"/>
  <c r="K106" i="4"/>
  <c r="L105" i="4"/>
  <c r="K129" i="4" l="1"/>
  <c r="K114" i="4"/>
  <c r="L121" i="4"/>
  <c r="L122" i="4" s="1"/>
  <c r="L124" i="4" s="1"/>
  <c r="L125" i="4" s="1"/>
  <c r="L113" i="4"/>
  <c r="M105" i="4"/>
  <c r="L106" i="4"/>
  <c r="K494" i="4"/>
  <c r="K107" i="4"/>
  <c r="J130" i="4"/>
  <c r="J116" i="4"/>
  <c r="J115" i="4"/>
  <c r="I131" i="4"/>
  <c r="K123" i="4"/>
  <c r="L123" i="4" s="1"/>
  <c r="I132" i="4"/>
  <c r="I117" i="4"/>
  <c r="I133" i="4" s="1"/>
  <c r="M113" i="4" l="1"/>
  <c r="M121" i="4"/>
  <c r="M122" i="4" s="1"/>
  <c r="M124" i="4" s="1"/>
  <c r="M125" i="4" s="1"/>
  <c r="N105" i="4"/>
  <c r="M106" i="4"/>
  <c r="L129" i="4"/>
  <c r="L114" i="4"/>
  <c r="K130" i="4"/>
  <c r="K116" i="4"/>
  <c r="L494" i="4"/>
  <c r="L107" i="4"/>
  <c r="K115" i="4"/>
  <c r="J131" i="4"/>
  <c r="J132" i="4"/>
  <c r="J117" i="4"/>
  <c r="J133" i="4" s="1"/>
  <c r="L130" i="4" l="1"/>
  <c r="L116" i="4"/>
  <c r="L115" i="4"/>
  <c r="K131" i="4"/>
  <c r="M129" i="4"/>
  <c r="M114" i="4"/>
  <c r="M494" i="4"/>
  <c r="M107" i="4"/>
  <c r="N121" i="4"/>
  <c r="N122" i="4" s="1"/>
  <c r="N124" i="4" s="1"/>
  <c r="N125" i="4" s="1"/>
  <c r="N113" i="4"/>
  <c r="O105" i="4"/>
  <c r="N106" i="4"/>
  <c r="M123" i="4"/>
  <c r="N123" i="4" s="1"/>
  <c r="K132" i="4"/>
  <c r="K117" i="4"/>
  <c r="K133" i="4" s="1"/>
  <c r="L117" i="4" l="1"/>
  <c r="L133" i="4" s="1"/>
  <c r="L132" i="4"/>
  <c r="M130" i="4"/>
  <c r="M116" i="4"/>
  <c r="M115" i="4"/>
  <c r="L131" i="4"/>
  <c r="N129" i="4"/>
  <c r="N114" i="4"/>
  <c r="N494" i="4"/>
  <c r="N107" i="4"/>
  <c r="O121" i="4"/>
  <c r="O122" i="4" s="1"/>
  <c r="O124" i="4" s="1"/>
  <c r="O125" i="4" s="1"/>
  <c r="O113" i="4"/>
  <c r="O106" i="4"/>
  <c r="O129" i="4" l="1"/>
  <c r="O114" i="4"/>
  <c r="M117" i="4"/>
  <c r="M133" i="4" s="1"/>
  <c r="M132" i="4"/>
  <c r="N115" i="4"/>
  <c r="M131" i="4"/>
  <c r="O123" i="4"/>
  <c r="O494" i="4"/>
  <c r="Q494" i="4" s="1"/>
  <c r="R494" i="4" s="1"/>
  <c r="D147" i="4"/>
  <c r="O107" i="4"/>
  <c r="N130" i="4"/>
  <c r="N116" i="4"/>
  <c r="N117" i="4" l="1"/>
  <c r="N133" i="4" s="1"/>
  <c r="N132" i="4"/>
  <c r="J480" i="4"/>
  <c r="L480" i="4" s="1"/>
  <c r="Q123" i="4"/>
  <c r="O130" i="4"/>
  <c r="O116" i="4"/>
  <c r="N131" i="4"/>
  <c r="O115" i="4"/>
  <c r="D163" i="4"/>
  <c r="D164" i="4" s="1"/>
  <c r="D155" i="4"/>
  <c r="E147" i="4"/>
  <c r="D148" i="4"/>
  <c r="O117" i="4" l="1"/>
  <c r="O133" i="4" s="1"/>
  <c r="O132" i="4"/>
  <c r="D495" i="4"/>
  <c r="E149" i="4"/>
  <c r="D149" i="4"/>
  <c r="D171" i="4"/>
  <c r="D156" i="4"/>
  <c r="I480" i="4"/>
  <c r="K480" i="4" s="1"/>
  <c r="Q115" i="4"/>
  <c r="O131" i="4"/>
  <c r="Q131" i="4" s="1"/>
  <c r="E155" i="4"/>
  <c r="E163" i="4"/>
  <c r="E164" i="4" s="1"/>
  <c r="E166" i="4" s="1"/>
  <c r="F147" i="4"/>
  <c r="E148" i="4"/>
  <c r="E495" i="4" s="1"/>
  <c r="D166" i="4"/>
  <c r="D167" i="4" s="1"/>
  <c r="D165" i="4"/>
  <c r="E171" i="4" l="1"/>
  <c r="E156" i="4"/>
  <c r="F155" i="4"/>
  <c r="F163" i="4"/>
  <c r="F164" i="4" s="1"/>
  <c r="F166" i="4" s="1"/>
  <c r="G147" i="4"/>
  <c r="F148" i="4"/>
  <c r="Q480" i="4"/>
  <c r="M480" i="4"/>
  <c r="R480" i="4"/>
  <c r="N480" i="4"/>
  <c r="E167" i="4"/>
  <c r="D157" i="4"/>
  <c r="D172" i="4"/>
  <c r="D158" i="4"/>
  <c r="F149" i="4"/>
  <c r="E165" i="4"/>
  <c r="G155" i="4" l="1"/>
  <c r="G163" i="4"/>
  <c r="G164" i="4" s="1"/>
  <c r="G166" i="4" s="1"/>
  <c r="G148" i="4"/>
  <c r="G495" i="4" s="1"/>
  <c r="H147" i="4"/>
  <c r="F495" i="4"/>
  <c r="G149" i="4"/>
  <c r="D173" i="4"/>
  <c r="E157" i="4"/>
  <c r="F171" i="4"/>
  <c r="F156" i="4"/>
  <c r="E172" i="4"/>
  <c r="E158" i="4"/>
  <c r="D174" i="4"/>
  <c r="D159" i="4"/>
  <c r="D175" i="4" s="1"/>
  <c r="F167" i="4"/>
  <c r="G167" i="4" s="1"/>
  <c r="F165" i="4"/>
  <c r="G165" i="4" s="1"/>
  <c r="E173" i="4" l="1"/>
  <c r="F157" i="4"/>
  <c r="E174" i="4"/>
  <c r="E159" i="4"/>
  <c r="E175" i="4" s="1"/>
  <c r="H163" i="4"/>
  <c r="H164" i="4" s="1"/>
  <c r="H166" i="4" s="1"/>
  <c r="H167" i="4" s="1"/>
  <c r="H155" i="4"/>
  <c r="H148" i="4"/>
  <c r="I147" i="4"/>
  <c r="F172" i="4"/>
  <c r="F158" i="4"/>
  <c r="G171" i="4"/>
  <c r="G156" i="4"/>
  <c r="F174" i="4" l="1"/>
  <c r="F159" i="4"/>
  <c r="F175" i="4" s="1"/>
  <c r="H495" i="4"/>
  <c r="H149" i="4"/>
  <c r="H171" i="4"/>
  <c r="H156" i="4"/>
  <c r="H165" i="4"/>
  <c r="I165" i="4" s="1"/>
  <c r="F173" i="4"/>
  <c r="G157" i="4"/>
  <c r="G172" i="4"/>
  <c r="G158" i="4"/>
  <c r="I163" i="4"/>
  <c r="I164" i="4" s="1"/>
  <c r="I166" i="4" s="1"/>
  <c r="I167" i="4" s="1"/>
  <c r="I155" i="4"/>
  <c r="J147" i="4"/>
  <c r="I148" i="4"/>
  <c r="I495" i="4" s="1"/>
  <c r="G173" i="4" l="1"/>
  <c r="H157" i="4"/>
  <c r="I171" i="4"/>
  <c r="I156" i="4"/>
  <c r="I149" i="4"/>
  <c r="H172" i="4"/>
  <c r="H158" i="4"/>
  <c r="G174" i="4"/>
  <c r="G159" i="4"/>
  <c r="G175" i="4" s="1"/>
  <c r="J163" i="4"/>
  <c r="J164" i="4" s="1"/>
  <c r="J166" i="4" s="1"/>
  <c r="J167" i="4" s="1"/>
  <c r="J155" i="4"/>
  <c r="K147" i="4"/>
  <c r="J148" i="4"/>
  <c r="J149" i="4"/>
  <c r="J171" i="4" l="1"/>
  <c r="J156" i="4"/>
  <c r="H173" i="4"/>
  <c r="I157" i="4"/>
  <c r="I172" i="4"/>
  <c r="I158" i="4"/>
  <c r="J165" i="4"/>
  <c r="K165" i="4" s="1"/>
  <c r="K155" i="4"/>
  <c r="K163" i="4"/>
  <c r="K164" i="4" s="1"/>
  <c r="K166" i="4" s="1"/>
  <c r="K167" i="4" s="1"/>
  <c r="K148" i="4"/>
  <c r="L147" i="4"/>
  <c r="H174" i="4"/>
  <c r="H159" i="4"/>
  <c r="H175" i="4" s="1"/>
  <c r="J495" i="4"/>
  <c r="I174" i="4" l="1"/>
  <c r="I159" i="4"/>
  <c r="I175" i="4" s="1"/>
  <c r="L155" i="4"/>
  <c r="L163" i="4"/>
  <c r="L164" i="4" s="1"/>
  <c r="L166" i="4" s="1"/>
  <c r="L167" i="4" s="1"/>
  <c r="L148" i="4"/>
  <c r="M147" i="4"/>
  <c r="J172" i="4"/>
  <c r="J158" i="4"/>
  <c r="I173" i="4"/>
  <c r="J157" i="4"/>
  <c r="K495" i="4"/>
  <c r="K149" i="4"/>
  <c r="K171" i="4"/>
  <c r="K156" i="4"/>
  <c r="M163" i="4" l="1"/>
  <c r="M164" i="4" s="1"/>
  <c r="M166" i="4" s="1"/>
  <c r="M167" i="4" s="1"/>
  <c r="M155" i="4"/>
  <c r="M148" i="4"/>
  <c r="M495" i="4" s="1"/>
  <c r="N147" i="4"/>
  <c r="L495" i="4"/>
  <c r="L149" i="4"/>
  <c r="M149" i="4"/>
  <c r="K157" i="4"/>
  <c r="J173" i="4"/>
  <c r="K172" i="4"/>
  <c r="K158" i="4"/>
  <c r="L171" i="4"/>
  <c r="L156" i="4"/>
  <c r="L165" i="4"/>
  <c r="M165" i="4" s="1"/>
  <c r="J174" i="4"/>
  <c r="J159" i="4"/>
  <c r="J175" i="4" s="1"/>
  <c r="N155" i="4" l="1"/>
  <c r="N163" i="4"/>
  <c r="N164" i="4" s="1"/>
  <c r="N166" i="4" s="1"/>
  <c r="N167" i="4" s="1"/>
  <c r="N148" i="4"/>
  <c r="O147" i="4"/>
  <c r="M171" i="4"/>
  <c r="M156" i="4"/>
  <c r="L172" i="4"/>
  <c r="L158" i="4"/>
  <c r="K159" i="4"/>
  <c r="K175" i="4" s="1"/>
  <c r="K174" i="4"/>
  <c r="L157" i="4"/>
  <c r="K173" i="4"/>
  <c r="M172" i="4" l="1"/>
  <c r="M158" i="4"/>
  <c r="O155" i="4"/>
  <c r="O163" i="4"/>
  <c r="O164" i="4" s="1"/>
  <c r="O166" i="4" s="1"/>
  <c r="O167" i="4" s="1"/>
  <c r="O148" i="4"/>
  <c r="N495" i="4"/>
  <c r="N149" i="4"/>
  <c r="N165" i="4"/>
  <c r="L173" i="4"/>
  <c r="M157" i="4"/>
  <c r="N171" i="4"/>
  <c r="N156" i="4"/>
  <c r="L174" i="4"/>
  <c r="L159" i="4"/>
  <c r="L175" i="4" s="1"/>
  <c r="O495" i="4" l="1"/>
  <c r="Q495" i="4" s="1"/>
  <c r="R495" i="4" s="1"/>
  <c r="D189" i="4"/>
  <c r="O149" i="4"/>
  <c r="M173" i="4"/>
  <c r="N157" i="4"/>
  <c r="N172" i="4"/>
  <c r="N158" i="4"/>
  <c r="O171" i="4"/>
  <c r="O156" i="4"/>
  <c r="M174" i="4"/>
  <c r="M159" i="4"/>
  <c r="M175" i="4" s="1"/>
  <c r="O165" i="4"/>
  <c r="N174" i="4" l="1"/>
  <c r="N159" i="4"/>
  <c r="N175" i="4" s="1"/>
  <c r="J481" i="4"/>
  <c r="L481" i="4" s="1"/>
  <c r="Q165" i="4"/>
  <c r="D197" i="4"/>
  <c r="D205" i="4"/>
  <c r="D206" i="4" s="1"/>
  <c r="E189" i="4"/>
  <c r="D190" i="4"/>
  <c r="O157" i="4"/>
  <c r="N173" i="4"/>
  <c r="O172" i="4"/>
  <c r="O158" i="4"/>
  <c r="D496" i="4" l="1"/>
  <c r="D191" i="4"/>
  <c r="D213" i="4"/>
  <c r="D198" i="4"/>
  <c r="D207" i="4"/>
  <c r="E207" i="4" s="1"/>
  <c r="D208" i="4"/>
  <c r="D209" i="4" s="1"/>
  <c r="E205" i="4"/>
  <c r="E206" i="4" s="1"/>
  <c r="E208" i="4" s="1"/>
  <c r="E197" i="4"/>
  <c r="E190" i="4"/>
  <c r="E496" i="4" s="1"/>
  <c r="F189" i="4"/>
  <c r="O174" i="4"/>
  <c r="O159" i="4"/>
  <c r="O175" i="4" s="1"/>
  <c r="I481" i="4"/>
  <c r="Q157" i="4"/>
  <c r="O173" i="4"/>
  <c r="Q173" i="4" s="1"/>
  <c r="E213" i="4" l="1"/>
  <c r="E198" i="4"/>
  <c r="F205" i="4"/>
  <c r="F206" i="4" s="1"/>
  <c r="F208" i="4" s="1"/>
  <c r="F197" i="4"/>
  <c r="G189" i="4"/>
  <c r="F190" i="4"/>
  <c r="D214" i="4"/>
  <c r="D199" i="4"/>
  <c r="D200" i="4"/>
  <c r="K481" i="4"/>
  <c r="I473" i="4" s="1"/>
  <c r="E209" i="4"/>
  <c r="F209" i="4" s="1"/>
  <c r="E191" i="4"/>
  <c r="D215" i="4" l="1"/>
  <c r="E199" i="4"/>
  <c r="E214" i="4"/>
  <c r="E200" i="4"/>
  <c r="F496" i="4"/>
  <c r="G191" i="4"/>
  <c r="F191" i="4"/>
  <c r="G205" i="4"/>
  <c r="G206" i="4" s="1"/>
  <c r="G208" i="4" s="1"/>
  <c r="G209" i="4" s="1"/>
  <c r="G197" i="4"/>
  <c r="G190" i="4"/>
  <c r="H189" i="4"/>
  <c r="F213" i="4"/>
  <c r="F198" i="4"/>
  <c r="Q481" i="4"/>
  <c r="M481" i="4"/>
  <c r="R481" i="4"/>
  <c r="H473" i="4"/>
  <c r="G473" i="4"/>
  <c r="N481" i="4"/>
  <c r="D201" i="4"/>
  <c r="D217" i="4" s="1"/>
  <c r="D216" i="4"/>
  <c r="F207" i="4"/>
  <c r="G207" i="4" s="1"/>
  <c r="F214" i="4" l="1"/>
  <c r="F200" i="4"/>
  <c r="G496" i="4"/>
  <c r="H191" i="4"/>
  <c r="H205" i="4"/>
  <c r="H206" i="4" s="1"/>
  <c r="H208" i="4" s="1"/>
  <c r="H209" i="4" s="1"/>
  <c r="H197" i="4"/>
  <c r="I189" i="4"/>
  <c r="H190" i="4"/>
  <c r="H207" i="4"/>
  <c r="G213" i="4"/>
  <c r="G198" i="4"/>
  <c r="E215" i="4"/>
  <c r="F199" i="4"/>
  <c r="E201" i="4"/>
  <c r="E217" i="4" s="1"/>
  <c r="E216" i="4"/>
  <c r="H496" i="4" l="1"/>
  <c r="I197" i="4"/>
  <c r="I205" i="4"/>
  <c r="I206" i="4" s="1"/>
  <c r="I208" i="4" s="1"/>
  <c r="I209" i="4" s="1"/>
  <c r="I190" i="4"/>
  <c r="J189" i="4"/>
  <c r="F201" i="4"/>
  <c r="F217" i="4" s="1"/>
  <c r="F216" i="4"/>
  <c r="G214" i="4"/>
  <c r="G200" i="4"/>
  <c r="H213" i="4"/>
  <c r="H198" i="4"/>
  <c r="F215" i="4"/>
  <c r="G199" i="4"/>
  <c r="I496" i="4" l="1"/>
  <c r="I191" i="4"/>
  <c r="I207" i="4"/>
  <c r="J207" i="4" s="1"/>
  <c r="G216" i="4"/>
  <c r="G201" i="4"/>
  <c r="G217" i="4" s="1"/>
  <c r="I213" i="4"/>
  <c r="I198" i="4"/>
  <c r="G215" i="4"/>
  <c r="H199" i="4"/>
  <c r="H214" i="4"/>
  <c r="H200" i="4"/>
  <c r="J205" i="4"/>
  <c r="J206" i="4" s="1"/>
  <c r="J208" i="4" s="1"/>
  <c r="J209" i="4" s="1"/>
  <c r="J197" i="4"/>
  <c r="J190" i="4"/>
  <c r="J496" i="4" s="1"/>
  <c r="K189" i="4"/>
  <c r="I199" i="4" l="1"/>
  <c r="H215" i="4"/>
  <c r="K197" i="4"/>
  <c r="K205" i="4"/>
  <c r="K206" i="4" s="1"/>
  <c r="K208" i="4" s="1"/>
  <c r="K209" i="4" s="1"/>
  <c r="L189" i="4"/>
  <c r="K190" i="4"/>
  <c r="K496" i="4" s="1"/>
  <c r="I214" i="4"/>
  <c r="I200" i="4"/>
  <c r="J191" i="4"/>
  <c r="J213" i="4"/>
  <c r="J198" i="4"/>
  <c r="H201" i="4"/>
  <c r="H217" i="4" s="1"/>
  <c r="H216" i="4"/>
  <c r="K191" i="4" l="1"/>
  <c r="L197" i="4"/>
  <c r="L205" i="4"/>
  <c r="L206" i="4" s="1"/>
  <c r="L208" i="4" s="1"/>
  <c r="L209" i="4" s="1"/>
  <c r="L190" i="4"/>
  <c r="M189" i="4"/>
  <c r="J214" i="4"/>
  <c r="J200" i="4"/>
  <c r="I215" i="4"/>
  <c r="J199" i="4"/>
  <c r="K213" i="4"/>
  <c r="K198" i="4"/>
  <c r="K207" i="4"/>
  <c r="L207" i="4" s="1"/>
  <c r="I201" i="4"/>
  <c r="I217" i="4" s="1"/>
  <c r="I216" i="4"/>
  <c r="L496" i="4" l="1"/>
  <c r="L191" i="4"/>
  <c r="K214" i="4"/>
  <c r="K200" i="4"/>
  <c r="J216" i="4"/>
  <c r="J201" i="4"/>
  <c r="J217" i="4" s="1"/>
  <c r="M205" i="4"/>
  <c r="M206" i="4" s="1"/>
  <c r="M208" i="4" s="1"/>
  <c r="M209" i="4" s="1"/>
  <c r="M197" i="4"/>
  <c r="N189" i="4"/>
  <c r="M190" i="4"/>
  <c r="L213" i="4"/>
  <c r="L198" i="4"/>
  <c r="J215" i="4"/>
  <c r="K199" i="4"/>
  <c r="K215" i="4" l="1"/>
  <c r="L199" i="4"/>
  <c r="K216" i="4"/>
  <c r="K201" i="4"/>
  <c r="K217" i="4" s="1"/>
  <c r="N205" i="4"/>
  <c r="N206" i="4" s="1"/>
  <c r="N208" i="4" s="1"/>
  <c r="N209" i="4" s="1"/>
  <c r="N197" i="4"/>
  <c r="N190" i="4"/>
  <c r="O189" i="4"/>
  <c r="M207" i="4"/>
  <c r="L214" i="4"/>
  <c r="L200" i="4"/>
  <c r="M496" i="4"/>
  <c r="M191" i="4"/>
  <c r="M213" i="4"/>
  <c r="M198" i="4"/>
  <c r="L216" i="4" l="1"/>
  <c r="L201" i="4"/>
  <c r="L217" i="4" s="1"/>
  <c r="N496" i="4"/>
  <c r="N191" i="4"/>
  <c r="N213" i="4"/>
  <c r="N198" i="4"/>
  <c r="M214" i="4"/>
  <c r="M200" i="4"/>
  <c r="L215" i="4"/>
  <c r="M199" i="4"/>
  <c r="N207" i="4"/>
  <c r="O205" i="4"/>
  <c r="O206" i="4" s="1"/>
  <c r="O208" i="4" s="1"/>
  <c r="O209" i="4" s="1"/>
  <c r="O197" i="4"/>
  <c r="O190" i="4"/>
  <c r="N214" i="4" l="1"/>
  <c r="N200" i="4"/>
  <c r="N199" i="4"/>
  <c r="M215" i="4"/>
  <c r="O213" i="4"/>
  <c r="O198" i="4"/>
  <c r="O496" i="4"/>
  <c r="Q496" i="4" s="1"/>
  <c r="R496" i="4" s="1"/>
  <c r="D231" i="4"/>
  <c r="O191" i="4"/>
  <c r="O207" i="4"/>
  <c r="M216" i="4"/>
  <c r="M201" i="4"/>
  <c r="M217" i="4" s="1"/>
  <c r="D247" i="4" l="1"/>
  <c r="D248" i="4" s="1"/>
  <c r="D239" i="4"/>
  <c r="D232" i="4"/>
  <c r="E231" i="4"/>
  <c r="O214" i="4"/>
  <c r="O200" i="4"/>
  <c r="O199" i="4"/>
  <c r="N215" i="4"/>
  <c r="N201" i="4"/>
  <c r="N217" i="4" s="1"/>
  <c r="N216" i="4"/>
  <c r="J482" i="4"/>
  <c r="L482" i="4" s="1"/>
  <c r="Q207" i="4"/>
  <c r="O216" i="4" l="1"/>
  <c r="O201" i="4"/>
  <c r="O217" i="4" s="1"/>
  <c r="D497" i="4"/>
  <c r="D233" i="4"/>
  <c r="O215" i="4"/>
  <c r="Q215" i="4" s="1"/>
  <c r="I482" i="4"/>
  <c r="K482" i="4" s="1"/>
  <c r="Q199" i="4"/>
  <c r="E247" i="4"/>
  <c r="E248" i="4" s="1"/>
  <c r="E250" i="4" s="1"/>
  <c r="E239" i="4"/>
  <c r="F231" i="4"/>
  <c r="E232" i="4"/>
  <c r="E497" i="4" s="1"/>
  <c r="D255" i="4"/>
  <c r="D240" i="4"/>
  <c r="N482" i="4"/>
  <c r="D249" i="4"/>
  <c r="D250" i="4"/>
  <c r="D251" i="4" s="1"/>
  <c r="E251" i="4" s="1"/>
  <c r="D241" i="4" l="1"/>
  <c r="D256" i="4"/>
  <c r="D242" i="4"/>
  <c r="F251" i="4"/>
  <c r="E249" i="4"/>
  <c r="E233" i="4"/>
  <c r="F247" i="4"/>
  <c r="F248" i="4" s="1"/>
  <c r="F250" i="4" s="1"/>
  <c r="F239" i="4"/>
  <c r="F232" i="4"/>
  <c r="G231" i="4"/>
  <c r="E255" i="4"/>
  <c r="E240" i="4"/>
  <c r="R482" i="4"/>
  <c r="Q482" i="4"/>
  <c r="M482" i="4"/>
  <c r="D257" i="4" l="1"/>
  <c r="E241" i="4"/>
  <c r="G239" i="4"/>
  <c r="G247" i="4"/>
  <c r="G248" i="4" s="1"/>
  <c r="G250" i="4" s="1"/>
  <c r="G251" i="4" s="1"/>
  <c r="G232" i="4"/>
  <c r="H231" i="4"/>
  <c r="F497" i="4"/>
  <c r="F233" i="4"/>
  <c r="F255" i="4"/>
  <c r="F240" i="4"/>
  <c r="G233" i="4"/>
  <c r="D258" i="4"/>
  <c r="D243" i="4"/>
  <c r="D259" i="4" s="1"/>
  <c r="E256" i="4"/>
  <c r="E242" i="4"/>
  <c r="F249" i="4"/>
  <c r="G255" i="4" l="1"/>
  <c r="G240" i="4"/>
  <c r="G497" i="4"/>
  <c r="F256" i="4"/>
  <c r="F242" i="4"/>
  <c r="E257" i="4"/>
  <c r="F241" i="4"/>
  <c r="E258" i="4"/>
  <c r="E243" i="4"/>
  <c r="E259" i="4" s="1"/>
  <c r="G249" i="4"/>
  <c r="H249" i="4" s="1"/>
  <c r="H239" i="4"/>
  <c r="H247" i="4"/>
  <c r="H248" i="4" s="1"/>
  <c r="H250" i="4" s="1"/>
  <c r="H251" i="4" s="1"/>
  <c r="I231" i="4"/>
  <c r="H232" i="4"/>
  <c r="H497" i="4" s="1"/>
  <c r="H233" i="4"/>
  <c r="I239" i="4" l="1"/>
  <c r="I247" i="4"/>
  <c r="I248" i="4" s="1"/>
  <c r="I250" i="4" s="1"/>
  <c r="I251" i="4" s="1"/>
  <c r="I232" i="4"/>
  <c r="J231" i="4"/>
  <c r="G256" i="4"/>
  <c r="G242" i="4"/>
  <c r="F243" i="4"/>
  <c r="F259" i="4" s="1"/>
  <c r="F258" i="4"/>
  <c r="I249" i="4"/>
  <c r="H255" i="4"/>
  <c r="H240" i="4"/>
  <c r="F257" i="4"/>
  <c r="G241" i="4"/>
  <c r="G243" i="4" l="1"/>
  <c r="G259" i="4" s="1"/>
  <c r="G258" i="4"/>
  <c r="J249" i="4"/>
  <c r="I255" i="4"/>
  <c r="I240" i="4"/>
  <c r="J239" i="4"/>
  <c r="J247" i="4"/>
  <c r="J248" i="4" s="1"/>
  <c r="J250" i="4" s="1"/>
  <c r="J251" i="4" s="1"/>
  <c r="J232" i="4"/>
  <c r="K231" i="4"/>
  <c r="I497" i="4"/>
  <c r="I233" i="4"/>
  <c r="G257" i="4"/>
  <c r="H241" i="4"/>
  <c r="H256" i="4"/>
  <c r="H242" i="4"/>
  <c r="I256" i="4" l="1"/>
  <c r="I242" i="4"/>
  <c r="I241" i="4"/>
  <c r="H257" i="4"/>
  <c r="K247" i="4"/>
  <c r="K248" i="4" s="1"/>
  <c r="K250" i="4" s="1"/>
  <c r="K251" i="4" s="1"/>
  <c r="K239" i="4"/>
  <c r="K232" i="4"/>
  <c r="K497" i="4" s="1"/>
  <c r="L231" i="4"/>
  <c r="H258" i="4"/>
  <c r="H243" i="4"/>
  <c r="H259" i="4" s="1"/>
  <c r="J497" i="4"/>
  <c r="J233" i="4"/>
  <c r="K233" i="4"/>
  <c r="J255" i="4"/>
  <c r="J240" i="4"/>
  <c r="K249" i="4" l="1"/>
  <c r="L249" i="4" s="1"/>
  <c r="I258" i="4"/>
  <c r="I243" i="4"/>
  <c r="I259" i="4" s="1"/>
  <c r="K255" i="4"/>
  <c r="K240" i="4"/>
  <c r="J241" i="4"/>
  <c r="I257" i="4"/>
  <c r="L247" i="4"/>
  <c r="L248" i="4" s="1"/>
  <c r="L250" i="4" s="1"/>
  <c r="L251" i="4" s="1"/>
  <c r="L239" i="4"/>
  <c r="L232" i="4"/>
  <c r="M231" i="4"/>
  <c r="J256" i="4"/>
  <c r="J242" i="4"/>
  <c r="K241" i="4" l="1"/>
  <c r="J257" i="4"/>
  <c r="K256" i="4"/>
  <c r="K242" i="4"/>
  <c r="M249" i="4"/>
  <c r="J258" i="4"/>
  <c r="J243" i="4"/>
  <c r="J259" i="4" s="1"/>
  <c r="M247" i="4"/>
  <c r="M248" i="4" s="1"/>
  <c r="M250" i="4" s="1"/>
  <c r="M251" i="4" s="1"/>
  <c r="M239" i="4"/>
  <c r="N231" i="4"/>
  <c r="M232" i="4"/>
  <c r="L497" i="4"/>
  <c r="L233" i="4"/>
  <c r="L255" i="4"/>
  <c r="L240" i="4"/>
  <c r="K243" i="4" l="1"/>
  <c r="K259" i="4" s="1"/>
  <c r="K258" i="4"/>
  <c r="K257" i="4"/>
  <c r="L241" i="4"/>
  <c r="L256" i="4"/>
  <c r="L242" i="4"/>
  <c r="N249" i="4"/>
  <c r="M497" i="4"/>
  <c r="M233" i="4"/>
  <c r="N247" i="4"/>
  <c r="N248" i="4" s="1"/>
  <c r="N250" i="4" s="1"/>
  <c r="N251" i="4" s="1"/>
  <c r="N239" i="4"/>
  <c r="N232" i="4"/>
  <c r="O231" i="4"/>
  <c r="M255" i="4"/>
  <c r="M240" i="4"/>
  <c r="N255" i="4" l="1"/>
  <c r="N240" i="4"/>
  <c r="L243" i="4"/>
  <c r="L259" i="4" s="1"/>
  <c r="L258" i="4"/>
  <c r="N497" i="4"/>
  <c r="N233" i="4"/>
  <c r="M256" i="4"/>
  <c r="M242" i="4"/>
  <c r="O239" i="4"/>
  <c r="O247" i="4"/>
  <c r="O248" i="4" s="1"/>
  <c r="O250" i="4" s="1"/>
  <c r="O251" i="4" s="1"/>
  <c r="O232" i="4"/>
  <c r="L257" i="4"/>
  <c r="M241" i="4"/>
  <c r="O497" i="4" l="1"/>
  <c r="Q497" i="4" s="1"/>
  <c r="R497" i="4" s="1"/>
  <c r="D273" i="4"/>
  <c r="O233" i="4"/>
  <c r="N241" i="4"/>
  <c r="M257" i="4"/>
  <c r="O249" i="4"/>
  <c r="N256" i="4"/>
  <c r="N242" i="4"/>
  <c r="O255" i="4"/>
  <c r="O240" i="4"/>
  <c r="M258" i="4"/>
  <c r="M243" i="4"/>
  <c r="M259" i="4" s="1"/>
  <c r="N243" i="4" l="1"/>
  <c r="N259" i="4" s="1"/>
  <c r="N258" i="4"/>
  <c r="J483" i="4"/>
  <c r="L483" i="4" s="1"/>
  <c r="Q249" i="4"/>
  <c r="N257" i="4"/>
  <c r="O241" i="4"/>
  <c r="D289" i="4"/>
  <c r="D290" i="4" s="1"/>
  <c r="D281" i="4"/>
  <c r="E273" i="4"/>
  <c r="D274" i="4"/>
  <c r="O256" i="4"/>
  <c r="O242" i="4"/>
  <c r="D291" i="4" l="1"/>
  <c r="D292" i="4"/>
  <c r="D293" i="4" s="1"/>
  <c r="D498" i="4"/>
  <c r="E275" i="4"/>
  <c r="D275" i="4"/>
  <c r="D297" i="4"/>
  <c r="D282" i="4"/>
  <c r="I483" i="4"/>
  <c r="K483" i="4" s="1"/>
  <c r="O257" i="4"/>
  <c r="Q257" i="4" s="1"/>
  <c r="Q241" i="4"/>
  <c r="O258" i="4"/>
  <c r="O243" i="4"/>
  <c r="O259" i="4" s="1"/>
  <c r="E289" i="4"/>
  <c r="E290" i="4" s="1"/>
  <c r="E292" i="4" s="1"/>
  <c r="E281" i="4"/>
  <c r="E274" i="4"/>
  <c r="E498" i="4" s="1"/>
  <c r="F273" i="4"/>
  <c r="E293" i="4" l="1"/>
  <c r="F293" i="4" s="1"/>
  <c r="M483" i="4"/>
  <c r="Q483" i="4"/>
  <c r="R483" i="4"/>
  <c r="E291" i="4"/>
  <c r="F291" i="4" s="1"/>
  <c r="F281" i="4"/>
  <c r="F289" i="4"/>
  <c r="F290" i="4" s="1"/>
  <c r="F292" i="4" s="1"/>
  <c r="G273" i="4"/>
  <c r="F274" i="4"/>
  <c r="D298" i="4"/>
  <c r="D283" i="4"/>
  <c r="D284" i="4"/>
  <c r="E297" i="4"/>
  <c r="E282" i="4"/>
  <c r="N483" i="4"/>
  <c r="E298" i="4" l="1"/>
  <c r="E284" i="4"/>
  <c r="D300" i="4"/>
  <c r="D285" i="4"/>
  <c r="D301" i="4" s="1"/>
  <c r="F297" i="4"/>
  <c r="F282" i="4"/>
  <c r="G293" i="4"/>
  <c r="G291" i="4"/>
  <c r="E283" i="4"/>
  <c r="D299" i="4"/>
  <c r="F498" i="4"/>
  <c r="F275" i="4"/>
  <c r="G289" i="4"/>
  <c r="G290" i="4" s="1"/>
  <c r="G292" i="4" s="1"/>
  <c r="G281" i="4"/>
  <c r="G274" i="4"/>
  <c r="H273" i="4"/>
  <c r="F298" i="4" l="1"/>
  <c r="F284" i="4"/>
  <c r="H289" i="4"/>
  <c r="H290" i="4" s="1"/>
  <c r="H292" i="4" s="1"/>
  <c r="H293" i="4" s="1"/>
  <c r="H281" i="4"/>
  <c r="I273" i="4"/>
  <c r="H274" i="4"/>
  <c r="G498" i="4"/>
  <c r="G275" i="4"/>
  <c r="E300" i="4"/>
  <c r="E285" i="4"/>
  <c r="E301" i="4" s="1"/>
  <c r="G297" i="4"/>
  <c r="G282" i="4"/>
  <c r="E299" i="4"/>
  <c r="F283" i="4"/>
  <c r="H498" i="4" l="1"/>
  <c r="I275" i="4"/>
  <c r="I289" i="4"/>
  <c r="I290" i="4" s="1"/>
  <c r="I292" i="4" s="1"/>
  <c r="I293" i="4" s="1"/>
  <c r="I281" i="4"/>
  <c r="J273" i="4"/>
  <c r="I274" i="4"/>
  <c r="I498" i="4" s="1"/>
  <c r="H297" i="4"/>
  <c r="H282" i="4"/>
  <c r="F300" i="4"/>
  <c r="F285" i="4"/>
  <c r="F301" i="4" s="1"/>
  <c r="F299" i="4"/>
  <c r="G283" i="4"/>
  <c r="H275" i="4"/>
  <c r="G298" i="4"/>
  <c r="G284" i="4"/>
  <c r="H291" i="4"/>
  <c r="H298" i="4" l="1"/>
  <c r="H284" i="4"/>
  <c r="I291" i="4"/>
  <c r="G300" i="4"/>
  <c r="G285" i="4"/>
  <c r="G301" i="4" s="1"/>
  <c r="J281" i="4"/>
  <c r="J289" i="4"/>
  <c r="J290" i="4" s="1"/>
  <c r="J292" i="4" s="1"/>
  <c r="J293" i="4" s="1"/>
  <c r="J274" i="4"/>
  <c r="K273" i="4"/>
  <c r="G299" i="4"/>
  <c r="H283" i="4"/>
  <c r="I297" i="4"/>
  <c r="I282" i="4"/>
  <c r="H300" i="4" l="1"/>
  <c r="H285" i="4"/>
  <c r="H301" i="4" s="1"/>
  <c r="I298" i="4"/>
  <c r="I284" i="4"/>
  <c r="I283" i="4"/>
  <c r="H299" i="4"/>
  <c r="K289" i="4"/>
  <c r="K290" i="4" s="1"/>
  <c r="K292" i="4" s="1"/>
  <c r="K293" i="4" s="1"/>
  <c r="K281" i="4"/>
  <c r="L273" i="4"/>
  <c r="K274" i="4"/>
  <c r="K498" i="4" s="1"/>
  <c r="J297" i="4"/>
  <c r="J282" i="4"/>
  <c r="J291" i="4"/>
  <c r="J498" i="4"/>
  <c r="J275" i="4"/>
  <c r="J283" i="4" l="1"/>
  <c r="I299" i="4"/>
  <c r="J298" i="4"/>
  <c r="J284" i="4"/>
  <c r="I285" i="4"/>
  <c r="I301" i="4" s="1"/>
  <c r="I300" i="4"/>
  <c r="K275" i="4"/>
  <c r="L281" i="4"/>
  <c r="L289" i="4"/>
  <c r="L290" i="4" s="1"/>
  <c r="L292" i="4" s="1"/>
  <c r="L293" i="4" s="1"/>
  <c r="L274" i="4"/>
  <c r="M273" i="4"/>
  <c r="K291" i="4"/>
  <c r="L291" i="4" s="1"/>
  <c r="K297" i="4"/>
  <c r="K282" i="4"/>
  <c r="K298" i="4" l="1"/>
  <c r="K284" i="4"/>
  <c r="M281" i="4"/>
  <c r="M289" i="4"/>
  <c r="M290" i="4" s="1"/>
  <c r="M292" i="4" s="1"/>
  <c r="M293" i="4" s="1"/>
  <c r="M274" i="4"/>
  <c r="N273" i="4"/>
  <c r="L498" i="4"/>
  <c r="L275" i="4"/>
  <c r="J299" i="4"/>
  <c r="K283" i="4"/>
  <c r="J285" i="4"/>
  <c r="J301" i="4" s="1"/>
  <c r="J300" i="4"/>
  <c r="L297" i="4"/>
  <c r="L282" i="4"/>
  <c r="K285" i="4" l="1"/>
  <c r="K301" i="4" s="1"/>
  <c r="K300" i="4"/>
  <c r="N289" i="4"/>
  <c r="N290" i="4" s="1"/>
  <c r="N292" i="4" s="1"/>
  <c r="N293" i="4" s="1"/>
  <c r="N281" i="4"/>
  <c r="N274" i="4"/>
  <c r="O273" i="4"/>
  <c r="M498" i="4"/>
  <c r="M275" i="4"/>
  <c r="M297" i="4"/>
  <c r="M282" i="4"/>
  <c r="M291" i="4"/>
  <c r="N291" i="4" s="1"/>
  <c r="L283" i="4"/>
  <c r="K299" i="4"/>
  <c r="L298" i="4"/>
  <c r="L284" i="4"/>
  <c r="O281" i="4" l="1"/>
  <c r="O289" i="4"/>
  <c r="O290" i="4" s="1"/>
  <c r="O292" i="4" s="1"/>
  <c r="O293" i="4" s="1"/>
  <c r="O274" i="4"/>
  <c r="L285" i="4"/>
  <c r="L301" i="4" s="1"/>
  <c r="L300" i="4"/>
  <c r="N498" i="4"/>
  <c r="N275" i="4"/>
  <c r="N297" i="4"/>
  <c r="N282" i="4"/>
  <c r="M298" i="4"/>
  <c r="M284" i="4"/>
  <c r="O291" i="4"/>
  <c r="M283" i="4"/>
  <c r="L299" i="4"/>
  <c r="M299" i="4" l="1"/>
  <c r="N283" i="4"/>
  <c r="Q291" i="4"/>
  <c r="J484" i="4"/>
  <c r="L484" i="4" s="1"/>
  <c r="M285" i="4"/>
  <c r="M301" i="4" s="1"/>
  <c r="M300" i="4"/>
  <c r="O297" i="4"/>
  <c r="O282" i="4"/>
  <c r="O498" i="4"/>
  <c r="Q498" i="4" s="1"/>
  <c r="R498" i="4" s="1"/>
  <c r="D315" i="4"/>
  <c r="O275" i="4"/>
  <c r="N298" i="4"/>
  <c r="N284" i="4"/>
  <c r="O298" i="4" l="1"/>
  <c r="O284" i="4"/>
  <c r="O283" i="4"/>
  <c r="N299" i="4"/>
  <c r="N300" i="4"/>
  <c r="N285" i="4"/>
  <c r="N301" i="4" s="1"/>
  <c r="D323" i="4"/>
  <c r="D331" i="4"/>
  <c r="D332" i="4" s="1"/>
  <c r="D316" i="4"/>
  <c r="E315" i="4"/>
  <c r="D339" i="4" l="1"/>
  <c r="D324" i="4"/>
  <c r="I484" i="4"/>
  <c r="K484" i="4" s="1"/>
  <c r="O299" i="4"/>
  <c r="Q299" i="4" s="1"/>
  <c r="Q283" i="4"/>
  <c r="D499" i="4"/>
  <c r="D317" i="4"/>
  <c r="O300" i="4"/>
  <c r="O285" i="4"/>
  <c r="O301" i="4" s="1"/>
  <c r="E323" i="4"/>
  <c r="E331" i="4"/>
  <c r="E332" i="4" s="1"/>
  <c r="E334" i="4" s="1"/>
  <c r="E316" i="4"/>
  <c r="E499" i="4" s="1"/>
  <c r="F315" i="4"/>
  <c r="D334" i="4"/>
  <c r="D335" i="4" s="1"/>
  <c r="D333" i="4"/>
  <c r="F323" i="4" l="1"/>
  <c r="F331" i="4"/>
  <c r="F332" i="4" s="1"/>
  <c r="F334" i="4" s="1"/>
  <c r="G315" i="4"/>
  <c r="F316" i="4"/>
  <c r="F499" i="4" s="1"/>
  <c r="E339" i="4"/>
  <c r="E324" i="4"/>
  <c r="E317" i="4"/>
  <c r="R484" i="4"/>
  <c r="Q484" i="4"/>
  <c r="M484" i="4"/>
  <c r="N484" i="4"/>
  <c r="E333" i="4"/>
  <c r="D340" i="4"/>
  <c r="D325" i="4"/>
  <c r="D326" i="4"/>
  <c r="E335" i="4"/>
  <c r="G331" i="4" l="1"/>
  <c r="G332" i="4" s="1"/>
  <c r="G334" i="4" s="1"/>
  <c r="G323" i="4"/>
  <c r="H315" i="4"/>
  <c r="G316" i="4"/>
  <c r="F317" i="4"/>
  <c r="D341" i="4"/>
  <c r="E325" i="4"/>
  <c r="F335" i="4"/>
  <c r="F333" i="4"/>
  <c r="G333" i="4" s="1"/>
  <c r="F339" i="4"/>
  <c r="F324" i="4"/>
  <c r="D342" i="4"/>
  <c r="D327" i="4"/>
  <c r="D343" i="4" s="1"/>
  <c r="E340" i="4"/>
  <c r="E326" i="4"/>
  <c r="E327" i="4" l="1"/>
  <c r="E343" i="4" s="1"/>
  <c r="E342" i="4"/>
  <c r="G339" i="4"/>
  <c r="G324" i="4"/>
  <c r="F340" i="4"/>
  <c r="F326" i="4"/>
  <c r="G499" i="4"/>
  <c r="H323" i="4"/>
  <c r="H331" i="4"/>
  <c r="H332" i="4" s="1"/>
  <c r="H334" i="4" s="1"/>
  <c r="I315" i="4"/>
  <c r="H316" i="4"/>
  <c r="H333" i="4"/>
  <c r="G335" i="4"/>
  <c r="G317" i="4"/>
  <c r="E341" i="4"/>
  <c r="F325" i="4"/>
  <c r="G325" i="4" l="1"/>
  <c r="F341" i="4"/>
  <c r="H499" i="4"/>
  <c r="I317" i="4"/>
  <c r="I323" i="4"/>
  <c r="I331" i="4"/>
  <c r="I332" i="4" s="1"/>
  <c r="I334" i="4" s="1"/>
  <c r="J315" i="4"/>
  <c r="I316" i="4"/>
  <c r="F327" i="4"/>
  <c r="F343" i="4" s="1"/>
  <c r="F342" i="4"/>
  <c r="H339" i="4"/>
  <c r="H324" i="4"/>
  <c r="G340" i="4"/>
  <c r="G326" i="4"/>
  <c r="H317" i="4"/>
  <c r="H335" i="4"/>
  <c r="G342" i="4" l="1"/>
  <c r="G327" i="4"/>
  <c r="G343" i="4" s="1"/>
  <c r="I335" i="4"/>
  <c r="I333" i="4"/>
  <c r="J333" i="4" s="1"/>
  <c r="H340" i="4"/>
  <c r="H326" i="4"/>
  <c r="I339" i="4"/>
  <c r="I324" i="4"/>
  <c r="I499" i="4"/>
  <c r="J331" i="4"/>
  <c r="J332" i="4" s="1"/>
  <c r="J334" i="4" s="1"/>
  <c r="J323" i="4"/>
  <c r="J316" i="4"/>
  <c r="K315" i="4"/>
  <c r="G341" i="4"/>
  <c r="H325" i="4"/>
  <c r="I325" i="4" l="1"/>
  <c r="H341" i="4"/>
  <c r="H327" i="4"/>
  <c r="H343" i="4" s="1"/>
  <c r="H342" i="4"/>
  <c r="J339" i="4"/>
  <c r="J324" i="4"/>
  <c r="J335" i="4"/>
  <c r="K331" i="4"/>
  <c r="K332" i="4" s="1"/>
  <c r="K334" i="4" s="1"/>
  <c r="K323" i="4"/>
  <c r="L315" i="4"/>
  <c r="K316" i="4"/>
  <c r="K499" i="4" s="1"/>
  <c r="J499" i="4"/>
  <c r="K317" i="4"/>
  <c r="J317" i="4"/>
  <c r="I340" i="4"/>
  <c r="I326" i="4"/>
  <c r="K335" i="4" l="1"/>
  <c r="J340" i="4"/>
  <c r="J326" i="4"/>
  <c r="K333" i="4"/>
  <c r="I327" i="4"/>
  <c r="I343" i="4" s="1"/>
  <c r="I342" i="4"/>
  <c r="L331" i="4"/>
  <c r="L332" i="4" s="1"/>
  <c r="L334" i="4" s="1"/>
  <c r="L323" i="4"/>
  <c r="L316" i="4"/>
  <c r="M315" i="4"/>
  <c r="K339" i="4"/>
  <c r="K324" i="4"/>
  <c r="J325" i="4"/>
  <c r="I341" i="4"/>
  <c r="L339" i="4" l="1"/>
  <c r="L324" i="4"/>
  <c r="K325" i="4"/>
  <c r="J341" i="4"/>
  <c r="J327" i="4"/>
  <c r="J343" i="4" s="1"/>
  <c r="J342" i="4"/>
  <c r="L333" i="4"/>
  <c r="M333" i="4" s="1"/>
  <c r="K340" i="4"/>
  <c r="K326" i="4"/>
  <c r="M323" i="4"/>
  <c r="M331" i="4"/>
  <c r="M332" i="4" s="1"/>
  <c r="M334" i="4" s="1"/>
  <c r="N315" i="4"/>
  <c r="M316" i="4"/>
  <c r="L499" i="4"/>
  <c r="L317" i="4"/>
  <c r="L335" i="4"/>
  <c r="M335" i="4" s="1"/>
  <c r="L325" i="4" l="1"/>
  <c r="K341" i="4"/>
  <c r="M499" i="4"/>
  <c r="M317" i="4"/>
  <c r="N331" i="4"/>
  <c r="N332" i="4" s="1"/>
  <c r="N334" i="4" s="1"/>
  <c r="N335" i="4" s="1"/>
  <c r="N323" i="4"/>
  <c r="O315" i="4"/>
  <c r="N316" i="4"/>
  <c r="M339" i="4"/>
  <c r="M324" i="4"/>
  <c r="L340" i="4"/>
  <c r="L326" i="4"/>
  <c r="K342" i="4"/>
  <c r="K327" i="4"/>
  <c r="K343" i="4" s="1"/>
  <c r="N339" i="4" l="1"/>
  <c r="N324" i="4"/>
  <c r="L341" i="4"/>
  <c r="M325" i="4"/>
  <c r="M340" i="4"/>
  <c r="M326" i="4"/>
  <c r="N499" i="4"/>
  <c r="N317" i="4"/>
  <c r="N333" i="4"/>
  <c r="L342" i="4"/>
  <c r="L327" i="4"/>
  <c r="L343" i="4" s="1"/>
  <c r="O331" i="4"/>
  <c r="O332" i="4" s="1"/>
  <c r="O334" i="4" s="1"/>
  <c r="O335" i="4" s="1"/>
  <c r="O323" i="4"/>
  <c r="O316" i="4"/>
  <c r="N340" i="4" l="1"/>
  <c r="N326" i="4"/>
  <c r="O499" i="4"/>
  <c r="Q499" i="4" s="1"/>
  <c r="R499" i="4" s="1"/>
  <c r="D357" i="4"/>
  <c r="O317" i="4"/>
  <c r="O339" i="4"/>
  <c r="O324" i="4"/>
  <c r="M342" i="4"/>
  <c r="M327" i="4"/>
  <c r="M343" i="4" s="1"/>
  <c r="M341" i="4"/>
  <c r="N325" i="4"/>
  <c r="O333" i="4"/>
  <c r="N341" i="4" l="1"/>
  <c r="O325" i="4"/>
  <c r="O340" i="4"/>
  <c r="O326" i="4"/>
  <c r="J485" i="4"/>
  <c r="L485" i="4" s="1"/>
  <c r="Q333" i="4"/>
  <c r="N342" i="4"/>
  <c r="N327" i="4"/>
  <c r="N343" i="4" s="1"/>
  <c r="D373" i="4"/>
  <c r="D374" i="4" s="1"/>
  <c r="D365" i="4"/>
  <c r="D358" i="4"/>
  <c r="E357" i="4"/>
  <c r="Q325" i="4" l="1"/>
  <c r="I485" i="4"/>
  <c r="K485" i="4" s="1"/>
  <c r="O341" i="4"/>
  <c r="Q341" i="4" s="1"/>
  <c r="E373" i="4"/>
  <c r="E374" i="4" s="1"/>
  <c r="E376" i="4" s="1"/>
  <c r="E365" i="4"/>
  <c r="E358" i="4"/>
  <c r="E500" i="4" s="1"/>
  <c r="F357" i="4"/>
  <c r="O342" i="4"/>
  <c r="O327" i="4"/>
  <c r="O343" i="4" s="1"/>
  <c r="D500" i="4"/>
  <c r="E359" i="4"/>
  <c r="D359" i="4"/>
  <c r="D381" i="4"/>
  <c r="D366" i="4"/>
  <c r="D375" i="4"/>
  <c r="D376" i="4"/>
  <c r="D377" i="4" s="1"/>
  <c r="F365" i="4" l="1"/>
  <c r="F373" i="4"/>
  <c r="F374" i="4" s="1"/>
  <c r="F376" i="4" s="1"/>
  <c r="G357" i="4"/>
  <c r="F358" i="4"/>
  <c r="E381" i="4"/>
  <c r="E366" i="4"/>
  <c r="M485" i="4"/>
  <c r="R485" i="4"/>
  <c r="Q485" i="4"/>
  <c r="E377" i="4"/>
  <c r="F377" i="4" s="1"/>
  <c r="F359" i="4"/>
  <c r="E375" i="4"/>
  <c r="F375" i="4" s="1"/>
  <c r="D382" i="4"/>
  <c r="D367" i="4"/>
  <c r="D368" i="4"/>
  <c r="N485" i="4"/>
  <c r="E382" i="4" l="1"/>
  <c r="E368" i="4"/>
  <c r="D384" i="4"/>
  <c r="D369" i="4"/>
  <c r="D385" i="4" s="1"/>
  <c r="G365" i="4"/>
  <c r="G373" i="4"/>
  <c r="G374" i="4" s="1"/>
  <c r="G376" i="4" s="1"/>
  <c r="G377" i="4" s="1"/>
  <c r="H357" i="4"/>
  <c r="G358" i="4"/>
  <c r="D383" i="4"/>
  <c r="E367" i="4"/>
  <c r="F500" i="4"/>
  <c r="F381" i="4"/>
  <c r="F366" i="4"/>
  <c r="G381" i="4" l="1"/>
  <c r="G366" i="4"/>
  <c r="F367" i="4"/>
  <c r="E383" i="4"/>
  <c r="F382" i="4"/>
  <c r="F368" i="4"/>
  <c r="G375" i="4"/>
  <c r="E369" i="4"/>
  <c r="E385" i="4" s="1"/>
  <c r="E384" i="4"/>
  <c r="G500" i="4"/>
  <c r="G359" i="4"/>
  <c r="H359" i="4"/>
  <c r="H365" i="4"/>
  <c r="H373" i="4"/>
  <c r="H374" i="4" s="1"/>
  <c r="H376" i="4" s="1"/>
  <c r="H377" i="4" s="1"/>
  <c r="I357" i="4"/>
  <c r="H358" i="4"/>
  <c r="G382" i="4" l="1"/>
  <c r="G368" i="4"/>
  <c r="H381" i="4"/>
  <c r="H366" i="4"/>
  <c r="H500" i="4"/>
  <c r="F383" i="4"/>
  <c r="G367" i="4"/>
  <c r="I365" i="4"/>
  <c r="I373" i="4"/>
  <c r="I374" i="4" s="1"/>
  <c r="I376" i="4" s="1"/>
  <c r="I377" i="4" s="1"/>
  <c r="I358" i="4"/>
  <c r="J357" i="4"/>
  <c r="H375" i="4"/>
  <c r="F384" i="4"/>
  <c r="F369" i="4"/>
  <c r="F385" i="4" s="1"/>
  <c r="H382" i="4" l="1"/>
  <c r="H368" i="4"/>
  <c r="G383" i="4"/>
  <c r="H367" i="4"/>
  <c r="G369" i="4"/>
  <c r="G385" i="4" s="1"/>
  <c r="G384" i="4"/>
  <c r="I375" i="4"/>
  <c r="J375" i="4" s="1"/>
  <c r="I381" i="4"/>
  <c r="I366" i="4"/>
  <c r="J373" i="4"/>
  <c r="J374" i="4" s="1"/>
  <c r="J376" i="4" s="1"/>
  <c r="J377" i="4" s="1"/>
  <c r="J365" i="4"/>
  <c r="J358" i="4"/>
  <c r="K357" i="4"/>
  <c r="I500" i="4"/>
  <c r="I359" i="4"/>
  <c r="K373" i="4" l="1"/>
  <c r="K374" i="4" s="1"/>
  <c r="K376" i="4" s="1"/>
  <c r="K377" i="4" s="1"/>
  <c r="K365" i="4"/>
  <c r="K358" i="4"/>
  <c r="L357" i="4"/>
  <c r="J500" i="4"/>
  <c r="J359" i="4"/>
  <c r="I367" i="4"/>
  <c r="H383" i="4"/>
  <c r="K375" i="4"/>
  <c r="J381" i="4"/>
  <c r="J366" i="4"/>
  <c r="H369" i="4"/>
  <c r="H385" i="4" s="1"/>
  <c r="H384" i="4"/>
  <c r="I382" i="4"/>
  <c r="I368" i="4"/>
  <c r="J382" i="4" l="1"/>
  <c r="J368" i="4"/>
  <c r="K381" i="4"/>
  <c r="K366" i="4"/>
  <c r="L373" i="4"/>
  <c r="L374" i="4" s="1"/>
  <c r="L376" i="4" s="1"/>
  <c r="L377" i="4" s="1"/>
  <c r="L365" i="4"/>
  <c r="M357" i="4"/>
  <c r="L358" i="4"/>
  <c r="K500" i="4"/>
  <c r="K359" i="4"/>
  <c r="I369" i="4"/>
  <c r="I385" i="4" s="1"/>
  <c r="I384" i="4"/>
  <c r="I383" i="4"/>
  <c r="J367" i="4"/>
  <c r="M373" i="4" l="1"/>
  <c r="M374" i="4" s="1"/>
  <c r="M376" i="4" s="1"/>
  <c r="M377" i="4" s="1"/>
  <c r="M365" i="4"/>
  <c r="N357" i="4"/>
  <c r="M358" i="4"/>
  <c r="L381" i="4"/>
  <c r="L366" i="4"/>
  <c r="L375" i="4"/>
  <c r="M375" i="4" s="1"/>
  <c r="K382" i="4"/>
  <c r="K368" i="4"/>
  <c r="J383" i="4"/>
  <c r="K367" i="4"/>
  <c r="J384" i="4"/>
  <c r="J369" i="4"/>
  <c r="J385" i="4" s="1"/>
  <c r="L500" i="4"/>
  <c r="L359" i="4"/>
  <c r="M500" i="4" l="1"/>
  <c r="M359" i="4"/>
  <c r="N375" i="4"/>
  <c r="L367" i="4"/>
  <c r="K383" i="4"/>
  <c r="L382" i="4"/>
  <c r="L368" i="4"/>
  <c r="N365" i="4"/>
  <c r="N373" i="4"/>
  <c r="N374" i="4" s="1"/>
  <c r="N376" i="4" s="1"/>
  <c r="N377" i="4" s="1"/>
  <c r="O357" i="4"/>
  <c r="N358" i="4"/>
  <c r="M381" i="4"/>
  <c r="M366" i="4"/>
  <c r="K369" i="4"/>
  <c r="K385" i="4" s="1"/>
  <c r="K384" i="4"/>
  <c r="M367" i="4" l="1"/>
  <c r="L383" i="4"/>
  <c r="L384" i="4"/>
  <c r="L369" i="4"/>
  <c r="L385" i="4" s="1"/>
  <c r="M382" i="4"/>
  <c r="M368" i="4"/>
  <c r="N500" i="4"/>
  <c r="N359" i="4"/>
  <c r="O365" i="4"/>
  <c r="O373" i="4"/>
  <c r="O374" i="4" s="1"/>
  <c r="O376" i="4" s="1"/>
  <c r="O377" i="4" s="1"/>
  <c r="O358" i="4"/>
  <c r="N381" i="4"/>
  <c r="N366" i="4"/>
  <c r="N382" i="4" l="1"/>
  <c r="N368" i="4"/>
  <c r="N367" i="4"/>
  <c r="M383" i="4"/>
  <c r="M369" i="4"/>
  <c r="M385" i="4" s="1"/>
  <c r="M384" i="4"/>
  <c r="O500" i="4"/>
  <c r="Q500" i="4" s="1"/>
  <c r="R500" i="4" s="1"/>
  <c r="D399" i="4"/>
  <c r="O359" i="4"/>
  <c r="O381" i="4"/>
  <c r="O366" i="4"/>
  <c r="O375" i="4"/>
  <c r="O382" i="4" l="1"/>
  <c r="O368" i="4"/>
  <c r="J486" i="4"/>
  <c r="L486" i="4" s="1"/>
  <c r="Q375" i="4"/>
  <c r="N384" i="4"/>
  <c r="N369" i="4"/>
  <c r="N385" i="4" s="1"/>
  <c r="D415" i="4"/>
  <c r="D416" i="4" s="1"/>
  <c r="D407" i="4"/>
  <c r="D400" i="4"/>
  <c r="E399" i="4"/>
  <c r="N383" i="4"/>
  <c r="O367" i="4"/>
  <c r="D423" i="4" l="1"/>
  <c r="D408" i="4"/>
  <c r="O384" i="4"/>
  <c r="O369" i="4"/>
  <c r="O385" i="4" s="1"/>
  <c r="D417" i="4"/>
  <c r="E417" i="4" s="1"/>
  <c r="D418" i="4"/>
  <c r="D419" i="4" s="1"/>
  <c r="E419" i="4" s="1"/>
  <c r="I486" i="4"/>
  <c r="K486" i="4" s="1"/>
  <c r="O383" i="4"/>
  <c r="Q383" i="4" s="1"/>
  <c r="Q367" i="4"/>
  <c r="E407" i="4"/>
  <c r="E415" i="4"/>
  <c r="E416" i="4" s="1"/>
  <c r="E418" i="4" s="1"/>
  <c r="E400" i="4"/>
  <c r="E501" i="4" s="1"/>
  <c r="F399" i="4"/>
  <c r="D501" i="4"/>
  <c r="D401" i="4"/>
  <c r="Q486" i="4" l="1"/>
  <c r="R486" i="4"/>
  <c r="M486" i="4"/>
  <c r="F415" i="4"/>
  <c r="F416" i="4" s="1"/>
  <c r="F418" i="4" s="1"/>
  <c r="F407" i="4"/>
  <c r="F400" i="4"/>
  <c r="F401" i="4" s="1"/>
  <c r="G399" i="4"/>
  <c r="N486" i="4"/>
  <c r="D424" i="4"/>
  <c r="D409" i="4"/>
  <c r="D410" i="4"/>
  <c r="F419" i="4"/>
  <c r="E423" i="4"/>
  <c r="E408" i="4"/>
  <c r="E401" i="4"/>
  <c r="E409" i="4" l="1"/>
  <c r="D425" i="4"/>
  <c r="D411" i="4"/>
  <c r="D427" i="4" s="1"/>
  <c r="D426" i="4"/>
  <c r="F501" i="4"/>
  <c r="F423" i="4"/>
  <c r="F408" i="4"/>
  <c r="F417" i="4"/>
  <c r="G417" i="4" s="1"/>
  <c r="E424" i="4"/>
  <c r="E410" i="4"/>
  <c r="G415" i="4"/>
  <c r="G416" i="4" s="1"/>
  <c r="G418" i="4" s="1"/>
  <c r="G419" i="4" s="1"/>
  <c r="G407" i="4"/>
  <c r="H399" i="4"/>
  <c r="G400" i="4"/>
  <c r="G501" i="4" s="1"/>
  <c r="F424" i="4" l="1"/>
  <c r="F410" i="4"/>
  <c r="G401" i="4"/>
  <c r="H415" i="4"/>
  <c r="H416" i="4" s="1"/>
  <c r="H418" i="4" s="1"/>
  <c r="H419" i="4" s="1"/>
  <c r="H407" i="4"/>
  <c r="H400" i="4"/>
  <c r="H501" i="4" s="1"/>
  <c r="I399" i="4"/>
  <c r="E426" i="4"/>
  <c r="E411" i="4"/>
  <c r="E427" i="4" s="1"/>
  <c r="G423" i="4"/>
  <c r="G408" i="4"/>
  <c r="F409" i="4"/>
  <c r="E425" i="4"/>
  <c r="H401" i="4" l="1"/>
  <c r="H417" i="4"/>
  <c r="I417" i="4" s="1"/>
  <c r="G409" i="4"/>
  <c r="F425" i="4"/>
  <c r="H423" i="4"/>
  <c r="H408" i="4"/>
  <c r="F426" i="4"/>
  <c r="F411" i="4"/>
  <c r="F427" i="4" s="1"/>
  <c r="G424" i="4"/>
  <c r="G410" i="4"/>
  <c r="I415" i="4"/>
  <c r="I416" i="4" s="1"/>
  <c r="I418" i="4" s="1"/>
  <c r="I419" i="4" s="1"/>
  <c r="I407" i="4"/>
  <c r="I400" i="4"/>
  <c r="I501" i="4" s="1"/>
  <c r="J399" i="4"/>
  <c r="J415" i="4" l="1"/>
  <c r="J416" i="4" s="1"/>
  <c r="J418" i="4" s="1"/>
  <c r="J419" i="4" s="1"/>
  <c r="J407" i="4"/>
  <c r="K399" i="4"/>
  <c r="J400" i="4"/>
  <c r="I423" i="4"/>
  <c r="I408" i="4"/>
  <c r="H424" i="4"/>
  <c r="H410" i="4"/>
  <c r="G411" i="4"/>
  <c r="G427" i="4" s="1"/>
  <c r="G426" i="4"/>
  <c r="I401" i="4"/>
  <c r="G425" i="4"/>
  <c r="H409" i="4"/>
  <c r="J501" i="4" l="1"/>
  <c r="J401" i="4"/>
  <c r="K415" i="4"/>
  <c r="K416" i="4" s="1"/>
  <c r="K418" i="4" s="1"/>
  <c r="K419" i="4" s="1"/>
  <c r="K407" i="4"/>
  <c r="K400" i="4"/>
  <c r="K501" i="4" s="1"/>
  <c r="L399" i="4"/>
  <c r="J423" i="4"/>
  <c r="J408" i="4"/>
  <c r="H425" i="4"/>
  <c r="I409" i="4"/>
  <c r="J417" i="4"/>
  <c r="K417" i="4" s="1"/>
  <c r="H411" i="4"/>
  <c r="H427" i="4" s="1"/>
  <c r="H426" i="4"/>
  <c r="I424" i="4"/>
  <c r="I410" i="4"/>
  <c r="J409" i="4" l="1"/>
  <c r="I425" i="4"/>
  <c r="L415" i="4"/>
  <c r="L416" i="4" s="1"/>
  <c r="L418" i="4" s="1"/>
  <c r="L419" i="4" s="1"/>
  <c r="L407" i="4"/>
  <c r="L400" i="4"/>
  <c r="M399" i="4"/>
  <c r="K423" i="4"/>
  <c r="K408" i="4"/>
  <c r="K401" i="4"/>
  <c r="J424" i="4"/>
  <c r="J410" i="4"/>
  <c r="I411" i="4"/>
  <c r="I427" i="4" s="1"/>
  <c r="I426" i="4"/>
  <c r="L423" i="4" l="1"/>
  <c r="L408" i="4"/>
  <c r="M407" i="4"/>
  <c r="M415" i="4"/>
  <c r="M416" i="4" s="1"/>
  <c r="M418" i="4" s="1"/>
  <c r="M419" i="4" s="1"/>
  <c r="N399" i="4"/>
  <c r="M400" i="4"/>
  <c r="L501" i="4"/>
  <c r="L401" i="4"/>
  <c r="K409" i="4"/>
  <c r="J425" i="4"/>
  <c r="J426" i="4"/>
  <c r="J411" i="4"/>
  <c r="J427" i="4" s="1"/>
  <c r="L417" i="4"/>
  <c r="M417" i="4" s="1"/>
  <c r="K424" i="4"/>
  <c r="K410" i="4"/>
  <c r="K426" i="4" l="1"/>
  <c r="K411" i="4"/>
  <c r="K427" i="4" s="1"/>
  <c r="M501" i="4"/>
  <c r="M401" i="4"/>
  <c r="N407" i="4"/>
  <c r="N415" i="4"/>
  <c r="N416" i="4" s="1"/>
  <c r="N418" i="4" s="1"/>
  <c r="N419" i="4" s="1"/>
  <c r="N400" i="4"/>
  <c r="O399" i="4"/>
  <c r="M423" i="4"/>
  <c r="M408" i="4"/>
  <c r="L424" i="4"/>
  <c r="L410" i="4"/>
  <c r="L409" i="4"/>
  <c r="K425" i="4"/>
  <c r="N423" i="4" l="1"/>
  <c r="N408" i="4"/>
  <c r="O407" i="4"/>
  <c r="O415" i="4"/>
  <c r="O416" i="4" s="1"/>
  <c r="O418" i="4" s="1"/>
  <c r="O419" i="4" s="1"/>
  <c r="O400" i="4"/>
  <c r="M409" i="4"/>
  <c r="L425" i="4"/>
  <c r="L411" i="4"/>
  <c r="L427" i="4" s="1"/>
  <c r="L426" i="4"/>
  <c r="M424" i="4"/>
  <c r="M410" i="4"/>
  <c r="N417" i="4"/>
  <c r="N501" i="4"/>
  <c r="N401" i="4"/>
  <c r="N409" i="4" l="1"/>
  <c r="M425" i="4"/>
  <c r="O417" i="4"/>
  <c r="M426" i="4"/>
  <c r="M411" i="4"/>
  <c r="M427" i="4" s="1"/>
  <c r="O501" i="4"/>
  <c r="Q501" i="4" s="1"/>
  <c r="R501" i="4" s="1"/>
  <c r="D441" i="4"/>
  <c r="O401" i="4"/>
  <c r="O423" i="4"/>
  <c r="O408" i="4"/>
  <c r="N424" i="4"/>
  <c r="N410" i="4"/>
  <c r="J487" i="4" l="1"/>
  <c r="L487" i="4" s="1"/>
  <c r="Q417" i="4"/>
  <c r="D449" i="4"/>
  <c r="D457" i="4"/>
  <c r="D458" i="4" s="1"/>
  <c r="D442" i="4"/>
  <c r="E441" i="4"/>
  <c r="N426" i="4"/>
  <c r="N411" i="4"/>
  <c r="N427" i="4" s="1"/>
  <c r="O424" i="4"/>
  <c r="O410" i="4"/>
  <c r="O409" i="4"/>
  <c r="N425" i="4"/>
  <c r="D465" i="4" l="1"/>
  <c r="D450" i="4"/>
  <c r="D502" i="4"/>
  <c r="D443" i="4"/>
  <c r="D460" i="4"/>
  <c r="D461" i="4" s="1"/>
  <c r="E461" i="4" s="1"/>
  <c r="D459" i="4"/>
  <c r="O426" i="4"/>
  <c r="O411" i="4"/>
  <c r="O427" i="4" s="1"/>
  <c r="E449" i="4"/>
  <c r="E457" i="4"/>
  <c r="E458" i="4" s="1"/>
  <c r="E460" i="4" s="1"/>
  <c r="F441" i="4"/>
  <c r="E442" i="4"/>
  <c r="E502" i="4" s="1"/>
  <c r="I487" i="4"/>
  <c r="K487" i="4" s="1"/>
  <c r="Q409" i="4"/>
  <c r="O425" i="4"/>
  <c r="Q425" i="4" s="1"/>
  <c r="E443" i="4" l="1"/>
  <c r="R487" i="4"/>
  <c r="Q487" i="4"/>
  <c r="M487" i="4"/>
  <c r="F457" i="4"/>
  <c r="F458" i="4" s="1"/>
  <c r="F460" i="4" s="1"/>
  <c r="F461" i="4" s="1"/>
  <c r="F449" i="4"/>
  <c r="G441" i="4"/>
  <c r="F442" i="4"/>
  <c r="N487" i="4"/>
  <c r="D451" i="4"/>
  <c r="D466" i="4"/>
  <c r="D452" i="4"/>
  <c r="E465" i="4"/>
  <c r="E450" i="4"/>
  <c r="E459" i="4"/>
  <c r="F502" i="4" l="1"/>
  <c r="E466" i="4"/>
  <c r="E452" i="4"/>
  <c r="D453" i="4"/>
  <c r="D469" i="4" s="1"/>
  <c r="D468" i="4"/>
  <c r="F443" i="4"/>
  <c r="G457" i="4"/>
  <c r="G458" i="4" s="1"/>
  <c r="G460" i="4" s="1"/>
  <c r="G461" i="4" s="1"/>
  <c r="G449" i="4"/>
  <c r="G442" i="4"/>
  <c r="H441" i="4"/>
  <c r="F465" i="4"/>
  <c r="F450" i="4"/>
  <c r="D467" i="4"/>
  <c r="E451" i="4"/>
  <c r="F459" i="4"/>
  <c r="G459" i="4" s="1"/>
  <c r="G502" i="4" l="1"/>
  <c r="G443" i="4"/>
  <c r="G465" i="4"/>
  <c r="G450" i="4"/>
  <c r="F466" i="4"/>
  <c r="F452" i="4"/>
  <c r="H449" i="4"/>
  <c r="H457" i="4"/>
  <c r="H458" i="4" s="1"/>
  <c r="H460" i="4" s="1"/>
  <c r="H461" i="4" s="1"/>
  <c r="I441" i="4"/>
  <c r="H442" i="4"/>
  <c r="E453" i="4"/>
  <c r="E469" i="4" s="1"/>
  <c r="E468" i="4"/>
  <c r="E467" i="4"/>
  <c r="F451" i="4"/>
  <c r="G466" i="4" l="1"/>
  <c r="G452" i="4"/>
  <c r="I457" i="4"/>
  <c r="I458" i="4" s="1"/>
  <c r="I460" i="4" s="1"/>
  <c r="I461" i="4" s="1"/>
  <c r="I449" i="4"/>
  <c r="I442" i="4"/>
  <c r="J441" i="4"/>
  <c r="H465" i="4"/>
  <c r="H450" i="4"/>
  <c r="H502" i="4"/>
  <c r="H443" i="4"/>
  <c r="H459" i="4"/>
  <c r="I459" i="4" s="1"/>
  <c r="F467" i="4"/>
  <c r="G451" i="4"/>
  <c r="F468" i="4"/>
  <c r="F453" i="4"/>
  <c r="F469" i="4" s="1"/>
  <c r="J459" i="4" l="1"/>
  <c r="I502" i="4"/>
  <c r="J443" i="4"/>
  <c r="I443" i="4"/>
  <c r="J457" i="4"/>
  <c r="J458" i="4" s="1"/>
  <c r="J460" i="4" s="1"/>
  <c r="J461" i="4" s="1"/>
  <c r="J449" i="4"/>
  <c r="K441" i="4"/>
  <c r="J442" i="4"/>
  <c r="J502" i="4" s="1"/>
  <c r="I465" i="4"/>
  <c r="I450" i="4"/>
  <c r="G468" i="4"/>
  <c r="G453" i="4"/>
  <c r="G469" i="4" s="1"/>
  <c r="G467" i="4"/>
  <c r="H451" i="4"/>
  <c r="H466" i="4"/>
  <c r="H452" i="4"/>
  <c r="H468" i="4" l="1"/>
  <c r="H453" i="4"/>
  <c r="H469" i="4" s="1"/>
  <c r="H467" i="4"/>
  <c r="I451" i="4"/>
  <c r="K457" i="4"/>
  <c r="K458" i="4" s="1"/>
  <c r="K460" i="4" s="1"/>
  <c r="K461" i="4" s="1"/>
  <c r="K449" i="4"/>
  <c r="K442" i="4"/>
  <c r="L441" i="4"/>
  <c r="I466" i="4"/>
  <c r="I452" i="4"/>
  <c r="J465" i="4"/>
  <c r="J450" i="4"/>
  <c r="K465" i="4" l="1"/>
  <c r="K450" i="4"/>
  <c r="I467" i="4"/>
  <c r="J451" i="4"/>
  <c r="K502" i="4"/>
  <c r="K443" i="4"/>
  <c r="J466" i="4"/>
  <c r="J452" i="4"/>
  <c r="I468" i="4"/>
  <c r="I453" i="4"/>
  <c r="I469" i="4" s="1"/>
  <c r="K459" i="4"/>
  <c r="L449" i="4"/>
  <c r="L457" i="4"/>
  <c r="L458" i="4" s="1"/>
  <c r="L460" i="4" s="1"/>
  <c r="L461" i="4" s="1"/>
  <c r="L442" i="4"/>
  <c r="L502" i="4" s="1"/>
  <c r="M441" i="4"/>
  <c r="L443" i="4" l="1"/>
  <c r="L459" i="4"/>
  <c r="L465" i="4"/>
  <c r="L450" i="4"/>
  <c r="K451" i="4"/>
  <c r="J467" i="4"/>
  <c r="K466" i="4"/>
  <c r="K452" i="4"/>
  <c r="J468" i="4"/>
  <c r="J453" i="4"/>
  <c r="J469" i="4" s="1"/>
  <c r="M457" i="4"/>
  <c r="M458" i="4" s="1"/>
  <c r="M460" i="4" s="1"/>
  <c r="M461" i="4" s="1"/>
  <c r="M449" i="4"/>
  <c r="N441" i="4"/>
  <c r="M442" i="4"/>
  <c r="M502" i="4" l="1"/>
  <c r="M443" i="4"/>
  <c r="L451" i="4"/>
  <c r="K467" i="4"/>
  <c r="N449" i="4"/>
  <c r="N457" i="4"/>
  <c r="N458" i="4" s="1"/>
  <c r="N460" i="4" s="1"/>
  <c r="N461" i="4" s="1"/>
  <c r="N442" i="4"/>
  <c r="O441" i="4"/>
  <c r="M465" i="4"/>
  <c r="M450" i="4"/>
  <c r="L466" i="4"/>
  <c r="L452" i="4"/>
  <c r="M459" i="4"/>
  <c r="K453" i="4"/>
  <c r="K469" i="4" s="1"/>
  <c r="K468" i="4"/>
  <c r="N465" i="4" l="1"/>
  <c r="N450" i="4"/>
  <c r="M466" i="4"/>
  <c r="M452" i="4"/>
  <c r="L468" i="4"/>
  <c r="L453" i="4"/>
  <c r="L469" i="4" s="1"/>
  <c r="N502" i="4"/>
  <c r="N443" i="4"/>
  <c r="N459" i="4"/>
  <c r="L467" i="4"/>
  <c r="M451" i="4"/>
  <c r="O449" i="4"/>
  <c r="O457" i="4"/>
  <c r="O458" i="4" s="1"/>
  <c r="O460" i="4" s="1"/>
  <c r="O461" i="4" s="1"/>
  <c r="O442" i="4"/>
  <c r="N466" i="4" l="1"/>
  <c r="N452" i="4"/>
  <c r="O502" i="4"/>
  <c r="Q502" i="4" s="1"/>
  <c r="O443" i="4"/>
  <c r="M468" i="4"/>
  <c r="M453" i="4"/>
  <c r="M469" i="4" s="1"/>
  <c r="O465" i="4"/>
  <c r="O450" i="4"/>
  <c r="M467" i="4"/>
  <c r="N451" i="4"/>
  <c r="O459" i="4"/>
  <c r="O466" i="4" l="1"/>
  <c r="O452" i="4"/>
  <c r="J488" i="4"/>
  <c r="L488" i="4" s="1"/>
  <c r="Q459" i="4"/>
  <c r="N453" i="4"/>
  <c r="N469" i="4" s="1"/>
  <c r="N468" i="4"/>
  <c r="O451" i="4"/>
  <c r="N467" i="4"/>
  <c r="O467" i="4" l="1"/>
  <c r="Q467" i="4" s="1"/>
  <c r="I488" i="4"/>
  <c r="K488" i="4" s="1"/>
  <c r="Q451" i="4"/>
  <c r="O468" i="4"/>
  <c r="O453" i="4"/>
  <c r="O469" i="4" s="1"/>
  <c r="N488" i="4"/>
  <c r="R488" i="4" l="1"/>
  <c r="Q488" i="4"/>
  <c r="M488" i="4"/>
</calcChain>
</file>

<file path=xl/sharedStrings.xml><?xml version="1.0" encoding="utf-8"?>
<sst xmlns="http://schemas.openxmlformats.org/spreadsheetml/2006/main" count="1711" uniqueCount="471">
  <si>
    <t>定期便の月々件数</t>
  </si>
  <si>
    <t>月々の新規の
顧客件数</t>
    <phoneticPr fontId="3"/>
  </si>
  <si>
    <t>定期便合計件数</t>
    <rPh sb="0" eb="3">
      <t xml:space="preserve">テイキビｎ </t>
    </rPh>
    <rPh sb="5" eb="7">
      <t xml:space="preserve">ケンスウ </t>
    </rPh>
    <phoneticPr fontId="3"/>
  </si>
  <si>
    <t>15穀米合計の
重量 t</t>
    <rPh sb="2" eb="4">
      <t xml:space="preserve">コクマイ </t>
    </rPh>
    <rPh sb="4" eb="6">
      <t xml:space="preserve">ゴウケイ </t>
    </rPh>
    <rPh sb="7" eb="9">
      <t xml:space="preserve">ジュウリョウ </t>
    </rPh>
    <phoneticPr fontId="3"/>
  </si>
  <si>
    <t>1月累計</t>
    <rPh sb="1" eb="2">
      <t xml:space="preserve">ガツ </t>
    </rPh>
    <rPh sb="2" eb="4">
      <t xml:space="preserve">ルイケイ </t>
    </rPh>
    <phoneticPr fontId="3"/>
  </si>
  <si>
    <t>2月累計</t>
    <rPh sb="1" eb="2">
      <t xml:space="preserve">ガツ </t>
    </rPh>
    <rPh sb="2" eb="4">
      <t xml:space="preserve">ルイケイ </t>
    </rPh>
    <phoneticPr fontId="3"/>
  </si>
  <si>
    <t>3月累計</t>
    <rPh sb="1" eb="2">
      <t xml:space="preserve">ガツ </t>
    </rPh>
    <rPh sb="2" eb="4">
      <t xml:space="preserve">ルイケイ </t>
    </rPh>
    <phoneticPr fontId="3"/>
  </si>
  <si>
    <t>4月累計</t>
    <rPh sb="1" eb="2">
      <t xml:space="preserve">ガツ </t>
    </rPh>
    <rPh sb="2" eb="4">
      <t xml:space="preserve">ルイケイ </t>
    </rPh>
    <phoneticPr fontId="3"/>
  </si>
  <si>
    <t>5月累計</t>
    <rPh sb="1" eb="2">
      <t xml:space="preserve">ガツ </t>
    </rPh>
    <rPh sb="2" eb="4">
      <t xml:space="preserve">ルイケイ </t>
    </rPh>
    <phoneticPr fontId="3"/>
  </si>
  <si>
    <t>6月累計</t>
    <rPh sb="1" eb="2">
      <t xml:space="preserve">ガツ </t>
    </rPh>
    <rPh sb="2" eb="4">
      <t xml:space="preserve">ルイケイ </t>
    </rPh>
    <phoneticPr fontId="3"/>
  </si>
  <si>
    <t>7月累計</t>
    <rPh sb="1" eb="2">
      <t xml:space="preserve">ガツ </t>
    </rPh>
    <rPh sb="2" eb="4">
      <t xml:space="preserve">ルイケイ </t>
    </rPh>
    <phoneticPr fontId="3"/>
  </si>
  <si>
    <t>8月累計</t>
    <rPh sb="1" eb="2">
      <t xml:space="preserve">ガツ </t>
    </rPh>
    <rPh sb="2" eb="4">
      <t xml:space="preserve">ルイケイ </t>
    </rPh>
    <phoneticPr fontId="3"/>
  </si>
  <si>
    <t>9月累計</t>
    <rPh sb="1" eb="2">
      <t xml:space="preserve">ガツ </t>
    </rPh>
    <rPh sb="2" eb="4">
      <t xml:space="preserve">ルイケイ </t>
    </rPh>
    <phoneticPr fontId="3"/>
  </si>
  <si>
    <t>10月累計</t>
    <rPh sb="2" eb="3">
      <t xml:space="preserve">ガツ </t>
    </rPh>
    <rPh sb="3" eb="5">
      <t xml:space="preserve">ルイケイ </t>
    </rPh>
    <phoneticPr fontId="3"/>
  </si>
  <si>
    <t>11月累計</t>
    <rPh sb="2" eb="3">
      <t xml:space="preserve">ガツ </t>
    </rPh>
    <rPh sb="3" eb="5">
      <t xml:space="preserve">ルイケイ </t>
    </rPh>
    <phoneticPr fontId="3"/>
  </si>
  <si>
    <t>12月累計</t>
    <rPh sb="2" eb="3">
      <t xml:space="preserve">ガツ </t>
    </rPh>
    <rPh sb="3" eb="5">
      <t xml:space="preserve">ルイケイ </t>
    </rPh>
    <phoneticPr fontId="3"/>
  </si>
  <si>
    <t>初年度</t>
    <rPh sb="0" eb="3">
      <t xml:space="preserve">ショネンド </t>
    </rPh>
    <phoneticPr fontId="3"/>
  </si>
  <si>
    <t>２年目</t>
    <phoneticPr fontId="3"/>
  </si>
  <si>
    <t>３年目</t>
    <phoneticPr fontId="3"/>
  </si>
  <si>
    <t>４年目</t>
    <phoneticPr fontId="3"/>
  </si>
  <si>
    <t>５年目</t>
    <phoneticPr fontId="3"/>
  </si>
  <si>
    <t>６年目</t>
    <phoneticPr fontId="3"/>
  </si>
  <si>
    <t>16年目</t>
    <phoneticPr fontId="3"/>
  </si>
  <si>
    <t>12月定期便件数</t>
    <rPh sb="2" eb="3">
      <t xml:space="preserve">ガツ </t>
    </rPh>
    <rPh sb="3" eb="6">
      <t xml:space="preserve">テイキビｎ </t>
    </rPh>
    <rPh sb="6" eb="8">
      <t xml:space="preserve">ケンスウ </t>
    </rPh>
    <phoneticPr fontId="3"/>
  </si>
  <si>
    <t>定期便数/日
20日/月として</t>
    <rPh sb="0" eb="3">
      <t xml:space="preserve">テイキビｎ </t>
    </rPh>
    <rPh sb="3" eb="4">
      <t xml:space="preserve">ケンスウ </t>
    </rPh>
    <rPh sb="5" eb="6">
      <t>_x0000__x0000__x0002_</t>
    </rPh>
    <rPh sb="9" eb="10">
      <t>_x0005__x0003__x0001_</t>
    </rPh>
    <rPh sb="11" eb="12">
      <t/>
    </rPh>
    <phoneticPr fontId="3"/>
  </si>
  <si>
    <t>個包装数/日</t>
    <rPh sb="0" eb="3">
      <t xml:space="preserve">コホウソウ </t>
    </rPh>
    <rPh sb="3" eb="4">
      <t xml:space="preserve">スウ </t>
    </rPh>
    <rPh sb="5" eb="6">
      <t xml:space="preserve">ニチ </t>
    </rPh>
    <phoneticPr fontId="3"/>
  </si>
  <si>
    <t>１日480分
として</t>
    <rPh sb="5" eb="6">
      <t xml:space="preserve">フントシテ </t>
    </rPh>
    <phoneticPr fontId="3"/>
  </si>
  <si>
    <t>kg/年間</t>
    <rPh sb="3" eb="5">
      <t xml:space="preserve">ネンカｎ </t>
    </rPh>
    <phoneticPr fontId="3"/>
  </si>
  <si>
    <t>kg/月間</t>
    <rPh sb="3" eb="4">
      <t xml:space="preserve">ツキ </t>
    </rPh>
    <rPh sb="4" eb="5">
      <t xml:space="preserve">ネンカｎ </t>
    </rPh>
    <phoneticPr fontId="3"/>
  </si>
  <si>
    <t>kg/１日</t>
    <phoneticPr fontId="3"/>
  </si>
  <si>
    <t>小分け包装機械メーカー</t>
    <rPh sb="0" eb="2">
      <t xml:space="preserve">コワケ </t>
    </rPh>
    <rPh sb="3" eb="5">
      <t xml:space="preserve">ホウソウ </t>
    </rPh>
    <rPh sb="5" eb="7">
      <t xml:space="preserve">キカイメーカー </t>
    </rPh>
    <phoneticPr fontId="3"/>
  </si>
  <si>
    <t>1.6の10乗が110</t>
    <phoneticPr fontId="3"/>
  </si>
  <si>
    <t xml:space="preserve">二戸地域の雑穀類の生産・販売の取り組み </t>
    <phoneticPr fontId="3"/>
  </si>
  <si>
    <t>プチスケール</t>
    <phoneticPr fontId="3"/>
  </si>
  <si>
    <t>株式会社 寺岡精工 (Teraoka Seiko Co., Ltd.)</t>
  </si>
  <si>
    <t>160%で10年で百倍</t>
    <rPh sb="9" eb="11">
      <t xml:space="preserve">ヒャクバイ </t>
    </rPh>
    <phoneticPr fontId="3"/>
  </si>
  <si>
    <t>岩手県二戸農業改良普及センター</t>
  </si>
  <si>
    <t>株式会社プラスワンテクノ</t>
    <rPh sb="0" eb="4">
      <t xml:space="preserve">カブシキカイシャ </t>
    </rPh>
    <phoneticPr fontId="3"/>
  </si>
  <si>
    <t>株式会社デジアイズ</t>
  </si>
  <si>
    <t>https://tokusanshubyo.or.jp/jouhoushi02/j02-07.pdf</t>
    <phoneticPr fontId="3"/>
  </si>
  <si>
    <t>https://www.plusonetec.jp/works/10214/</t>
    <phoneticPr fontId="3"/>
  </si>
  <si>
    <t>〒029-4204</t>
  </si>
  <si>
    <t>岩手県奥州市前沢字高畑31</t>
  </si>
  <si>
    <t>https://www.plusonetec.jp/products_cat/petit-scale/</t>
    <phoneticPr fontId="3"/>
  </si>
  <si>
    <t>https://s3-ap-northeast-1.amazonaws.com/s3.digisystem.com/jp/corporate/CorporateProfile_JP.pdf</t>
    <phoneticPr fontId="3"/>
  </si>
  <si>
    <t>二戸地域における雑穀生産の推移</t>
  </si>
  <si>
    <t>雑穀の販売額は(百万円）</t>
    <rPh sb="0" eb="2">
      <t xml:space="preserve">ザッコクノ </t>
    </rPh>
    <rPh sb="3" eb="6">
      <t xml:space="preserve">ハンバイガクハ </t>
    </rPh>
    <rPh sb="8" eb="10">
      <t xml:space="preserve">ヒャクマン </t>
    </rPh>
    <rPh sb="10" eb="11">
      <t xml:space="preserve">エン </t>
    </rPh>
    <phoneticPr fontId="3"/>
  </si>
  <si>
    <t>H21</t>
    <phoneticPr fontId="3"/>
  </si>
  <si>
    <t>H22</t>
  </si>
  <si>
    <t>H23</t>
  </si>
  <si>
    <t xml:space="preserve"> H13 H14 H15 H16 H17 H18 H19 H19/H13</t>
  </si>
  <si>
    <t>¥2,500=900gで¥2,777/kg</t>
    <phoneticPr fontId="3"/>
  </si>
  <si>
    <t>雑穀</t>
    <rPh sb="0" eb="2">
      <t xml:space="preserve">ザッコク </t>
    </rPh>
    <phoneticPr fontId="3"/>
  </si>
  <si>
    <t>作付面積（ha） 46 41 42 55 81 114 131 2.84</t>
    <phoneticPr fontId="3"/>
  </si>
  <si>
    <t>農畜産全体</t>
    <rPh sb="0" eb="3">
      <t xml:space="preserve">ノウチクサｎ </t>
    </rPh>
    <rPh sb="3" eb="5">
      <t xml:space="preserve">ゼンタイ </t>
    </rPh>
    <phoneticPr fontId="3"/>
  </si>
  <si>
    <t>生産量（t） 73 68 58 103 161 237 268 3.67</t>
    <phoneticPr fontId="3"/>
  </si>
  <si>
    <t>割合</t>
    <rPh sb="0" eb="2">
      <t xml:space="preserve">ワリアイ </t>
    </rPh>
    <phoneticPr fontId="3"/>
  </si>
  <si>
    <t>定期便で</t>
    <rPh sb="0" eb="3">
      <t xml:space="preserve">テイキビンデ </t>
    </rPh>
    <phoneticPr fontId="3"/>
  </si>
  <si>
    <t>販売数量(t)</t>
    <rPh sb="0" eb="2">
      <t xml:space="preserve">ハンバイ </t>
    </rPh>
    <rPh sb="2" eb="4">
      <t xml:space="preserve">スウリョウ </t>
    </rPh>
    <phoneticPr fontId="3"/>
  </si>
  <si>
    <t>販売金額(百万円)</t>
    <rPh sb="0" eb="2">
      <t xml:space="preserve">ハンバイ </t>
    </rPh>
    <rPh sb="2" eb="4">
      <t xml:space="preserve">キンガク </t>
    </rPh>
    <rPh sb="5" eb="8">
      <t xml:space="preserve">ヒャクマンエｎ </t>
    </rPh>
    <phoneticPr fontId="3"/>
  </si>
  <si>
    <t>https://www.pref.iwate.jp/_res/projects/default_project/_page_/001/014/940/gaiyou.pdf</t>
    <phoneticPr fontId="3"/>
  </si>
  <si>
    <t>H13</t>
    <phoneticPr fontId="3"/>
  </si>
  <si>
    <t>H14</t>
  </si>
  <si>
    <t>H15</t>
  </si>
  <si>
    <t>H16</t>
  </si>
  <si>
    <t>H17</t>
  </si>
  <si>
    <t>H18</t>
  </si>
  <si>
    <t>H19</t>
  </si>
  <si>
    <t>H19/13</t>
    <phoneticPr fontId="3"/>
  </si>
  <si>
    <t>作付面積（ha）</t>
  </si>
  <si>
    <t>生産量（t）</t>
  </si>
  <si>
    <t>●岩手県の雑穀生産の概要</t>
  </si>
  <si>
    <t>https://www.tokusanshubyo.or.jp/jouhoushi02/j02-05.pdf</t>
    <phoneticPr fontId="3"/>
  </si>
  <si>
    <t>出資比率</t>
    <rPh sb="0" eb="4">
      <t xml:space="preserve">シュッシヒリツ </t>
    </rPh>
    <phoneticPr fontId="3"/>
  </si>
  <si>
    <t>返済期間</t>
    <rPh sb="0" eb="4">
      <t xml:space="preserve">ヘンサイキカｎ </t>
    </rPh>
    <phoneticPr fontId="3"/>
  </si>
  <si>
    <t>資本金(自己資金)</t>
    <rPh sb="0" eb="3">
      <t xml:space="preserve">シホンキｎ </t>
    </rPh>
    <rPh sb="4" eb="8">
      <t xml:space="preserve">ジコシキｎ </t>
    </rPh>
    <phoneticPr fontId="3"/>
  </si>
  <si>
    <t>アプリ、web予算</t>
    <rPh sb="7" eb="9">
      <t xml:space="preserve">ヨサｎ </t>
    </rPh>
    <phoneticPr fontId="3"/>
  </si>
  <si>
    <t>バックエンド</t>
    <phoneticPr fontId="3"/>
  </si>
  <si>
    <t>front,React Native</t>
    <phoneticPr fontId="3"/>
  </si>
  <si>
    <t>Home page</t>
    <phoneticPr fontId="3"/>
  </si>
  <si>
    <t>サブスクペイ</t>
  </si>
  <si>
    <t>FVC</t>
    <phoneticPr fontId="3"/>
  </si>
  <si>
    <t>内訳</t>
    <rPh sb="0" eb="2">
      <t xml:space="preserve">ウチワケ </t>
    </rPh>
    <phoneticPr fontId="3"/>
  </si>
  <si>
    <t>https://www.robotpayment.co.jp/service/payment/</t>
  </si>
  <si>
    <t>みやま会</t>
    <phoneticPr fontId="3"/>
  </si>
  <si>
    <t>岩手起業家育成資金2.2+0.7</t>
    <rPh sb="0" eb="9">
      <t xml:space="preserve">イワテキギョウカイクセイシキｎ </t>
    </rPh>
    <phoneticPr fontId="3"/>
  </si>
  <si>
    <t>日本政策金融公庫</t>
    <rPh sb="0" eb="8">
      <t>ニホンセイサクキンユウｋ</t>
    </rPh>
    <phoneticPr fontId="3"/>
  </si>
  <si>
    <t>盛岡信金</t>
    <rPh sb="0" eb="4">
      <t xml:space="preserve">モリオカシンキｎ </t>
    </rPh>
    <phoneticPr fontId="3"/>
  </si>
  <si>
    <t>岩手県地方創生起業支援</t>
  </si>
  <si>
    <t>AI感情分析</t>
    <rPh sb="2" eb="4">
      <t xml:space="preserve">カンジョウ </t>
    </rPh>
    <rPh sb="4" eb="6">
      <t xml:space="preserve">ブンセキ </t>
    </rPh>
    <phoneticPr fontId="3"/>
  </si>
  <si>
    <t>資産</t>
    <rPh sb="0" eb="2">
      <t xml:space="preserve">シサン </t>
    </rPh>
    <phoneticPr fontId="3"/>
  </si>
  <si>
    <t>初年度経費</t>
    <rPh sb="0" eb="3">
      <t xml:space="preserve">ショネンド </t>
    </rPh>
    <rPh sb="3" eb="5">
      <t xml:space="preserve">ケイヒ </t>
    </rPh>
    <phoneticPr fontId="3"/>
  </si>
  <si>
    <t>3年目中頃</t>
    <rPh sb="1" eb="3">
      <t xml:space="preserve">ネンメ </t>
    </rPh>
    <rPh sb="3" eb="5">
      <t xml:space="preserve">ナカゴロ </t>
    </rPh>
    <phoneticPr fontId="3"/>
  </si>
  <si>
    <t>減価償却6ヶ月分</t>
    <rPh sb="0" eb="4">
      <t xml:space="preserve">ゲンカショウキャク </t>
    </rPh>
    <phoneticPr fontId="3"/>
  </si>
  <si>
    <t>設備資金</t>
    <rPh sb="0" eb="4">
      <t xml:space="preserve">セツビシキｎ </t>
    </rPh>
    <phoneticPr fontId="3"/>
  </si>
  <si>
    <t>減価償却期間</t>
    <rPh sb="0" eb="6">
      <t xml:space="preserve">ゲンカショウキャクキカｎ </t>
    </rPh>
    <phoneticPr fontId="3"/>
  </si>
  <si>
    <t>アプリA外注</t>
    <rPh sb="4" eb="6">
      <t xml:space="preserve">ガイチュウ </t>
    </rPh>
    <phoneticPr fontId="3"/>
  </si>
  <si>
    <t>アプリB外注、'26.10月依頼</t>
    <rPh sb="4" eb="6">
      <t xml:space="preserve">ガイチュウ </t>
    </rPh>
    <rPh sb="13" eb="14">
      <t xml:space="preserve">ガツ </t>
    </rPh>
    <rPh sb="14" eb="16">
      <t xml:space="preserve">イライ </t>
    </rPh>
    <phoneticPr fontId="3"/>
  </si>
  <si>
    <t>食品小分け包装機</t>
    <rPh sb="0" eb="2">
      <t xml:space="preserve">ショクヒｎ </t>
    </rPh>
    <rPh sb="2" eb="4">
      <t xml:space="preserve">コワケホウソウ </t>
    </rPh>
    <rPh sb="5" eb="8">
      <t xml:space="preserve">ホウソウキ </t>
    </rPh>
    <phoneticPr fontId="3"/>
  </si>
  <si>
    <t>PC</t>
    <phoneticPr fontId="3"/>
  </si>
  <si>
    <t>小計</t>
    <rPh sb="0" eb="2">
      <t xml:space="preserve">ショウケイ </t>
    </rPh>
    <phoneticPr fontId="3"/>
  </si>
  <si>
    <t>合計</t>
    <rPh sb="0" eb="2">
      <t xml:space="preserve">ゴウケイ </t>
    </rPh>
    <phoneticPr fontId="3"/>
  </si>
  <si>
    <t>減価償却費</t>
    <rPh sb="0" eb="1">
      <t>ゲンカショウ</t>
    </rPh>
    <rPh sb="4" eb="5">
      <t xml:space="preserve">ヒ </t>
    </rPh>
    <phoneticPr fontId="3"/>
  </si>
  <si>
    <t>滝沢、宮古に営業集中</t>
    <rPh sb="0" eb="2">
      <t xml:space="preserve">タキザワ </t>
    </rPh>
    <rPh sb="3" eb="5">
      <t xml:space="preserve">ミヤコ </t>
    </rPh>
    <rPh sb="6" eb="8">
      <t xml:space="preserve">エイギョウ </t>
    </rPh>
    <rPh sb="8" eb="10">
      <t xml:space="preserve">シュウチュウ </t>
    </rPh>
    <phoneticPr fontId="3"/>
  </si>
  <si>
    <t>有料会員</t>
    <rPh sb="0" eb="4">
      <t xml:space="preserve">ユウリョウカイイｎ </t>
    </rPh>
    <phoneticPr fontId="3"/>
  </si>
  <si>
    <t>初年度(2025)</t>
    <rPh sb="0" eb="3">
      <t>ショネｎ</t>
    </rPh>
    <phoneticPr fontId="3"/>
  </si>
  <si>
    <t>２年目(2026)</t>
    <phoneticPr fontId="3"/>
  </si>
  <si>
    <t>３年目(2027)</t>
    <phoneticPr fontId="3"/>
  </si>
  <si>
    <t>４年目(2028)</t>
    <phoneticPr fontId="3"/>
  </si>
  <si>
    <t>５年目(2029)</t>
    <phoneticPr fontId="3"/>
  </si>
  <si>
    <t>６年目(2030)</t>
    <phoneticPr fontId="3"/>
  </si>
  <si>
    <t>７年目(2031)</t>
    <phoneticPr fontId="3"/>
  </si>
  <si>
    <t>８年目</t>
  </si>
  <si>
    <t>９年目</t>
  </si>
  <si>
    <t>１０年目</t>
  </si>
  <si>
    <t>1１年目</t>
    <phoneticPr fontId="3"/>
  </si>
  <si>
    <t>アルバイト100日</t>
    <phoneticPr fontId="3"/>
  </si>
  <si>
    <t>アルバイト300日</t>
    <phoneticPr fontId="3"/>
  </si>
  <si>
    <t>アルバイト500日</t>
    <phoneticPr fontId="3"/>
  </si>
  <si>
    <t>アルバイト700日</t>
    <phoneticPr fontId="3"/>
  </si>
  <si>
    <t>アルバイト1000日</t>
    <phoneticPr fontId="3"/>
  </si>
  <si>
    <t>アルバイト日数</t>
    <rPh sb="5" eb="7">
      <t xml:space="preserve">ニッスウウ </t>
    </rPh>
    <phoneticPr fontId="3"/>
  </si>
  <si>
    <t>税抜方式</t>
    <rPh sb="0" eb="2">
      <t xml:space="preserve">ゼイヌキ </t>
    </rPh>
    <rPh sb="2" eb="4">
      <t xml:space="preserve">ホウシキ </t>
    </rPh>
    <phoneticPr fontId="3"/>
  </si>
  <si>
    <t>使い方動画</t>
    <rPh sb="0" eb="1">
      <t xml:space="preserve">ツカイカタ </t>
    </rPh>
    <rPh sb="3" eb="5">
      <t xml:space="preserve">ドウガ </t>
    </rPh>
    <phoneticPr fontId="3"/>
  </si>
  <si>
    <t>CS対応AIチャット</t>
    <rPh sb="1" eb="3">
      <t xml:space="preserve">タイオウ </t>
    </rPh>
    <phoneticPr fontId="3"/>
  </si>
  <si>
    <t>研究論文、講演</t>
    <rPh sb="0" eb="4">
      <t xml:space="preserve">ケンキュウロンブｎ </t>
    </rPh>
    <rPh sb="5" eb="7">
      <t xml:space="preserve">コウエｎ </t>
    </rPh>
    <phoneticPr fontId="3"/>
  </si>
  <si>
    <t>パート8人</t>
    <rPh sb="4" eb="5">
      <t xml:space="preserve">ニｎ </t>
    </rPh>
    <phoneticPr fontId="3"/>
  </si>
  <si>
    <t>パート15人</t>
    <rPh sb="5" eb="6">
      <t xml:space="preserve">ニｎ </t>
    </rPh>
    <phoneticPr fontId="3"/>
  </si>
  <si>
    <t>FAQ動画</t>
    <rPh sb="3" eb="5">
      <t xml:space="preserve">ドウガ </t>
    </rPh>
    <phoneticPr fontId="3"/>
  </si>
  <si>
    <t>+CS電話対応委託</t>
    <rPh sb="3" eb="5">
      <t xml:space="preserve">デンワ </t>
    </rPh>
    <rPh sb="5" eb="7">
      <t xml:space="preserve">タイオウ </t>
    </rPh>
    <phoneticPr fontId="3"/>
  </si>
  <si>
    <t>役員１人</t>
    <rPh sb="0" eb="2">
      <t xml:space="preserve">ヤクイｎ </t>
    </rPh>
    <rPh sb="3" eb="4">
      <t xml:space="preserve">ニｎ </t>
    </rPh>
    <phoneticPr fontId="3"/>
  </si>
  <si>
    <t>役員2人</t>
    <rPh sb="0" eb="2">
      <t xml:space="preserve">ヤクイｎ </t>
    </rPh>
    <rPh sb="3" eb="4">
      <t xml:space="preserve">ニｎ </t>
    </rPh>
    <phoneticPr fontId="3"/>
  </si>
  <si>
    <t>役員4人</t>
    <rPh sb="0" eb="2">
      <t xml:space="preserve">ヤクイｎ </t>
    </rPh>
    <rPh sb="3" eb="4">
      <t xml:space="preserve">ニｎ </t>
    </rPh>
    <phoneticPr fontId="3"/>
  </si>
  <si>
    <t>役員5人</t>
    <rPh sb="0" eb="2">
      <t xml:space="preserve">ヤクイｎ </t>
    </rPh>
    <rPh sb="3" eb="4">
      <t xml:space="preserve">ニｎ </t>
    </rPh>
    <phoneticPr fontId="3"/>
  </si>
  <si>
    <t>役員6人</t>
    <rPh sb="0" eb="2">
      <t xml:space="preserve">ヤクイｎ </t>
    </rPh>
    <rPh sb="3" eb="4">
      <t xml:space="preserve">ニｎ </t>
    </rPh>
    <phoneticPr fontId="3"/>
  </si>
  <si>
    <t>インターン週１日</t>
    <rPh sb="5" eb="6">
      <t xml:space="preserve">シュウ </t>
    </rPh>
    <phoneticPr fontId="3"/>
  </si>
  <si>
    <t>昇給or賞与</t>
    <rPh sb="0" eb="2">
      <t xml:space="preserve">ショウキュウ </t>
    </rPh>
    <rPh sb="4" eb="6">
      <t xml:space="preserve">ショウヨ </t>
    </rPh>
    <phoneticPr fontId="3"/>
  </si>
  <si>
    <t>滝沢宮古+盛岡市</t>
    <rPh sb="0" eb="2">
      <t xml:space="preserve">タキザワ </t>
    </rPh>
    <rPh sb="2" eb="4">
      <t xml:space="preserve">ミヤコ </t>
    </rPh>
    <rPh sb="5" eb="8">
      <t xml:space="preserve">モリオカシ </t>
    </rPh>
    <phoneticPr fontId="3"/>
  </si>
  <si>
    <t>盛岡含む岩手県</t>
    <rPh sb="0" eb="2">
      <t xml:space="preserve">モリオカシ </t>
    </rPh>
    <rPh sb="2" eb="3">
      <t xml:space="preserve">フクム </t>
    </rPh>
    <rPh sb="4" eb="7">
      <t xml:space="preserve">イワテケｎ </t>
    </rPh>
    <phoneticPr fontId="3"/>
  </si>
  <si>
    <t>北東北３県</t>
    <rPh sb="0" eb="3">
      <t xml:space="preserve">キタトウホク３ケｎ </t>
    </rPh>
    <phoneticPr fontId="3"/>
  </si>
  <si>
    <t>東北+北陸</t>
    <rPh sb="0" eb="2">
      <t xml:space="preserve">トウホク </t>
    </rPh>
    <rPh sb="3" eb="4">
      <t xml:space="preserve">ホッカイドウ </t>
    </rPh>
    <rPh sb="4" eb="5">
      <t xml:space="preserve">リク </t>
    </rPh>
    <phoneticPr fontId="3"/>
  </si>
  <si>
    <t>+北海道+北関東?</t>
    <rPh sb="6" eb="8">
      <t xml:space="preserve">カントウ </t>
    </rPh>
    <phoneticPr fontId="3"/>
  </si>
  <si>
    <t>特販部2名=12</t>
    <rPh sb="0" eb="3">
      <t xml:space="preserve">トクハンブ </t>
    </rPh>
    <rPh sb="4" eb="5">
      <t xml:space="preserve">メイ </t>
    </rPh>
    <phoneticPr fontId="3"/>
  </si>
  <si>
    <t>特販部計10名=60</t>
    <rPh sb="0" eb="3">
      <t xml:space="preserve">トクハンブ </t>
    </rPh>
    <rPh sb="3" eb="4">
      <t xml:space="preserve">ゴウケイ </t>
    </rPh>
    <rPh sb="6" eb="7">
      <t xml:space="preserve">メイ </t>
    </rPh>
    <phoneticPr fontId="3"/>
  </si>
  <si>
    <t>特販部計30名=180</t>
    <rPh sb="0" eb="3">
      <t xml:space="preserve">トクハンブ </t>
    </rPh>
    <rPh sb="3" eb="4">
      <t xml:space="preserve">ゴウケイ </t>
    </rPh>
    <rPh sb="6" eb="7">
      <t xml:space="preserve">メイ </t>
    </rPh>
    <phoneticPr fontId="3"/>
  </si>
  <si>
    <t>特販部計60名=360</t>
    <rPh sb="0" eb="3">
      <t xml:space="preserve">トクハンブ </t>
    </rPh>
    <rPh sb="3" eb="4">
      <t xml:space="preserve">ゴウケイ </t>
    </rPh>
    <rPh sb="6" eb="7">
      <t xml:space="preserve">メイ </t>
    </rPh>
    <phoneticPr fontId="3"/>
  </si>
  <si>
    <t>社員数</t>
    <rPh sb="0" eb="3">
      <t xml:space="preserve">シャインスウ </t>
    </rPh>
    <phoneticPr fontId="3"/>
  </si>
  <si>
    <t>営業0.5名</t>
    <rPh sb="0" eb="2">
      <t xml:space="preserve">エイギョウ </t>
    </rPh>
    <phoneticPr fontId="3"/>
  </si>
  <si>
    <t>営業1名</t>
    <rPh sb="0" eb="2">
      <t xml:space="preserve">エイギョウ </t>
    </rPh>
    <phoneticPr fontId="3"/>
  </si>
  <si>
    <t>営業２名+IT1名</t>
    <rPh sb="0" eb="2">
      <t xml:space="preserve">エイギョウ </t>
    </rPh>
    <rPh sb="8" eb="9">
      <t xml:space="preserve">メイ </t>
    </rPh>
    <phoneticPr fontId="3"/>
  </si>
  <si>
    <t>営業3名+IT2名</t>
    <rPh sb="0" eb="2">
      <t xml:space="preserve">エイギョウ </t>
    </rPh>
    <rPh sb="8" eb="9">
      <t xml:space="preserve">メイ </t>
    </rPh>
    <phoneticPr fontId="3"/>
  </si>
  <si>
    <t>営業8名+IT3名</t>
    <rPh sb="0" eb="2">
      <t xml:space="preserve">エイギョウ </t>
    </rPh>
    <rPh sb="8" eb="9">
      <t xml:space="preserve">メイ </t>
    </rPh>
    <phoneticPr fontId="3"/>
  </si>
  <si>
    <t>CS16名+IT4名</t>
    <rPh sb="9" eb="10">
      <t xml:space="preserve">メイ </t>
    </rPh>
    <phoneticPr fontId="3"/>
  </si>
  <si>
    <t>CS42名+IT10名</t>
    <rPh sb="10" eb="11">
      <t xml:space="preserve">メイ </t>
    </rPh>
    <phoneticPr fontId="3"/>
  </si>
  <si>
    <t>CS50名+IT20名</t>
    <rPh sb="10" eb="11">
      <t xml:space="preserve">メイ </t>
    </rPh>
    <phoneticPr fontId="3"/>
  </si>
  <si>
    <t>CS60名+IT30名</t>
    <rPh sb="10" eb="11">
      <t xml:space="preserve">メイ </t>
    </rPh>
    <phoneticPr fontId="3"/>
  </si>
  <si>
    <t>CS80名+IT40名</t>
    <rPh sb="10" eb="11">
      <t xml:space="preserve">メイ </t>
    </rPh>
    <phoneticPr fontId="3"/>
  </si>
  <si>
    <t>売上金額</t>
    <rPh sb="0" eb="4">
      <t xml:space="preserve">ウリアゲキンガク </t>
    </rPh>
    <phoneticPr fontId="3"/>
  </si>
  <si>
    <t>製品原価</t>
    <rPh sb="0" eb="2">
      <t xml:space="preserve">セイヒｎ </t>
    </rPh>
    <rPh sb="2" eb="4">
      <t xml:space="preserve">ゲンカ </t>
    </rPh>
    <phoneticPr fontId="3"/>
  </si>
  <si>
    <t>クレジットカード</t>
    <phoneticPr fontId="3"/>
  </si>
  <si>
    <t>販売手数料3.5%</t>
    <rPh sb="0" eb="5">
      <t xml:space="preserve">ハンバイテスウリョウ </t>
    </rPh>
    <phoneticPr fontId="3"/>
  </si>
  <si>
    <t>BASE</t>
    <phoneticPr fontId="3"/>
  </si>
  <si>
    <t>ECアプリ使用料3.5%</t>
    <phoneticPr fontId="3"/>
  </si>
  <si>
    <t>売上総利益</t>
  </si>
  <si>
    <t>運転資金</t>
    <rPh sb="0" eb="4">
      <t xml:space="preserve">ウンテンシキｎ </t>
    </rPh>
    <phoneticPr fontId="3"/>
  </si>
  <si>
    <t>アルバイト料</t>
    <phoneticPr fontId="3"/>
  </si>
  <si>
    <t>役員報酬（自分）</t>
    <rPh sb="0" eb="4">
      <t xml:space="preserve">ヤクインホウシュウ </t>
    </rPh>
    <phoneticPr fontId="3"/>
  </si>
  <si>
    <t>役員報酬（他）</t>
    <rPh sb="0" eb="4">
      <t xml:space="preserve">ヤクインホウシュウ </t>
    </rPh>
    <rPh sb="5" eb="6">
      <t xml:space="preserve">ホカ </t>
    </rPh>
    <phoneticPr fontId="3"/>
  </si>
  <si>
    <t>社員</t>
    <rPh sb="0" eb="2">
      <t xml:space="preserve">シャイｎ </t>
    </rPh>
    <phoneticPr fontId="3"/>
  </si>
  <si>
    <t>週一</t>
    <rPh sb="0" eb="2">
      <t xml:space="preserve">シュウイチ </t>
    </rPh>
    <phoneticPr fontId="3"/>
  </si>
  <si>
    <t>パート、インターン</t>
    <phoneticPr fontId="3"/>
  </si>
  <si>
    <t>さくらインターネット?</t>
    <phoneticPr fontId="3"/>
  </si>
  <si>
    <t>cloud使用料</t>
    <rPh sb="5" eb="8">
      <t xml:space="preserve">シヨウリョウ </t>
    </rPh>
    <phoneticPr fontId="3"/>
  </si>
  <si>
    <t>M-TEC,A,260,000/月</t>
    <rPh sb="16" eb="17">
      <t xml:space="preserve">ツキ </t>
    </rPh>
    <phoneticPr fontId="3"/>
  </si>
  <si>
    <t>家賃</t>
    <rPh sb="0" eb="2">
      <t xml:space="preserve">ヤチｎ </t>
    </rPh>
    <phoneticPr fontId="3"/>
  </si>
  <si>
    <t>光熱費</t>
    <rPh sb="0" eb="3">
      <t xml:space="preserve">コウネツヒ </t>
    </rPh>
    <phoneticPr fontId="3"/>
  </si>
  <si>
    <t>25,000x12,30,000x12</t>
    <phoneticPr fontId="3"/>
  </si>
  <si>
    <t>ProBox,アクア</t>
    <phoneticPr fontId="3"/>
  </si>
  <si>
    <t>出張旅費</t>
    <rPh sb="0" eb="4">
      <t xml:space="preserve">シュッチョウリョヒ </t>
    </rPh>
    <phoneticPr fontId="3"/>
  </si>
  <si>
    <t>3.6%～＋40円/2.9%～</t>
  </si>
  <si>
    <t>5%/3.6%</t>
  </si>
  <si>
    <t>3.25～3.9%</t>
  </si>
  <si>
    <t>税理士、弁護士</t>
    <rPh sb="0" eb="3">
      <t xml:space="preserve">ゼイリシ </t>
    </rPh>
    <rPh sb="4" eb="7">
      <t xml:space="preserve">ベンゴシ </t>
    </rPh>
    <phoneticPr fontId="3"/>
  </si>
  <si>
    <t>振込申請から</t>
  </si>
  <si>
    <t>月末締め</t>
  </si>
  <si>
    <t>金曜日に入金</t>
  </si>
  <si>
    <t>チラシ2万枚10万円</t>
    <phoneticPr fontId="3"/>
  </si>
  <si>
    <t>広告宣伝費</t>
    <rPh sb="0" eb="5">
      <t xml:space="preserve">コウコクセンデンヒ </t>
    </rPh>
    <phoneticPr fontId="3"/>
  </si>
  <si>
    <t>10営業日</t>
  </si>
  <si>
    <t>翌月末払い</t>
  </si>
  <si>
    <t>¥50/30g小袋として10,000個</t>
    <rPh sb="7" eb="9">
      <t xml:space="preserve">コブクロ </t>
    </rPh>
    <rPh sb="18" eb="19">
      <t xml:space="preserve">コ </t>
    </rPh>
    <phoneticPr fontId="3"/>
  </si>
  <si>
    <t>販促費、協力金等</t>
    <rPh sb="0" eb="3">
      <t xml:space="preserve">ハンソクヒ </t>
    </rPh>
    <rPh sb="4" eb="7">
      <t xml:space="preserve">キョウリョクキｎ </t>
    </rPh>
    <rPh sb="7" eb="8">
      <t xml:space="preserve">トウ </t>
    </rPh>
    <phoneticPr fontId="3"/>
  </si>
  <si>
    <t>(※5日間と金曜日まで</t>
  </si>
  <si>
    <t>OA機器</t>
    <rPh sb="2" eb="4">
      <t xml:space="preserve">キキ </t>
    </rPh>
    <phoneticPr fontId="3"/>
  </si>
  <si>
    <t>事務用品消耗品</t>
    <phoneticPr fontId="3"/>
  </si>
  <si>
    <t>会食費</t>
    <rPh sb="0" eb="1">
      <t xml:space="preserve">カイショクヒ </t>
    </rPh>
    <rPh sb="2" eb="3">
      <t xml:space="preserve">ヒ </t>
    </rPh>
    <phoneticPr fontId="3"/>
  </si>
  <si>
    <t>¥5,000/日</t>
    <rPh sb="7" eb="8">
      <t xml:space="preserve">ニチ </t>
    </rPh>
    <phoneticPr fontId="3"/>
  </si>
  <si>
    <t>会議室使用料</t>
    <rPh sb="0" eb="3">
      <t xml:space="preserve">カイギシツ </t>
    </rPh>
    <rPh sb="3" eb="6">
      <t xml:space="preserve">シヨウリョウ </t>
    </rPh>
    <phoneticPr fontId="3"/>
  </si>
  <si>
    <t>事務用家具</t>
    <rPh sb="0" eb="1">
      <t xml:space="preserve">ジムヨウ </t>
    </rPh>
    <rPh sb="3" eb="5">
      <t xml:space="preserve">カグ </t>
    </rPh>
    <phoneticPr fontId="3"/>
  </si>
  <si>
    <t>税抜き方式のため消費税なし</t>
    <rPh sb="0" eb="2">
      <t xml:space="preserve">ゼイヌキホウシキ </t>
    </rPh>
    <rPh sb="8" eb="11">
      <t xml:space="preserve">ショウヒゼイナシ </t>
    </rPh>
    <phoneticPr fontId="3"/>
  </si>
  <si>
    <t>引越し</t>
    <rPh sb="0" eb="2">
      <t xml:space="preserve">ヒッコシ </t>
    </rPh>
    <phoneticPr fontId="3"/>
  </si>
  <si>
    <t>うち定期便消費税</t>
    <rPh sb="2" eb="5">
      <t xml:space="preserve">テイキビｎ </t>
    </rPh>
    <rPh sb="5" eb="8">
      <t xml:space="preserve">ショウヒゼイ </t>
    </rPh>
    <phoneticPr fontId="3"/>
  </si>
  <si>
    <t>租税公課</t>
    <phoneticPr fontId="3"/>
  </si>
  <si>
    <t>減価償却費</t>
    <rPh sb="0" eb="4">
      <t xml:space="preserve">ゲンカショウキャク </t>
    </rPh>
    <rPh sb="4" eb="5">
      <t xml:space="preserve">ヒ </t>
    </rPh>
    <phoneticPr fontId="3"/>
  </si>
  <si>
    <t>「お急ぎ振込」なら</t>
  </si>
  <si>
    <t>「スピードキャッシュ」なら</t>
  </si>
  <si>
    <t>の残り日数を加えた日)</t>
  </si>
  <si>
    <t>販管費小計</t>
    <rPh sb="0" eb="3">
      <t xml:space="preserve">ハンカンヒ </t>
    </rPh>
    <rPh sb="3" eb="5">
      <t xml:space="preserve">ショウケイ </t>
    </rPh>
    <phoneticPr fontId="3"/>
  </si>
  <si>
    <t>翌営業日</t>
  </si>
  <si>
    <t>営業利益</t>
    <rPh sb="0" eb="4">
      <t xml:space="preserve">エイギョウリエキ </t>
    </rPh>
    <phoneticPr fontId="3"/>
  </si>
  <si>
    <t>いわて起業家育成資金創業資金</t>
    <rPh sb="10" eb="14">
      <t xml:space="preserve">ソウギョウシキｎ </t>
    </rPh>
    <phoneticPr fontId="3"/>
  </si>
  <si>
    <t>営業外収益</t>
    <phoneticPr fontId="3"/>
  </si>
  <si>
    <t>10年、2.9%</t>
    <phoneticPr fontId="3"/>
  </si>
  <si>
    <t>支払利息</t>
    <rPh sb="0" eb="4">
      <t xml:space="preserve">シハライリソク </t>
    </rPh>
    <phoneticPr fontId="3"/>
  </si>
  <si>
    <t>その他営業外損失</t>
    <rPh sb="3" eb="8">
      <t xml:space="preserve">エイギョウガイソンシツ </t>
    </rPh>
    <phoneticPr fontId="3"/>
  </si>
  <si>
    <t>経常利益</t>
    <rPh sb="0" eb="4">
      <t xml:space="preserve">ケイジョウリエキ </t>
    </rPh>
    <phoneticPr fontId="3"/>
  </si>
  <si>
    <t>(※手数料1.5%)</t>
  </si>
  <si>
    <t>(※手数料1.5～3.5%)</t>
  </si>
  <si>
    <t>特別利益</t>
    <phoneticPr fontId="3"/>
  </si>
  <si>
    <t>2万円未満：750円</t>
  </si>
  <si>
    <t>1万円未満：550円</t>
  </si>
  <si>
    <t>無料</t>
  </si>
  <si>
    <t>特別損失</t>
    <rPh sb="2" eb="4">
      <t xml:space="preserve">ソンシツ </t>
    </rPh>
    <phoneticPr fontId="3"/>
  </si>
  <si>
    <t>(事務手数料500円含)</t>
  </si>
  <si>
    <t>(事務手数料275円含)</t>
  </si>
  <si>
    <t>(Shopifyペイメントを</t>
  </si>
  <si>
    <t>税引前当期純利益</t>
    <phoneticPr fontId="3"/>
  </si>
  <si>
    <t>法人税</t>
    <phoneticPr fontId="3"/>
  </si>
  <si>
    <t>当期純利益</t>
    <rPh sb="0" eb="5">
      <t xml:space="preserve">トウキジュンリエキ </t>
    </rPh>
    <phoneticPr fontId="3"/>
  </si>
  <si>
    <t>2万円以上：250円</t>
  </si>
  <si>
    <t>1万円以上：275円</t>
  </si>
  <si>
    <t>有効にする)</t>
  </si>
  <si>
    <t>単年返済可能金額</t>
    <phoneticPr fontId="3"/>
  </si>
  <si>
    <t>元金返済金融公庫</t>
    <rPh sb="0" eb="2">
      <t xml:space="preserve">ガンキン </t>
    </rPh>
    <rPh sb="2" eb="4">
      <t xml:space="preserve">ヘンサイ </t>
    </rPh>
    <rPh sb="4" eb="8">
      <t xml:space="preserve">キンユウコウコ </t>
    </rPh>
    <phoneticPr fontId="3"/>
  </si>
  <si>
    <t>元金返済盛岡信金</t>
    <rPh sb="0" eb="2">
      <t xml:space="preserve">ガンキン </t>
    </rPh>
    <rPh sb="2" eb="4">
      <t xml:space="preserve">ヘンサイ </t>
    </rPh>
    <rPh sb="4" eb="8">
      <t xml:space="preserve">モリオカシンキｎ </t>
    </rPh>
    <phoneticPr fontId="3"/>
  </si>
  <si>
    <t>残金</t>
    <rPh sb="0" eb="2">
      <t xml:space="preserve">ザンキｎ </t>
    </rPh>
    <phoneticPr fontId="3"/>
  </si>
  <si>
    <t>累積</t>
    <rPh sb="0" eb="2">
      <t xml:space="preserve">ルイセキ </t>
    </rPh>
    <phoneticPr fontId="3"/>
  </si>
  <si>
    <t>利益剰余金</t>
    <rPh sb="0" eb="2">
      <t xml:space="preserve">リエキ </t>
    </rPh>
    <rPh sb="2" eb="4">
      <t xml:space="preserve">ジョウヨ </t>
    </rPh>
    <rPh sb="4" eb="5">
      <t xml:space="preserve">キｎ </t>
    </rPh>
    <phoneticPr fontId="3"/>
  </si>
  <si>
    <t>営業利益率</t>
    <rPh sb="0" eb="5">
      <t xml:space="preserve">エイギョウリエキリツ </t>
    </rPh>
    <phoneticPr fontId="3"/>
  </si>
  <si>
    <t>ミツモア</t>
    <phoneticPr fontId="3"/>
  </si>
  <si>
    <t>電話代行サービスの見積もり比較</t>
  </si>
  <si>
    <t>dqj05611@gmail.com</t>
    <phoneticPr fontId="3"/>
  </si>
  <si>
    <t>カスタマーサービス</t>
    <phoneticPr fontId="3"/>
  </si>
  <si>
    <t>https://meetsmore.com/product-requests/67419bb4dbe2b30f6c65a6cf</t>
    <phoneticPr fontId="3"/>
  </si>
  <si>
    <t>社員数</t>
    <rPh sb="0" eb="2">
      <t xml:space="preserve">シャイｎ </t>
    </rPh>
    <rPh sb="2" eb="3">
      <t xml:space="preserve">スウ </t>
    </rPh>
    <phoneticPr fontId="3"/>
  </si>
  <si>
    <t>問い合わせ件数/月</t>
    <rPh sb="0" eb="1">
      <t xml:space="preserve">ゲッカントイアワセケンスウ </t>
    </rPh>
    <rPh sb="8" eb="9">
      <t xml:space="preserve">ツキ </t>
    </rPh>
    <phoneticPr fontId="3"/>
  </si>
  <si>
    <t>5名</t>
    <rPh sb="1" eb="2">
      <t xml:space="preserve">メイ </t>
    </rPh>
    <phoneticPr fontId="3"/>
  </si>
  <si>
    <t>400件</t>
    <phoneticPr fontId="3"/>
  </si>
  <si>
    <t>で見積もり</t>
    <rPh sb="1" eb="3">
      <t xml:space="preserve">ミツモリ </t>
    </rPh>
    <phoneticPr fontId="3"/>
  </si>
  <si>
    <t>　A政策金融公庫用貸借対照表</t>
    <rPh sb="2" eb="4">
      <t>セイｋサク</t>
    </rPh>
    <rPh sb="4" eb="9">
      <t xml:space="preserve">セイサクキンユウコウコヨウ </t>
    </rPh>
    <rPh sb="9" eb="14">
      <t xml:space="preserve">タイシャクタイショウヒョウ </t>
    </rPh>
    <phoneticPr fontId="3"/>
  </si>
  <si>
    <t>パターンB滝沢、宮古に営業集中</t>
    <rPh sb="5" eb="7">
      <t xml:space="preserve">タキザワ </t>
    </rPh>
    <rPh sb="8" eb="10">
      <t xml:space="preserve">ミヤコ </t>
    </rPh>
    <rPh sb="11" eb="13">
      <t xml:space="preserve">エイギョウ </t>
    </rPh>
    <rPh sb="13" eb="15">
      <t xml:space="preserve">シュウチュウ </t>
    </rPh>
    <phoneticPr fontId="3"/>
  </si>
  <si>
    <t>起業時</t>
    <rPh sb="0" eb="3">
      <t xml:space="preserve">キギョウジ </t>
    </rPh>
    <phoneticPr fontId="3"/>
  </si>
  <si>
    <t>2025.03.31</t>
    <phoneticPr fontId="3"/>
  </si>
  <si>
    <t>科目</t>
    <rPh sb="0" eb="2">
      <t xml:space="preserve">カモク </t>
    </rPh>
    <phoneticPr fontId="3"/>
  </si>
  <si>
    <t>金額</t>
    <rPh sb="0" eb="2">
      <t xml:space="preserve">キンガク </t>
    </rPh>
    <phoneticPr fontId="3"/>
  </si>
  <si>
    <t>（資産の部）</t>
    <phoneticPr fontId="3"/>
  </si>
  <si>
    <t>（負債の部）</t>
    <phoneticPr fontId="3"/>
  </si>
  <si>
    <t>流動資産</t>
    <rPh sb="0" eb="4">
      <t xml:space="preserve">リュウドウシサｎ </t>
    </rPh>
    <phoneticPr fontId="3"/>
  </si>
  <si>
    <t>流動負債</t>
    <rPh sb="0" eb="4">
      <t xml:space="preserve">リュウドウフサイ </t>
    </rPh>
    <phoneticPr fontId="3"/>
  </si>
  <si>
    <t>現金及び預金</t>
    <rPh sb="0" eb="2">
      <t xml:space="preserve">ゲンキｎ </t>
    </rPh>
    <rPh sb="2" eb="3">
      <t xml:space="preserve">オヨビ </t>
    </rPh>
    <rPh sb="4" eb="6">
      <t xml:space="preserve">ヨキｎ </t>
    </rPh>
    <phoneticPr fontId="3"/>
  </si>
  <si>
    <t>支払い手形</t>
    <rPh sb="0" eb="2">
      <t xml:space="preserve">シハライテガタ </t>
    </rPh>
    <phoneticPr fontId="3"/>
  </si>
  <si>
    <t>短期借入金</t>
    <rPh sb="0" eb="2">
      <t xml:space="preserve">タンキ </t>
    </rPh>
    <rPh sb="2" eb="5">
      <t xml:space="preserve">シャクニュウキｎ </t>
    </rPh>
    <phoneticPr fontId="3"/>
  </si>
  <si>
    <t>固定資産</t>
    <rPh sb="0" eb="4">
      <t xml:space="preserve">コテイシサｎ </t>
    </rPh>
    <phoneticPr fontId="3"/>
  </si>
  <si>
    <t>固定負債</t>
    <rPh sb="0" eb="4">
      <t xml:space="preserve">コテイフサイ </t>
    </rPh>
    <phoneticPr fontId="3"/>
  </si>
  <si>
    <t>有形固定資産</t>
    <rPh sb="0" eb="2">
      <t xml:space="preserve">ユウケイ </t>
    </rPh>
    <rPh sb="2" eb="6">
      <t xml:space="preserve">コテイシサｎ </t>
    </rPh>
    <phoneticPr fontId="3"/>
  </si>
  <si>
    <t>社債</t>
    <rPh sb="0" eb="2">
      <t xml:space="preserve">シャサイ </t>
    </rPh>
    <phoneticPr fontId="3"/>
  </si>
  <si>
    <t>構築物</t>
    <rPh sb="0" eb="3">
      <t xml:space="preserve">コウチクブツ </t>
    </rPh>
    <phoneticPr fontId="3"/>
  </si>
  <si>
    <t>借入金日本政策金融公庫</t>
    <rPh sb="0" eb="3">
      <t xml:space="preserve">シャクニュウキｎ </t>
    </rPh>
    <rPh sb="3" eb="11">
      <t xml:space="preserve">ニホンセイサクキンユウコウコ </t>
    </rPh>
    <phoneticPr fontId="3"/>
  </si>
  <si>
    <t>機械及び装置</t>
    <rPh sb="0" eb="2">
      <t xml:space="preserve">キカイ </t>
    </rPh>
    <rPh sb="2" eb="3">
      <t xml:space="preserve">オヨビ </t>
    </rPh>
    <rPh sb="4" eb="6">
      <t xml:space="preserve">ソウチ </t>
    </rPh>
    <phoneticPr fontId="3"/>
  </si>
  <si>
    <t>借入金盛岡信金</t>
    <rPh sb="0" eb="1">
      <t xml:space="preserve">シャクニュウキｎ </t>
    </rPh>
    <rPh sb="3" eb="7">
      <t xml:space="preserve">モリオカシンキｎ </t>
    </rPh>
    <phoneticPr fontId="3"/>
  </si>
  <si>
    <t>無形固定資産</t>
    <rPh sb="0" eb="6">
      <t xml:space="preserve">ムケイコテイシサｎ </t>
    </rPh>
    <phoneticPr fontId="3"/>
  </si>
  <si>
    <t>アプリ</t>
    <phoneticPr fontId="3"/>
  </si>
  <si>
    <t>負債の部合計</t>
    <rPh sb="0" eb="2">
      <t xml:space="preserve">フサイノブ </t>
    </rPh>
    <rPh sb="4" eb="6">
      <t xml:space="preserve">ゴウケイ </t>
    </rPh>
    <phoneticPr fontId="3"/>
  </si>
  <si>
    <t>（純資産の部）</t>
    <rPh sb="1" eb="4">
      <t xml:space="preserve">ジュンシサｎ </t>
    </rPh>
    <rPh sb="5" eb="6">
      <t xml:space="preserve">ブ </t>
    </rPh>
    <phoneticPr fontId="3"/>
  </si>
  <si>
    <t>株主資本</t>
    <rPh sb="0" eb="4">
      <t xml:space="preserve">カブヌシシホｎ </t>
    </rPh>
    <phoneticPr fontId="3"/>
  </si>
  <si>
    <t>資本金</t>
    <rPh sb="0" eb="3">
      <t xml:space="preserve">シホンキｎ </t>
    </rPh>
    <phoneticPr fontId="3"/>
  </si>
  <si>
    <t>投資その他の資産</t>
    <rPh sb="0" eb="2">
      <t xml:space="preserve">トウシ </t>
    </rPh>
    <phoneticPr fontId="3"/>
  </si>
  <si>
    <t>資本準備金</t>
    <rPh sb="0" eb="5">
      <t xml:space="preserve">シホンジュンビキｎ </t>
    </rPh>
    <phoneticPr fontId="3"/>
  </si>
  <si>
    <t>繰越利益剰余金</t>
    <rPh sb="0" eb="2">
      <t xml:space="preserve">クリコシ </t>
    </rPh>
    <rPh sb="2" eb="7">
      <t xml:space="preserve">リエキジョウヨキｎ </t>
    </rPh>
    <phoneticPr fontId="3"/>
  </si>
  <si>
    <t>繰延資産</t>
    <rPh sb="0" eb="4">
      <t xml:space="preserve">クリノベシサｎ </t>
    </rPh>
    <phoneticPr fontId="3"/>
  </si>
  <si>
    <t>新株予約権</t>
    <rPh sb="0" eb="5">
      <t xml:space="preserve">シンカブヨヤクケｎ </t>
    </rPh>
    <phoneticPr fontId="3"/>
  </si>
  <si>
    <t>純資産の部合計</t>
    <rPh sb="0" eb="3">
      <t xml:space="preserve">ジュンシサｎ </t>
    </rPh>
    <rPh sb="5" eb="7">
      <t xml:space="preserve">ゴウケイ </t>
    </rPh>
    <phoneticPr fontId="3"/>
  </si>
  <si>
    <t>負債・純資産の部合計</t>
    <rPh sb="0" eb="2">
      <t xml:space="preserve">フサイ </t>
    </rPh>
    <rPh sb="3" eb="6">
      <t xml:space="preserve">ジュンシサｎ </t>
    </rPh>
    <rPh sb="7" eb="8">
      <t xml:space="preserve">ブ </t>
    </rPh>
    <rPh sb="8" eb="10">
      <t xml:space="preserve">ゴウケイ </t>
    </rPh>
    <phoneticPr fontId="3"/>
  </si>
  <si>
    <t>起業後</t>
    <rPh sb="0" eb="2">
      <t xml:space="preserve">キギョウジ </t>
    </rPh>
    <rPh sb="2" eb="3">
      <t xml:space="preserve">ゴ </t>
    </rPh>
    <phoneticPr fontId="3"/>
  </si>
  <si>
    <t>1年後</t>
    <rPh sb="1" eb="3">
      <t xml:space="preserve">ネンゴ </t>
    </rPh>
    <phoneticPr fontId="3"/>
  </si>
  <si>
    <t>短期融資</t>
    <rPh sb="0" eb="2">
      <t xml:space="preserve">タンキ </t>
    </rPh>
    <rPh sb="2" eb="4">
      <t xml:space="preserve">ユウシ </t>
    </rPh>
    <phoneticPr fontId="3"/>
  </si>
  <si>
    <t>2年後</t>
    <rPh sb="1" eb="3">
      <t xml:space="preserve">ネンゴ </t>
    </rPh>
    <phoneticPr fontId="3"/>
  </si>
  <si>
    <t>建物</t>
    <rPh sb="0" eb="2">
      <t xml:space="preserve">タテモノ </t>
    </rPh>
    <phoneticPr fontId="3"/>
  </si>
  <si>
    <t>役員借入金</t>
    <rPh sb="0" eb="2">
      <t xml:space="preserve">ヤクイｎ </t>
    </rPh>
    <rPh sb="2" eb="5">
      <t xml:space="preserve">シャクニュウキｎ </t>
    </rPh>
    <phoneticPr fontId="3"/>
  </si>
  <si>
    <t>3年後</t>
    <rPh sb="1" eb="3">
      <t xml:space="preserve">ネンゴ </t>
    </rPh>
    <phoneticPr fontId="3"/>
  </si>
  <si>
    <t>4年後</t>
    <rPh sb="1" eb="3">
      <t xml:space="preserve">ネンゴ </t>
    </rPh>
    <phoneticPr fontId="3"/>
  </si>
  <si>
    <t>5年後</t>
    <rPh sb="1" eb="3">
      <t xml:space="preserve">ネンゴ </t>
    </rPh>
    <phoneticPr fontId="3"/>
  </si>
  <si>
    <t>FVC回収</t>
    <rPh sb="3" eb="5">
      <t xml:space="preserve">カイシュウ </t>
    </rPh>
    <phoneticPr fontId="3"/>
  </si>
  <si>
    <t>FVC出資金額</t>
    <rPh sb="3" eb="5">
      <t xml:space="preserve">シュッシ </t>
    </rPh>
    <rPh sb="5" eb="7">
      <t xml:space="preserve">キンガク </t>
    </rPh>
    <phoneticPr fontId="3"/>
  </si>
  <si>
    <t>時価総額?</t>
    <rPh sb="0" eb="4">
      <t xml:space="preserve">ジカソウガク </t>
    </rPh>
    <phoneticPr fontId="3"/>
  </si>
  <si>
    <t>FVC出資比率</t>
    <rPh sb="3" eb="5">
      <t xml:space="preserve">シュッシ </t>
    </rPh>
    <rPh sb="5" eb="7">
      <t xml:space="preserve">ヒリツ </t>
    </rPh>
    <phoneticPr fontId="3"/>
  </si>
  <si>
    <t>増減</t>
    <rPh sb="0" eb="2">
      <t xml:space="preserve">ゾウゲｎ </t>
    </rPh>
    <phoneticPr fontId="3"/>
  </si>
  <si>
    <t>6年後</t>
    <rPh sb="1" eb="3">
      <t xml:space="preserve">ネンゴ </t>
    </rPh>
    <phoneticPr fontId="3"/>
  </si>
  <si>
    <t>7年後</t>
    <rPh sb="1" eb="3">
      <t xml:space="preserve">ネンゴ </t>
    </rPh>
    <phoneticPr fontId="3"/>
  </si>
  <si>
    <t>8年後</t>
    <rPh sb="1" eb="3">
      <t xml:space="preserve">ネンゴ </t>
    </rPh>
    <phoneticPr fontId="3"/>
  </si>
  <si>
    <t>9年後</t>
    <rPh sb="1" eb="3">
      <t xml:space="preserve">ネンゴ </t>
    </rPh>
    <phoneticPr fontId="3"/>
  </si>
  <si>
    <t>10年後</t>
    <rPh sb="2" eb="4">
      <t xml:space="preserve">ネンゴ </t>
    </rPh>
    <phoneticPr fontId="3"/>
  </si>
  <si>
    <t>11年後</t>
    <rPh sb="2" eb="4">
      <t xml:space="preserve">ネンゴ </t>
    </rPh>
    <phoneticPr fontId="3"/>
  </si>
  <si>
    <t>=</t>
    <phoneticPr fontId="3"/>
  </si>
  <si>
    <t>パート人数</t>
    <rPh sb="3" eb="5">
      <t xml:space="preserve">ニンズウ </t>
    </rPh>
    <phoneticPr fontId="3"/>
  </si>
  <si>
    <t>人件費</t>
    <rPh sb="0" eb="3">
      <t xml:space="preserve">ジンケンヒ </t>
    </rPh>
    <phoneticPr fontId="3"/>
  </si>
  <si>
    <t>その他</t>
    <phoneticPr fontId="3"/>
  </si>
  <si>
    <t>単位: ¥1,000</t>
    <rPh sb="0" eb="2">
      <t xml:space="preserve">タンイ </t>
    </rPh>
    <phoneticPr fontId="3"/>
  </si>
  <si>
    <t>広告宣伝等</t>
    <rPh sb="0" eb="1">
      <t xml:space="preserve">コウコクセンデンヒ </t>
    </rPh>
    <rPh sb="4" eb="5">
      <t xml:space="preserve">トウ </t>
    </rPh>
    <phoneticPr fontId="3"/>
  </si>
  <si>
    <t>スマホ教室アルバイトが、1日8時間で30人にアプリインストール、無料会員登録（家族を登録）まで持っていく</t>
    <rPh sb="20" eb="21">
      <t xml:space="preserve">ニｎ </t>
    </rPh>
    <rPh sb="32" eb="36">
      <t xml:space="preserve">ムリョウカイイｎ </t>
    </rPh>
    <rPh sb="36" eb="38">
      <t xml:space="preserve">トウロク </t>
    </rPh>
    <rPh sb="39" eb="41">
      <t xml:space="preserve">カゾクヲ </t>
    </rPh>
    <rPh sb="42" eb="44">
      <t xml:space="preserve">トウロク </t>
    </rPh>
    <rPh sb="47" eb="48">
      <t xml:space="preserve">モッテイク </t>
    </rPh>
    <phoneticPr fontId="3"/>
  </si>
  <si>
    <t>例)</t>
    <rPh sb="0" eb="1">
      <t xml:space="preserve">レイ </t>
    </rPh>
    <phoneticPr fontId="3"/>
  </si>
  <si>
    <t>9:00~</t>
    <phoneticPr fontId="3"/>
  </si>
  <si>
    <t>11:00~</t>
    <phoneticPr fontId="3"/>
  </si>
  <si>
    <t>13:00~</t>
    <phoneticPr fontId="3"/>
  </si>
  <si>
    <t>15:00~</t>
    <phoneticPr fontId="3"/>
  </si>
  <si>
    <t>10人x4回x75%</t>
    <rPh sb="2" eb="3">
      <t xml:space="preserve">ニｎ </t>
    </rPh>
    <rPh sb="5" eb="6">
      <t xml:space="preserve">カイ </t>
    </rPh>
    <phoneticPr fontId="3"/>
  </si>
  <si>
    <t>定期便スタート時期を無視の場合</t>
    <rPh sb="0" eb="3">
      <t xml:space="preserve">テイキビｎ </t>
    </rPh>
    <rPh sb="10" eb="12">
      <t xml:space="preserve">ムシ </t>
    </rPh>
    <rPh sb="13" eb="15">
      <t xml:space="preserve">バアイ </t>
    </rPh>
    <phoneticPr fontId="3"/>
  </si>
  <si>
    <t>newspicks</t>
    <phoneticPr fontId="3"/>
  </si>
  <si>
    <t>年間件数内訳</t>
    <rPh sb="0" eb="2">
      <t xml:space="preserve">ネンカｎ </t>
    </rPh>
    <rPh sb="2" eb="4">
      <t xml:space="preserve">ケンスウ </t>
    </rPh>
    <rPh sb="4" eb="6">
      <t xml:space="preserve">ウチワケ </t>
    </rPh>
    <phoneticPr fontId="3"/>
  </si>
  <si>
    <t>売り上げ金額</t>
    <rPh sb="0" eb="1">
      <t xml:space="preserve">ウリアゲ </t>
    </rPh>
    <rPh sb="4" eb="6">
      <t xml:space="preserve">キンガク </t>
    </rPh>
    <phoneticPr fontId="3"/>
  </si>
  <si>
    <t>仕入れ金額</t>
    <rPh sb="0" eb="2">
      <t xml:space="preserve">シイレキンガク </t>
    </rPh>
    <phoneticPr fontId="3"/>
  </si>
  <si>
    <t>アルバイト人数</t>
    <phoneticPr fontId="3"/>
  </si>
  <si>
    <t>月額</t>
    <rPh sb="0" eb="2">
      <t xml:space="preserve">ゲツガク </t>
    </rPh>
    <phoneticPr fontId="3"/>
  </si>
  <si>
    <t>月数</t>
    <rPh sb="0" eb="2">
      <t xml:space="preserve">ツキスウ </t>
    </rPh>
    <phoneticPr fontId="3"/>
  </si>
  <si>
    <t>割引価格</t>
    <rPh sb="0" eb="4">
      <t xml:space="preserve">ワリビキカカク </t>
    </rPh>
    <phoneticPr fontId="3"/>
  </si>
  <si>
    <t>割引率</t>
    <rPh sb="0" eb="3">
      <t xml:space="preserve">ワリビキリツ </t>
    </rPh>
    <phoneticPr fontId="3"/>
  </si>
  <si>
    <t>利用者数</t>
    <rPh sb="0" eb="3">
      <t xml:space="preserve">リヨウシャ </t>
    </rPh>
    <rPh sb="3" eb="4">
      <t xml:space="preserve">スウ </t>
    </rPh>
    <phoneticPr fontId="3"/>
  </si>
  <si>
    <t>年間件数</t>
    <rPh sb="0" eb="2">
      <t xml:space="preserve">ネンカｎ </t>
    </rPh>
    <rPh sb="2" eb="4">
      <t xml:space="preserve">ケンスウ </t>
    </rPh>
    <phoneticPr fontId="3"/>
  </si>
  <si>
    <t>見守りのみ</t>
    <rPh sb="0" eb="2">
      <t xml:space="preserve">ミマモリ </t>
    </rPh>
    <phoneticPr fontId="3"/>
  </si>
  <si>
    <t>AI見守り</t>
    <rPh sb="2" eb="4">
      <t xml:space="preserve">ミマモリ </t>
    </rPh>
    <phoneticPr fontId="3"/>
  </si>
  <si>
    <t>定期便</t>
    <rPh sb="0" eb="3">
      <t xml:space="preserve">テイキビｎ </t>
    </rPh>
    <phoneticPr fontId="3"/>
  </si>
  <si>
    <t>30人/8時間</t>
    <rPh sb="2" eb="3">
      <t xml:space="preserve">ニｎ </t>
    </rPh>
    <phoneticPr fontId="3"/>
  </si>
  <si>
    <t>アプリインストール
無料会員登録</t>
    <rPh sb="9" eb="15">
      <t xml:space="preserve">ムリョウカイイントウロク </t>
    </rPh>
    <phoneticPr fontId="3"/>
  </si>
  <si>
    <t>見守　及び
見守り+定期便
合計</t>
    <rPh sb="0" eb="2">
      <t xml:space="preserve">ミマモリ </t>
    </rPh>
    <rPh sb="3" eb="4">
      <t xml:space="preserve">オヨビ </t>
    </rPh>
    <rPh sb="6" eb="8">
      <t xml:space="preserve">ミマモリ </t>
    </rPh>
    <rPh sb="10" eb="13">
      <t xml:space="preserve">テイキビｎ </t>
    </rPh>
    <rPh sb="13" eb="15">
      <t xml:space="preserve">ゴウケイ </t>
    </rPh>
    <phoneticPr fontId="3"/>
  </si>
  <si>
    <t>月額¥300
(¥2,800/年間)</t>
    <phoneticPr fontId="3"/>
  </si>
  <si>
    <t>月額¥2,000
(¥18,000/年間)</t>
    <phoneticPr fontId="3"/>
  </si>
  <si>
    <t>年間契約で計算
¥2,800/年間</t>
    <rPh sb="0" eb="2">
      <t xml:space="preserve">ネンカｎ </t>
    </rPh>
    <rPh sb="2" eb="4">
      <t xml:space="preserve">ケイヤクデ </t>
    </rPh>
    <rPh sb="5" eb="7">
      <t xml:space="preserve">ケイサｎ </t>
    </rPh>
    <rPh sb="15" eb="17">
      <t xml:space="preserve">ネンカｎ </t>
    </rPh>
    <phoneticPr fontId="3"/>
  </si>
  <si>
    <t>年間契約で計算
¥18,000/年間</t>
    <rPh sb="0" eb="2">
      <t xml:space="preserve">ネンカｎ </t>
    </rPh>
    <rPh sb="2" eb="4">
      <t xml:space="preserve">ケイヤクデ </t>
    </rPh>
    <rPh sb="5" eb="7">
      <t xml:space="preserve">ケイサｎ </t>
    </rPh>
    <rPh sb="16" eb="18">
      <t xml:space="preserve">ネンカｎ </t>
    </rPh>
    <phoneticPr fontId="3"/>
  </si>
  <si>
    <t>スタート時期無視
平均¥3,500/月</t>
    <rPh sb="4" eb="6">
      <t xml:space="preserve">ジキ </t>
    </rPh>
    <rPh sb="6" eb="8">
      <t xml:space="preserve">ムシ </t>
    </rPh>
    <rPh sb="9" eb="11">
      <t xml:space="preserve">ヘイキｎ </t>
    </rPh>
    <rPh sb="17" eb="18">
      <t xml:space="preserve">ツキ </t>
    </rPh>
    <phoneticPr fontId="3"/>
  </si>
  <si>
    <t>スタート時期無視
平均¥2,700/月</t>
    <rPh sb="4" eb="6">
      <t xml:space="preserve">ジキ </t>
    </rPh>
    <rPh sb="6" eb="8">
      <t xml:space="preserve">ムシ </t>
    </rPh>
    <rPh sb="9" eb="11">
      <t xml:space="preserve">ヘイキｎ </t>
    </rPh>
    <rPh sb="17" eb="18">
      <t xml:space="preserve">ツキ </t>
    </rPh>
    <phoneticPr fontId="3"/>
  </si>
  <si>
    <t>年間契登録数/30
＝アルバイト
のべ日数</t>
    <rPh sb="0" eb="6">
      <t xml:space="preserve">ネンカンケイヤクケンスウ </t>
    </rPh>
    <rPh sb="18" eb="19">
      <t xml:space="preserve">ニチ </t>
    </rPh>
    <rPh sb="19" eb="20">
      <t xml:space="preserve">ニンズウ </t>
    </rPh>
    <phoneticPr fontId="3"/>
  </si>
  <si>
    <t>延時間</t>
    <rPh sb="0" eb="3">
      <t xml:space="preserve">ノベジカｎ </t>
    </rPh>
    <phoneticPr fontId="3"/>
  </si>
  <si>
    <t>各単価</t>
    <rPh sb="0" eb="3">
      <t xml:space="preserve">カクタンカ </t>
    </rPh>
    <phoneticPr fontId="3"/>
  </si>
  <si>
    <t>1~2年目導入比率</t>
    <rPh sb="3" eb="5">
      <t xml:space="preserve">ネンメ </t>
    </rPh>
    <rPh sb="5" eb="9">
      <t xml:space="preserve">ドウニュウヒリツ </t>
    </rPh>
    <phoneticPr fontId="3"/>
  </si>
  <si>
    <t>うち有料登録率</t>
    <rPh sb="2" eb="4">
      <t xml:space="preserve">ユウリョウ </t>
    </rPh>
    <rPh sb="4" eb="7">
      <t xml:space="preserve">トウロクリツ </t>
    </rPh>
    <phoneticPr fontId="3"/>
  </si>
  <si>
    <t>3年目2027年以降</t>
    <rPh sb="1" eb="2">
      <t xml:space="preserve">ネンメ </t>
    </rPh>
    <rPh sb="7" eb="8">
      <t xml:space="preserve">ネｎ </t>
    </rPh>
    <rPh sb="8" eb="10">
      <t xml:space="preserve">イコウ </t>
    </rPh>
    <phoneticPr fontId="3"/>
  </si>
  <si>
    <t>AI見守導入後比率</t>
    <rPh sb="2" eb="4">
      <t xml:space="preserve">ミマモリ </t>
    </rPh>
    <rPh sb="4" eb="7">
      <t xml:space="preserve">ドウニュウゴ </t>
    </rPh>
    <rPh sb="7" eb="9">
      <t xml:space="preserve">ヒリツ </t>
    </rPh>
    <phoneticPr fontId="3"/>
  </si>
  <si>
    <t>1年目</t>
    <phoneticPr fontId="3"/>
  </si>
  <si>
    <t>2年目</t>
  </si>
  <si>
    <t>3年目</t>
  </si>
  <si>
    <t>4年目</t>
  </si>
  <si>
    <t>5年目</t>
  </si>
  <si>
    <t>6年目</t>
  </si>
  <si>
    <t>7年目</t>
  </si>
  <si>
    <t>8年目</t>
  </si>
  <si>
    <t>9年目</t>
  </si>
  <si>
    <t>10年目</t>
  </si>
  <si>
    <t>11年目</t>
    <phoneticPr fontId="3"/>
  </si>
  <si>
    <t>税抜</t>
    <rPh sb="0" eb="2">
      <t xml:space="preserve">ゼイヌキ </t>
    </rPh>
    <phoneticPr fontId="3"/>
  </si>
  <si>
    <t>開発とテストに４ヶ月、宮古市、滝沢市のテストデータ分析と営業戦術作成に２ヶ月合計６ヶ月を準備期間とする</t>
    <rPh sb="0" eb="2">
      <t xml:space="preserve">カイハツ </t>
    </rPh>
    <rPh sb="11" eb="14">
      <t xml:space="preserve">ミヤコシ </t>
    </rPh>
    <rPh sb="15" eb="18">
      <t xml:space="preserve">タキザワシ </t>
    </rPh>
    <rPh sb="28" eb="30">
      <t xml:space="preserve">エイギョウ </t>
    </rPh>
    <rPh sb="30" eb="32">
      <t xml:space="preserve">センジュツ </t>
    </rPh>
    <rPh sb="32" eb="34">
      <t xml:space="preserve">サクセイ </t>
    </rPh>
    <rPh sb="38" eb="40">
      <t xml:space="preserve">ゴウケイ </t>
    </rPh>
    <rPh sb="44" eb="48">
      <t xml:space="preserve">ジュンビキカｎ </t>
    </rPh>
    <phoneticPr fontId="3"/>
  </si>
  <si>
    <t>20人/日x20日=400人/月x6ヶ月に無料特別会員登録</t>
    <rPh sb="2" eb="3">
      <t xml:space="preserve">ニｎ </t>
    </rPh>
    <rPh sb="4" eb="5">
      <t xml:space="preserve">ニチ </t>
    </rPh>
    <rPh sb="8" eb="9">
      <t xml:space="preserve">ニチ </t>
    </rPh>
    <rPh sb="13" eb="14">
      <t xml:space="preserve">ニｎ </t>
    </rPh>
    <rPh sb="15" eb="16">
      <t xml:space="preserve">ツキ </t>
    </rPh>
    <rPh sb="21" eb="29">
      <t xml:space="preserve">ムリョウカイイントウロク </t>
    </rPh>
    <phoneticPr fontId="3"/>
  </si>
  <si>
    <t>営業1チーム+アルバイト100日</t>
    <rPh sb="0" eb="2">
      <t xml:space="preserve">エイギョウ２メイ </t>
    </rPh>
    <rPh sb="15" eb="16">
      <t xml:space="preserve">ニチ </t>
    </rPh>
    <phoneticPr fontId="3"/>
  </si>
  <si>
    <t>滝沢市2,400件の無料会員登録</t>
    <rPh sb="0" eb="2">
      <t xml:space="preserve">タキザワ </t>
    </rPh>
    <rPh sb="2" eb="3">
      <t xml:space="preserve">ミヤコシ </t>
    </rPh>
    <rPh sb="8" eb="9">
      <t xml:space="preserve">ケｎ </t>
    </rPh>
    <rPh sb="10" eb="11">
      <t xml:space="preserve">ム </t>
    </rPh>
    <rPh sb="11" eb="12">
      <t xml:space="preserve">ユウリョウ </t>
    </rPh>
    <rPh sb="12" eb="14">
      <t xml:space="preserve">カイイｎ </t>
    </rPh>
    <rPh sb="14" eb="16">
      <t xml:space="preserve">トウロク </t>
    </rPh>
    <phoneticPr fontId="3"/>
  </si>
  <si>
    <t>4月</t>
    <rPh sb="1" eb="2">
      <t xml:space="preserve">ガツ </t>
    </rPh>
    <phoneticPr fontId="3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</si>
  <si>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</si>
  <si>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</si>
  <si>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</si>
  <si>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</si>
  <si>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</si>
  <si>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</si>
  <si>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</si>
  <si>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</si>
  <si>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</si>
  <si>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</si>
  <si>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</si>
  <si>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（新）見守り単月</t>
    <rPh sb="1" eb="2">
      <t xml:space="preserve">シン </t>
    </rPh>
    <rPh sb="3" eb="5">
      <t xml:space="preserve">ミマモリ </t>
    </rPh>
    <rPh sb="6" eb="8">
      <t xml:space="preserve">タンゲツ </t>
    </rPh>
    <phoneticPr fontId="3"/>
  </si>
  <si>
    <t>課金月分</t>
    <rPh sb="0" eb="2">
      <t xml:space="preserve">カキｎ </t>
    </rPh>
    <rPh sb="2" eb="3">
      <t xml:space="preserve">ツキ </t>
    </rPh>
    <rPh sb="3" eb="4">
      <t xml:space="preserve">ブｎ </t>
    </rPh>
    <phoneticPr fontId="3"/>
  </si>
  <si>
    <t>（既存）見守り単月</t>
    <rPh sb="1" eb="3">
      <t xml:space="preserve">キソｎ </t>
    </rPh>
    <rPh sb="4" eb="6">
      <t xml:space="preserve">ミマモリ </t>
    </rPh>
    <rPh sb="7" eb="9">
      <t xml:space="preserve">タンゲツ </t>
    </rPh>
    <phoneticPr fontId="3"/>
  </si>
  <si>
    <t>当月課金分見守り</t>
    <rPh sb="0" eb="5">
      <t xml:space="preserve">トウゲツカキンブｎ </t>
    </rPh>
    <rPh sb="5" eb="7">
      <t xml:space="preserve">ミマモリ </t>
    </rPh>
    <phoneticPr fontId="3"/>
  </si>
  <si>
    <t>見守り累計</t>
    <rPh sb="0" eb="2">
      <t xml:space="preserve">ミマモリ </t>
    </rPh>
    <rPh sb="3" eb="5">
      <t xml:space="preserve">ルイケイ </t>
    </rPh>
    <phoneticPr fontId="3"/>
  </si>
  <si>
    <t>（新）定期便単月</t>
    <rPh sb="1" eb="2">
      <t xml:space="preserve">シン </t>
    </rPh>
    <rPh sb="3" eb="6">
      <t xml:space="preserve">テイキビｎ </t>
    </rPh>
    <rPh sb="6" eb="8">
      <t xml:space="preserve">タンゲツ </t>
    </rPh>
    <phoneticPr fontId="3"/>
  </si>
  <si>
    <t>解約率</t>
    <rPh sb="0" eb="3">
      <t xml:space="preserve">カイヤクリツ </t>
    </rPh>
    <phoneticPr fontId="3"/>
  </si>
  <si>
    <t>（既存）定期便単月</t>
    <rPh sb="1" eb="3">
      <t xml:space="preserve">キソン </t>
    </rPh>
    <rPh sb="4" eb="7">
      <t xml:space="preserve">テイキビｎ </t>
    </rPh>
    <rPh sb="7" eb="9">
      <t xml:space="preserve">タンゲツ </t>
    </rPh>
    <phoneticPr fontId="3"/>
  </si>
  <si>
    <t>消費税</t>
    <rPh sb="0" eb="1">
      <t xml:space="preserve">ショウヒゼイ </t>
    </rPh>
    <phoneticPr fontId="3"/>
  </si>
  <si>
    <t>(新+既)定期便単月</t>
    <rPh sb="1" eb="2">
      <t xml:space="preserve">シン </t>
    </rPh>
    <rPh sb="3" eb="4">
      <t xml:space="preserve">キソン </t>
    </rPh>
    <rPh sb="5" eb="6">
      <t xml:space="preserve">テイキビｎ </t>
    </rPh>
    <rPh sb="8" eb="10">
      <t xml:space="preserve">タンゲツゴウケイ </t>
    </rPh>
    <phoneticPr fontId="3"/>
  </si>
  <si>
    <t>定期便合計累計</t>
    <rPh sb="0" eb="3">
      <t xml:space="preserve">テイキビｎ </t>
    </rPh>
    <rPh sb="3" eb="4">
      <t xml:space="preserve">ゴウケイ </t>
    </rPh>
    <rPh sb="5" eb="7">
      <t xml:space="preserve">ルイケイ </t>
    </rPh>
    <phoneticPr fontId="3"/>
  </si>
  <si>
    <t>見守り単月</t>
    <rPh sb="0" eb="2">
      <t xml:space="preserve">ミマモリ </t>
    </rPh>
    <rPh sb="3" eb="5">
      <t xml:space="preserve">タンゲツ </t>
    </rPh>
    <phoneticPr fontId="3"/>
  </si>
  <si>
    <t>仮受消費税等</t>
  </si>
  <si>
    <t>合計単月</t>
    <rPh sb="0" eb="2">
      <t xml:space="preserve">ゴウケイ </t>
    </rPh>
    <rPh sb="2" eb="4">
      <t xml:space="preserve">タンゲツ </t>
    </rPh>
    <phoneticPr fontId="3"/>
  </si>
  <si>
    <t>合計累計</t>
    <rPh sb="0" eb="2">
      <t xml:space="preserve">ゴウケイ </t>
    </rPh>
    <rPh sb="2" eb="4">
      <t xml:space="preserve">ルイケイ </t>
    </rPh>
    <phoneticPr fontId="3"/>
  </si>
  <si>
    <t>仮払消費税等</t>
  </si>
  <si>
    <t>未払消費税等</t>
  </si>
  <si>
    <t>17人/日x20日x2人=680人/月</t>
    <rPh sb="2" eb="3">
      <t xml:space="preserve">ニｎ </t>
    </rPh>
    <rPh sb="4" eb="5">
      <t xml:space="preserve">ニチ </t>
    </rPh>
    <rPh sb="8" eb="9">
      <t xml:space="preserve">ニチ </t>
    </rPh>
    <rPh sb="11" eb="12">
      <t xml:space="preserve">ニｎ </t>
    </rPh>
    <rPh sb="16" eb="17">
      <t xml:space="preserve">ニｎ </t>
    </rPh>
    <rPh sb="18" eb="19">
      <t xml:space="preserve">ツキ </t>
    </rPh>
    <phoneticPr fontId="3"/>
  </si>
  <si>
    <t>営業２名+アルバイト200日</t>
    <rPh sb="0" eb="2">
      <t xml:space="preserve">エイギョウ２メイ </t>
    </rPh>
    <rPh sb="13" eb="14">
      <t xml:space="preserve">ニチ </t>
    </rPh>
    <phoneticPr fontId="3"/>
  </si>
  <si>
    <t>滝沢、宮古各々3,000件のα版会員、10月以降1,000件のβ版会員登録</t>
    <rPh sb="0" eb="2">
      <t xml:space="preserve">タキザワ </t>
    </rPh>
    <rPh sb="3" eb="5">
      <t xml:space="preserve">ミヤコ </t>
    </rPh>
    <rPh sb="5" eb="6">
      <t xml:space="preserve">オノオノ </t>
    </rPh>
    <rPh sb="12" eb="13">
      <t xml:space="preserve">ケｎ </t>
    </rPh>
    <rPh sb="16" eb="18">
      <t xml:space="preserve">カイイｎ </t>
    </rPh>
    <rPh sb="21" eb="24">
      <t xml:space="preserve">ガツイコウ </t>
    </rPh>
    <rPh sb="29" eb="30">
      <t xml:space="preserve">ケｎ </t>
    </rPh>
    <rPh sb="33" eb="35">
      <t xml:space="preserve">カイイｎ </t>
    </rPh>
    <rPh sb="35" eb="37">
      <t xml:space="preserve">トウロク </t>
    </rPh>
    <phoneticPr fontId="3"/>
  </si>
  <si>
    <t>見守り解約率</t>
    <rPh sb="0" eb="2">
      <t xml:space="preserve">ミマモリ </t>
    </rPh>
    <rPh sb="3" eb="6">
      <t xml:space="preserve">カイヤクリツ </t>
    </rPh>
    <phoneticPr fontId="3"/>
  </si>
  <si>
    <t>定期便解約率</t>
    <rPh sb="0" eb="6">
      <t xml:space="preserve">テイキビンカイヤクリツ </t>
    </rPh>
    <phoneticPr fontId="3"/>
  </si>
  <si>
    <t>前年累計件数の何%</t>
    <rPh sb="0" eb="2">
      <t xml:space="preserve">ゼンネｎ </t>
    </rPh>
    <rPh sb="2" eb="4">
      <t xml:space="preserve">ルイケイ </t>
    </rPh>
    <rPh sb="4" eb="6">
      <t xml:space="preserve">ケンスウ </t>
    </rPh>
    <rPh sb="7" eb="8">
      <t xml:space="preserve">ナン </t>
    </rPh>
    <phoneticPr fontId="3"/>
  </si>
  <si>
    <t>＋1年目既存合計</t>
    <rPh sb="2" eb="4">
      <t xml:space="preserve">ネンメ </t>
    </rPh>
    <rPh sb="4" eb="6">
      <t xml:space="preserve">キソン </t>
    </rPh>
    <rPh sb="6" eb="8">
      <t xml:space="preserve">ゴウケイ </t>
    </rPh>
    <phoneticPr fontId="3"/>
  </si>
  <si>
    <t>20人/日x20日x3人=1,200人/月x12ヶ月=14,400人</t>
    <rPh sb="2" eb="3">
      <t xml:space="preserve">ニｎ </t>
    </rPh>
    <rPh sb="4" eb="5">
      <t xml:space="preserve">ニチ </t>
    </rPh>
    <rPh sb="8" eb="9">
      <t xml:space="preserve">ニチ </t>
    </rPh>
    <rPh sb="11" eb="12">
      <t xml:space="preserve">ニｎ </t>
    </rPh>
    <rPh sb="18" eb="19">
      <t xml:space="preserve">ニｎ </t>
    </rPh>
    <rPh sb="20" eb="21">
      <t xml:space="preserve">ツキ </t>
    </rPh>
    <rPh sb="33" eb="34">
      <t xml:space="preserve">ニン </t>
    </rPh>
    <phoneticPr fontId="3"/>
  </si>
  <si>
    <t>2027年</t>
    <rPh sb="4" eb="5">
      <t xml:space="preserve">ネｎ </t>
    </rPh>
    <phoneticPr fontId="3"/>
  </si>
  <si>
    <t>滝沢、宮古各々2,000件のβ版会員+他エリア7,000件案内</t>
    <rPh sb="0" eb="2">
      <t xml:space="preserve">タキザワ </t>
    </rPh>
    <rPh sb="3" eb="5">
      <t xml:space="preserve">ミヤコ </t>
    </rPh>
    <rPh sb="5" eb="6">
      <t xml:space="preserve">オノオノ </t>
    </rPh>
    <rPh sb="12" eb="13">
      <t xml:space="preserve">ケｎ </t>
    </rPh>
    <rPh sb="16" eb="18">
      <t xml:space="preserve">カイイｎ </t>
    </rPh>
    <rPh sb="19" eb="20">
      <t xml:space="preserve">ホカエリア </t>
    </rPh>
    <rPh sb="28" eb="29">
      <t xml:space="preserve">ケｎ </t>
    </rPh>
    <rPh sb="29" eb="31">
      <t xml:space="preserve">アンナイ </t>
    </rPh>
    <phoneticPr fontId="3"/>
  </si>
  <si>
    <t>見守り解約率10月~</t>
    <rPh sb="0" eb="2">
      <t xml:space="preserve">ミマモリ </t>
    </rPh>
    <rPh sb="3" eb="6">
      <t xml:space="preserve">カイヤクリツ </t>
    </rPh>
    <rPh sb="8" eb="9">
      <t xml:space="preserve">ガツ </t>
    </rPh>
    <phoneticPr fontId="3"/>
  </si>
  <si>
    <t>（新）AI見守単月</t>
    <rPh sb="1" eb="2">
      <t xml:space="preserve">シン </t>
    </rPh>
    <rPh sb="5" eb="7">
      <t xml:space="preserve">ミマモリ </t>
    </rPh>
    <rPh sb="7" eb="9">
      <t xml:space="preserve">タンゲツ </t>
    </rPh>
    <phoneticPr fontId="3"/>
  </si>
  <si>
    <t>（既存）AI見守単月</t>
    <rPh sb="1" eb="3">
      <t xml:space="preserve">キソｎ </t>
    </rPh>
    <rPh sb="6" eb="8">
      <t xml:space="preserve">ミマモリ </t>
    </rPh>
    <rPh sb="8" eb="10">
      <t xml:space="preserve">タンゲツ </t>
    </rPh>
    <phoneticPr fontId="3"/>
  </si>
  <si>
    <t>当月課金分AI見守り</t>
    <rPh sb="0" eb="5">
      <t xml:space="preserve">トウゲツカキンブｎ </t>
    </rPh>
    <rPh sb="7" eb="9">
      <t xml:space="preserve">ミマモリ </t>
    </rPh>
    <phoneticPr fontId="3"/>
  </si>
  <si>
    <t>AI見守り累計</t>
    <rPh sb="2" eb="4">
      <t xml:space="preserve">ミマモリ </t>
    </rPh>
    <rPh sb="5" eb="7">
      <t xml:space="preserve">ルイケイ </t>
    </rPh>
    <phoneticPr fontId="3"/>
  </si>
  <si>
    <t>AI見守り単月</t>
    <rPh sb="2" eb="4">
      <t xml:space="preserve">ミマモリ </t>
    </rPh>
    <rPh sb="5" eb="7">
      <t xml:space="preserve">タンゲツ </t>
    </rPh>
    <phoneticPr fontId="3"/>
  </si>
  <si>
    <t>営業3+自分+IT担当0.5X2=5人</t>
    <rPh sb="0" eb="1">
      <t xml:space="preserve">エイギョウ </t>
    </rPh>
    <rPh sb="4" eb="6">
      <t xml:space="preserve">ジブｎ </t>
    </rPh>
    <rPh sb="9" eb="11">
      <t xml:space="preserve">タントウ </t>
    </rPh>
    <rPh sb="18" eb="19">
      <t xml:space="preserve">ニｎ </t>
    </rPh>
    <phoneticPr fontId="3"/>
  </si>
  <si>
    <t>20人/日x20日x5人=2,000人/月x12ヶ月=24,000人</t>
    <rPh sb="2" eb="3">
      <t xml:space="preserve">ニｎ </t>
    </rPh>
    <rPh sb="4" eb="5">
      <t xml:space="preserve">ニチ </t>
    </rPh>
    <rPh sb="8" eb="9">
      <t xml:space="preserve">ニチ </t>
    </rPh>
    <rPh sb="11" eb="12">
      <t xml:space="preserve">ニｎ </t>
    </rPh>
    <rPh sb="18" eb="19">
      <t xml:space="preserve">ニｎ </t>
    </rPh>
    <rPh sb="20" eb="21">
      <t xml:space="preserve">ツキ </t>
    </rPh>
    <rPh sb="33" eb="34">
      <t xml:space="preserve">ニン </t>
    </rPh>
    <phoneticPr fontId="3"/>
  </si>
  <si>
    <t>営業4名+アルバイト500日</t>
    <rPh sb="0" eb="2">
      <t xml:space="preserve">エイギョウ２メイ </t>
    </rPh>
    <rPh sb="13" eb="14">
      <t xml:space="preserve">ニチ </t>
    </rPh>
    <phoneticPr fontId="3"/>
  </si>
  <si>
    <t>AI見守解約率</t>
    <rPh sb="2" eb="4">
      <t xml:space="preserve">ミマモリ </t>
    </rPh>
    <rPh sb="4" eb="7">
      <t xml:space="preserve">カイヤクリツ </t>
    </rPh>
    <phoneticPr fontId="3"/>
  </si>
  <si>
    <t>営業8+自分+IT担当0.5X2=10人</t>
    <rPh sb="0" eb="1">
      <t xml:space="preserve">エイギョウ </t>
    </rPh>
    <rPh sb="4" eb="6">
      <t xml:space="preserve">ジブｎ </t>
    </rPh>
    <rPh sb="9" eb="11">
      <t xml:space="preserve">タントウ </t>
    </rPh>
    <rPh sb="19" eb="20">
      <t xml:space="preserve">ニｎ </t>
    </rPh>
    <phoneticPr fontId="3"/>
  </si>
  <si>
    <t>研究論文仕上げ</t>
    <rPh sb="0" eb="6">
      <t xml:space="preserve">ケンキュウロンブンシアゲ </t>
    </rPh>
    <phoneticPr fontId="3"/>
  </si>
  <si>
    <t>20人/日x20日x10人=4,000人/月x12ヶ月=48,000人</t>
    <rPh sb="2" eb="3">
      <t xml:space="preserve">ニｎ </t>
    </rPh>
    <rPh sb="4" eb="5">
      <t xml:space="preserve">ニチ </t>
    </rPh>
    <rPh sb="8" eb="9">
      <t xml:space="preserve">ニチ </t>
    </rPh>
    <rPh sb="12" eb="13">
      <t xml:space="preserve">ニｎ </t>
    </rPh>
    <rPh sb="19" eb="20">
      <t xml:space="preserve">ニｎ </t>
    </rPh>
    <rPh sb="21" eb="22">
      <t xml:space="preserve">ツキ </t>
    </rPh>
    <rPh sb="34" eb="35">
      <t xml:space="preserve">ニン </t>
    </rPh>
    <phoneticPr fontId="3"/>
  </si>
  <si>
    <t>営業6名+アルバイト500日</t>
    <rPh sb="0" eb="2">
      <t xml:space="preserve">エイギョウ２メイ </t>
    </rPh>
    <rPh sb="13" eb="14">
      <t xml:space="preserve">ニチ </t>
    </rPh>
    <phoneticPr fontId="3"/>
  </si>
  <si>
    <t>営業16+パート8人X0.4=19人</t>
    <rPh sb="0" eb="1">
      <t xml:space="preserve">エイギョウ </t>
    </rPh>
    <rPh sb="17" eb="18">
      <t xml:space="preserve">ニｎ </t>
    </rPh>
    <phoneticPr fontId="3"/>
  </si>
  <si>
    <t>20人/日x20日x20人=8,000人/月x12ヶ月=96,000人</t>
    <rPh sb="2" eb="3">
      <t xml:space="preserve">ニｎ </t>
    </rPh>
    <rPh sb="4" eb="5">
      <t xml:space="preserve">ニチ </t>
    </rPh>
    <rPh sb="8" eb="9">
      <t xml:space="preserve">ニチ </t>
    </rPh>
    <rPh sb="12" eb="13">
      <t xml:space="preserve">ニｎ </t>
    </rPh>
    <rPh sb="19" eb="20">
      <t xml:space="preserve">ニｎ </t>
    </rPh>
    <rPh sb="21" eb="22">
      <t xml:space="preserve">ツキ </t>
    </rPh>
    <rPh sb="34" eb="35">
      <t xml:space="preserve">ニン </t>
    </rPh>
    <phoneticPr fontId="3"/>
  </si>
  <si>
    <t>営業6名+アルバイト500日+パート3人</t>
    <rPh sb="0" eb="2">
      <t xml:space="preserve">エイギョウ２メイ </t>
    </rPh>
    <rPh sb="13" eb="14">
      <t xml:space="preserve">ニチ </t>
    </rPh>
    <rPh sb="19" eb="20">
      <t xml:space="preserve">ニｎ </t>
    </rPh>
    <phoneticPr fontId="3"/>
  </si>
  <si>
    <t>営業40+パート16人X0.4=46人</t>
    <rPh sb="0" eb="1">
      <t xml:space="preserve">エイギョウ </t>
    </rPh>
    <rPh sb="18" eb="19">
      <t xml:space="preserve">ニｎ </t>
    </rPh>
    <phoneticPr fontId="3"/>
  </si>
  <si>
    <t>特販部2人</t>
    <rPh sb="0" eb="3">
      <t xml:space="preserve">トクハンブ </t>
    </rPh>
    <rPh sb="4" eb="5">
      <t xml:space="preserve">ニン </t>
    </rPh>
    <phoneticPr fontId="3"/>
  </si>
  <si>
    <t>市町村人口平均５万人中１万人(平均で)を会員登録する、社協等に協力金寄付で50万円の率で算出、一人年間6件を目標とする</t>
    <rPh sb="0" eb="5">
      <t xml:space="preserve">シチョウソンジンコウ </t>
    </rPh>
    <rPh sb="5" eb="7">
      <t xml:space="preserve">ヘイキｎ </t>
    </rPh>
    <rPh sb="10" eb="11">
      <t xml:space="preserve">チュウ </t>
    </rPh>
    <rPh sb="15" eb="17">
      <t xml:space="preserve">ヘイキｎ </t>
    </rPh>
    <rPh sb="20" eb="24">
      <t xml:space="preserve">カイイントウロク </t>
    </rPh>
    <rPh sb="27" eb="29">
      <t xml:space="preserve">シャキョウ </t>
    </rPh>
    <rPh sb="29" eb="30">
      <t xml:space="preserve">トウ </t>
    </rPh>
    <rPh sb="31" eb="34">
      <t xml:space="preserve">キョウリョクキｎ </t>
    </rPh>
    <rPh sb="34" eb="36">
      <t xml:space="preserve">キフ </t>
    </rPh>
    <rPh sb="39" eb="41">
      <t xml:space="preserve">マンエｎ </t>
    </rPh>
    <rPh sb="42" eb="43">
      <t xml:space="preserve">リツデ </t>
    </rPh>
    <rPh sb="44" eb="46">
      <t xml:space="preserve">サンシュツ </t>
    </rPh>
    <rPh sb="47" eb="49">
      <t xml:space="preserve">ヒトリ </t>
    </rPh>
    <rPh sb="49" eb="51">
      <t xml:space="preserve">ネンカｎ </t>
    </rPh>
    <rPh sb="54" eb="56">
      <t xml:space="preserve">モクヒョウ </t>
    </rPh>
    <phoneticPr fontId="3"/>
  </si>
  <si>
    <t>20人/日x20日x46人=18,400人/月x12ヶ月=220,000人</t>
    <rPh sb="2" eb="3">
      <t xml:space="preserve">ニｎ </t>
    </rPh>
    <rPh sb="4" eb="5">
      <t xml:space="preserve">ニチ </t>
    </rPh>
    <rPh sb="8" eb="9">
      <t xml:space="preserve">ニチ </t>
    </rPh>
    <rPh sb="12" eb="13">
      <t xml:space="preserve">ニｎ </t>
    </rPh>
    <rPh sb="20" eb="21">
      <t xml:space="preserve">ニｎ </t>
    </rPh>
    <rPh sb="22" eb="23">
      <t xml:space="preserve">ツキ </t>
    </rPh>
    <rPh sb="36" eb="37">
      <t xml:space="preserve">ニン </t>
    </rPh>
    <phoneticPr fontId="3"/>
  </si>
  <si>
    <t>’29の論文を受け</t>
    <rPh sb="4" eb="6">
      <t xml:space="preserve">ロンブｎ </t>
    </rPh>
    <phoneticPr fontId="3"/>
  </si>
  <si>
    <t>10,000人X6件X2人=120,000人</t>
    <rPh sb="6" eb="7">
      <t xml:space="preserve">ニｎ </t>
    </rPh>
    <rPh sb="9" eb="10">
      <t xml:space="preserve">ケｎ </t>
    </rPh>
    <rPh sb="21" eb="22">
      <t xml:space="preserve">ニｎ </t>
    </rPh>
    <phoneticPr fontId="3"/>
  </si>
  <si>
    <t>販促予算500,000円X6件X2人=6,000,000円　or 損金にならず？</t>
    <rPh sb="0" eb="4">
      <t xml:space="preserve">ハンソクヨサン </t>
    </rPh>
    <rPh sb="11" eb="12">
      <t xml:space="preserve">エｎ </t>
    </rPh>
    <rPh sb="14" eb="15">
      <t xml:space="preserve">ケｎ </t>
    </rPh>
    <rPh sb="17" eb="18">
      <t xml:space="preserve">ニｎ </t>
    </rPh>
    <rPh sb="28" eb="29">
      <t xml:space="preserve">エｎ </t>
    </rPh>
    <rPh sb="33" eb="35">
      <t xml:space="preserve">ソンキンニナラウ </t>
    </rPh>
    <phoneticPr fontId="3"/>
  </si>
  <si>
    <t>市町村会員数</t>
    <rPh sb="0" eb="6">
      <t xml:space="preserve">シチョウソンカイインスウ </t>
    </rPh>
    <phoneticPr fontId="3"/>
  </si>
  <si>
    <t>特販部10人</t>
    <rPh sb="0" eb="3">
      <t xml:space="preserve">トクハンブ </t>
    </rPh>
    <rPh sb="5" eb="6">
      <t xml:space="preserve">ニン </t>
    </rPh>
    <phoneticPr fontId="3"/>
  </si>
  <si>
    <t>市町村人口平均５万人中１万人を会員登録する、社協等に協力金寄付で50万円の率で算出、一人年間6件を目標とする</t>
    <rPh sb="0" eb="5">
      <t xml:space="preserve">シチョウソンジンコウ </t>
    </rPh>
    <rPh sb="5" eb="7">
      <t xml:space="preserve">ヘイキｎ </t>
    </rPh>
    <rPh sb="10" eb="11">
      <t xml:space="preserve">チュウ </t>
    </rPh>
    <rPh sb="15" eb="19">
      <t xml:space="preserve">カイイントウロク </t>
    </rPh>
    <rPh sb="22" eb="24">
      <t xml:space="preserve">シャキョウ </t>
    </rPh>
    <rPh sb="24" eb="25">
      <t xml:space="preserve">トウ </t>
    </rPh>
    <rPh sb="26" eb="29">
      <t xml:space="preserve">キョウリョクキｎ </t>
    </rPh>
    <rPh sb="29" eb="31">
      <t xml:space="preserve">キフ </t>
    </rPh>
    <rPh sb="34" eb="36">
      <t xml:space="preserve">マンエｎ </t>
    </rPh>
    <rPh sb="37" eb="38">
      <t xml:space="preserve">リツデ </t>
    </rPh>
    <rPh sb="39" eb="41">
      <t xml:space="preserve">サンシュツ </t>
    </rPh>
    <rPh sb="42" eb="44">
      <t xml:space="preserve">ヒトリ </t>
    </rPh>
    <rPh sb="44" eb="46">
      <t xml:space="preserve">ネンカｎ </t>
    </rPh>
    <rPh sb="49" eb="51">
      <t xml:space="preserve">モクヒョウ </t>
    </rPh>
    <phoneticPr fontId="3"/>
  </si>
  <si>
    <t>10,000人X6件X10人=600,000人</t>
    <rPh sb="6" eb="7">
      <t xml:space="preserve">ニｎ </t>
    </rPh>
    <rPh sb="9" eb="10">
      <t xml:space="preserve">ケｎ </t>
    </rPh>
    <rPh sb="22" eb="23">
      <t xml:space="preserve">ニｎ </t>
    </rPh>
    <phoneticPr fontId="3"/>
  </si>
  <si>
    <t>販促予算500,000円X6件X10人=30,000,000円</t>
    <rPh sb="0" eb="4">
      <t xml:space="preserve">ハンソクヨサン </t>
    </rPh>
    <rPh sb="11" eb="12">
      <t xml:space="preserve">エｎ </t>
    </rPh>
    <rPh sb="14" eb="15">
      <t xml:space="preserve">ケｎ </t>
    </rPh>
    <rPh sb="18" eb="19">
      <t xml:space="preserve">ニｎ </t>
    </rPh>
    <rPh sb="30" eb="31">
      <t xml:space="preserve">エｎ </t>
    </rPh>
    <phoneticPr fontId="3"/>
  </si>
  <si>
    <t>累計市町村会員数</t>
    <rPh sb="0" eb="2">
      <t xml:space="preserve">ルイケイ </t>
    </rPh>
    <rPh sb="2" eb="8">
      <t xml:space="preserve">シチョウソンカイインスウ </t>
    </rPh>
    <phoneticPr fontId="3"/>
  </si>
  <si>
    <t>営業30+パート16人X0.4=35人</t>
    <rPh sb="0" eb="1">
      <t xml:space="preserve">エイギョウ </t>
    </rPh>
    <rPh sb="18" eb="19">
      <t xml:space="preserve">ニｎ </t>
    </rPh>
    <phoneticPr fontId="3"/>
  </si>
  <si>
    <t>特販部30人</t>
    <rPh sb="0" eb="3">
      <t xml:space="preserve">トクハンブ </t>
    </rPh>
    <rPh sb="5" eb="6">
      <t xml:space="preserve">ニン </t>
    </rPh>
    <phoneticPr fontId="3"/>
  </si>
  <si>
    <t>20人/日x20日x35人=14,000人/月x12ヶ月=168,000人</t>
    <rPh sb="2" eb="3">
      <t xml:space="preserve">ニｎ </t>
    </rPh>
    <rPh sb="4" eb="5">
      <t xml:space="preserve">ニチ </t>
    </rPh>
    <rPh sb="8" eb="9">
      <t xml:space="preserve">ニチ </t>
    </rPh>
    <rPh sb="12" eb="13">
      <t xml:space="preserve">ニｎ </t>
    </rPh>
    <rPh sb="20" eb="21">
      <t xml:space="preserve">ニｎ </t>
    </rPh>
    <rPh sb="22" eb="23">
      <t xml:space="preserve">ツキ </t>
    </rPh>
    <rPh sb="36" eb="37">
      <t xml:space="preserve">ニン </t>
    </rPh>
    <phoneticPr fontId="3"/>
  </si>
  <si>
    <t>10,000人X6件X30人=1,800,000人</t>
    <rPh sb="6" eb="7">
      <t xml:space="preserve">ニｎ </t>
    </rPh>
    <rPh sb="9" eb="10">
      <t xml:space="preserve">ケｎ </t>
    </rPh>
    <rPh sb="24" eb="25">
      <t xml:space="preserve">ニｎ </t>
    </rPh>
    <phoneticPr fontId="3"/>
  </si>
  <si>
    <t>販促予算500,000円X6件X30人=90,000,000円</t>
    <rPh sb="0" eb="4">
      <t xml:space="preserve">ハンソクヨサン </t>
    </rPh>
    <rPh sb="11" eb="12">
      <t xml:space="preserve">エｎ </t>
    </rPh>
    <rPh sb="14" eb="15">
      <t xml:space="preserve">ケｎ </t>
    </rPh>
    <rPh sb="18" eb="19">
      <t xml:space="preserve">ニｎ </t>
    </rPh>
    <rPh sb="30" eb="31">
      <t xml:space="preserve">エｎ </t>
    </rPh>
    <phoneticPr fontId="3"/>
  </si>
  <si>
    <t>営業20+パート16人X0.4=25人</t>
    <rPh sb="0" eb="1">
      <t xml:space="preserve">エイギョウ </t>
    </rPh>
    <rPh sb="18" eb="19">
      <t xml:space="preserve">ニｎ </t>
    </rPh>
    <phoneticPr fontId="3"/>
  </si>
  <si>
    <t>特販部60人</t>
    <rPh sb="0" eb="3">
      <t xml:space="preserve">トクハンブ </t>
    </rPh>
    <rPh sb="5" eb="6">
      <t xml:space="preserve">ニン </t>
    </rPh>
    <phoneticPr fontId="3"/>
  </si>
  <si>
    <t>20人/日x20日x25人=10,000人/月x12ヶ月=120,000人</t>
    <rPh sb="2" eb="3">
      <t xml:space="preserve">ニｎ </t>
    </rPh>
    <rPh sb="4" eb="5">
      <t xml:space="preserve">ニチ </t>
    </rPh>
    <rPh sb="8" eb="9">
      <t xml:space="preserve">ニチ </t>
    </rPh>
    <rPh sb="12" eb="13">
      <t xml:space="preserve">ニｎ </t>
    </rPh>
    <rPh sb="20" eb="21">
      <t xml:space="preserve">ニｎ </t>
    </rPh>
    <rPh sb="22" eb="23">
      <t xml:space="preserve">ツキ </t>
    </rPh>
    <rPh sb="36" eb="37">
      <t xml:space="preserve">ニン </t>
    </rPh>
    <phoneticPr fontId="3"/>
  </si>
  <si>
    <t>10,000人X6件X60人=3,600,000人</t>
    <rPh sb="6" eb="7">
      <t xml:space="preserve">ニｎ </t>
    </rPh>
    <rPh sb="9" eb="10">
      <t xml:space="preserve">ケｎ </t>
    </rPh>
    <rPh sb="24" eb="25">
      <t xml:space="preserve">ニｎ </t>
    </rPh>
    <phoneticPr fontId="3"/>
  </si>
  <si>
    <t>販促予算500,000円X6件X60人=180,000,000円</t>
    <rPh sb="0" eb="4">
      <t xml:space="preserve">ハンソクヨサン </t>
    </rPh>
    <rPh sb="11" eb="12">
      <t xml:space="preserve">エｎ </t>
    </rPh>
    <rPh sb="14" eb="15">
      <t xml:space="preserve">ケｎ </t>
    </rPh>
    <rPh sb="18" eb="19">
      <t xml:space="preserve">ニｎ </t>
    </rPh>
    <rPh sb="31" eb="32">
      <t xml:space="preserve">エｎ </t>
    </rPh>
    <phoneticPr fontId="3"/>
  </si>
  <si>
    <t>定期便スタート時期を考慮するが、前年分を無視の場合、（その分解約も無視）</t>
    <rPh sb="0" eb="3">
      <t xml:space="preserve">テイキビｎ </t>
    </rPh>
    <rPh sb="10" eb="12">
      <t xml:space="preserve">コウリョスルガ </t>
    </rPh>
    <rPh sb="16" eb="19">
      <t xml:space="preserve">ゼンネンブｎ </t>
    </rPh>
    <rPh sb="20" eb="22">
      <t xml:space="preserve">ムシ </t>
    </rPh>
    <rPh sb="23" eb="25">
      <t xml:space="preserve">バアイ </t>
    </rPh>
    <rPh sb="30" eb="32">
      <t xml:space="preserve">カイヤクモ </t>
    </rPh>
    <rPh sb="33" eb="35">
      <t xml:space="preserve">ムシ） </t>
    </rPh>
    <phoneticPr fontId="3"/>
  </si>
  <si>
    <t>クレカ</t>
    <phoneticPr fontId="3"/>
  </si>
  <si>
    <t>AI見守りのみ</t>
    <rPh sb="2" eb="4">
      <t xml:space="preserve">ミマモリ </t>
    </rPh>
    <phoneticPr fontId="3"/>
  </si>
  <si>
    <t>キャッシュレス</t>
    <phoneticPr fontId="3"/>
  </si>
  <si>
    <t>年間¥1,500-</t>
    <rPh sb="0" eb="2">
      <t xml:space="preserve">ネンカｎ </t>
    </rPh>
    <phoneticPr fontId="3"/>
  </si>
  <si>
    <t>スタート時期考慮
平均¥3,500/月</t>
    <rPh sb="4" eb="6">
      <t xml:space="preserve">ジキ </t>
    </rPh>
    <rPh sb="6" eb="8">
      <t xml:space="preserve">コウリョ </t>
    </rPh>
    <rPh sb="9" eb="11">
      <t xml:space="preserve">ヘイキｎ </t>
    </rPh>
    <rPh sb="17" eb="18">
      <t xml:space="preserve">ツキ </t>
    </rPh>
    <phoneticPr fontId="3"/>
  </si>
  <si>
    <t>スタート時期考慮
平均¥2,700/月</t>
    <rPh sb="4" eb="6">
      <t xml:space="preserve">ジキ </t>
    </rPh>
    <rPh sb="6" eb="8">
      <t xml:space="preserve">コウリョ </t>
    </rPh>
    <rPh sb="9" eb="11">
      <t xml:space="preserve">ヘイキｎ </t>
    </rPh>
    <rPh sb="17" eb="18">
      <t xml:space="preserve">ツキ </t>
    </rPh>
    <phoneticPr fontId="3"/>
  </si>
  <si>
    <t>販売手数料</t>
    <rPh sb="0" eb="3">
      <t xml:space="preserve">ハンバイテスウリョウ </t>
    </rPh>
    <phoneticPr fontId="3"/>
  </si>
  <si>
    <t>ECアプリ使用料
定期便</t>
    <phoneticPr fontId="3"/>
  </si>
  <si>
    <t>シミュレーション</t>
    <phoneticPr fontId="3"/>
  </si>
  <si>
    <t>原価率</t>
    <rPh sb="0" eb="3">
      <t xml:space="preserve">ゲンカリツ </t>
    </rPh>
    <phoneticPr fontId="3"/>
  </si>
  <si>
    <t>30gx15x2=0.9kg</t>
    <phoneticPr fontId="3"/>
  </si>
  <si>
    <t>雑穀出荷量</t>
    <rPh sb="0" eb="2">
      <t xml:space="preserve">ザッコク </t>
    </rPh>
    <rPh sb="2" eb="5">
      <t xml:space="preserve">シュッカリョウ </t>
    </rPh>
    <phoneticPr fontId="3"/>
  </si>
  <si>
    <t>定期便の月々件数</t>
    <rPh sb="0" eb="3">
      <t xml:space="preserve">テイキビｎ </t>
    </rPh>
    <rPh sb="4" eb="5">
      <t xml:space="preserve">ツキヅキ </t>
    </rPh>
    <rPh sb="6" eb="8">
      <t xml:space="preserve">ケンスウ </t>
    </rPh>
    <phoneticPr fontId="3"/>
  </si>
  <si>
    <t>月々の新規顧客件数</t>
    <rPh sb="0" eb="1">
      <t xml:space="preserve">ツキヅキ </t>
    </rPh>
    <rPh sb="5" eb="9">
      <t xml:space="preserve">コキャクケンスウ </t>
    </rPh>
    <phoneticPr fontId="3"/>
  </si>
  <si>
    <t>4月出荷定期便数</t>
    <rPh sb="1" eb="2">
      <t xml:space="preserve">ガツ </t>
    </rPh>
    <rPh sb="2" eb="4">
      <t xml:space="preserve">シュッカ </t>
    </rPh>
    <rPh sb="4" eb="8">
      <t xml:space="preserve">テイキビンスウ </t>
    </rPh>
    <phoneticPr fontId="3"/>
  </si>
  <si>
    <t>5月出荷定期便数</t>
    <rPh sb="1" eb="2">
      <t xml:space="preserve">ガツ </t>
    </rPh>
    <rPh sb="2" eb="4">
      <t xml:space="preserve">シュッカ </t>
    </rPh>
    <rPh sb="4" eb="8">
      <t xml:space="preserve">テイキビンスウ </t>
    </rPh>
    <phoneticPr fontId="3"/>
  </si>
  <si>
    <t>6月出荷定期便数</t>
    <rPh sb="1" eb="2">
      <t xml:space="preserve">ガツ </t>
    </rPh>
    <rPh sb="2" eb="4">
      <t xml:space="preserve">シュッカ </t>
    </rPh>
    <rPh sb="4" eb="8">
      <t xml:space="preserve">テイキビンスウ </t>
    </rPh>
    <phoneticPr fontId="3"/>
  </si>
  <si>
    <t>7月出荷定期便数</t>
    <rPh sb="1" eb="2">
      <t xml:space="preserve">ガツ </t>
    </rPh>
    <rPh sb="2" eb="4">
      <t xml:space="preserve">シュッカ </t>
    </rPh>
    <rPh sb="4" eb="8">
      <t xml:space="preserve">テイキビンスウ </t>
    </rPh>
    <phoneticPr fontId="3"/>
  </si>
  <si>
    <t>8月出荷定期便数</t>
    <rPh sb="1" eb="2">
      <t xml:space="preserve">ガツ </t>
    </rPh>
    <rPh sb="2" eb="4">
      <t xml:space="preserve">シュッカ </t>
    </rPh>
    <rPh sb="4" eb="8">
      <t xml:space="preserve">テイキビンスウ </t>
    </rPh>
    <phoneticPr fontId="3"/>
  </si>
  <si>
    <t>9月出荷定期便数</t>
    <rPh sb="1" eb="2">
      <t xml:space="preserve">ガツ </t>
    </rPh>
    <rPh sb="2" eb="4">
      <t xml:space="preserve">シュッカ </t>
    </rPh>
    <rPh sb="4" eb="8">
      <t xml:space="preserve">テイキビンスウ </t>
    </rPh>
    <phoneticPr fontId="3"/>
  </si>
  <si>
    <t>10月出荷定期便数</t>
    <rPh sb="2" eb="3">
      <t xml:space="preserve">ガツ </t>
    </rPh>
    <rPh sb="3" eb="5">
      <t xml:space="preserve">シュッカ </t>
    </rPh>
    <rPh sb="5" eb="9">
      <t xml:space="preserve">テイキビンスウ </t>
    </rPh>
    <phoneticPr fontId="3"/>
  </si>
  <si>
    <t>11月出荷定期便数</t>
    <rPh sb="2" eb="3">
      <t xml:space="preserve">ガツ </t>
    </rPh>
    <rPh sb="3" eb="5">
      <t xml:space="preserve">シュッカ </t>
    </rPh>
    <rPh sb="5" eb="9">
      <t xml:space="preserve">テイキビンスウ </t>
    </rPh>
    <phoneticPr fontId="3"/>
  </si>
  <si>
    <t>12月出荷定期便数</t>
    <rPh sb="2" eb="3">
      <t xml:space="preserve">ガツ </t>
    </rPh>
    <rPh sb="3" eb="5">
      <t xml:space="preserve">シュッカ </t>
    </rPh>
    <rPh sb="5" eb="9">
      <t xml:space="preserve">テイキビンスウ </t>
    </rPh>
    <phoneticPr fontId="3"/>
  </si>
  <si>
    <t>1月出荷定期便数</t>
    <rPh sb="1" eb="2">
      <t xml:space="preserve">ガツ </t>
    </rPh>
    <rPh sb="2" eb="4">
      <t xml:space="preserve">シュッカ </t>
    </rPh>
    <rPh sb="4" eb="8">
      <t xml:space="preserve">テイキビンスウ </t>
    </rPh>
    <phoneticPr fontId="3"/>
  </si>
  <si>
    <t>2月出荷定期便数</t>
    <rPh sb="1" eb="2">
      <t xml:space="preserve">ガツ </t>
    </rPh>
    <rPh sb="2" eb="4">
      <t xml:space="preserve">シュッカ </t>
    </rPh>
    <rPh sb="4" eb="8">
      <t xml:space="preserve">テイキビンスウ </t>
    </rPh>
    <phoneticPr fontId="3"/>
  </si>
  <si>
    <t>3月出荷定期便数</t>
    <rPh sb="1" eb="2">
      <t xml:space="preserve">ガツ </t>
    </rPh>
    <rPh sb="2" eb="4">
      <t xml:space="preserve">シュッカ </t>
    </rPh>
    <rPh sb="4" eb="8">
      <t xml:space="preserve">テイキビンスウ </t>
    </rPh>
    <phoneticPr fontId="3"/>
  </si>
  <si>
    <t>1年間の出荷件数</t>
    <rPh sb="1" eb="3">
      <t xml:space="preserve">ネンカｎ </t>
    </rPh>
    <rPh sb="4" eb="6">
      <t xml:space="preserve">シュッカスウ </t>
    </rPh>
    <rPh sb="6" eb="8">
      <t xml:space="preserve">ケンスウ </t>
    </rPh>
    <phoneticPr fontId="3"/>
  </si>
  <si>
    <t>出荷数量（t)</t>
    <rPh sb="0" eb="2">
      <t xml:space="preserve">シュッカ </t>
    </rPh>
    <rPh sb="2" eb="4">
      <t xml:space="preserve">スウリョウ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</si>
</sst>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¥&quot;#,##0;[Red]&quot;¥&quot;\-#,##0"/>
    <numFmt numFmtId="8" formatCode="&quot;¥&quot;#,##0.00;[Red]&quot;¥&quot;\-#,##0.00"/>
    <numFmt numFmtId="176" formatCode="#,##0.0;[Red]\-#,##0.0"/>
    <numFmt numFmtId="177" formatCode="&quot;¥&quot;#,##0.0;[Red]&quot;¥&quot;\-#,##0.0"/>
    <numFmt numFmtId="178" formatCode="0.0%"/>
    <numFmt numFmtId="179" formatCode="#&quot;人&quot;"/>
    <numFmt numFmtId="180" formatCode="&quot;(実効税率&quot;\ #\ &quot;%)&quot;"/>
    <numFmt numFmtId="181" formatCode="#.0&quot;人&quot;"/>
    <numFmt numFmtId="185" formatCode="#\ &quot;年&quot;&quot;目&quot;"/>
    <numFmt numFmtId="186" formatCode="#\ &quot;年目件数&quot;"/>
    <numFmt numFmtId="187" formatCode="0.0"/>
    <numFmt numFmtId="188" formatCode="#\ &quot;年目売上&quot;"/>
    <numFmt numFmtId="189" formatCode="#\ &quot;年目仕入&quot;"/>
    <numFmt numFmtId="190" formatCode="#\ &quot;年目売上総利益&quot;"/>
  </numFmts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16"/>
      <color rgb="FF333333"/>
      <name val="Arial"/>
      <family val="2"/>
    </font>
    <font>
      <sz val="18"/>
      <color rgb="FF000000"/>
      <name val="Meiryo"/>
      <family val="2"/>
      <charset val="128"/>
    </font>
    <font>
      <sz val="9"/>
      <color theme="1"/>
      <name val="メイリオ"/>
      <family val="2"/>
      <charset val="128"/>
    </font>
    <font>
      <u/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2"/>
      <color rgb="FF292929"/>
      <name val="メイリオ"/>
      <family val="2"/>
      <charset val="128"/>
    </font>
    <font>
      <sz val="12"/>
      <color theme="1"/>
      <name val="游ゴシック"/>
      <family val="3"/>
      <charset val="128"/>
      <scheme val="minor"/>
    </font>
    <font>
      <sz val="12"/>
      <color rgb="FF292929"/>
      <name val="游ゴシック"/>
      <family val="3"/>
      <charset val="128"/>
      <scheme val="minor"/>
    </font>
    <font>
      <sz val="12"/>
      <color rgb="FFFFFFFF"/>
      <name val="メイリオ"/>
      <family val="2"/>
      <charset val="128"/>
    </font>
    <font>
      <b/>
      <sz val="12"/>
      <color indexed="8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2"/>
      <color theme="1"/>
      <name val="メイリオ"/>
      <family val="2"/>
      <charset val="128"/>
    </font>
    <font>
      <i/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u/>
      <sz val="12"/>
      <color theme="1"/>
      <name val="メイリオ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6D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8" fontId="4" fillId="0" borderId="1" xfId="1" applyFont="1" applyBorder="1" applyAlignment="1">
      <alignment horizontal="center" vertical="center"/>
    </xf>
    <xf numFmtId="38" fontId="4" fillId="0" borderId="1" xfId="1" applyFont="1" applyBorder="1" applyAlignment="1">
      <alignment horizontal="center" vertical="center" wrapText="1"/>
    </xf>
    <xf numFmtId="38" fontId="0" fillId="0" borderId="1" xfId="1" applyFont="1" applyBorder="1" applyAlignment="1">
      <alignment horizontal="center" vertical="center"/>
    </xf>
    <xf numFmtId="38" fontId="0" fillId="0" borderId="0" xfId="1" applyFont="1">
      <alignment vertical="center"/>
    </xf>
    <xf numFmtId="38" fontId="4" fillId="0" borderId="1" xfId="1" applyFont="1" applyBorder="1">
      <alignment vertical="center"/>
    </xf>
    <xf numFmtId="176" fontId="4" fillId="0" borderId="1" xfId="1" applyNumberFormat="1" applyFont="1" applyBorder="1">
      <alignment vertical="center"/>
    </xf>
    <xf numFmtId="38" fontId="0" fillId="0" borderId="1" xfId="1" applyFont="1" applyBorder="1">
      <alignment vertical="center"/>
    </xf>
    <xf numFmtId="38" fontId="4" fillId="0" borderId="0" xfId="1" applyFont="1" applyBorder="1" applyAlignment="1">
      <alignment horizontal="center" vertical="center"/>
    </xf>
    <xf numFmtId="38" fontId="4" fillId="0" borderId="0" xfId="1" applyFont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2" fillId="0" borderId="0" xfId="4">
      <alignment vertical="center"/>
    </xf>
    <xf numFmtId="0" fontId="0" fillId="0" borderId="1" xfId="0" applyBorder="1">
      <alignment vertical="center"/>
    </xf>
    <xf numFmtId="10" fontId="0" fillId="0" borderId="1" xfId="3" applyNumberFormat="1" applyFont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2" applyNumberFormat="1" applyFont="1" applyBorder="1">
      <alignment vertical="center"/>
    </xf>
    <xf numFmtId="9" fontId="0" fillId="0" borderId="1" xfId="3" applyFont="1" applyBorder="1">
      <alignment vertical="center"/>
    </xf>
    <xf numFmtId="9" fontId="0" fillId="0" borderId="0" xfId="3" applyFont="1" applyBorder="1">
      <alignment vertical="center"/>
    </xf>
    <xf numFmtId="176" fontId="0" fillId="0" borderId="0" xfId="0" applyNumberFormat="1">
      <alignment vertical="center"/>
    </xf>
    <xf numFmtId="177" fontId="0" fillId="0" borderId="0" xfId="2" applyNumberFormat="1" applyFont="1" applyBorder="1">
      <alignment vertical="center"/>
    </xf>
    <xf numFmtId="0" fontId="0" fillId="0" borderId="0" xfId="0" applyAlignment="1">
      <alignment horizontal="right" vertical="center"/>
    </xf>
    <xf numFmtId="178" fontId="0" fillId="0" borderId="0" xfId="3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left" vertical="center" readingOrder="1"/>
    </xf>
    <xf numFmtId="0" fontId="2" fillId="0" borderId="0" xfId="4" applyAlignment="1">
      <alignment horizontal="left" vertical="center" readingOrder="1"/>
    </xf>
    <xf numFmtId="38" fontId="0" fillId="0" borderId="0" xfId="1" applyFont="1" applyBorder="1">
      <alignment vertical="center"/>
    </xf>
    <xf numFmtId="10" fontId="0" fillId="0" borderId="0" xfId="3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38" fontId="8" fillId="0" borderId="0" xfId="1" applyFont="1">
      <alignment vertical="center"/>
    </xf>
    <xf numFmtId="0" fontId="9" fillId="0" borderId="0" xfId="0" applyFont="1">
      <alignment vertical="center"/>
    </xf>
    <xf numFmtId="38" fontId="0" fillId="0" borderId="0" xfId="1" applyFont="1" applyAlignment="1">
      <alignment horizontal="right" vertical="center"/>
    </xf>
    <xf numFmtId="0" fontId="0" fillId="0" borderId="2" xfId="0" applyBorder="1" applyAlignment="1">
      <alignment horizontal="center" vertical="center"/>
    </xf>
    <xf numFmtId="3" fontId="0" fillId="2" borderId="3" xfId="0" applyNumberFormat="1" applyFill="1" applyBorder="1">
      <alignment vertical="center"/>
    </xf>
    <xf numFmtId="3" fontId="0" fillId="0" borderId="3" xfId="0" applyNumberFormat="1" applyBorder="1">
      <alignment vertical="center"/>
    </xf>
    <xf numFmtId="3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20" fontId="0" fillId="0" borderId="7" xfId="0" applyNumberFormat="1" applyBorder="1">
      <alignment vertical="center"/>
    </xf>
    <xf numFmtId="38" fontId="0" fillId="0" borderId="8" xfId="1" applyFont="1" applyBorder="1">
      <alignment vertical="center"/>
    </xf>
    <xf numFmtId="38" fontId="0" fillId="2" borderId="8" xfId="1" applyFont="1" applyFill="1" applyBorder="1">
      <alignment vertical="center"/>
    </xf>
    <xf numFmtId="38" fontId="0" fillId="0" borderId="9" xfId="1" applyFont="1" applyBorder="1">
      <alignment vertical="center"/>
    </xf>
    <xf numFmtId="0" fontId="0" fillId="0" borderId="7" xfId="0" applyBorder="1">
      <alignment vertical="center"/>
    </xf>
    <xf numFmtId="38" fontId="0" fillId="0" borderId="8" xfId="1" quotePrefix="1" applyFont="1" applyBorder="1">
      <alignment vertical="center"/>
    </xf>
    <xf numFmtId="179" fontId="0" fillId="0" borderId="8" xfId="1" applyNumberFormat="1" applyFont="1" applyBorder="1">
      <alignment vertical="center"/>
    </xf>
    <xf numFmtId="0" fontId="0" fillId="0" borderId="10" xfId="0" applyBorder="1">
      <alignment vertical="center"/>
    </xf>
    <xf numFmtId="38" fontId="0" fillId="0" borderId="11" xfId="1" applyFont="1" applyBorder="1">
      <alignment vertical="center"/>
    </xf>
    <xf numFmtId="38" fontId="0" fillId="0" borderId="12" xfId="1" applyFont="1" applyBorder="1">
      <alignment vertical="center"/>
    </xf>
    <xf numFmtId="0" fontId="0" fillId="0" borderId="13" xfId="0" applyBorder="1">
      <alignment vertical="center"/>
    </xf>
    <xf numFmtId="38" fontId="0" fillId="2" borderId="14" xfId="1" applyFont="1" applyFill="1" applyBorder="1">
      <alignment vertical="center"/>
    </xf>
    <xf numFmtId="38" fontId="0" fillId="2" borderId="15" xfId="1" applyFont="1" applyFill="1" applyBorder="1">
      <alignment vertical="center"/>
    </xf>
    <xf numFmtId="0" fontId="0" fillId="0" borderId="16" xfId="0" applyBorder="1">
      <alignment vertical="center"/>
    </xf>
    <xf numFmtId="38" fontId="0" fillId="0" borderId="3" xfId="1" applyFont="1" applyBorder="1">
      <alignment vertical="center"/>
    </xf>
    <xf numFmtId="38" fontId="0" fillId="0" borderId="17" xfId="1" applyFont="1" applyBorder="1">
      <alignment vertical="center"/>
    </xf>
    <xf numFmtId="0" fontId="0" fillId="0" borderId="18" xfId="0" applyBorder="1">
      <alignment vertical="center"/>
    </xf>
    <xf numFmtId="38" fontId="0" fillId="0" borderId="19" xfId="1" applyFont="1" applyBorder="1">
      <alignment vertical="center"/>
    </xf>
    <xf numFmtId="0" fontId="10" fillId="0" borderId="20" xfId="0" applyFont="1" applyBorder="1">
      <alignment vertical="center"/>
    </xf>
    <xf numFmtId="38" fontId="0" fillId="0" borderId="21" xfId="1" applyFont="1" applyBorder="1">
      <alignment vertical="center"/>
    </xf>
    <xf numFmtId="38" fontId="0" fillId="0" borderId="22" xfId="1" applyFont="1" applyBorder="1">
      <alignment vertical="center"/>
    </xf>
    <xf numFmtId="0" fontId="0" fillId="0" borderId="23" xfId="0" applyBorder="1">
      <alignment vertical="center"/>
    </xf>
    <xf numFmtId="38" fontId="0" fillId="0" borderId="24" xfId="1" applyFont="1" applyBorder="1">
      <alignment vertical="center"/>
    </xf>
    <xf numFmtId="38" fontId="0" fillId="0" borderId="25" xfId="1" applyFont="1" applyBorder="1">
      <alignment vertical="center"/>
    </xf>
    <xf numFmtId="38" fontId="0" fillId="0" borderId="26" xfId="1" applyFont="1" applyBorder="1">
      <alignment vertical="center"/>
    </xf>
    <xf numFmtId="38" fontId="0" fillId="0" borderId="27" xfId="1" applyFont="1" applyFill="1" applyBorder="1">
      <alignment vertical="center"/>
    </xf>
    <xf numFmtId="38" fontId="0" fillId="0" borderId="27" xfId="1" applyFont="1" applyBorder="1">
      <alignment vertical="center"/>
    </xf>
    <xf numFmtId="38" fontId="0" fillId="0" borderId="28" xfId="1" applyFont="1" applyBorder="1">
      <alignment vertical="center"/>
    </xf>
    <xf numFmtId="0" fontId="11" fillId="0" borderId="0" xfId="0" applyFont="1">
      <alignment vertical="center"/>
    </xf>
    <xf numFmtId="38" fontId="0" fillId="0" borderId="18" xfId="1" applyFont="1" applyBorder="1">
      <alignment vertical="center"/>
    </xf>
    <xf numFmtId="38" fontId="12" fillId="0" borderId="1" xfId="1" applyFont="1" applyBorder="1">
      <alignment vertical="center"/>
    </xf>
    <xf numFmtId="38" fontId="12" fillId="0" borderId="19" xfId="1" applyFont="1" applyBorder="1">
      <alignment vertical="center"/>
    </xf>
    <xf numFmtId="38" fontId="13" fillId="0" borderId="1" xfId="1" applyFont="1" applyBorder="1">
      <alignment vertical="center"/>
    </xf>
    <xf numFmtId="38" fontId="13" fillId="0" borderId="19" xfId="1" applyFont="1" applyBorder="1">
      <alignment vertical="center"/>
    </xf>
    <xf numFmtId="38" fontId="0" fillId="0" borderId="8" xfId="1" applyFont="1" applyFill="1" applyBorder="1">
      <alignment vertical="center"/>
    </xf>
    <xf numFmtId="0" fontId="4" fillId="0" borderId="0" xfId="0" applyFont="1">
      <alignment vertical="center"/>
    </xf>
    <xf numFmtId="38" fontId="0" fillId="2" borderId="1" xfId="1" applyFont="1" applyFill="1" applyBorder="1">
      <alignment vertical="center"/>
    </xf>
    <xf numFmtId="38" fontId="14" fillId="0" borderId="1" xfId="1" applyFont="1" applyBorder="1">
      <alignment vertical="center"/>
    </xf>
    <xf numFmtId="0" fontId="0" fillId="0" borderId="20" xfId="0" applyBorder="1">
      <alignment vertical="center"/>
    </xf>
    <xf numFmtId="0" fontId="0" fillId="0" borderId="26" xfId="0" applyBorder="1">
      <alignment vertical="center"/>
    </xf>
    <xf numFmtId="38" fontId="14" fillId="0" borderId="27" xfId="1" applyFont="1" applyBorder="1">
      <alignment vertical="center"/>
    </xf>
    <xf numFmtId="180" fontId="0" fillId="0" borderId="0" xfId="0" applyNumberFormat="1" applyAlignment="1">
      <alignment horizontal="center" vertical="center"/>
    </xf>
    <xf numFmtId="38" fontId="0" fillId="2" borderId="27" xfId="1" applyFont="1" applyFill="1" applyBorder="1">
      <alignment vertical="center"/>
    </xf>
    <xf numFmtId="0" fontId="0" fillId="0" borderId="29" xfId="0" applyBorder="1">
      <alignment vertical="center"/>
    </xf>
    <xf numFmtId="38" fontId="0" fillId="0" borderId="30" xfId="1" applyFont="1" applyBorder="1">
      <alignment vertical="center"/>
    </xf>
    <xf numFmtId="38" fontId="0" fillId="0" borderId="31" xfId="1" applyFont="1" applyBorder="1">
      <alignment vertical="center"/>
    </xf>
    <xf numFmtId="0" fontId="0" fillId="0" borderId="32" xfId="0" applyBorder="1">
      <alignment vertical="center"/>
    </xf>
    <xf numFmtId="38" fontId="0" fillId="0" borderId="33" xfId="1" applyFont="1" applyBorder="1">
      <alignment vertical="center"/>
    </xf>
    <xf numFmtId="38" fontId="0" fillId="0" borderId="34" xfId="1" applyFont="1" applyBorder="1">
      <alignment vertical="center"/>
    </xf>
    <xf numFmtId="38" fontId="0" fillId="0" borderId="1" xfId="0" applyNumberFormat="1" applyBorder="1">
      <alignment vertical="center"/>
    </xf>
    <xf numFmtId="38" fontId="0" fillId="0" borderId="6" xfId="0" applyNumberFormat="1" applyBorder="1">
      <alignment vertical="center"/>
    </xf>
    <xf numFmtId="38" fontId="0" fillId="0" borderId="6" xfId="1" applyFont="1" applyBorder="1">
      <alignment vertical="center"/>
    </xf>
    <xf numFmtId="0" fontId="0" fillId="0" borderId="35" xfId="0" applyBorder="1">
      <alignment vertical="center"/>
    </xf>
    <xf numFmtId="38" fontId="0" fillId="0" borderId="21" xfId="0" applyNumberFormat="1" applyBorder="1">
      <alignment vertical="center"/>
    </xf>
    <xf numFmtId="38" fontId="0" fillId="0" borderId="36" xfId="0" applyNumberFormat="1" applyBorder="1">
      <alignment vertical="center"/>
    </xf>
    <xf numFmtId="38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6" fontId="0" fillId="0" borderId="0" xfId="2" applyFont="1">
      <alignment vertical="center"/>
    </xf>
    <xf numFmtId="6" fontId="0" fillId="0" borderId="1" xfId="2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6" fontId="0" fillId="0" borderId="8" xfId="2" applyFont="1" applyBorder="1">
      <alignment vertical="center"/>
    </xf>
    <xf numFmtId="0" fontId="9" fillId="0" borderId="8" xfId="0" applyFont="1" applyBorder="1" applyAlignment="1">
      <alignment horizontal="center" vertical="center"/>
    </xf>
    <xf numFmtId="6" fontId="9" fillId="0" borderId="8" xfId="2" applyFont="1" applyBorder="1">
      <alignment vertical="center"/>
    </xf>
    <xf numFmtId="6" fontId="0" fillId="0" borderId="0" xfId="0" applyNumberFormat="1">
      <alignment vertical="center"/>
    </xf>
    <xf numFmtId="0" fontId="15" fillId="0" borderId="8" xfId="0" applyFont="1" applyBorder="1" applyAlignment="1">
      <alignment horizontal="center" vertical="center"/>
    </xf>
    <xf numFmtId="6" fontId="15" fillId="0" borderId="8" xfId="2" applyFont="1" applyBorder="1">
      <alignment vertical="center"/>
    </xf>
    <xf numFmtId="6" fontId="0" fillId="0" borderId="1" xfId="2" applyFont="1" applyBorder="1">
      <alignment vertical="center"/>
    </xf>
    <xf numFmtId="14" fontId="0" fillId="0" borderId="0" xfId="2" applyNumberFormat="1" applyFont="1">
      <alignment vertical="center"/>
    </xf>
    <xf numFmtId="6" fontId="0" fillId="0" borderId="8" xfId="2" applyFont="1" applyFill="1" applyBorder="1">
      <alignment vertical="center"/>
    </xf>
    <xf numFmtId="6" fontId="0" fillId="2" borderId="8" xfId="2" applyFont="1" applyFill="1" applyBorder="1">
      <alignment vertical="center"/>
    </xf>
    <xf numFmtId="38" fontId="0" fillId="0" borderId="8" xfId="1" applyFont="1" applyBorder="1" applyAlignment="1">
      <alignment horizontal="center" vertical="center"/>
    </xf>
    <xf numFmtId="6" fontId="0" fillId="2" borderId="0" xfId="0" applyNumberFormat="1" applyFill="1">
      <alignment vertical="center"/>
    </xf>
    <xf numFmtId="181" fontId="0" fillId="0" borderId="8" xfId="1" applyNumberFormat="1" applyFont="1" applyBorder="1">
      <alignment vertical="center"/>
    </xf>
    <xf numFmtId="179" fontId="0" fillId="3" borderId="8" xfId="1" applyNumberFormat="1" applyFont="1" applyFill="1" applyBorder="1">
      <alignment vertical="center"/>
    </xf>
    <xf numFmtId="38" fontId="0" fillId="0" borderId="37" xfId="1" applyFont="1" applyBorder="1">
      <alignment vertical="center"/>
    </xf>
    <xf numFmtId="38" fontId="0" fillId="0" borderId="5" xfId="1" applyFont="1" applyBorder="1">
      <alignment vertical="center"/>
    </xf>
    <xf numFmtId="9" fontId="0" fillId="0" borderId="0" xfId="3" applyFont="1" applyAlignment="1">
      <alignment horizontal="center" vertical="center"/>
    </xf>
    <xf numFmtId="0" fontId="0" fillId="0" borderId="42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3" xfId="0" applyBorder="1">
      <alignment vertical="center"/>
    </xf>
    <xf numFmtId="38" fontId="0" fillId="2" borderId="44" xfId="1" applyFont="1" applyFill="1" applyBorder="1">
      <alignment vertical="center"/>
    </xf>
    <xf numFmtId="38" fontId="0" fillId="0" borderId="4" xfId="1" applyFont="1" applyBorder="1">
      <alignment vertical="center"/>
    </xf>
    <xf numFmtId="0" fontId="0" fillId="0" borderId="45" xfId="0" applyBorder="1">
      <alignment vertical="center"/>
    </xf>
    <xf numFmtId="38" fontId="0" fillId="0" borderId="46" xfId="1" applyFont="1" applyBorder="1">
      <alignment vertical="center"/>
    </xf>
    <xf numFmtId="38" fontId="13" fillId="0" borderId="6" xfId="1" applyFont="1" applyBorder="1">
      <alignment vertical="center"/>
    </xf>
    <xf numFmtId="0" fontId="0" fillId="0" borderId="47" xfId="0" applyBorder="1">
      <alignment vertical="center"/>
    </xf>
    <xf numFmtId="38" fontId="0" fillId="0" borderId="48" xfId="1" applyFont="1" applyBorder="1">
      <alignment vertical="center"/>
    </xf>
    <xf numFmtId="38" fontId="0" fillId="0" borderId="36" xfId="1" applyFont="1" applyBorder="1">
      <alignment vertical="center"/>
    </xf>
    <xf numFmtId="38" fontId="0" fillId="0" borderId="49" xfId="1" applyFont="1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39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0" borderId="41" xfId="0" applyBorder="1">
      <alignment vertical="center"/>
    </xf>
    <xf numFmtId="0" fontId="0" fillId="0" borderId="1" xfId="0" applyBorder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3" applyNumberFormat="1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6" fontId="9" fillId="2" borderId="1" xfId="2" applyFont="1" applyFill="1" applyBorder="1" applyAlignment="1">
      <alignment horizontal="center" vertical="center"/>
    </xf>
    <xf numFmtId="6" fontId="9" fillId="2" borderId="1" xfId="2" applyFont="1" applyFill="1" applyBorder="1" applyAlignment="1">
      <alignment horizontal="center" vertical="center" wrapText="1"/>
    </xf>
    <xf numFmtId="9" fontId="0" fillId="0" borderId="1" xfId="3" applyFont="1" applyBorder="1" applyAlignment="1">
      <alignment horizontal="center" vertical="center"/>
    </xf>
    <xf numFmtId="6" fontId="12" fillId="2" borderId="1" xfId="2" applyFont="1" applyFill="1" applyBorder="1" applyAlignment="1">
      <alignment horizontal="center" vertical="center"/>
    </xf>
    <xf numFmtId="3" fontId="0" fillId="4" borderId="1" xfId="0" applyNumberForma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8" fontId="0" fillId="5" borderId="1" xfId="1" applyFont="1" applyFill="1" applyBorder="1">
      <alignment vertical="center"/>
    </xf>
    <xf numFmtId="0" fontId="0" fillId="2" borderId="1" xfId="0" applyFill="1" applyBorder="1">
      <alignment vertical="center"/>
    </xf>
    <xf numFmtId="178" fontId="0" fillId="2" borderId="1" xfId="3" applyNumberFormat="1" applyFont="1" applyFill="1" applyBorder="1">
      <alignment vertical="center"/>
    </xf>
    <xf numFmtId="3" fontId="0" fillId="2" borderId="1" xfId="0" applyNumberFormat="1" applyFill="1" applyBorder="1">
      <alignment vertical="center"/>
    </xf>
    <xf numFmtId="38" fontId="0" fillId="0" borderId="8" xfId="0" applyNumberFormat="1" applyBorder="1">
      <alignment vertical="center"/>
    </xf>
    <xf numFmtId="0" fontId="17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38" fontId="0" fillId="0" borderId="0" xfId="1" applyFont="1" applyFill="1" applyBorder="1">
      <alignment vertical="center"/>
    </xf>
    <xf numFmtId="9" fontId="0" fillId="0" borderId="0" xfId="3" applyFont="1" applyFill="1" applyBorder="1">
      <alignment vertical="center"/>
    </xf>
    <xf numFmtId="185" fontId="0" fillId="0" borderId="0" xfId="0" applyNumberFormat="1" applyAlignment="1">
      <alignment horizontal="center" vertical="center"/>
    </xf>
    <xf numFmtId="8" fontId="0" fillId="0" borderId="0" xfId="0" applyNumberFormat="1">
      <alignment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>
      <alignment vertical="center"/>
    </xf>
    <xf numFmtId="0" fontId="0" fillId="0" borderId="55" xfId="0" applyBorder="1" applyAlignment="1">
      <alignment horizontal="center" vertical="center"/>
    </xf>
    <xf numFmtId="186" fontId="0" fillId="0" borderId="56" xfId="0" applyNumberFormat="1" applyBorder="1" applyAlignment="1">
      <alignment horizontal="center" vertical="center"/>
    </xf>
    <xf numFmtId="186" fontId="0" fillId="0" borderId="57" xfId="0" applyNumberFormat="1" applyBorder="1" applyAlignment="1">
      <alignment horizontal="right" vertical="center"/>
    </xf>
    <xf numFmtId="0" fontId="0" fillId="0" borderId="57" xfId="0" applyBorder="1" applyAlignment="1">
      <alignment horizontal="center" vertical="center"/>
    </xf>
    <xf numFmtId="187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0" fillId="0" borderId="0" xfId="3" applyFont="1">
      <alignment vertical="center"/>
    </xf>
    <xf numFmtId="0" fontId="0" fillId="0" borderId="58" xfId="0" applyBorder="1" applyAlignment="1">
      <alignment horizontal="center" vertical="center"/>
    </xf>
    <xf numFmtId="188" fontId="0" fillId="0" borderId="59" xfId="0" applyNumberFormat="1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60" xfId="0" applyBorder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0" fillId="0" borderId="40" xfId="0" applyBorder="1">
      <alignment vertical="center"/>
    </xf>
    <xf numFmtId="0" fontId="0" fillId="0" borderId="61" xfId="0" applyBorder="1" applyAlignment="1">
      <alignment horizontal="center" vertical="center"/>
    </xf>
    <xf numFmtId="189" fontId="0" fillId="0" borderId="59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190" fontId="0" fillId="0" borderId="59" xfId="0" applyNumberFormat="1" applyBorder="1" applyAlignment="1">
      <alignment horizontal="center" vertical="center"/>
    </xf>
    <xf numFmtId="185" fontId="0" fillId="0" borderId="0" xfId="0" applyNumberFormat="1">
      <alignment vertical="center"/>
    </xf>
    <xf numFmtId="0" fontId="0" fillId="6" borderId="55" xfId="0" applyFill="1" applyBorder="1" applyAlignment="1">
      <alignment horizontal="center" vertical="center"/>
    </xf>
    <xf numFmtId="186" fontId="0" fillId="0" borderId="57" xfId="0" applyNumberFormat="1" applyBorder="1" applyAlignment="1">
      <alignment horizontal="center" vertical="center"/>
    </xf>
    <xf numFmtId="0" fontId="18" fillId="0" borderId="0" xfId="0" applyFont="1">
      <alignment vertical="center"/>
    </xf>
    <xf numFmtId="9" fontId="0" fillId="2" borderId="57" xfId="3" applyFont="1" applyFill="1" applyBorder="1" applyAlignment="1">
      <alignment vertical="center"/>
    </xf>
    <xf numFmtId="38" fontId="0" fillId="0" borderId="21" xfId="1" applyFont="1" applyFill="1" applyBorder="1">
      <alignment vertical="center"/>
    </xf>
    <xf numFmtId="38" fontId="0" fillId="0" borderId="1" xfId="1" applyFont="1" applyFill="1" applyBorder="1">
      <alignment vertical="center"/>
    </xf>
    <xf numFmtId="0" fontId="0" fillId="2" borderId="60" xfId="0" applyFill="1" applyBorder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9" fontId="0" fillId="2" borderId="0" xfId="3" applyFont="1" applyFill="1">
      <alignment vertical="center"/>
    </xf>
    <xf numFmtId="0" fontId="0" fillId="2" borderId="2" xfId="0" applyFill="1" applyBorder="1">
      <alignment vertical="center"/>
    </xf>
    <xf numFmtId="38" fontId="0" fillId="0" borderId="55" xfId="1" applyFont="1" applyBorder="1">
      <alignment vertical="center"/>
    </xf>
    <xf numFmtId="38" fontId="0" fillId="0" borderId="62" xfId="1" applyFont="1" applyBorder="1">
      <alignment vertical="center"/>
    </xf>
    <xf numFmtId="0" fontId="0" fillId="2" borderId="42" xfId="0" applyFill="1" applyBorder="1">
      <alignment vertical="center"/>
    </xf>
    <xf numFmtId="0" fontId="0" fillId="2" borderId="35" xfId="0" applyFill="1" applyBorder="1">
      <alignment vertical="center"/>
    </xf>
    <xf numFmtId="38" fontId="0" fillId="2" borderId="37" xfId="1" applyFont="1" applyFill="1" applyBorder="1">
      <alignment vertical="center"/>
    </xf>
    <xf numFmtId="188" fontId="0" fillId="0" borderId="56" xfId="0" applyNumberFormat="1" applyBorder="1" applyAlignment="1">
      <alignment horizontal="center" vertical="center"/>
    </xf>
    <xf numFmtId="38" fontId="19" fillId="0" borderId="0" xfId="1" applyFont="1">
      <alignment vertical="center"/>
    </xf>
    <xf numFmtId="0" fontId="10" fillId="0" borderId="0" xfId="0" quotePrefix="1" applyFont="1" applyAlignment="1">
      <alignment horizontal="right" vertical="center"/>
    </xf>
    <xf numFmtId="0" fontId="0" fillId="2" borderId="1" xfId="0" applyFill="1" applyBorder="1" applyAlignment="1">
      <alignment horizontal="centerContinuous" vertical="center"/>
    </xf>
    <xf numFmtId="0" fontId="0" fillId="2" borderId="1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6" fontId="9" fillId="0" borderId="1" xfId="2" applyFont="1" applyFill="1" applyBorder="1" applyAlignment="1">
      <alignment horizontal="center" vertical="center"/>
    </xf>
    <xf numFmtId="6" fontId="9" fillId="0" borderId="1" xfId="2" applyFont="1" applyFill="1" applyBorder="1" applyAlignment="1">
      <alignment horizontal="center" vertical="center" wrapText="1"/>
    </xf>
    <xf numFmtId="10" fontId="12" fillId="2" borderId="1" xfId="3" applyNumberFormat="1" applyFont="1" applyFill="1" applyBorder="1">
      <alignment vertical="center"/>
    </xf>
    <xf numFmtId="3" fontId="0" fillId="0" borderId="1" xfId="0" applyNumberFormat="1" applyBorder="1">
      <alignment vertical="center"/>
    </xf>
    <xf numFmtId="38" fontId="0" fillId="3" borderId="1" xfId="1" applyFont="1" applyFill="1" applyBorder="1">
      <alignment vertical="center"/>
    </xf>
    <xf numFmtId="0" fontId="20" fillId="0" borderId="0" xfId="0" applyFont="1" applyAlignment="1">
      <alignment horizontal="center" vertical="center"/>
    </xf>
    <xf numFmtId="38" fontId="0" fillId="0" borderId="8" xfId="1" applyFont="1" applyFill="1" applyBorder="1" applyAlignment="1">
      <alignment horizontal="center" vertical="center"/>
    </xf>
    <xf numFmtId="38" fontId="0" fillId="3" borderId="0" xfId="1" applyFont="1" applyFill="1" applyBorder="1">
      <alignment vertical="center"/>
    </xf>
  </cellXfs>
  <cellStyles count="5">
    <cellStyle name="パーセント" xfId="3" builtinId="5"/>
    <cellStyle name="ハイパーリンク" xfId="4" builtinId="8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収益モデル、売上、営業利益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概算モデル!$B$57</c:f>
              <c:strCache>
                <c:ptCount val="1"/>
                <c:pt idx="0">
                  <c:v>売上金額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概算モデル!$C$56:$L$56</c:f>
              <c:strCache>
                <c:ptCount val="10"/>
                <c:pt idx="0">
                  <c:v>初年度(2025)</c:v>
                </c:pt>
                <c:pt idx="1">
                  <c:v>２年目(2026)</c:v>
                </c:pt>
                <c:pt idx="2">
                  <c:v>３年目(2027)</c:v>
                </c:pt>
                <c:pt idx="3">
                  <c:v>４年目(2028)</c:v>
                </c:pt>
                <c:pt idx="4">
                  <c:v>５年目(2029)</c:v>
                </c:pt>
                <c:pt idx="5">
                  <c:v>６年目(2030)</c:v>
                </c:pt>
                <c:pt idx="6">
                  <c:v>７年目(2031)</c:v>
                </c:pt>
                <c:pt idx="7">
                  <c:v>８年目</c:v>
                </c:pt>
                <c:pt idx="8">
                  <c:v>９年目</c:v>
                </c:pt>
                <c:pt idx="9">
                  <c:v>１０年目</c:v>
                </c:pt>
              </c:strCache>
            </c:strRef>
          </c:cat>
          <c:val>
            <c:numRef>
              <c:f>概算モデル!$C$57:$L$57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22400</c:v>
                </c:pt>
                <c:pt idx="2">
                  <c:v>58399.999999999993</c:v>
                </c:pt>
                <c:pt idx="3">
                  <c:v>88440</c:v>
                </c:pt>
                <c:pt idx="4">
                  <c:v>179058</c:v>
                </c:pt>
                <c:pt idx="5">
                  <c:v>360185.1</c:v>
                </c:pt>
                <c:pt idx="6">
                  <c:v>1015375.8449999999</c:v>
                </c:pt>
                <c:pt idx="7">
                  <c:v>2588207.0527499998</c:v>
                </c:pt>
                <c:pt idx="8">
                  <c:v>6355436.7001125002</c:v>
                </c:pt>
                <c:pt idx="9">
                  <c:v>13403264.865106873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B-8A47-A139-EB46C16566A6}"/>
            </c:ext>
          </c:extLst>
        </c:ser>
        <c:ser>
          <c:idx val="1"/>
          <c:order val="1"/>
          <c:tx>
            <c:strRef>
              <c:f>概算モデル!$B$58</c:f>
              <c:strCache>
                <c:ptCount val="1"/>
                <c:pt idx="0">
                  <c:v>営業利益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概算モデル!$C$56:$L$56</c:f>
              <c:strCache>
                <c:ptCount val="10"/>
                <c:pt idx="0">
                  <c:v>初年度(2025)</c:v>
                </c:pt>
                <c:pt idx="1">
                  <c:v>２年目(2026)</c:v>
                </c:pt>
                <c:pt idx="2">
                  <c:v>３年目(2027)</c:v>
                </c:pt>
                <c:pt idx="3">
                  <c:v>４年目(2028)</c:v>
                </c:pt>
                <c:pt idx="4">
                  <c:v>５年目(2029)</c:v>
                </c:pt>
                <c:pt idx="5">
                  <c:v>６年目(2030)</c:v>
                </c:pt>
                <c:pt idx="6">
                  <c:v>７年目(2031)</c:v>
                </c:pt>
                <c:pt idx="7">
                  <c:v>８年目</c:v>
                </c:pt>
                <c:pt idx="8">
                  <c:v>９年目</c:v>
                </c:pt>
                <c:pt idx="9">
                  <c:v>１０年目</c:v>
                </c:pt>
              </c:strCache>
            </c:strRef>
          </c:cat>
          <c:val>
            <c:numRef>
              <c:f>概算モデル!$C$58:$L$58</c:f>
              <c:numCache>
                <c:formatCode>#,##0_);[Red]\(#,##0\)</c:formatCode>
                <c:ptCount val="10"/>
                <c:pt idx="0">
                  <c:v>-8840</c:v>
                </c:pt>
                <c:pt idx="1">
                  <c:v>1042</c:v>
                </c:pt>
                <c:pt idx="2">
                  <c:v>17351.999999999993</c:v>
                </c:pt>
                <c:pt idx="3">
                  <c:v>8089.2</c:v>
                </c:pt>
                <c:pt idx="4">
                  <c:v>45223.94</c:v>
                </c:pt>
                <c:pt idx="5">
                  <c:v>81572.142999999996</c:v>
                </c:pt>
                <c:pt idx="6">
                  <c:v>270099.53584999993</c:v>
                </c:pt>
                <c:pt idx="7">
                  <c:v>1301632.5590575</c:v>
                </c:pt>
                <c:pt idx="8">
                  <c:v>3912556.1311046248</c:v>
                </c:pt>
                <c:pt idx="9">
                  <c:v>9254436.32454939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B-8A47-A139-EB46C1656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614496"/>
        <c:axId val="1425838512"/>
      </c:barChart>
      <c:catAx>
        <c:axId val="189561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5838512"/>
        <c:crosses val="autoZero"/>
        <c:auto val="1"/>
        <c:lblAlgn val="ctr"/>
        <c:lblOffset val="100"/>
        <c:noMultiLvlLbl val="0"/>
      </c:catAx>
      <c:valAx>
        <c:axId val="14258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56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59609691639855"/>
          <c:y val="0.94855746708594979"/>
          <c:w val="0.19857343734203908"/>
          <c:h val="3.7946598962655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504</xdr:row>
      <xdr:rowOff>0</xdr:rowOff>
    </xdr:from>
    <xdr:to>
      <xdr:col>17</xdr:col>
      <xdr:colOff>1105008</xdr:colOff>
      <xdr:row>510</xdr:row>
      <xdr:rowOff>137956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FD3CF7E-8F20-FC43-9C17-573B83E09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3800" y="131152900"/>
          <a:ext cx="7759808" cy="1661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23</xdr:row>
      <xdr:rowOff>228600</xdr:rowOff>
    </xdr:from>
    <xdr:to>
      <xdr:col>11</xdr:col>
      <xdr:colOff>787506</xdr:colOff>
      <xdr:row>29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3DDBA5-41F6-2343-BAFD-07259BE73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8200" y="6591300"/>
          <a:ext cx="7239106" cy="1371600"/>
        </a:xfrm>
        <a:prstGeom prst="rect">
          <a:avLst/>
        </a:prstGeom>
      </xdr:spPr>
    </xdr:pic>
    <xdr:clientData/>
  </xdr:twoCellAnchor>
  <xdr:twoCellAnchor editAs="oneCell">
    <xdr:from>
      <xdr:col>23</xdr:col>
      <xdr:colOff>812800</xdr:colOff>
      <xdr:row>61</xdr:row>
      <xdr:rowOff>63500</xdr:rowOff>
    </xdr:from>
    <xdr:to>
      <xdr:col>30</xdr:col>
      <xdr:colOff>815702</xdr:colOff>
      <xdr:row>81</xdr:row>
      <xdr:rowOff>40127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941AB55-E264-D14F-AA7F-9DA8D5F20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38400" y="15989300"/>
          <a:ext cx="6670402" cy="5120127"/>
        </a:xfrm>
        <a:prstGeom prst="rect">
          <a:avLst/>
        </a:prstGeom>
      </xdr:spPr>
    </xdr:pic>
    <xdr:clientData/>
  </xdr:twoCellAnchor>
  <xdr:twoCellAnchor editAs="oneCell">
    <xdr:from>
      <xdr:col>18</xdr:col>
      <xdr:colOff>990600</xdr:colOff>
      <xdr:row>69</xdr:row>
      <xdr:rowOff>152400</xdr:rowOff>
    </xdr:from>
    <xdr:to>
      <xdr:col>21</xdr:col>
      <xdr:colOff>292100</xdr:colOff>
      <xdr:row>72</xdr:row>
      <xdr:rowOff>165099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5AE29D9-ED35-0C45-8BF3-E6E1F3D1C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26700" y="18173700"/>
          <a:ext cx="2286000" cy="774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863600</xdr:colOff>
      <xdr:row>69</xdr:row>
      <xdr:rowOff>152400</xdr:rowOff>
    </xdr:from>
    <xdr:to>
      <xdr:col>22</xdr:col>
      <xdr:colOff>292099</xdr:colOff>
      <xdr:row>72</xdr:row>
      <xdr:rowOff>165099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E734B09-6755-0041-B6DF-CD8A4121A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9200" y="18173700"/>
          <a:ext cx="2285999" cy="774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863600</xdr:colOff>
      <xdr:row>69</xdr:row>
      <xdr:rowOff>152400</xdr:rowOff>
    </xdr:from>
    <xdr:to>
      <xdr:col>23</xdr:col>
      <xdr:colOff>292101</xdr:colOff>
      <xdr:row>72</xdr:row>
      <xdr:rowOff>177799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196C430-ECD6-9E49-B360-2E172BBEC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31700" y="18173700"/>
          <a:ext cx="2286001" cy="787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949513</xdr:colOff>
      <xdr:row>0</xdr:row>
      <xdr:rowOff>0</xdr:rowOff>
    </xdr:from>
    <xdr:to>
      <xdr:col>35</xdr:col>
      <xdr:colOff>196671</xdr:colOff>
      <xdr:row>30</xdr:row>
      <xdr:rowOff>3391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59A0038-43E4-D54F-8546-98FFF90D4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785113" y="0"/>
          <a:ext cx="6867158" cy="8144091"/>
        </a:xfrm>
        <a:prstGeom prst="rect">
          <a:avLst/>
        </a:prstGeom>
      </xdr:spPr>
    </xdr:pic>
    <xdr:clientData/>
  </xdr:twoCellAnchor>
  <xdr:twoCellAnchor editAs="oneCell">
    <xdr:from>
      <xdr:col>15</xdr:col>
      <xdr:colOff>698500</xdr:colOff>
      <xdr:row>41</xdr:row>
      <xdr:rowOff>50800</xdr:rowOff>
    </xdr:from>
    <xdr:to>
      <xdr:col>24</xdr:col>
      <xdr:colOff>360652</xdr:colOff>
      <xdr:row>54</xdr:row>
      <xdr:rowOff>132682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77109ED-86B9-BE4E-A88B-C569F9036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672300" y="11099800"/>
          <a:ext cx="8666452" cy="3142582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34</xdr:row>
      <xdr:rowOff>63500</xdr:rowOff>
    </xdr:from>
    <xdr:to>
      <xdr:col>36</xdr:col>
      <xdr:colOff>152400</xdr:colOff>
      <xdr:row>49</xdr:row>
      <xdr:rowOff>129054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EC90A47-EE0C-1142-BA19-7D0635FDD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788100" y="9220200"/>
          <a:ext cx="7772400" cy="3989854"/>
        </a:xfrm>
        <a:prstGeom prst="rect">
          <a:avLst/>
        </a:prstGeom>
      </xdr:spPr>
    </xdr:pic>
    <xdr:clientData/>
  </xdr:twoCellAnchor>
  <xdr:twoCellAnchor editAs="oneCell">
    <xdr:from>
      <xdr:col>14</xdr:col>
      <xdr:colOff>672353</xdr:colOff>
      <xdr:row>34</xdr:row>
      <xdr:rowOff>245463</xdr:rowOff>
    </xdr:from>
    <xdr:to>
      <xdr:col>22</xdr:col>
      <xdr:colOff>21857</xdr:colOff>
      <xdr:row>45</xdr:row>
      <xdr:rowOff>126437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B53734C-6FF0-8541-B26A-CA92313BF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99953" y="9402163"/>
          <a:ext cx="7795004" cy="27892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114</xdr:row>
      <xdr:rowOff>256134</xdr:rowOff>
    </xdr:from>
    <xdr:to>
      <xdr:col>10</xdr:col>
      <xdr:colOff>24333</xdr:colOff>
      <xdr:row>132</xdr:row>
      <xdr:rowOff>1435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9F06C1E3-CFF9-CC4B-A6E6-77DF4A167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572000" y="29796334"/>
          <a:ext cx="7796733" cy="43173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703856</xdr:colOff>
      <xdr:row>32</xdr:row>
      <xdr:rowOff>61205</xdr:rowOff>
    </xdr:from>
    <xdr:to>
      <xdr:col>10</xdr:col>
      <xdr:colOff>91807</xdr:colOff>
      <xdr:row>53</xdr:row>
      <xdr:rowOff>244820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DB9B95D1-71E2-535A-3E52-520B7F271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0.62188</cdr:x>
      <cdr:y>0.93496</cdr:y>
    </cdr:from>
    <cdr:to>
      <cdr:x>0.80938</cdr:x>
      <cdr:y>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A1F7CEC-E4E8-4778-42E0-E32CD3B505E9}"/>
            </a:ext>
          </a:extLst>
        </cdr:cNvPr>
        <cdr:cNvSpPr txBox="1"/>
      </cdr:nvSpPr>
      <cdr:spPr>
        <a:xfrm xmlns:a="http://schemas.openxmlformats.org/drawingml/2006/main">
          <a:off x="6089879" y="5294217"/>
          <a:ext cx="1836145" cy="367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100"/>
            <a:t>単位</a:t>
          </a:r>
          <a:r>
            <a:rPr lang="en-US" altLang="ja-JP" sz="1100"/>
            <a:t>:¥1,000</a:t>
          </a:r>
          <a:endParaRPr lang="ja-JP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ono/Library/Mobile%20Documents/com~apple~CloudDocs/Desktop/&#36215;&#26989;/&#20107;&#21069;&#28310;&#20633;/&#12414;&#12411;&#12429;&#12399;&#12441;SNS/&#20013;&#38263;&#26399;&#23637;&#26395;&#12471;&#12511;&#12517;&#12524;&#12540;&#12471;&#12519;&#12531;/&#36942;&#21435;/&#26368;&#20302;&#12521;&#12452;&#12531;VC&#29992;&#946;&#29256;&#12471;&#12511;&#12517;&#12524;&#12540;&#12471;&#12519;&#12531;&#22770;&#19978;&#32207;&#21033;&#30410;&#23450;&#26399;&#20415;.xlsx" TargetMode="External"/><Relationship Id="rId1" Type="http://schemas.openxmlformats.org/officeDocument/2006/relationships/externalLinkPath" Target="&#36942;&#21435;/&#26368;&#20302;&#12521;&#12452;&#12531;VC&#29992;&#946;&#29256;&#12471;&#12511;&#12517;&#12524;&#12540;&#12471;&#12519;&#12531;&#22770;&#19978;&#32207;&#21033;&#30410;&#23450;&#26399;&#204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十穀いわて"/>
      <sheetName val="A売り上げ総利益完成"/>
      <sheetName val="生産計画定期便件数A連動"/>
      <sheetName val="創業前6年貸借対照表"/>
      <sheetName val="給与計算"/>
      <sheetName val="営業目標岩手県地域別市町村コード順"/>
      <sheetName val="営業目標秋田県地域別市町村コード順"/>
      <sheetName val="営業目標青森県地域別市町村コード順"/>
      <sheetName val="営業目標北海道地域別市町村コード順 (2)"/>
      <sheetName val="営業目標地域別"/>
      <sheetName val="盛岡市地域包括支援センタ"/>
      <sheetName val="盛岡市介護予防教室"/>
      <sheetName val="宮古市地域包括支援センタ"/>
      <sheetName val="滝沢市介護予防教室"/>
      <sheetName val="奥州市介護予防"/>
      <sheetName val="元気な福祉施設"/>
      <sheetName val="盛岡市ジム"/>
      <sheetName val="スマホ見守り料金"/>
    </sheetNames>
    <sheetDataSet>
      <sheetData sheetId="0" refreshError="1"/>
      <sheetData sheetId="1">
        <row r="9">
          <cell r="D9">
            <v>0</v>
          </cell>
          <cell r="O9">
            <v>233.33333333333334</v>
          </cell>
        </row>
        <row r="10">
          <cell r="D10">
            <v>8000</v>
          </cell>
          <cell r="O10">
            <v>366.66666666666669</v>
          </cell>
        </row>
        <row r="11">
          <cell r="D11">
            <v>8000</v>
          </cell>
          <cell r="O11">
            <v>466.66666666666669</v>
          </cell>
        </row>
        <row r="12">
          <cell r="D12">
            <v>7200</v>
          </cell>
          <cell r="O12">
            <v>800</v>
          </cell>
        </row>
        <row r="13">
          <cell r="D13">
            <v>14400</v>
          </cell>
          <cell r="O13">
            <v>1600</v>
          </cell>
        </row>
        <row r="14">
          <cell r="D14">
            <v>28800</v>
          </cell>
          <cell r="O14">
            <v>3200</v>
          </cell>
        </row>
        <row r="15">
          <cell r="D15">
            <v>102000</v>
          </cell>
          <cell r="O15">
            <v>11333.333333333334</v>
          </cell>
        </row>
        <row r="16">
          <cell r="D16">
            <v>246000</v>
          </cell>
          <cell r="O16">
            <v>27333.333333333332</v>
          </cell>
        </row>
        <row r="17">
          <cell r="D17">
            <v>590400</v>
          </cell>
          <cell r="O17">
            <v>65600</v>
          </cell>
        </row>
        <row r="18">
          <cell r="D18">
            <v>1116000</v>
          </cell>
          <cell r="O18">
            <v>124000</v>
          </cell>
        </row>
        <row r="19">
          <cell r="D19">
            <v>1116000</v>
          </cell>
          <cell r="O19">
            <v>124000</v>
          </cell>
        </row>
        <row r="30">
          <cell r="O30">
            <v>0</v>
          </cell>
        </row>
        <row r="66">
          <cell r="O66">
            <v>0</v>
          </cell>
        </row>
        <row r="106">
          <cell r="O106">
            <v>0</v>
          </cell>
        </row>
        <row r="148">
          <cell r="O148">
            <v>0</v>
          </cell>
        </row>
        <row r="190">
          <cell r="O190">
            <v>0</v>
          </cell>
        </row>
        <row r="232">
          <cell r="O232">
            <v>0</v>
          </cell>
        </row>
        <row r="442">
          <cell r="O442">
            <v>0</v>
          </cell>
        </row>
        <row r="492"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</row>
        <row r="493"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</row>
        <row r="494"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</row>
        <row r="495"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</row>
        <row r="496"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</row>
        <row r="497"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smore.com/product-requests/67419bb4dbe2b30f6c65a6cf" TargetMode="External"/><Relationship Id="rId3" Type="http://schemas.openxmlformats.org/officeDocument/2006/relationships/hyperlink" Target="https://www.plusonetec.jp/products_cat/petit-scale/" TargetMode="External"/><Relationship Id="rId7" Type="http://schemas.openxmlformats.org/officeDocument/2006/relationships/hyperlink" Target="https://www.tokusanshubyo.or.jp/jouhoushi02/j02-05.pdf" TargetMode="External"/><Relationship Id="rId2" Type="http://schemas.openxmlformats.org/officeDocument/2006/relationships/hyperlink" Target="https://www.plusonetec.jp/works/10214/" TargetMode="External"/><Relationship Id="rId1" Type="http://schemas.openxmlformats.org/officeDocument/2006/relationships/hyperlink" Target="https://tokusanshubyo.or.jp/jouhoushi02/j02-07.pdf" TargetMode="External"/><Relationship Id="rId6" Type="http://schemas.openxmlformats.org/officeDocument/2006/relationships/hyperlink" Target="https://www.robotpayment.co.jp/service/payment/" TargetMode="External"/><Relationship Id="rId5" Type="http://schemas.openxmlformats.org/officeDocument/2006/relationships/hyperlink" Target="https://www.pref.iwate.jp/_res/projects/default_project/_page_/001/014/940/gaiyou.pdf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s3-ap-northeast-1.amazonaws.com/s3.digisystem.com/jp/corporate/CorporateProfile_JP.pdf" TargetMode="External"/><Relationship Id="rId9" Type="http://schemas.openxmlformats.org/officeDocument/2006/relationships/hyperlink" Target="mailto:dqj0561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752AD-6151-0646-9182-90A3AC284CCF}">
  <dimension ref="A1:AB502"/>
  <sheetViews>
    <sheetView topLeftCell="A2" zoomScale="125" zoomScaleNormal="125" zoomScaleSheetLayoutView="94" workbookViewId="0">
      <pane xSplit="3" ySplit="5" topLeftCell="D12" activePane="bottomRight" state="frozen"/>
      <selection activeCell="A2" sqref="A2"/>
      <selection pane="topRight" activeCell="D2" sqref="D2"/>
      <selection pane="bottomLeft" activeCell="A7" sqref="A7"/>
      <selection pane="bottomRight" activeCell="F16" sqref="F16"/>
    </sheetView>
  </sheetViews>
  <sheetFormatPr baseColWidth="10" defaultRowHeight="20"/>
  <cols>
    <col min="1" max="1" width="7" customWidth="1"/>
    <col min="2" max="2" width="15.7109375" customWidth="1"/>
    <col min="3" max="3" width="16.5703125" customWidth="1"/>
    <col min="4" max="14" width="13" customWidth="1"/>
    <col min="15" max="15" width="14.85546875" customWidth="1"/>
    <col min="16" max="16" width="15.28515625" customWidth="1"/>
    <col min="17" max="17" width="18.7109375" customWidth="1"/>
    <col min="18" max="18" width="14.140625" bestFit="1" customWidth="1"/>
    <col min="19" max="19" width="14.42578125" bestFit="1" customWidth="1"/>
    <col min="28" max="28" width="13" bestFit="1" customWidth="1"/>
  </cols>
  <sheetData>
    <row r="1" spans="1:28">
      <c r="K1" s="133" t="s">
        <v>309</v>
      </c>
      <c r="L1" s="134"/>
      <c r="M1" s="134"/>
      <c r="N1" s="134"/>
      <c r="O1" s="134"/>
      <c r="P1" s="135"/>
    </row>
    <row r="2" spans="1:28">
      <c r="K2" s="136" t="s">
        <v>310</v>
      </c>
      <c r="L2" s="137" t="s">
        <v>311</v>
      </c>
      <c r="M2" s="137" t="s">
        <v>312</v>
      </c>
      <c r="N2" s="137" t="s">
        <v>313</v>
      </c>
      <c r="O2" s="137" t="s">
        <v>314</v>
      </c>
      <c r="P2" s="138" t="s">
        <v>315</v>
      </c>
    </row>
    <row r="3" spans="1:28">
      <c r="B3" s="34" t="s">
        <v>250</v>
      </c>
      <c r="D3" t="s">
        <v>316</v>
      </c>
      <c r="Q3" t="s">
        <v>317</v>
      </c>
    </row>
    <row r="4" spans="1:28">
      <c r="B4" s="15"/>
      <c r="C4" s="15"/>
      <c r="D4" s="25"/>
      <c r="E4" s="139" t="s">
        <v>318</v>
      </c>
      <c r="F4" s="139"/>
      <c r="G4" s="139"/>
      <c r="H4" s="139" t="s">
        <v>319</v>
      </c>
      <c r="I4" s="139"/>
      <c r="J4" s="139"/>
      <c r="K4" s="139" t="s">
        <v>320</v>
      </c>
      <c r="L4" s="139" t="s">
        <v>319</v>
      </c>
      <c r="M4" s="139" t="s">
        <v>320</v>
      </c>
      <c r="N4" s="139" t="s">
        <v>163</v>
      </c>
      <c r="O4" s="1" t="s">
        <v>321</v>
      </c>
      <c r="P4" s="1"/>
      <c r="Q4" s="140" t="s">
        <v>322</v>
      </c>
      <c r="R4" s="140" t="s">
        <v>323</v>
      </c>
      <c r="S4" s="140" t="s">
        <v>254</v>
      </c>
      <c r="T4" s="140" t="s">
        <v>324</v>
      </c>
      <c r="U4" s="140" t="s">
        <v>325</v>
      </c>
    </row>
    <row r="5" spans="1:28">
      <c r="B5" s="15"/>
      <c r="C5" s="25" t="s">
        <v>326</v>
      </c>
      <c r="D5" s="25" t="s">
        <v>327</v>
      </c>
      <c r="E5" s="25" t="s">
        <v>328</v>
      </c>
      <c r="F5" s="25" t="s">
        <v>329</v>
      </c>
      <c r="G5" s="25" t="s">
        <v>330</v>
      </c>
      <c r="H5" s="25" t="s">
        <v>328</v>
      </c>
      <c r="I5" s="25" t="s">
        <v>329</v>
      </c>
      <c r="J5" s="25" t="s">
        <v>330</v>
      </c>
      <c r="K5" s="25" t="s">
        <v>330</v>
      </c>
      <c r="L5" s="25" t="s">
        <v>101</v>
      </c>
      <c r="M5" s="25" t="s">
        <v>101</v>
      </c>
      <c r="N5" s="25" t="s">
        <v>101</v>
      </c>
      <c r="O5" s="1" t="s">
        <v>331</v>
      </c>
      <c r="P5" s="1"/>
      <c r="Q5" s="8">
        <v>1850</v>
      </c>
      <c r="R5" s="8">
        <v>1</v>
      </c>
      <c r="S5" s="8">
        <f>Q5*R5</f>
        <v>1850</v>
      </c>
      <c r="T5" s="8"/>
      <c r="U5" s="15"/>
    </row>
    <row r="6" spans="1:28" ht="63">
      <c r="B6" s="15"/>
      <c r="C6" s="141" t="s">
        <v>332</v>
      </c>
      <c r="D6" s="142" t="s">
        <v>333</v>
      </c>
      <c r="E6" s="142" t="s">
        <v>334</v>
      </c>
      <c r="F6" s="142" t="s">
        <v>335</v>
      </c>
      <c r="G6" s="4"/>
      <c r="H6" s="142" t="s">
        <v>336</v>
      </c>
      <c r="I6" s="142" t="s">
        <v>337</v>
      </c>
      <c r="J6" s="142" t="s">
        <v>338</v>
      </c>
      <c r="K6" s="142" t="s">
        <v>339</v>
      </c>
      <c r="L6" s="15"/>
      <c r="M6" s="15"/>
      <c r="N6" s="15"/>
      <c r="O6" s="11" t="s">
        <v>340</v>
      </c>
      <c r="P6" s="11" t="s">
        <v>341</v>
      </c>
      <c r="Q6" s="8">
        <f>Q5</f>
        <v>1850</v>
      </c>
      <c r="R6" s="8">
        <v>6</v>
      </c>
      <c r="S6" s="8">
        <f>Q6*R6</f>
        <v>11100</v>
      </c>
      <c r="T6" s="8">
        <v>10000</v>
      </c>
      <c r="U6" s="143">
        <f>T6/S6-1</f>
        <v>-9.9099099099099086E-2</v>
      </c>
      <c r="V6" s="99">
        <f>T6/6</f>
        <v>1666.6666666666667</v>
      </c>
    </row>
    <row r="7" spans="1:28">
      <c r="B7" s="25" t="s">
        <v>342</v>
      </c>
      <c r="C7" s="8" t="s">
        <v>343</v>
      </c>
      <c r="D7" s="25" t="s">
        <v>344</v>
      </c>
      <c r="E7" s="144">
        <v>1</v>
      </c>
      <c r="F7" s="144"/>
      <c r="G7" s="144">
        <f>1-E7-F7</f>
        <v>0</v>
      </c>
      <c r="H7" s="145">
        <v>2800</v>
      </c>
      <c r="I7" s="145">
        <v>18000</v>
      </c>
      <c r="J7" s="146">
        <v>3500</v>
      </c>
      <c r="K7" s="146">
        <v>2450</v>
      </c>
      <c r="L7" s="15"/>
      <c r="M7" s="15"/>
      <c r="N7" s="15"/>
      <c r="Q7" s="8">
        <f>Q5</f>
        <v>1850</v>
      </c>
      <c r="R7" s="8">
        <v>12</v>
      </c>
      <c r="S7" s="8">
        <f>Q7*R7</f>
        <v>22200</v>
      </c>
      <c r="T7" s="8">
        <v>18400</v>
      </c>
      <c r="U7" s="143">
        <f>T7/S7-1</f>
        <v>-0.1711711711711712</v>
      </c>
      <c r="V7" s="99">
        <f>T7/12</f>
        <v>1533.3333333333333</v>
      </c>
    </row>
    <row r="8" spans="1:28">
      <c r="B8" s="25" t="s">
        <v>345</v>
      </c>
      <c r="C8" s="8" t="s">
        <v>346</v>
      </c>
      <c r="D8" s="147">
        <v>0.3</v>
      </c>
      <c r="E8" s="144">
        <v>0.75</v>
      </c>
      <c r="F8" s="144">
        <v>0.25</v>
      </c>
      <c r="G8" s="144">
        <f>1-E8-F8</f>
        <v>0</v>
      </c>
      <c r="H8" s="148"/>
      <c r="I8" s="145"/>
      <c r="J8" s="146"/>
      <c r="K8" s="146"/>
      <c r="L8" s="15"/>
      <c r="M8" s="15"/>
      <c r="N8" s="15"/>
    </row>
    <row r="9" spans="1:28">
      <c r="A9">
        <v>2025</v>
      </c>
      <c r="B9" s="25" t="s">
        <v>347</v>
      </c>
      <c r="C9" s="8">
        <v>7000</v>
      </c>
      <c r="D9" s="149">
        <v>0</v>
      </c>
      <c r="E9" s="8">
        <f>D9*$E$7</f>
        <v>0</v>
      </c>
      <c r="F9" s="8"/>
      <c r="G9" s="8">
        <f>D9*$G$7</f>
        <v>0</v>
      </c>
      <c r="H9" s="8">
        <f t="shared" ref="H9:H20" si="0">E9*$H$7</f>
        <v>0</v>
      </c>
      <c r="I9" s="8"/>
      <c r="J9" s="8">
        <f t="shared" ref="J9:J20" si="1">G9*12*$J$7</f>
        <v>0</v>
      </c>
      <c r="K9" s="8">
        <f t="shared" ref="K9:K20" si="2">G9*12*$K$7</f>
        <v>0</v>
      </c>
      <c r="L9" s="91">
        <f t="shared" ref="L9:L20" si="3">H9+I9+J9</f>
        <v>0</v>
      </c>
      <c r="M9" s="91">
        <f t="shared" ref="M9:M20" si="4">K9</f>
        <v>0</v>
      </c>
      <c r="N9" s="91">
        <f t="shared" ref="N9:N20" si="5">L9-M9</f>
        <v>0</v>
      </c>
      <c r="O9" s="5">
        <f>C9/30</f>
        <v>233.33333333333334</v>
      </c>
      <c r="P9" s="5">
        <f>O9*8</f>
        <v>1866.6666666666667</v>
      </c>
      <c r="Q9" s="150" t="s">
        <v>322</v>
      </c>
      <c r="R9" s="150" t="s">
        <v>323</v>
      </c>
      <c r="S9" s="150" t="s">
        <v>254</v>
      </c>
      <c r="T9" s="151" t="s">
        <v>324</v>
      </c>
      <c r="U9" s="151" t="s">
        <v>325</v>
      </c>
      <c r="AB9">
        <v>538</v>
      </c>
    </row>
    <row r="10" spans="1:28">
      <c r="A10">
        <v>2026</v>
      </c>
      <c r="B10" s="25" t="s">
        <v>348</v>
      </c>
      <c r="C10" s="8">
        <v>11000</v>
      </c>
      <c r="D10" s="149">
        <v>8000</v>
      </c>
      <c r="E10" s="8">
        <f>D10*$E$7</f>
        <v>8000</v>
      </c>
      <c r="F10" s="8"/>
      <c r="G10" s="8">
        <f>D10*$G$7</f>
        <v>0</v>
      </c>
      <c r="H10" s="8">
        <f t="shared" si="0"/>
        <v>22400000</v>
      </c>
      <c r="I10" s="8"/>
      <c r="J10" s="8">
        <f t="shared" si="1"/>
        <v>0</v>
      </c>
      <c r="K10" s="8">
        <f t="shared" si="2"/>
        <v>0</v>
      </c>
      <c r="L10" s="91">
        <f t="shared" si="3"/>
        <v>22400000</v>
      </c>
      <c r="M10" s="91">
        <f t="shared" si="4"/>
        <v>0</v>
      </c>
      <c r="N10" s="91">
        <f t="shared" si="5"/>
        <v>22400000</v>
      </c>
      <c r="O10" s="5">
        <f t="shared" ref="O10:O19" si="6">C10/30</f>
        <v>366.66666666666669</v>
      </c>
      <c r="P10" s="5">
        <f t="shared" ref="P10:P19" si="7">O10*8</f>
        <v>2933.3333333333335</v>
      </c>
      <c r="Q10" s="152">
        <v>2000</v>
      </c>
      <c r="R10" s="152">
        <v>1</v>
      </c>
      <c r="S10" s="152">
        <f>Q10*R10</f>
        <v>2000</v>
      </c>
      <c r="T10" s="78"/>
      <c r="U10" s="153"/>
      <c r="X10">
        <v>200</v>
      </c>
      <c r="AB10" s="5">
        <v>5000000</v>
      </c>
    </row>
    <row r="11" spans="1:28">
      <c r="A11">
        <v>2027</v>
      </c>
      <c r="B11" s="25" t="s">
        <v>349</v>
      </c>
      <c r="C11" s="8">
        <v>14000</v>
      </c>
      <c r="D11" s="149">
        <v>8000</v>
      </c>
      <c r="E11" s="8">
        <f>D11*$E$8</f>
        <v>6000</v>
      </c>
      <c r="F11" s="8">
        <f t="shared" ref="F11:F19" si="8">D11*$F$8</f>
        <v>2000</v>
      </c>
      <c r="G11" s="8">
        <f t="shared" ref="G11:G20" si="9">D11*$G$8</f>
        <v>0</v>
      </c>
      <c r="H11" s="8">
        <f t="shared" si="0"/>
        <v>16800000</v>
      </c>
      <c r="I11" s="8">
        <f t="shared" ref="I11:I20" si="10">F11*$I$7</f>
        <v>36000000</v>
      </c>
      <c r="J11" s="8">
        <f t="shared" si="1"/>
        <v>0</v>
      </c>
      <c r="K11" s="8">
        <f t="shared" si="2"/>
        <v>0</v>
      </c>
      <c r="L11" s="91">
        <f t="shared" si="3"/>
        <v>52800000</v>
      </c>
      <c r="M11" s="91">
        <f t="shared" si="4"/>
        <v>0</v>
      </c>
      <c r="N11" s="91">
        <f t="shared" si="5"/>
        <v>52800000</v>
      </c>
      <c r="O11" s="5">
        <f t="shared" si="6"/>
        <v>466.66666666666669</v>
      </c>
      <c r="P11" s="5">
        <f t="shared" si="7"/>
        <v>3733.3333333333335</v>
      </c>
      <c r="Q11" s="152">
        <f>Q10</f>
        <v>2000</v>
      </c>
      <c r="R11" s="152">
        <v>6</v>
      </c>
      <c r="S11" s="152">
        <f>Q11*R11</f>
        <v>12000</v>
      </c>
      <c r="T11" s="78">
        <v>10000</v>
      </c>
      <c r="U11" s="154">
        <f>T11/S11-1</f>
        <v>-0.16666666666666663</v>
      </c>
      <c r="V11" s="99">
        <f>T11/6</f>
        <v>1666.6666666666667</v>
      </c>
      <c r="X11">
        <v>170</v>
      </c>
      <c r="AB11" s="5">
        <f>AB9*AB10</f>
        <v>2690000000</v>
      </c>
    </row>
    <row r="12" spans="1:28">
      <c r="A12">
        <v>2028</v>
      </c>
      <c r="B12" s="25" t="s">
        <v>350</v>
      </c>
      <c r="C12" s="8">
        <v>24000</v>
      </c>
      <c r="D12" s="155">
        <f t="shared" ref="D12:D18" si="11">C12*$D$8</f>
        <v>7200</v>
      </c>
      <c r="E12" s="8">
        <f t="shared" ref="E12:E19" si="12">D12*$E$8</f>
        <v>5400</v>
      </c>
      <c r="F12" s="8">
        <f t="shared" si="8"/>
        <v>1800</v>
      </c>
      <c r="G12" s="8">
        <f t="shared" si="9"/>
        <v>0</v>
      </c>
      <c r="H12" s="8">
        <f t="shared" si="0"/>
        <v>15120000</v>
      </c>
      <c r="I12" s="8">
        <f t="shared" si="10"/>
        <v>32400000</v>
      </c>
      <c r="J12" s="8">
        <f t="shared" si="1"/>
        <v>0</v>
      </c>
      <c r="K12" s="8">
        <f t="shared" si="2"/>
        <v>0</v>
      </c>
      <c r="L12" s="91">
        <f t="shared" si="3"/>
        <v>47520000</v>
      </c>
      <c r="M12" s="91">
        <f t="shared" si="4"/>
        <v>0</v>
      </c>
      <c r="N12" s="91">
        <f t="shared" si="5"/>
        <v>47520000</v>
      </c>
      <c r="O12" s="5">
        <f t="shared" si="6"/>
        <v>800</v>
      </c>
      <c r="P12" s="5">
        <f t="shared" si="7"/>
        <v>6400</v>
      </c>
      <c r="Q12" s="152">
        <f>Q10</f>
        <v>2000</v>
      </c>
      <c r="R12" s="152">
        <v>12</v>
      </c>
      <c r="S12" s="152">
        <f>Q12*R12</f>
        <v>24000</v>
      </c>
      <c r="T12" s="78">
        <v>18000</v>
      </c>
      <c r="U12" s="154">
        <f>T12/S12-1</f>
        <v>-0.25</v>
      </c>
      <c r="V12" s="99">
        <f>T12/12</f>
        <v>1500</v>
      </c>
      <c r="X12" s="5">
        <f>X10*X11</f>
        <v>34000</v>
      </c>
    </row>
    <row r="13" spans="1:28">
      <c r="A13">
        <v>2029</v>
      </c>
      <c r="B13" s="25" t="s">
        <v>351</v>
      </c>
      <c r="C13" s="8">
        <v>48000</v>
      </c>
      <c r="D13" s="155">
        <f t="shared" si="11"/>
        <v>14400</v>
      </c>
      <c r="E13" s="8">
        <f t="shared" si="12"/>
        <v>10800</v>
      </c>
      <c r="F13" s="8">
        <f t="shared" si="8"/>
        <v>3600</v>
      </c>
      <c r="G13" s="8">
        <f t="shared" si="9"/>
        <v>0</v>
      </c>
      <c r="H13" s="8">
        <f t="shared" si="0"/>
        <v>30240000</v>
      </c>
      <c r="I13" s="8">
        <f t="shared" si="10"/>
        <v>64800000</v>
      </c>
      <c r="J13" s="8">
        <f t="shared" si="1"/>
        <v>0</v>
      </c>
      <c r="K13" s="8">
        <f t="shared" si="2"/>
        <v>0</v>
      </c>
      <c r="L13" s="91">
        <f t="shared" si="3"/>
        <v>95040000</v>
      </c>
      <c r="M13" s="91">
        <f t="shared" si="4"/>
        <v>0</v>
      </c>
      <c r="N13" s="91">
        <f t="shared" si="5"/>
        <v>95040000</v>
      </c>
      <c r="O13" s="5">
        <f t="shared" si="6"/>
        <v>1600</v>
      </c>
      <c r="P13" s="5">
        <f t="shared" si="7"/>
        <v>12800</v>
      </c>
      <c r="T13">
        <f t="shared" ref="T13" si="13">R13*S13</f>
        <v>0</v>
      </c>
    </row>
    <row r="14" spans="1:28">
      <c r="A14">
        <v>2030</v>
      </c>
      <c r="B14" s="25" t="s">
        <v>352</v>
      </c>
      <c r="C14" s="8">
        <v>96000</v>
      </c>
      <c r="D14" s="155">
        <f t="shared" si="11"/>
        <v>28800</v>
      </c>
      <c r="E14" s="8">
        <f t="shared" si="12"/>
        <v>21600</v>
      </c>
      <c r="F14" s="8">
        <f t="shared" si="8"/>
        <v>7200</v>
      </c>
      <c r="G14" s="8">
        <f t="shared" si="9"/>
        <v>0</v>
      </c>
      <c r="H14" s="8">
        <f t="shared" si="0"/>
        <v>60480000</v>
      </c>
      <c r="I14" s="8">
        <f t="shared" si="10"/>
        <v>129600000</v>
      </c>
      <c r="J14" s="8">
        <f t="shared" si="1"/>
        <v>0</v>
      </c>
      <c r="K14" s="8">
        <f t="shared" si="2"/>
        <v>0</v>
      </c>
      <c r="L14" s="91">
        <f t="shared" si="3"/>
        <v>190080000</v>
      </c>
      <c r="M14" s="91">
        <f t="shared" si="4"/>
        <v>0</v>
      </c>
      <c r="N14" s="91">
        <f t="shared" si="5"/>
        <v>190080000</v>
      </c>
      <c r="O14" s="5">
        <f t="shared" si="6"/>
        <v>3200</v>
      </c>
      <c r="P14" s="5">
        <f t="shared" si="7"/>
        <v>25600</v>
      </c>
      <c r="Q14" s="140" t="s">
        <v>322</v>
      </c>
      <c r="R14" s="140" t="s">
        <v>323</v>
      </c>
      <c r="S14" s="140" t="s">
        <v>254</v>
      </c>
      <c r="T14" s="140" t="s">
        <v>324</v>
      </c>
      <c r="U14" s="140" t="s">
        <v>325</v>
      </c>
    </row>
    <row r="15" spans="1:28">
      <c r="A15">
        <v>2031</v>
      </c>
      <c r="B15" s="25" t="s">
        <v>353</v>
      </c>
      <c r="C15" s="8">
        <v>340000</v>
      </c>
      <c r="D15" s="155">
        <f t="shared" si="11"/>
        <v>102000</v>
      </c>
      <c r="E15" s="8">
        <f t="shared" si="12"/>
        <v>76500</v>
      </c>
      <c r="F15" s="8">
        <f t="shared" si="8"/>
        <v>25500</v>
      </c>
      <c r="G15" s="8">
        <f t="shared" si="9"/>
        <v>0</v>
      </c>
      <c r="H15" s="8">
        <f t="shared" si="0"/>
        <v>214200000</v>
      </c>
      <c r="I15" s="8">
        <f t="shared" si="10"/>
        <v>459000000</v>
      </c>
      <c r="J15" s="8">
        <f t="shared" si="1"/>
        <v>0</v>
      </c>
      <c r="K15" s="8">
        <f t="shared" si="2"/>
        <v>0</v>
      </c>
      <c r="L15" s="91">
        <f t="shared" si="3"/>
        <v>673200000</v>
      </c>
      <c r="M15" s="91">
        <f t="shared" si="4"/>
        <v>0</v>
      </c>
      <c r="N15" s="91">
        <f t="shared" si="5"/>
        <v>673200000</v>
      </c>
      <c r="O15" s="5">
        <f t="shared" si="6"/>
        <v>11333.333333333334</v>
      </c>
      <c r="P15" s="5">
        <f t="shared" si="7"/>
        <v>90666.666666666672</v>
      </c>
      <c r="Q15" s="8">
        <v>1400</v>
      </c>
      <c r="R15" s="8">
        <v>1</v>
      </c>
      <c r="S15" s="8">
        <f>Q15*R15</f>
        <v>1400</v>
      </c>
      <c r="T15" s="8"/>
      <c r="U15" s="15"/>
    </row>
    <row r="16" spans="1:28">
      <c r="A16">
        <v>2032</v>
      </c>
      <c r="B16" s="25" t="s">
        <v>354</v>
      </c>
      <c r="C16" s="8">
        <v>820000</v>
      </c>
      <c r="D16" s="155">
        <f t="shared" si="11"/>
        <v>246000</v>
      </c>
      <c r="E16" s="8">
        <f t="shared" si="12"/>
        <v>184500</v>
      </c>
      <c r="F16" s="8">
        <f t="shared" si="8"/>
        <v>61500</v>
      </c>
      <c r="G16" s="8">
        <f t="shared" si="9"/>
        <v>0</v>
      </c>
      <c r="H16" s="8">
        <f t="shared" si="0"/>
        <v>516600000</v>
      </c>
      <c r="I16" s="8">
        <f t="shared" si="10"/>
        <v>1107000000</v>
      </c>
      <c r="J16" s="8">
        <f t="shared" si="1"/>
        <v>0</v>
      </c>
      <c r="K16" s="8">
        <f t="shared" si="2"/>
        <v>0</v>
      </c>
      <c r="L16" s="91">
        <f t="shared" si="3"/>
        <v>1623600000</v>
      </c>
      <c r="M16" s="91">
        <f t="shared" si="4"/>
        <v>0</v>
      </c>
      <c r="N16" s="91">
        <f t="shared" si="5"/>
        <v>1623600000</v>
      </c>
      <c r="O16" s="5">
        <f t="shared" si="6"/>
        <v>27333.333333333332</v>
      </c>
      <c r="P16" s="5">
        <f t="shared" si="7"/>
        <v>218666.66666666666</v>
      </c>
      <c r="Q16" s="8">
        <f>Q15</f>
        <v>1400</v>
      </c>
      <c r="R16" s="8">
        <v>6</v>
      </c>
      <c r="S16" s="8">
        <f>Q16*R16</f>
        <v>8400</v>
      </c>
      <c r="T16" s="8">
        <v>7000</v>
      </c>
      <c r="U16" s="143">
        <f>T16/S16-1</f>
        <v>-0.16666666666666663</v>
      </c>
      <c r="V16" s="99">
        <f>T16/6</f>
        <v>1166.6666666666667</v>
      </c>
    </row>
    <row r="17" spans="1:22">
      <c r="A17">
        <v>2033</v>
      </c>
      <c r="B17" s="25" t="s">
        <v>355</v>
      </c>
      <c r="C17" s="8">
        <v>1968000</v>
      </c>
      <c r="D17" s="155">
        <f t="shared" si="11"/>
        <v>590400</v>
      </c>
      <c r="E17" s="8">
        <f t="shared" si="12"/>
        <v>442800</v>
      </c>
      <c r="F17" s="8">
        <f t="shared" si="8"/>
        <v>147600</v>
      </c>
      <c r="G17" s="8">
        <f t="shared" si="9"/>
        <v>0</v>
      </c>
      <c r="H17" s="8">
        <f t="shared" si="0"/>
        <v>1239840000</v>
      </c>
      <c r="I17" s="8">
        <f t="shared" si="10"/>
        <v>2656800000</v>
      </c>
      <c r="J17" s="8">
        <f t="shared" si="1"/>
        <v>0</v>
      </c>
      <c r="K17" s="8">
        <f t="shared" si="2"/>
        <v>0</v>
      </c>
      <c r="L17" s="91">
        <f t="shared" si="3"/>
        <v>3896640000</v>
      </c>
      <c r="M17" s="91">
        <f t="shared" si="4"/>
        <v>0</v>
      </c>
      <c r="N17" s="91">
        <f t="shared" si="5"/>
        <v>3896640000</v>
      </c>
      <c r="O17" s="5">
        <f t="shared" si="6"/>
        <v>65600</v>
      </c>
      <c r="P17" s="5">
        <f t="shared" si="7"/>
        <v>524800</v>
      </c>
      <c r="Q17" s="8">
        <f>Q15</f>
        <v>1400</v>
      </c>
      <c r="R17" s="8">
        <v>12</v>
      </c>
      <c r="S17" s="8">
        <f>Q17*R17</f>
        <v>16800</v>
      </c>
      <c r="T17" s="8">
        <v>12000</v>
      </c>
      <c r="U17" s="143">
        <f>T17/S17-1</f>
        <v>-0.2857142857142857</v>
      </c>
      <c r="V17" s="99">
        <f>T17/12</f>
        <v>1000</v>
      </c>
    </row>
    <row r="18" spans="1:22">
      <c r="A18">
        <v>2034</v>
      </c>
      <c r="B18" s="25" t="s">
        <v>356</v>
      </c>
      <c r="C18" s="8">
        <v>3720000</v>
      </c>
      <c r="D18" s="155">
        <f t="shared" si="11"/>
        <v>1116000</v>
      </c>
      <c r="E18" s="8">
        <f t="shared" si="12"/>
        <v>837000</v>
      </c>
      <c r="F18" s="8">
        <f t="shared" si="8"/>
        <v>279000</v>
      </c>
      <c r="G18" s="8">
        <f t="shared" si="9"/>
        <v>0</v>
      </c>
      <c r="H18" s="8">
        <f t="shared" si="0"/>
        <v>2343600000</v>
      </c>
      <c r="I18" s="8">
        <f t="shared" si="10"/>
        <v>5022000000</v>
      </c>
      <c r="J18" s="8">
        <f t="shared" si="1"/>
        <v>0</v>
      </c>
      <c r="K18" s="8">
        <f t="shared" si="2"/>
        <v>0</v>
      </c>
      <c r="L18" s="91">
        <f t="shared" si="3"/>
        <v>7365600000</v>
      </c>
      <c r="M18" s="91">
        <f t="shared" si="4"/>
        <v>0</v>
      </c>
      <c r="N18" s="91">
        <f t="shared" si="5"/>
        <v>7365600000</v>
      </c>
      <c r="O18" s="5">
        <f t="shared" si="6"/>
        <v>124000</v>
      </c>
      <c r="P18" s="5">
        <f t="shared" si="7"/>
        <v>992000</v>
      </c>
    </row>
    <row r="19" spans="1:22">
      <c r="A19">
        <v>2035</v>
      </c>
      <c r="B19" s="25" t="s">
        <v>357</v>
      </c>
      <c r="C19" s="8">
        <v>3720000</v>
      </c>
      <c r="D19" s="155">
        <f>C19*$D$8</f>
        <v>1116000</v>
      </c>
      <c r="E19" s="8">
        <f t="shared" si="12"/>
        <v>837000</v>
      </c>
      <c r="F19" s="8">
        <f t="shared" si="8"/>
        <v>279000</v>
      </c>
      <c r="G19" s="8">
        <f t="shared" si="9"/>
        <v>0</v>
      </c>
      <c r="H19" s="8">
        <f t="shared" si="0"/>
        <v>2343600000</v>
      </c>
      <c r="I19" s="8">
        <f t="shared" si="10"/>
        <v>5022000000</v>
      </c>
      <c r="J19" s="8">
        <f t="shared" si="1"/>
        <v>0</v>
      </c>
      <c r="K19" s="8">
        <f t="shared" si="2"/>
        <v>0</v>
      </c>
      <c r="L19" s="91">
        <f t="shared" si="3"/>
        <v>7365600000</v>
      </c>
      <c r="M19" s="91">
        <f t="shared" si="4"/>
        <v>0</v>
      </c>
      <c r="N19" s="91">
        <f t="shared" si="5"/>
        <v>7365600000</v>
      </c>
      <c r="O19" s="5">
        <f t="shared" si="6"/>
        <v>124000</v>
      </c>
      <c r="P19" s="5">
        <f t="shared" si="7"/>
        <v>992000</v>
      </c>
      <c r="Q19" s="150" t="s">
        <v>322</v>
      </c>
      <c r="R19" s="150" t="s">
        <v>323</v>
      </c>
      <c r="S19" s="150" t="s">
        <v>254</v>
      </c>
      <c r="T19" s="151" t="s">
        <v>324</v>
      </c>
      <c r="U19" s="151" t="s">
        <v>325</v>
      </c>
    </row>
    <row r="20" spans="1:22">
      <c r="C20" s="97">
        <f>SUM(C9:C19)</f>
        <v>10768000</v>
      </c>
      <c r="D20" s="5">
        <f>SUM(D9:D19)</f>
        <v>3236800</v>
      </c>
      <c r="E20" s="76"/>
      <c r="F20" s="76"/>
      <c r="G20" s="76">
        <f t="shared" si="9"/>
        <v>0</v>
      </c>
      <c r="H20" s="76">
        <f t="shared" si="0"/>
        <v>0</v>
      </c>
      <c r="I20" s="76">
        <f t="shared" si="10"/>
        <v>0</v>
      </c>
      <c r="J20" s="76">
        <f t="shared" si="1"/>
        <v>0</v>
      </c>
      <c r="K20" s="76">
        <f t="shared" si="2"/>
        <v>0</v>
      </c>
      <c r="L20" s="156">
        <f t="shared" si="3"/>
        <v>0</v>
      </c>
      <c r="M20" s="156">
        <f t="shared" si="4"/>
        <v>0</v>
      </c>
      <c r="N20" s="156">
        <f t="shared" si="5"/>
        <v>0</v>
      </c>
      <c r="Q20" s="152">
        <v>300</v>
      </c>
      <c r="R20" s="152">
        <v>1</v>
      </c>
      <c r="S20" s="152">
        <f>Q20*R20</f>
        <v>300</v>
      </c>
      <c r="T20" s="78"/>
      <c r="U20" s="153"/>
    </row>
    <row r="21" spans="1:22">
      <c r="B21" s="157" t="s">
        <v>358</v>
      </c>
      <c r="C21" s="158" t="s">
        <v>359</v>
      </c>
      <c r="E21" s="159"/>
      <c r="F21" s="159"/>
      <c r="G21" s="159"/>
      <c r="H21" s="159"/>
      <c r="I21" s="34"/>
      <c r="J21" s="159"/>
      <c r="K21" s="159"/>
      <c r="L21" s="159"/>
      <c r="M21" s="160"/>
      <c r="N21" s="160"/>
      <c r="O21" s="160"/>
      <c r="P21" s="160"/>
      <c r="Q21" s="152">
        <f>Q20</f>
        <v>300</v>
      </c>
      <c r="R21" s="152">
        <v>6</v>
      </c>
      <c r="S21" s="152">
        <f>Q21*R21</f>
        <v>1800</v>
      </c>
      <c r="T21" s="78">
        <v>1500</v>
      </c>
      <c r="U21" s="154">
        <f>T21/S21-1</f>
        <v>-0.16666666666666663</v>
      </c>
      <c r="V21" s="99">
        <f>T21/6</f>
        <v>250</v>
      </c>
    </row>
    <row r="22" spans="1:22" ht="21" thickBot="1">
      <c r="B22" s="161">
        <v>1</v>
      </c>
      <c r="D22" s="162" t="s">
        <v>360</v>
      </c>
      <c r="G22" t="s">
        <v>361</v>
      </c>
      <c r="I22" t="s">
        <v>362</v>
      </c>
      <c r="Q22" s="152">
        <f>Q20</f>
        <v>300</v>
      </c>
      <c r="R22" s="152">
        <v>12</v>
      </c>
      <c r="S22" s="152">
        <f>Q22*R22</f>
        <v>3600</v>
      </c>
      <c r="T22" s="78">
        <v>2800</v>
      </c>
      <c r="U22" s="154">
        <f>T22/S22-1</f>
        <v>-0.22222222222222221</v>
      </c>
      <c r="V22" s="99">
        <f>T22/12</f>
        <v>233.33333333333334</v>
      </c>
    </row>
    <row r="23" spans="1:22" ht="21" thickBot="1">
      <c r="B23" s="163">
        <v>2025</v>
      </c>
      <c r="C23" s="164"/>
      <c r="D23" s="165" t="s">
        <v>363</v>
      </c>
      <c r="E23" s="165" t="s">
        <v>364</v>
      </c>
      <c r="F23" s="165" t="s">
        <v>365</v>
      </c>
      <c r="G23" s="165" t="s">
        <v>366</v>
      </c>
      <c r="H23" s="165" t="s">
        <v>367</v>
      </c>
      <c r="I23" s="165" t="s">
        <v>368</v>
      </c>
      <c r="J23" s="165" t="s">
        <v>369</v>
      </c>
      <c r="K23" s="165" t="s">
        <v>370</v>
      </c>
      <c r="L23" s="165" t="s">
        <v>371</v>
      </c>
      <c r="M23" s="165" t="s">
        <v>372</v>
      </c>
      <c r="N23" s="165" t="s">
        <v>373</v>
      </c>
      <c r="O23" s="165" t="s">
        <v>374</v>
      </c>
      <c r="P23" s="1"/>
    </row>
    <row r="24" spans="1:22">
      <c r="B24" s="166">
        <f>B22</f>
        <v>1</v>
      </c>
      <c r="C24" s="120" t="s">
        <v>375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f>$D$9/6*$E$7</f>
        <v>0</v>
      </c>
      <c r="K24" s="56">
        <f t="shared" ref="K24:O24" si="14">$D$9/6*$E$7</f>
        <v>0</v>
      </c>
      <c r="L24" s="56">
        <f t="shared" si="14"/>
        <v>0</v>
      </c>
      <c r="M24" s="56">
        <f t="shared" si="14"/>
        <v>0</v>
      </c>
      <c r="N24" s="56">
        <f t="shared" si="14"/>
        <v>0</v>
      </c>
      <c r="O24" s="125">
        <f t="shared" si="14"/>
        <v>0</v>
      </c>
      <c r="P24" s="28"/>
      <c r="Q24" s="150" t="s">
        <v>322</v>
      </c>
      <c r="R24" s="150" t="s">
        <v>323</v>
      </c>
      <c r="S24" s="150" t="s">
        <v>254</v>
      </c>
      <c r="T24" s="151" t="s">
        <v>324</v>
      </c>
      <c r="U24" s="151" t="s">
        <v>325</v>
      </c>
    </row>
    <row r="25" spans="1:22">
      <c r="B25" s="167" t="s">
        <v>376</v>
      </c>
      <c r="C25" s="119" t="s">
        <v>377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132">
        <v>0</v>
      </c>
      <c r="P25" s="28"/>
      <c r="Q25" s="152">
        <v>200</v>
      </c>
      <c r="R25" s="152">
        <v>1</v>
      </c>
      <c r="S25" s="152">
        <f>Q25*R25</f>
        <v>200</v>
      </c>
      <c r="T25" s="78"/>
      <c r="U25" s="153"/>
    </row>
    <row r="26" spans="1:22">
      <c r="B26" s="167"/>
      <c r="C26" s="119" t="s">
        <v>378</v>
      </c>
      <c r="D26" s="68">
        <f>D24+D25</f>
        <v>0</v>
      </c>
      <c r="E26" s="68">
        <f t="shared" ref="E26:O26" si="15">E24+E25</f>
        <v>0</v>
      </c>
      <c r="F26" s="68">
        <f t="shared" si="15"/>
        <v>0</v>
      </c>
      <c r="G26" s="68">
        <f t="shared" si="15"/>
        <v>0</v>
      </c>
      <c r="H26" s="68">
        <f t="shared" si="15"/>
        <v>0</v>
      </c>
      <c r="I26" s="68">
        <f t="shared" si="15"/>
        <v>0</v>
      </c>
      <c r="J26" s="68">
        <f t="shared" si="15"/>
        <v>0</v>
      </c>
      <c r="K26" s="68">
        <f t="shared" si="15"/>
        <v>0</v>
      </c>
      <c r="L26" s="68">
        <f t="shared" si="15"/>
        <v>0</v>
      </c>
      <c r="M26" s="68">
        <f t="shared" si="15"/>
        <v>0</v>
      </c>
      <c r="N26" s="68">
        <f t="shared" si="15"/>
        <v>0</v>
      </c>
      <c r="O26" s="132">
        <f t="shared" si="15"/>
        <v>0</v>
      </c>
      <c r="P26" s="28"/>
      <c r="Q26" s="152">
        <f>Q25</f>
        <v>200</v>
      </c>
      <c r="R26" s="152">
        <v>6</v>
      </c>
      <c r="S26" s="152">
        <f>Q26*R26</f>
        <v>1200</v>
      </c>
      <c r="T26" s="78">
        <v>1100</v>
      </c>
      <c r="U26" s="154">
        <f>T26/S26-1</f>
        <v>-8.333333333333337E-2</v>
      </c>
      <c r="V26" s="99">
        <f>T26/6</f>
        <v>183.33333333333334</v>
      </c>
    </row>
    <row r="27" spans="1:22" ht="21" thickBot="1">
      <c r="B27" s="168"/>
      <c r="C27" s="94" t="s">
        <v>379</v>
      </c>
      <c r="D27" s="61">
        <f>D24</f>
        <v>0</v>
      </c>
      <c r="E27" s="61">
        <f t="shared" ref="E27:N27" si="16">D27+E24</f>
        <v>0</v>
      </c>
      <c r="F27" s="61">
        <f t="shared" si="16"/>
        <v>0</v>
      </c>
      <c r="G27" s="61">
        <f t="shared" si="16"/>
        <v>0</v>
      </c>
      <c r="H27" s="61">
        <f t="shared" si="16"/>
        <v>0</v>
      </c>
      <c r="I27" s="61">
        <f t="shared" si="16"/>
        <v>0</v>
      </c>
      <c r="J27" s="61">
        <f t="shared" si="16"/>
        <v>0</v>
      </c>
      <c r="K27" s="61">
        <f t="shared" si="16"/>
        <v>0</v>
      </c>
      <c r="L27" s="61">
        <f t="shared" si="16"/>
        <v>0</v>
      </c>
      <c r="M27" s="61">
        <f t="shared" si="16"/>
        <v>0</v>
      </c>
      <c r="N27" s="61">
        <f t="shared" si="16"/>
        <v>0</v>
      </c>
      <c r="O27" s="131">
        <f>N27+O24</f>
        <v>0</v>
      </c>
      <c r="P27" s="28"/>
      <c r="Q27" s="152">
        <f>Q25</f>
        <v>200</v>
      </c>
      <c r="R27" s="152">
        <v>12</v>
      </c>
      <c r="S27" s="152">
        <f>Q27*R27</f>
        <v>2400</v>
      </c>
      <c r="T27" s="78">
        <v>2000</v>
      </c>
      <c r="U27" s="154">
        <f>T27/S27-1</f>
        <v>-0.16666666666666663</v>
      </c>
      <c r="V27" s="99">
        <f>T27/12</f>
        <v>166.66666666666666</v>
      </c>
    </row>
    <row r="28" spans="1:22">
      <c r="B28" s="168"/>
      <c r="C28" s="120" t="s">
        <v>380</v>
      </c>
      <c r="D28" s="56">
        <v>0</v>
      </c>
      <c r="E28" s="56">
        <v>0</v>
      </c>
      <c r="F28" s="56">
        <v>0</v>
      </c>
      <c r="G28" s="56">
        <v>0</v>
      </c>
      <c r="H28" s="56">
        <v>0</v>
      </c>
      <c r="I28" s="56">
        <v>0</v>
      </c>
      <c r="J28" s="56">
        <f>$D$9/6*$G$7</f>
        <v>0</v>
      </c>
      <c r="K28" s="56">
        <f t="shared" ref="K28:O28" si="17">$D$9/6*$G$7</f>
        <v>0</v>
      </c>
      <c r="L28" s="56">
        <f t="shared" si="17"/>
        <v>0</v>
      </c>
      <c r="M28" s="56">
        <f t="shared" si="17"/>
        <v>0</v>
      </c>
      <c r="N28" s="56">
        <f t="shared" si="17"/>
        <v>0</v>
      </c>
      <c r="O28" s="125">
        <f t="shared" si="17"/>
        <v>0</v>
      </c>
      <c r="P28" s="28"/>
      <c r="T28" t="s">
        <v>381</v>
      </c>
    </row>
    <row r="29" spans="1:22">
      <c r="B29" s="168"/>
      <c r="C29" s="40" t="s">
        <v>382</v>
      </c>
      <c r="D29" s="8"/>
      <c r="E29" s="8">
        <f>D28+D29</f>
        <v>0</v>
      </c>
      <c r="F29" s="8">
        <f t="shared" ref="F29:N29" si="18">E28+E29</f>
        <v>0</v>
      </c>
      <c r="G29" s="8">
        <f t="shared" si="18"/>
        <v>0</v>
      </c>
      <c r="H29" s="8">
        <f t="shared" si="18"/>
        <v>0</v>
      </c>
      <c r="I29" s="8">
        <f t="shared" si="18"/>
        <v>0</v>
      </c>
      <c r="J29" s="8">
        <f t="shared" si="18"/>
        <v>0</v>
      </c>
      <c r="K29" s="8">
        <f>J28+J29</f>
        <v>0</v>
      </c>
      <c r="L29" s="8">
        <f t="shared" si="18"/>
        <v>0</v>
      </c>
      <c r="M29" s="8">
        <f t="shared" si="18"/>
        <v>0</v>
      </c>
      <c r="N29" s="8">
        <f t="shared" si="18"/>
        <v>0</v>
      </c>
      <c r="O29" s="93">
        <f>N28+N29</f>
        <v>0</v>
      </c>
      <c r="P29" s="28"/>
      <c r="Q29" s="1" t="s">
        <v>383</v>
      </c>
      <c r="R29" s="159">
        <v>1</v>
      </c>
      <c r="S29" s="169">
        <v>100</v>
      </c>
      <c r="T29" s="170">
        <v>0.05</v>
      </c>
    </row>
    <row r="30" spans="1:22">
      <c r="B30" s="168"/>
      <c r="C30" s="40" t="s">
        <v>384</v>
      </c>
      <c r="D30" s="8">
        <f t="shared" ref="D30:O30" si="19">D28+D29</f>
        <v>0</v>
      </c>
      <c r="E30" s="8">
        <f t="shared" si="19"/>
        <v>0</v>
      </c>
      <c r="F30" s="8">
        <f t="shared" si="19"/>
        <v>0</v>
      </c>
      <c r="G30" s="8">
        <f t="shared" si="19"/>
        <v>0</v>
      </c>
      <c r="H30" s="8">
        <f t="shared" si="19"/>
        <v>0</v>
      </c>
      <c r="I30" s="8">
        <f t="shared" si="19"/>
        <v>0</v>
      </c>
      <c r="J30" s="8">
        <f t="shared" si="19"/>
        <v>0</v>
      </c>
      <c r="K30" s="8">
        <f t="shared" si="19"/>
        <v>0</v>
      </c>
      <c r="L30" s="8">
        <f t="shared" si="19"/>
        <v>0</v>
      </c>
      <c r="M30" s="8">
        <f t="shared" si="19"/>
        <v>0</v>
      </c>
      <c r="N30" s="8">
        <f t="shared" si="19"/>
        <v>0</v>
      </c>
      <c r="O30" s="93">
        <f t="shared" si="19"/>
        <v>0</v>
      </c>
      <c r="P30" s="28"/>
      <c r="Q30" s="171">
        <v>0.1</v>
      </c>
      <c r="R30" s="159">
        <v>2</v>
      </c>
      <c r="S30" s="169">
        <f>S29*(1-$T$29)</f>
        <v>95</v>
      </c>
    </row>
    <row r="31" spans="1:22" ht="21" thickBot="1">
      <c r="B31" s="172"/>
      <c r="C31" s="94" t="s">
        <v>385</v>
      </c>
      <c r="D31" s="61">
        <f>SUM($D30:D30)</f>
        <v>0</v>
      </c>
      <c r="E31" s="61">
        <f>SUM($D30:E30)</f>
        <v>0</v>
      </c>
      <c r="F31" s="61">
        <f>SUM($D30:F30)</f>
        <v>0</v>
      </c>
      <c r="G31" s="61">
        <f>SUM($D30:G30)</f>
        <v>0</v>
      </c>
      <c r="H31" s="61">
        <f>SUM($D30:H30)</f>
        <v>0</v>
      </c>
      <c r="I31" s="61">
        <f>SUM($D30:I30)</f>
        <v>0</v>
      </c>
      <c r="J31" s="61">
        <f>SUM($D30:J30)</f>
        <v>0</v>
      </c>
      <c r="K31" s="61">
        <f>SUM($D30:K30)</f>
        <v>0</v>
      </c>
      <c r="L31" s="61">
        <f>SUM($D30:L30)</f>
        <v>0</v>
      </c>
      <c r="M31" s="61">
        <f>SUM($D30:M30)</f>
        <v>0</v>
      </c>
      <c r="N31" s="61">
        <f>SUM($D30:N30)</f>
        <v>0</v>
      </c>
      <c r="O31" s="131">
        <f>SUM($D30:O30)</f>
        <v>0</v>
      </c>
      <c r="P31" s="28"/>
      <c r="R31" s="159">
        <v>3</v>
      </c>
      <c r="S31" s="169">
        <f t="shared" ref="S31:S58" si="20">S30*(1-$T$29)</f>
        <v>90.25</v>
      </c>
    </row>
    <row r="32" spans="1:22">
      <c r="B32" s="173">
        <f>B22</f>
        <v>1</v>
      </c>
      <c r="C32" s="174" t="s">
        <v>386</v>
      </c>
      <c r="D32" s="56">
        <f t="shared" ref="D32:O32" si="21">D26*$H$7</f>
        <v>0</v>
      </c>
      <c r="E32" s="56">
        <f t="shared" si="21"/>
        <v>0</v>
      </c>
      <c r="F32" s="56">
        <f t="shared" si="21"/>
        <v>0</v>
      </c>
      <c r="G32" s="56">
        <f t="shared" si="21"/>
        <v>0</v>
      </c>
      <c r="H32" s="56">
        <f t="shared" si="21"/>
        <v>0</v>
      </c>
      <c r="I32" s="56">
        <f t="shared" si="21"/>
        <v>0</v>
      </c>
      <c r="J32" s="56">
        <f t="shared" si="21"/>
        <v>0</v>
      </c>
      <c r="K32" s="56">
        <f t="shared" si="21"/>
        <v>0</v>
      </c>
      <c r="L32" s="56">
        <f t="shared" si="21"/>
        <v>0</v>
      </c>
      <c r="M32" s="56">
        <f t="shared" si="21"/>
        <v>0</v>
      </c>
      <c r="N32" s="56">
        <f t="shared" si="21"/>
        <v>0</v>
      </c>
      <c r="O32" s="125">
        <f t="shared" si="21"/>
        <v>0</v>
      </c>
      <c r="P32" s="28"/>
      <c r="R32" s="159">
        <v>4</v>
      </c>
      <c r="S32" s="169">
        <f t="shared" si="20"/>
        <v>85.737499999999997</v>
      </c>
    </row>
    <row r="33" spans="2:19" ht="21" thickBot="1">
      <c r="B33" s="175"/>
      <c r="C33" s="94" t="s">
        <v>379</v>
      </c>
      <c r="D33" s="116">
        <f>D32</f>
        <v>0</v>
      </c>
      <c r="E33" s="116">
        <f>D33+E32</f>
        <v>0</v>
      </c>
      <c r="F33" s="116">
        <f t="shared" ref="F33:N33" si="22">E33+F32</f>
        <v>0</v>
      </c>
      <c r="G33" s="116">
        <f t="shared" si="22"/>
        <v>0</v>
      </c>
      <c r="H33" s="116">
        <f t="shared" si="22"/>
        <v>0</v>
      </c>
      <c r="I33" s="116">
        <f t="shared" si="22"/>
        <v>0</v>
      </c>
      <c r="J33" s="116">
        <f t="shared" si="22"/>
        <v>0</v>
      </c>
      <c r="K33" s="116">
        <f t="shared" si="22"/>
        <v>0</v>
      </c>
      <c r="L33" s="116">
        <f t="shared" si="22"/>
        <v>0</v>
      </c>
      <c r="M33" s="116">
        <f t="shared" si="22"/>
        <v>0</v>
      </c>
      <c r="N33" s="116">
        <f t="shared" si="22"/>
        <v>0</v>
      </c>
      <c r="O33" s="130">
        <f>N33+O32</f>
        <v>0</v>
      </c>
      <c r="P33" s="28"/>
      <c r="R33" s="159">
        <v>5</v>
      </c>
      <c r="S33" s="169">
        <f t="shared" si="20"/>
        <v>81.450624999999988</v>
      </c>
    </row>
    <row r="34" spans="2:19">
      <c r="B34" s="175"/>
      <c r="C34" s="119" t="s">
        <v>380</v>
      </c>
      <c r="D34" s="56">
        <f t="shared" ref="D34:O35" si="23">D28*$J$7</f>
        <v>0</v>
      </c>
      <c r="E34" s="56">
        <f t="shared" si="23"/>
        <v>0</v>
      </c>
      <c r="F34" s="56">
        <f t="shared" si="23"/>
        <v>0</v>
      </c>
      <c r="G34" s="56">
        <f t="shared" si="23"/>
        <v>0</v>
      </c>
      <c r="H34" s="56">
        <f t="shared" si="23"/>
        <v>0</v>
      </c>
      <c r="I34" s="56">
        <f t="shared" si="23"/>
        <v>0</v>
      </c>
      <c r="J34" s="56">
        <f t="shared" si="23"/>
        <v>0</v>
      </c>
      <c r="K34" s="56">
        <f t="shared" si="23"/>
        <v>0</v>
      </c>
      <c r="L34" s="56">
        <f t="shared" si="23"/>
        <v>0</v>
      </c>
      <c r="M34" s="56">
        <f t="shared" si="23"/>
        <v>0</v>
      </c>
      <c r="N34" s="56">
        <f t="shared" si="23"/>
        <v>0</v>
      </c>
      <c r="O34" s="125">
        <f t="shared" si="23"/>
        <v>0</v>
      </c>
      <c r="P34" s="28"/>
      <c r="Q34" s="97"/>
      <c r="R34" s="159">
        <v>6</v>
      </c>
      <c r="S34" s="169">
        <f t="shared" si="20"/>
        <v>77.378093749999991</v>
      </c>
    </row>
    <row r="35" spans="2:19">
      <c r="B35" s="175"/>
      <c r="C35" s="40" t="s">
        <v>382</v>
      </c>
      <c r="D35" s="8">
        <f t="shared" si="23"/>
        <v>0</v>
      </c>
      <c r="E35" s="8">
        <f t="shared" si="23"/>
        <v>0</v>
      </c>
      <c r="F35" s="8">
        <f t="shared" si="23"/>
        <v>0</v>
      </c>
      <c r="G35" s="8">
        <f t="shared" si="23"/>
        <v>0</v>
      </c>
      <c r="H35" s="8">
        <f t="shared" si="23"/>
        <v>0</v>
      </c>
      <c r="I35" s="8">
        <f t="shared" si="23"/>
        <v>0</v>
      </c>
      <c r="J35" s="8">
        <f t="shared" si="23"/>
        <v>0</v>
      </c>
      <c r="K35" s="8">
        <f t="shared" si="23"/>
        <v>0</v>
      </c>
      <c r="L35" s="8">
        <f t="shared" si="23"/>
        <v>0</v>
      </c>
      <c r="M35" s="8">
        <f t="shared" si="23"/>
        <v>0</v>
      </c>
      <c r="N35" s="8">
        <f t="shared" si="23"/>
        <v>0</v>
      </c>
      <c r="O35" s="93">
        <f t="shared" si="23"/>
        <v>0</v>
      </c>
      <c r="P35" s="28"/>
      <c r="Q35" s="97"/>
      <c r="R35" s="159">
        <v>7</v>
      </c>
      <c r="S35" s="169">
        <f>S34*(1-$T$29)</f>
        <v>73.509189062499985</v>
      </c>
    </row>
    <row r="36" spans="2:19">
      <c r="B36" s="175"/>
      <c r="C36" s="40" t="s">
        <v>384</v>
      </c>
      <c r="D36" s="8">
        <f>D34+D35</f>
        <v>0</v>
      </c>
      <c r="E36" s="8">
        <f>E34+E35</f>
        <v>0</v>
      </c>
      <c r="F36" s="8">
        <f t="shared" ref="F36:M36" si="24">F34+F35</f>
        <v>0</v>
      </c>
      <c r="G36" s="8">
        <f>G34+G35</f>
        <v>0</v>
      </c>
      <c r="H36" s="8">
        <f t="shared" si="24"/>
        <v>0</v>
      </c>
      <c r="I36" s="8">
        <f t="shared" si="24"/>
        <v>0</v>
      </c>
      <c r="J36" s="8">
        <f t="shared" si="24"/>
        <v>0</v>
      </c>
      <c r="K36" s="8">
        <f t="shared" si="24"/>
        <v>0</v>
      </c>
      <c r="L36" s="8">
        <f t="shared" si="24"/>
        <v>0</v>
      </c>
      <c r="M36" s="8">
        <f t="shared" si="24"/>
        <v>0</v>
      </c>
      <c r="N36" s="8">
        <f>N34+N35</f>
        <v>0</v>
      </c>
      <c r="O36" s="93">
        <f>O34+O35</f>
        <v>0</v>
      </c>
      <c r="P36" s="28"/>
      <c r="Q36" s="176" t="s">
        <v>387</v>
      </c>
      <c r="R36" s="159">
        <v>8</v>
      </c>
      <c r="S36" s="169">
        <f t="shared" si="20"/>
        <v>69.833729609374984</v>
      </c>
    </row>
    <row r="37" spans="2:19" ht="21" thickBot="1">
      <c r="B37" s="175"/>
      <c r="C37" s="177" t="s">
        <v>385</v>
      </c>
      <c r="D37" s="61">
        <f>D36</f>
        <v>0</v>
      </c>
      <c r="E37" s="61">
        <f>D37+E36</f>
        <v>0</v>
      </c>
      <c r="F37" s="61">
        <f t="shared" ref="F37:K37" si="25">E37+F36</f>
        <v>0</v>
      </c>
      <c r="G37" s="61">
        <f t="shared" si="25"/>
        <v>0</v>
      </c>
      <c r="H37" s="61">
        <f t="shared" si="25"/>
        <v>0</v>
      </c>
      <c r="I37" s="61">
        <f t="shared" si="25"/>
        <v>0</v>
      </c>
      <c r="J37" s="61">
        <f t="shared" si="25"/>
        <v>0</v>
      </c>
      <c r="K37" s="61">
        <f t="shared" si="25"/>
        <v>0</v>
      </c>
      <c r="L37" s="61">
        <f>K37+L36</f>
        <v>0</v>
      </c>
      <c r="M37" s="61">
        <f>L37+M36</f>
        <v>0</v>
      </c>
      <c r="N37" s="61">
        <f>M37+N36</f>
        <v>0</v>
      </c>
      <c r="O37" s="131">
        <f>N37+O36</f>
        <v>0</v>
      </c>
      <c r="P37" s="28"/>
      <c r="Q37" s="97">
        <f>O37*$Q$30</f>
        <v>0</v>
      </c>
      <c r="R37" s="159">
        <v>9</v>
      </c>
      <c r="S37" s="169">
        <f t="shared" si="20"/>
        <v>66.342043128906226</v>
      </c>
    </row>
    <row r="38" spans="2:19">
      <c r="B38" s="175"/>
      <c r="C38" s="138" t="s">
        <v>388</v>
      </c>
      <c r="D38" s="68">
        <f>D32+D36</f>
        <v>0</v>
      </c>
      <c r="E38" s="68">
        <f>E32+E36</f>
        <v>0</v>
      </c>
      <c r="F38" s="68">
        <f t="shared" ref="F38:M38" si="26">F32+F36</f>
        <v>0</v>
      </c>
      <c r="G38" s="68">
        <f t="shared" si="26"/>
        <v>0</v>
      </c>
      <c r="H38" s="68">
        <f t="shared" si="26"/>
        <v>0</v>
      </c>
      <c r="I38" s="68">
        <f>I32+I36</f>
        <v>0</v>
      </c>
      <c r="J38" s="68">
        <f t="shared" si="26"/>
        <v>0</v>
      </c>
      <c r="K38" s="68">
        <f t="shared" si="26"/>
        <v>0</v>
      </c>
      <c r="L38" s="68">
        <f t="shared" si="26"/>
        <v>0</v>
      </c>
      <c r="M38" s="68">
        <f t="shared" si="26"/>
        <v>0</v>
      </c>
      <c r="N38" s="68">
        <f>N32+N36</f>
        <v>0</v>
      </c>
      <c r="O38" s="132">
        <f>O32+O36</f>
        <v>0</v>
      </c>
      <c r="P38" s="28"/>
      <c r="Q38" s="97"/>
      <c r="R38" s="159">
        <v>10</v>
      </c>
      <c r="S38" s="169">
        <f t="shared" si="20"/>
        <v>63.024940972460911</v>
      </c>
    </row>
    <row r="39" spans="2:19" ht="21" thickBot="1">
      <c r="B39" s="178"/>
      <c r="C39" s="177" t="s">
        <v>389</v>
      </c>
      <c r="D39" s="61">
        <f>D38</f>
        <v>0</v>
      </c>
      <c r="E39" s="61">
        <f>E38+D39</f>
        <v>0</v>
      </c>
      <c r="F39" s="61">
        <f t="shared" ref="F39:M39" si="27">F38+E39</f>
        <v>0</v>
      </c>
      <c r="G39" s="61">
        <f t="shared" si="27"/>
        <v>0</v>
      </c>
      <c r="H39" s="61">
        <f t="shared" si="27"/>
        <v>0</v>
      </c>
      <c r="I39" s="61">
        <f t="shared" si="27"/>
        <v>0</v>
      </c>
      <c r="J39" s="61">
        <f t="shared" si="27"/>
        <v>0</v>
      </c>
      <c r="K39" s="61">
        <f t="shared" si="27"/>
        <v>0</v>
      </c>
      <c r="L39" s="61">
        <f t="shared" si="27"/>
        <v>0</v>
      </c>
      <c r="M39" s="61">
        <f t="shared" si="27"/>
        <v>0</v>
      </c>
      <c r="N39" s="61">
        <f>N38+M39</f>
        <v>0</v>
      </c>
      <c r="O39" s="131">
        <f>O38+N39</f>
        <v>0</v>
      </c>
      <c r="P39" s="28"/>
      <c r="R39" s="159">
        <v>11</v>
      </c>
      <c r="S39" s="169">
        <f t="shared" si="20"/>
        <v>59.873693923837862</v>
      </c>
    </row>
    <row r="40" spans="2:19">
      <c r="B40" s="179">
        <f>B22</f>
        <v>1</v>
      </c>
      <c r="C40" s="180" t="s">
        <v>386</v>
      </c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125"/>
      <c r="P40" s="28"/>
      <c r="R40" s="159">
        <v>12</v>
      </c>
      <c r="S40" s="169">
        <f t="shared" si="20"/>
        <v>56.880009227645964</v>
      </c>
    </row>
    <row r="41" spans="2:19" ht="21" thickBot="1">
      <c r="B41" s="175"/>
      <c r="C41" s="94" t="s">
        <v>379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30"/>
      <c r="P41" s="28"/>
      <c r="R41" s="159">
        <v>13</v>
      </c>
      <c r="S41" s="169">
        <f t="shared" si="20"/>
        <v>54.036008766263663</v>
      </c>
    </row>
    <row r="42" spans="2:19">
      <c r="B42" s="175"/>
      <c r="C42" s="119" t="s">
        <v>380</v>
      </c>
      <c r="D42" s="56">
        <f t="shared" ref="D42:O43" si="28">D28*$K$7</f>
        <v>0</v>
      </c>
      <c r="E42" s="56">
        <f t="shared" si="28"/>
        <v>0</v>
      </c>
      <c r="F42" s="56">
        <f t="shared" si="28"/>
        <v>0</v>
      </c>
      <c r="G42" s="56">
        <f t="shared" si="28"/>
        <v>0</v>
      </c>
      <c r="H42" s="56">
        <f t="shared" si="28"/>
        <v>0</v>
      </c>
      <c r="I42" s="56">
        <f t="shared" si="28"/>
        <v>0</v>
      </c>
      <c r="J42" s="56">
        <f t="shared" si="28"/>
        <v>0</v>
      </c>
      <c r="K42" s="56">
        <f t="shared" si="28"/>
        <v>0</v>
      </c>
      <c r="L42" s="56">
        <f t="shared" si="28"/>
        <v>0</v>
      </c>
      <c r="M42" s="56">
        <f t="shared" si="28"/>
        <v>0</v>
      </c>
      <c r="N42" s="56">
        <f t="shared" si="28"/>
        <v>0</v>
      </c>
      <c r="O42" s="125">
        <f t="shared" si="28"/>
        <v>0</v>
      </c>
      <c r="P42" s="28"/>
      <c r="R42" s="159">
        <v>14</v>
      </c>
      <c r="S42" s="169">
        <f t="shared" si="20"/>
        <v>51.334208327950478</v>
      </c>
    </row>
    <row r="43" spans="2:19">
      <c r="B43" s="175"/>
      <c r="C43" s="40" t="s">
        <v>382</v>
      </c>
      <c r="D43" s="8">
        <f t="shared" si="28"/>
        <v>0</v>
      </c>
      <c r="E43" s="8">
        <f t="shared" si="28"/>
        <v>0</v>
      </c>
      <c r="F43" s="8">
        <f t="shared" si="28"/>
        <v>0</v>
      </c>
      <c r="G43" s="8">
        <f t="shared" si="28"/>
        <v>0</v>
      </c>
      <c r="H43" s="8">
        <f t="shared" si="28"/>
        <v>0</v>
      </c>
      <c r="I43" s="8">
        <f t="shared" si="28"/>
        <v>0</v>
      </c>
      <c r="J43" s="8">
        <f t="shared" si="28"/>
        <v>0</v>
      </c>
      <c r="K43" s="8">
        <f t="shared" si="28"/>
        <v>0</v>
      </c>
      <c r="L43" s="8">
        <f t="shared" si="28"/>
        <v>0</v>
      </c>
      <c r="M43" s="8">
        <f t="shared" si="28"/>
        <v>0</v>
      </c>
      <c r="N43" s="8">
        <f t="shared" si="28"/>
        <v>0</v>
      </c>
      <c r="O43" s="93">
        <f t="shared" si="28"/>
        <v>0</v>
      </c>
      <c r="P43" s="28"/>
      <c r="R43" s="159">
        <v>15</v>
      </c>
      <c r="S43" s="169">
        <f t="shared" si="20"/>
        <v>48.767497911552951</v>
      </c>
    </row>
    <row r="44" spans="2:19">
      <c r="B44" s="175"/>
      <c r="C44" s="40" t="s">
        <v>384</v>
      </c>
      <c r="D44" s="8">
        <f>D42+D43</f>
        <v>0</v>
      </c>
      <c r="E44" s="8">
        <f>E42+E43</f>
        <v>0</v>
      </c>
      <c r="F44" s="8">
        <f t="shared" ref="F44:O44" si="29">F42+F43</f>
        <v>0</v>
      </c>
      <c r="G44" s="8">
        <f t="shared" si="29"/>
        <v>0</v>
      </c>
      <c r="H44" s="8">
        <f t="shared" si="29"/>
        <v>0</v>
      </c>
      <c r="I44" s="8">
        <f t="shared" si="29"/>
        <v>0</v>
      </c>
      <c r="J44" s="8">
        <f t="shared" si="29"/>
        <v>0</v>
      </c>
      <c r="K44" s="8">
        <f t="shared" si="29"/>
        <v>0</v>
      </c>
      <c r="L44" s="8">
        <f t="shared" si="29"/>
        <v>0</v>
      </c>
      <c r="M44" s="8">
        <f t="shared" si="29"/>
        <v>0</v>
      </c>
      <c r="N44" s="8">
        <f t="shared" si="29"/>
        <v>0</v>
      </c>
      <c r="O44" s="93">
        <f t="shared" si="29"/>
        <v>0</v>
      </c>
      <c r="P44" s="28"/>
      <c r="Q44" s="1" t="s">
        <v>390</v>
      </c>
      <c r="R44" s="159">
        <v>16</v>
      </c>
      <c r="S44" s="169">
        <f t="shared" si="20"/>
        <v>46.329123015975298</v>
      </c>
    </row>
    <row r="45" spans="2:19" ht="21" thickBot="1">
      <c r="B45" s="175"/>
      <c r="C45" s="177" t="s">
        <v>385</v>
      </c>
      <c r="D45" s="61">
        <f>D44</f>
        <v>0</v>
      </c>
      <c r="E45" s="61">
        <f>D45+E44</f>
        <v>0</v>
      </c>
      <c r="F45" s="61">
        <f t="shared" ref="F45:O45" si="30">E45+F44</f>
        <v>0</v>
      </c>
      <c r="G45" s="61">
        <f t="shared" si="30"/>
        <v>0</v>
      </c>
      <c r="H45" s="61">
        <f t="shared" si="30"/>
        <v>0</v>
      </c>
      <c r="I45" s="61">
        <f t="shared" si="30"/>
        <v>0</v>
      </c>
      <c r="J45" s="61">
        <f t="shared" si="30"/>
        <v>0</v>
      </c>
      <c r="K45" s="61">
        <f t="shared" si="30"/>
        <v>0</v>
      </c>
      <c r="L45" s="61">
        <f t="shared" si="30"/>
        <v>0</v>
      </c>
      <c r="M45" s="61">
        <f t="shared" si="30"/>
        <v>0</v>
      </c>
      <c r="N45" s="61">
        <f t="shared" si="30"/>
        <v>0</v>
      </c>
      <c r="O45" s="131">
        <f t="shared" si="30"/>
        <v>0</v>
      </c>
      <c r="P45" s="28"/>
      <c r="Q45" s="97">
        <f>O45*$Q$30</f>
        <v>0</v>
      </c>
      <c r="R45" s="159">
        <v>17</v>
      </c>
      <c r="S45" s="169">
        <f t="shared" si="20"/>
        <v>44.012666865176534</v>
      </c>
    </row>
    <row r="46" spans="2:19">
      <c r="B46" s="175"/>
      <c r="C46" s="181" t="s">
        <v>388</v>
      </c>
      <c r="D46" s="68">
        <f>D40+D44</f>
        <v>0</v>
      </c>
      <c r="E46" s="68">
        <f>E40+E44</f>
        <v>0</v>
      </c>
      <c r="F46" s="68">
        <f t="shared" ref="F46:O46" si="31">F40+F44</f>
        <v>0</v>
      </c>
      <c r="G46" s="68">
        <f t="shared" si="31"/>
        <v>0</v>
      </c>
      <c r="H46" s="68">
        <f t="shared" si="31"/>
        <v>0</v>
      </c>
      <c r="I46" s="68">
        <f t="shared" si="31"/>
        <v>0</v>
      </c>
      <c r="J46" s="68">
        <f t="shared" si="31"/>
        <v>0</v>
      </c>
      <c r="K46" s="68">
        <f t="shared" si="31"/>
        <v>0</v>
      </c>
      <c r="L46" s="68">
        <f t="shared" si="31"/>
        <v>0</v>
      </c>
      <c r="M46" s="68">
        <f t="shared" si="31"/>
        <v>0</v>
      </c>
      <c r="N46" s="68">
        <f t="shared" si="31"/>
        <v>0</v>
      </c>
      <c r="O46" s="132">
        <f t="shared" si="31"/>
        <v>0</v>
      </c>
      <c r="P46" s="28"/>
      <c r="R46" s="159">
        <v>18</v>
      </c>
      <c r="S46" s="169">
        <f t="shared" si="20"/>
        <v>41.812033521917705</v>
      </c>
    </row>
    <row r="47" spans="2:19" ht="21" thickBot="1">
      <c r="B47" s="178"/>
      <c r="C47" s="182" t="s">
        <v>389</v>
      </c>
      <c r="D47" s="61">
        <f>D46</f>
        <v>0</v>
      </c>
      <c r="E47" s="61">
        <f>D47+E46</f>
        <v>0</v>
      </c>
      <c r="F47" s="61">
        <f t="shared" ref="F47:O47" si="32">E47+F46</f>
        <v>0</v>
      </c>
      <c r="G47" s="61">
        <f t="shared" si="32"/>
        <v>0</v>
      </c>
      <c r="H47" s="61">
        <f t="shared" si="32"/>
        <v>0</v>
      </c>
      <c r="I47" s="61">
        <f t="shared" si="32"/>
        <v>0</v>
      </c>
      <c r="J47" s="61">
        <f t="shared" si="32"/>
        <v>0</v>
      </c>
      <c r="K47" s="61">
        <f t="shared" si="32"/>
        <v>0</v>
      </c>
      <c r="L47" s="61">
        <f t="shared" si="32"/>
        <v>0</v>
      </c>
      <c r="M47" s="61">
        <f t="shared" si="32"/>
        <v>0</v>
      </c>
      <c r="N47" s="61">
        <f t="shared" si="32"/>
        <v>0</v>
      </c>
      <c r="O47" s="131">
        <f t="shared" si="32"/>
        <v>0</v>
      </c>
      <c r="P47" s="28"/>
      <c r="R47" s="159">
        <v>19</v>
      </c>
      <c r="S47" s="169">
        <f t="shared" si="20"/>
        <v>39.721431845821819</v>
      </c>
    </row>
    <row r="48" spans="2:19">
      <c r="B48" s="183">
        <f>B22</f>
        <v>1</v>
      </c>
      <c r="C48" s="180" t="s">
        <v>386</v>
      </c>
      <c r="D48" s="56">
        <f>D32-D40</f>
        <v>0</v>
      </c>
      <c r="E48" s="56">
        <f t="shared" ref="E48:O48" si="33">E32-E40</f>
        <v>0</v>
      </c>
      <c r="F48" s="56">
        <f t="shared" si="33"/>
        <v>0</v>
      </c>
      <c r="G48" s="56">
        <f t="shared" si="33"/>
        <v>0</v>
      </c>
      <c r="H48" s="56">
        <f t="shared" si="33"/>
        <v>0</v>
      </c>
      <c r="I48" s="56">
        <f t="shared" si="33"/>
        <v>0</v>
      </c>
      <c r="J48" s="56">
        <f>J32-J40</f>
        <v>0</v>
      </c>
      <c r="K48" s="56">
        <f t="shared" si="33"/>
        <v>0</v>
      </c>
      <c r="L48" s="56">
        <f t="shared" si="33"/>
        <v>0</v>
      </c>
      <c r="M48" s="56">
        <f t="shared" si="33"/>
        <v>0</v>
      </c>
      <c r="N48" s="56">
        <f t="shared" si="33"/>
        <v>0</v>
      </c>
      <c r="O48" s="125">
        <f t="shared" si="33"/>
        <v>0</v>
      </c>
      <c r="P48" s="28"/>
      <c r="R48" s="159">
        <v>20</v>
      </c>
      <c r="S48" s="169">
        <f t="shared" si="20"/>
        <v>37.735360253530729</v>
      </c>
    </row>
    <row r="49" spans="2:21" ht="21" thickBot="1">
      <c r="B49" s="175"/>
      <c r="C49" s="94" t="s">
        <v>379</v>
      </c>
      <c r="D49" s="116">
        <f t="shared" ref="D49:O55" si="34">D33-D41</f>
        <v>0</v>
      </c>
      <c r="E49" s="116">
        <f t="shared" si="34"/>
        <v>0</v>
      </c>
      <c r="F49" s="116">
        <f t="shared" si="34"/>
        <v>0</v>
      </c>
      <c r="G49" s="116">
        <f t="shared" si="34"/>
        <v>0</v>
      </c>
      <c r="H49" s="116">
        <f t="shared" si="34"/>
        <v>0</v>
      </c>
      <c r="I49" s="116">
        <f t="shared" si="34"/>
        <v>0</v>
      </c>
      <c r="J49" s="116">
        <f t="shared" si="34"/>
        <v>0</v>
      </c>
      <c r="K49" s="116">
        <f t="shared" si="34"/>
        <v>0</v>
      </c>
      <c r="L49" s="116">
        <f t="shared" si="34"/>
        <v>0</v>
      </c>
      <c r="M49" s="116">
        <f t="shared" si="34"/>
        <v>0</v>
      </c>
      <c r="N49" s="116">
        <f t="shared" si="34"/>
        <v>0</v>
      </c>
      <c r="O49" s="130">
        <f t="shared" si="34"/>
        <v>0</v>
      </c>
      <c r="P49" s="28"/>
      <c r="R49" s="159">
        <v>21</v>
      </c>
      <c r="S49" s="169">
        <f t="shared" si="20"/>
        <v>35.848592240854188</v>
      </c>
    </row>
    <row r="50" spans="2:21">
      <c r="B50" s="175"/>
      <c r="C50" s="119" t="s">
        <v>380</v>
      </c>
      <c r="D50" s="56">
        <f t="shared" si="34"/>
        <v>0</v>
      </c>
      <c r="E50" s="56">
        <f t="shared" si="34"/>
        <v>0</v>
      </c>
      <c r="F50" s="56">
        <f t="shared" si="34"/>
        <v>0</v>
      </c>
      <c r="G50" s="56">
        <f t="shared" si="34"/>
        <v>0</v>
      </c>
      <c r="H50" s="56">
        <f t="shared" si="34"/>
        <v>0</v>
      </c>
      <c r="I50" s="56">
        <f t="shared" si="34"/>
        <v>0</v>
      </c>
      <c r="J50" s="56">
        <f t="shared" si="34"/>
        <v>0</v>
      </c>
      <c r="K50" s="56">
        <f t="shared" si="34"/>
        <v>0</v>
      </c>
      <c r="L50" s="56">
        <f t="shared" si="34"/>
        <v>0</v>
      </c>
      <c r="M50" s="56">
        <f t="shared" si="34"/>
        <v>0</v>
      </c>
      <c r="N50" s="56">
        <f t="shared" si="34"/>
        <v>0</v>
      </c>
      <c r="O50" s="125">
        <f t="shared" si="34"/>
        <v>0</v>
      </c>
      <c r="P50" s="28"/>
      <c r="R50" s="159">
        <v>22</v>
      </c>
      <c r="S50" s="169">
        <f t="shared" si="20"/>
        <v>34.056162628811478</v>
      </c>
    </row>
    <row r="51" spans="2:21">
      <c r="B51" s="175"/>
      <c r="C51" s="40" t="s">
        <v>382</v>
      </c>
      <c r="D51" s="8">
        <f t="shared" si="34"/>
        <v>0</v>
      </c>
      <c r="E51" s="8">
        <f t="shared" si="34"/>
        <v>0</v>
      </c>
      <c r="F51" s="8">
        <f t="shared" si="34"/>
        <v>0</v>
      </c>
      <c r="G51" s="8">
        <f t="shared" si="34"/>
        <v>0</v>
      </c>
      <c r="H51" s="8">
        <f t="shared" si="34"/>
        <v>0</v>
      </c>
      <c r="I51" s="8">
        <f t="shared" si="34"/>
        <v>0</v>
      </c>
      <c r="J51" s="8">
        <f t="shared" si="34"/>
        <v>0</v>
      </c>
      <c r="K51" s="8">
        <f t="shared" si="34"/>
        <v>0</v>
      </c>
      <c r="L51" s="8">
        <f t="shared" si="34"/>
        <v>0</v>
      </c>
      <c r="M51" s="8">
        <f t="shared" si="34"/>
        <v>0</v>
      </c>
      <c r="N51" s="8">
        <f t="shared" si="34"/>
        <v>0</v>
      </c>
      <c r="O51" s="93">
        <f t="shared" si="34"/>
        <v>0</v>
      </c>
      <c r="P51" s="28"/>
      <c r="Q51" s="184">
        <f>B22</f>
        <v>1</v>
      </c>
      <c r="R51" s="159">
        <v>23</v>
      </c>
      <c r="S51" s="169">
        <f t="shared" si="20"/>
        <v>32.353354497370901</v>
      </c>
    </row>
    <row r="52" spans="2:21">
      <c r="B52" s="175"/>
      <c r="C52" s="40" t="s">
        <v>384</v>
      </c>
      <c r="D52" s="8">
        <f t="shared" si="34"/>
        <v>0</v>
      </c>
      <c r="E52" s="8">
        <f t="shared" si="34"/>
        <v>0</v>
      </c>
      <c r="F52" s="8">
        <f t="shared" si="34"/>
        <v>0</v>
      </c>
      <c r="G52" s="8">
        <f t="shared" si="34"/>
        <v>0</v>
      </c>
      <c r="H52" s="8">
        <f t="shared" si="34"/>
        <v>0</v>
      </c>
      <c r="I52" s="8">
        <f t="shared" si="34"/>
        <v>0</v>
      </c>
      <c r="J52" s="8">
        <f t="shared" si="34"/>
        <v>0</v>
      </c>
      <c r="K52" s="8">
        <f t="shared" si="34"/>
        <v>0</v>
      </c>
      <c r="L52" s="8">
        <f t="shared" si="34"/>
        <v>0</v>
      </c>
      <c r="M52" s="8">
        <f t="shared" si="34"/>
        <v>0</v>
      </c>
      <c r="N52" s="8">
        <f t="shared" si="34"/>
        <v>0</v>
      </c>
      <c r="O52" s="93">
        <f t="shared" si="34"/>
        <v>0</v>
      </c>
      <c r="P52" s="28"/>
      <c r="Q52" s="1" t="s">
        <v>391</v>
      </c>
      <c r="R52" s="159">
        <v>24</v>
      </c>
      <c r="S52" s="169">
        <f t="shared" si="20"/>
        <v>30.735686772502355</v>
      </c>
    </row>
    <row r="53" spans="2:21" ht="21" thickBot="1">
      <c r="B53" s="175"/>
      <c r="C53" s="177" t="s">
        <v>385</v>
      </c>
      <c r="D53" s="61">
        <f t="shared" si="34"/>
        <v>0</v>
      </c>
      <c r="E53" s="61">
        <f t="shared" si="34"/>
        <v>0</v>
      </c>
      <c r="F53" s="61">
        <f t="shared" si="34"/>
        <v>0</v>
      </c>
      <c r="G53" s="61">
        <f t="shared" si="34"/>
        <v>0</v>
      </c>
      <c r="H53" s="61">
        <f t="shared" si="34"/>
        <v>0</v>
      </c>
      <c r="I53" s="61">
        <f t="shared" si="34"/>
        <v>0</v>
      </c>
      <c r="J53" s="61">
        <f t="shared" si="34"/>
        <v>0</v>
      </c>
      <c r="K53" s="61">
        <f t="shared" si="34"/>
        <v>0</v>
      </c>
      <c r="L53" s="61">
        <f t="shared" si="34"/>
        <v>0</v>
      </c>
      <c r="M53" s="61">
        <f t="shared" si="34"/>
        <v>0</v>
      </c>
      <c r="N53" s="61">
        <f t="shared" si="34"/>
        <v>0</v>
      </c>
      <c r="O53" s="131">
        <f>O37-O45</f>
        <v>0</v>
      </c>
      <c r="P53" s="28"/>
      <c r="Q53" s="97">
        <f>O53*$Q$30</f>
        <v>0</v>
      </c>
      <c r="R53" s="159">
        <v>25</v>
      </c>
      <c r="S53" s="169">
        <f t="shared" si="20"/>
        <v>29.198902433877237</v>
      </c>
    </row>
    <row r="54" spans="2:21">
      <c r="B54" s="175"/>
      <c r="C54" s="181" t="s">
        <v>388</v>
      </c>
      <c r="D54" s="68">
        <f t="shared" si="34"/>
        <v>0</v>
      </c>
      <c r="E54" s="68">
        <f t="shared" si="34"/>
        <v>0</v>
      </c>
      <c r="F54" s="68">
        <f t="shared" si="34"/>
        <v>0</v>
      </c>
      <c r="G54" s="68">
        <f>G38-G46</f>
        <v>0</v>
      </c>
      <c r="H54" s="68">
        <f>H38-H46</f>
        <v>0</v>
      </c>
      <c r="I54" s="68">
        <f t="shared" si="34"/>
        <v>0</v>
      </c>
      <c r="J54" s="68">
        <f t="shared" si="34"/>
        <v>0</v>
      </c>
      <c r="K54" s="68">
        <f t="shared" si="34"/>
        <v>0</v>
      </c>
      <c r="L54" s="68">
        <f t="shared" si="34"/>
        <v>0</v>
      </c>
      <c r="M54" s="68">
        <f t="shared" si="34"/>
        <v>0</v>
      </c>
      <c r="N54" s="68">
        <f t="shared" si="34"/>
        <v>0</v>
      </c>
      <c r="O54" s="132">
        <f t="shared" si="34"/>
        <v>0</v>
      </c>
      <c r="P54" s="28"/>
      <c r="R54" s="159">
        <v>26</v>
      </c>
      <c r="S54" s="169">
        <f t="shared" si="20"/>
        <v>27.738957312183373</v>
      </c>
    </row>
    <row r="55" spans="2:21" ht="21" thickBot="1">
      <c r="B55" s="178"/>
      <c r="C55" s="182" t="s">
        <v>389</v>
      </c>
      <c r="D55" s="61">
        <f t="shared" si="34"/>
        <v>0</v>
      </c>
      <c r="E55" s="61">
        <f t="shared" si="34"/>
        <v>0</v>
      </c>
      <c r="F55" s="61">
        <f t="shared" si="34"/>
        <v>0</v>
      </c>
      <c r="G55" s="61">
        <f t="shared" si="34"/>
        <v>0</v>
      </c>
      <c r="H55" s="61">
        <f t="shared" si="34"/>
        <v>0</v>
      </c>
      <c r="I55" s="61">
        <f t="shared" si="34"/>
        <v>0</v>
      </c>
      <c r="J55" s="61">
        <f t="shared" si="34"/>
        <v>0</v>
      </c>
      <c r="K55" s="61">
        <f t="shared" si="34"/>
        <v>0</v>
      </c>
      <c r="L55" s="61">
        <f t="shared" si="34"/>
        <v>0</v>
      </c>
      <c r="M55" s="61">
        <f t="shared" si="34"/>
        <v>0</v>
      </c>
      <c r="N55" s="61">
        <f t="shared" si="34"/>
        <v>0</v>
      </c>
      <c r="O55" s="131">
        <f t="shared" si="34"/>
        <v>0</v>
      </c>
      <c r="P55" s="28"/>
      <c r="R55" s="159">
        <v>27</v>
      </c>
      <c r="S55" s="169">
        <f t="shared" si="20"/>
        <v>26.352009446574204</v>
      </c>
    </row>
    <row r="56" spans="2:21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R56" s="159">
        <v>28</v>
      </c>
      <c r="S56" s="169">
        <f t="shared" si="20"/>
        <v>25.034408974245494</v>
      </c>
    </row>
    <row r="57" spans="2:21">
      <c r="D57" s="5"/>
      <c r="E57" s="5"/>
      <c r="F57" s="5"/>
      <c r="G57" s="5"/>
      <c r="H57" s="5"/>
      <c r="I57" s="34"/>
      <c r="J57" s="5"/>
      <c r="K57" s="5"/>
      <c r="L57" s="5"/>
      <c r="M57" s="5"/>
      <c r="N57" s="5"/>
      <c r="O57" s="5"/>
      <c r="P57" s="5"/>
      <c r="Q57" s="1" t="s">
        <v>383</v>
      </c>
      <c r="R57" s="159">
        <v>29</v>
      </c>
      <c r="S57" s="169">
        <f t="shared" si="20"/>
        <v>23.782688525533217</v>
      </c>
    </row>
    <row r="58" spans="2:21" ht="21" thickBot="1">
      <c r="B58" s="161">
        <v>2</v>
      </c>
      <c r="D58" s="162" t="s">
        <v>392</v>
      </c>
      <c r="E58" s="162"/>
      <c r="G58" t="s">
        <v>393</v>
      </c>
      <c r="I58" t="s">
        <v>394</v>
      </c>
      <c r="Q58" s="171">
        <v>0.1</v>
      </c>
      <c r="S58" s="169">
        <f t="shared" si="20"/>
        <v>22.593554099256554</v>
      </c>
      <c r="U58">
        <f>1500/6</f>
        <v>250</v>
      </c>
    </row>
    <row r="59" spans="2:21" ht="21" thickBot="1">
      <c r="B59" s="163">
        <f>B23+1</f>
        <v>2026</v>
      </c>
      <c r="C59" s="164"/>
      <c r="D59" s="165" t="s">
        <v>363</v>
      </c>
      <c r="E59" s="165" t="s">
        <v>364</v>
      </c>
      <c r="F59" s="165" t="s">
        <v>365</v>
      </c>
      <c r="G59" s="165" t="s">
        <v>366</v>
      </c>
      <c r="H59" s="165" t="s">
        <v>367</v>
      </c>
      <c r="I59" s="165" t="s">
        <v>368</v>
      </c>
      <c r="J59" s="185" t="s">
        <v>369</v>
      </c>
      <c r="K59" s="165" t="s">
        <v>370</v>
      </c>
      <c r="L59" s="165" t="s">
        <v>371</v>
      </c>
      <c r="M59" s="165" t="s">
        <v>372</v>
      </c>
      <c r="N59" s="165" t="s">
        <v>373</v>
      </c>
      <c r="O59" s="165" t="s">
        <v>374</v>
      </c>
      <c r="P59" s="1"/>
      <c r="R59">
        <v>1125</v>
      </c>
      <c r="S59">
        <v>12</v>
      </c>
      <c r="T59">
        <f>R59*S59</f>
        <v>13500</v>
      </c>
    </row>
    <row r="60" spans="2:21">
      <c r="B60" s="166">
        <f>B58</f>
        <v>2</v>
      </c>
      <c r="C60" s="120" t="s">
        <v>375</v>
      </c>
      <c r="D60" s="56">
        <f>$E$10/12</f>
        <v>666.66666666666663</v>
      </c>
      <c r="E60" s="56">
        <f t="shared" ref="E60:O60" si="35">$E$10/12</f>
        <v>666.66666666666663</v>
      </c>
      <c r="F60" s="56">
        <f t="shared" si="35"/>
        <v>666.66666666666663</v>
      </c>
      <c r="G60" s="56">
        <f t="shared" si="35"/>
        <v>666.66666666666663</v>
      </c>
      <c r="H60" s="56">
        <f t="shared" si="35"/>
        <v>666.66666666666663</v>
      </c>
      <c r="I60" s="56">
        <f t="shared" si="35"/>
        <v>666.66666666666663</v>
      </c>
      <c r="J60" s="56">
        <f t="shared" si="35"/>
        <v>666.66666666666663</v>
      </c>
      <c r="K60" s="56">
        <f t="shared" si="35"/>
        <v>666.66666666666663</v>
      </c>
      <c r="L60" s="56">
        <f t="shared" si="35"/>
        <v>666.66666666666663</v>
      </c>
      <c r="M60" s="56">
        <f t="shared" si="35"/>
        <v>666.66666666666663</v>
      </c>
      <c r="N60" s="56">
        <f t="shared" si="35"/>
        <v>666.66666666666663</v>
      </c>
      <c r="O60" s="125">
        <f t="shared" si="35"/>
        <v>666.66666666666663</v>
      </c>
      <c r="P60" s="28"/>
      <c r="R60">
        <v>1125</v>
      </c>
      <c r="S60">
        <v>2</v>
      </c>
      <c r="T60">
        <f>R60*S60</f>
        <v>2250</v>
      </c>
    </row>
    <row r="61" spans="2:21">
      <c r="B61" s="167" t="s">
        <v>376</v>
      </c>
      <c r="C61" s="119" t="s">
        <v>377</v>
      </c>
      <c r="D61" s="67">
        <f>D26*(1-$B$63)</f>
        <v>0</v>
      </c>
      <c r="E61" s="68">
        <f t="shared" ref="E61:O61" si="36">E26*(1-$B$63)</f>
        <v>0</v>
      </c>
      <c r="F61" s="68">
        <f t="shared" si="36"/>
        <v>0</v>
      </c>
      <c r="G61" s="68">
        <f t="shared" si="36"/>
        <v>0</v>
      </c>
      <c r="H61" s="68">
        <f t="shared" si="36"/>
        <v>0</v>
      </c>
      <c r="I61" s="68">
        <f t="shared" si="36"/>
        <v>0</v>
      </c>
      <c r="J61" s="68">
        <f t="shared" si="36"/>
        <v>0</v>
      </c>
      <c r="K61" s="68">
        <f t="shared" si="36"/>
        <v>0</v>
      </c>
      <c r="L61" s="68">
        <f t="shared" si="36"/>
        <v>0</v>
      </c>
      <c r="M61" s="68">
        <f t="shared" si="36"/>
        <v>0</v>
      </c>
      <c r="N61" s="68">
        <f t="shared" si="36"/>
        <v>0</v>
      </c>
      <c r="O61" s="132">
        <f t="shared" si="36"/>
        <v>0</v>
      </c>
      <c r="P61" s="28"/>
      <c r="Q61" s="97">
        <f>SUM(D61:O61)</f>
        <v>0</v>
      </c>
      <c r="R61">
        <v>2000</v>
      </c>
      <c r="S61">
        <v>6</v>
      </c>
      <c r="T61">
        <f t="shared" ref="T61:T62" si="37">R61*S61</f>
        <v>12000</v>
      </c>
    </row>
    <row r="62" spans="2:21">
      <c r="B62" s="186" t="s">
        <v>395</v>
      </c>
      <c r="C62" s="119" t="s">
        <v>378</v>
      </c>
      <c r="D62" s="67">
        <f>D60+D61</f>
        <v>666.66666666666663</v>
      </c>
      <c r="E62" s="68">
        <f t="shared" ref="E62:O62" si="38">E60+E61</f>
        <v>666.66666666666663</v>
      </c>
      <c r="F62" s="68">
        <f t="shared" si="38"/>
        <v>666.66666666666663</v>
      </c>
      <c r="G62" s="68">
        <f t="shared" si="38"/>
        <v>666.66666666666663</v>
      </c>
      <c r="H62" s="68">
        <f t="shared" si="38"/>
        <v>666.66666666666663</v>
      </c>
      <c r="I62" s="68">
        <f t="shared" si="38"/>
        <v>666.66666666666663</v>
      </c>
      <c r="J62" s="68">
        <f>J60+J61</f>
        <v>666.66666666666663</v>
      </c>
      <c r="K62" s="68">
        <f t="shared" si="38"/>
        <v>666.66666666666663</v>
      </c>
      <c r="L62" s="68">
        <f t="shared" si="38"/>
        <v>666.66666666666663</v>
      </c>
      <c r="M62" s="68">
        <f t="shared" si="38"/>
        <v>666.66666666666663</v>
      </c>
      <c r="N62" s="68">
        <f t="shared" si="38"/>
        <v>666.66666666666663</v>
      </c>
      <c r="O62" s="132">
        <f t="shared" si="38"/>
        <v>666.66666666666663</v>
      </c>
      <c r="P62" s="28"/>
      <c r="Q62" s="97">
        <f>SUM(D62:O62)</f>
        <v>8000.0000000000009</v>
      </c>
      <c r="R62" s="187">
        <v>250</v>
      </c>
      <c r="S62">
        <v>6</v>
      </c>
      <c r="T62">
        <f t="shared" si="37"/>
        <v>1500</v>
      </c>
    </row>
    <row r="63" spans="2:21" ht="21" thickBot="1">
      <c r="B63" s="188">
        <v>0</v>
      </c>
      <c r="C63" s="94" t="s">
        <v>379</v>
      </c>
      <c r="D63" s="189">
        <f>O27+D60</f>
        <v>666.66666666666663</v>
      </c>
      <c r="E63" s="61">
        <f>D63+E60</f>
        <v>1333.3333333333333</v>
      </c>
      <c r="F63" s="61">
        <f>E63+F60</f>
        <v>2000</v>
      </c>
      <c r="G63" s="61">
        <f>F63+G60</f>
        <v>2666.6666666666665</v>
      </c>
      <c r="H63" s="61">
        <f t="shared" ref="H63:O63" si="39">G63+H60</f>
        <v>3333.333333333333</v>
      </c>
      <c r="I63" s="61">
        <f>H63+I60</f>
        <v>3999.9999999999995</v>
      </c>
      <c r="J63" s="61">
        <f>I63+J60</f>
        <v>4666.6666666666661</v>
      </c>
      <c r="K63" s="61">
        <f>J63+K60</f>
        <v>5333.333333333333</v>
      </c>
      <c r="L63" s="61">
        <f t="shared" si="39"/>
        <v>6000</v>
      </c>
      <c r="M63" s="61">
        <f t="shared" si="39"/>
        <v>6666.666666666667</v>
      </c>
      <c r="N63" s="61">
        <f t="shared" si="39"/>
        <v>7333.3333333333339</v>
      </c>
      <c r="O63" s="131">
        <f t="shared" si="39"/>
        <v>8000.0000000000009</v>
      </c>
      <c r="P63" s="28"/>
      <c r="Q63" s="5">
        <f>O63*(1-$B$63)</f>
        <v>8000.0000000000009</v>
      </c>
    </row>
    <row r="64" spans="2:21">
      <c r="B64" s="168" t="s">
        <v>396</v>
      </c>
      <c r="C64" s="120" t="s">
        <v>380</v>
      </c>
      <c r="D64" s="67">
        <f>$F$10/12</f>
        <v>0</v>
      </c>
      <c r="E64" s="68">
        <f t="shared" ref="E64:O64" si="40">$F$10/12</f>
        <v>0</v>
      </c>
      <c r="F64" s="68">
        <f t="shared" si="40"/>
        <v>0</v>
      </c>
      <c r="G64" s="68">
        <f t="shared" si="40"/>
        <v>0</v>
      </c>
      <c r="H64" s="68">
        <f t="shared" si="40"/>
        <v>0</v>
      </c>
      <c r="I64" s="68">
        <f t="shared" si="40"/>
        <v>0</v>
      </c>
      <c r="J64" s="68">
        <f t="shared" si="40"/>
        <v>0</v>
      </c>
      <c r="K64" s="68">
        <f t="shared" si="40"/>
        <v>0</v>
      </c>
      <c r="L64" s="68">
        <f t="shared" si="40"/>
        <v>0</v>
      </c>
      <c r="M64" s="68">
        <f t="shared" si="40"/>
        <v>0</v>
      </c>
      <c r="N64" s="68">
        <f t="shared" si="40"/>
        <v>0</v>
      </c>
      <c r="O64" s="132">
        <f t="shared" si="40"/>
        <v>0</v>
      </c>
      <c r="P64" s="28"/>
      <c r="Q64" s="97"/>
    </row>
    <row r="65" spans="2:17">
      <c r="B65" s="188">
        <v>0.3</v>
      </c>
      <c r="C65" s="40" t="s">
        <v>382</v>
      </c>
      <c r="D65" s="190">
        <f>O30*(1-B65)</f>
        <v>0</v>
      </c>
      <c r="E65" s="8">
        <f>D64+D65</f>
        <v>0</v>
      </c>
      <c r="F65" s="8">
        <f>E64+E65</f>
        <v>0</v>
      </c>
      <c r="G65" s="8">
        <f t="shared" ref="G65:O65" si="41">F64+F65</f>
        <v>0</v>
      </c>
      <c r="H65" s="8">
        <f t="shared" si="41"/>
        <v>0</v>
      </c>
      <c r="I65" s="8">
        <f t="shared" si="41"/>
        <v>0</v>
      </c>
      <c r="J65" s="8">
        <f t="shared" si="41"/>
        <v>0</v>
      </c>
      <c r="K65" s="8">
        <f t="shared" si="41"/>
        <v>0</v>
      </c>
      <c r="L65" s="8">
        <f t="shared" si="41"/>
        <v>0</v>
      </c>
      <c r="M65" s="8">
        <f t="shared" si="41"/>
        <v>0</v>
      </c>
      <c r="N65" s="8">
        <f t="shared" si="41"/>
        <v>0</v>
      </c>
      <c r="O65" s="93">
        <f t="shared" si="41"/>
        <v>0</v>
      </c>
      <c r="P65" s="28"/>
      <c r="Q65" s="97"/>
    </row>
    <row r="66" spans="2:17">
      <c r="B66" s="191" t="s">
        <v>397</v>
      </c>
      <c r="C66" s="40" t="s">
        <v>384</v>
      </c>
      <c r="D66" s="8">
        <f t="shared" ref="D66:O66" si="42">D64+D65</f>
        <v>0</v>
      </c>
      <c r="E66" s="8">
        <f t="shared" si="42"/>
        <v>0</v>
      </c>
      <c r="F66" s="8">
        <f t="shared" si="42"/>
        <v>0</v>
      </c>
      <c r="G66" s="8">
        <f t="shared" si="42"/>
        <v>0</v>
      </c>
      <c r="H66" s="8">
        <f t="shared" si="42"/>
        <v>0</v>
      </c>
      <c r="I66" s="8">
        <f t="shared" si="42"/>
        <v>0</v>
      </c>
      <c r="J66" s="8">
        <f t="shared" si="42"/>
        <v>0</v>
      </c>
      <c r="K66" s="8">
        <f t="shared" si="42"/>
        <v>0</v>
      </c>
      <c r="L66" s="8">
        <f t="shared" si="42"/>
        <v>0</v>
      </c>
      <c r="M66" s="8">
        <f t="shared" si="42"/>
        <v>0</v>
      </c>
      <c r="N66" s="8">
        <f t="shared" si="42"/>
        <v>0</v>
      </c>
      <c r="O66" s="93">
        <f t="shared" si="42"/>
        <v>0</v>
      </c>
      <c r="P66" s="28"/>
      <c r="Q66" s="97"/>
    </row>
    <row r="67" spans="2:17" ht="21" thickBot="1">
      <c r="B67" s="172"/>
      <c r="C67" s="94" t="s">
        <v>385</v>
      </c>
      <c r="D67" s="61">
        <f>SUM($D66:D66)</f>
        <v>0</v>
      </c>
      <c r="E67" s="61">
        <f>SUM($D66:E66)</f>
        <v>0</v>
      </c>
      <c r="F67" s="61">
        <f>SUM($D66:F66)</f>
        <v>0</v>
      </c>
      <c r="G67" s="61">
        <f>SUM($D66:G66)</f>
        <v>0</v>
      </c>
      <c r="H67" s="61">
        <f>SUM($D66:H66)</f>
        <v>0</v>
      </c>
      <c r="I67" s="61">
        <f>SUM($D66:I66)</f>
        <v>0</v>
      </c>
      <c r="J67" s="61">
        <f>SUM($D66:J66)</f>
        <v>0</v>
      </c>
      <c r="K67" s="61">
        <f>SUM($D66:K66)</f>
        <v>0</v>
      </c>
      <c r="L67" s="61">
        <f>SUM($D66:L66)</f>
        <v>0</v>
      </c>
      <c r="M67" s="61">
        <f>SUM($D66:M66)</f>
        <v>0</v>
      </c>
      <c r="N67" s="61">
        <f>SUM($D66:N66)</f>
        <v>0</v>
      </c>
      <c r="O67" s="131">
        <f>SUM($D66:O66)</f>
        <v>0</v>
      </c>
      <c r="P67" s="28"/>
    </row>
    <row r="68" spans="2:17">
      <c r="B68" s="173">
        <f>B58</f>
        <v>2</v>
      </c>
      <c r="C68" s="174" t="s">
        <v>386</v>
      </c>
      <c r="D68" s="56">
        <f>D62*$H$7</f>
        <v>1866666.6666666665</v>
      </c>
      <c r="E68" s="56">
        <f t="shared" ref="E68:O68" si="43">E62*$H$7</f>
        <v>1866666.6666666665</v>
      </c>
      <c r="F68" s="56">
        <f t="shared" si="43"/>
        <v>1866666.6666666665</v>
      </c>
      <c r="G68" s="56">
        <f t="shared" si="43"/>
        <v>1866666.6666666665</v>
      </c>
      <c r="H68" s="56">
        <f t="shared" si="43"/>
        <v>1866666.6666666665</v>
      </c>
      <c r="I68" s="56">
        <f t="shared" si="43"/>
        <v>1866666.6666666665</v>
      </c>
      <c r="J68" s="56">
        <f t="shared" si="43"/>
        <v>1866666.6666666665</v>
      </c>
      <c r="K68" s="56">
        <f t="shared" si="43"/>
        <v>1866666.6666666665</v>
      </c>
      <c r="L68" s="56">
        <f t="shared" si="43"/>
        <v>1866666.6666666665</v>
      </c>
      <c r="M68" s="56">
        <f t="shared" si="43"/>
        <v>1866666.6666666665</v>
      </c>
      <c r="N68" s="56">
        <f t="shared" si="43"/>
        <v>1866666.6666666665</v>
      </c>
      <c r="O68" s="125">
        <f t="shared" si="43"/>
        <v>1866666.6666666665</v>
      </c>
      <c r="P68" s="28"/>
    </row>
    <row r="69" spans="2:17" ht="21" thickBot="1">
      <c r="B69" s="175"/>
      <c r="C69" s="94" t="s">
        <v>379</v>
      </c>
      <c r="D69" s="116">
        <f>D68</f>
        <v>1866666.6666666665</v>
      </c>
      <c r="E69" s="116">
        <f>D69+E68</f>
        <v>3733333.333333333</v>
      </c>
      <c r="F69" s="116">
        <f t="shared" ref="F69:O69" si="44">E69+F68</f>
        <v>5600000</v>
      </c>
      <c r="G69" s="116">
        <f t="shared" si="44"/>
        <v>7466666.666666666</v>
      </c>
      <c r="H69" s="116">
        <f t="shared" si="44"/>
        <v>9333333.3333333321</v>
      </c>
      <c r="I69" s="116">
        <f t="shared" si="44"/>
        <v>11199999.999999998</v>
      </c>
      <c r="J69" s="116">
        <f t="shared" si="44"/>
        <v>13066666.666666664</v>
      </c>
      <c r="K69" s="116">
        <f t="shared" si="44"/>
        <v>14933333.33333333</v>
      </c>
      <c r="L69" s="116">
        <f t="shared" si="44"/>
        <v>16799999.999999996</v>
      </c>
      <c r="M69" s="116">
        <f t="shared" si="44"/>
        <v>18666666.666666664</v>
      </c>
      <c r="N69" s="116">
        <f t="shared" si="44"/>
        <v>20533333.333333332</v>
      </c>
      <c r="O69" s="130">
        <f t="shared" si="44"/>
        <v>22400000</v>
      </c>
      <c r="P69" s="28"/>
    </row>
    <row r="70" spans="2:17">
      <c r="B70" s="175"/>
      <c r="C70" s="119" t="s">
        <v>380</v>
      </c>
      <c r="D70" s="56">
        <f>D64*$J$7</f>
        <v>0</v>
      </c>
      <c r="E70" s="56">
        <f t="shared" ref="E70:O71" si="45">E64*$J$7</f>
        <v>0</v>
      </c>
      <c r="F70" s="56">
        <f t="shared" si="45"/>
        <v>0</v>
      </c>
      <c r="G70" s="56">
        <f t="shared" si="45"/>
        <v>0</v>
      </c>
      <c r="H70" s="56">
        <f t="shared" si="45"/>
        <v>0</v>
      </c>
      <c r="I70" s="56">
        <f t="shared" si="45"/>
        <v>0</v>
      </c>
      <c r="J70" s="56">
        <f t="shared" si="45"/>
        <v>0</v>
      </c>
      <c r="K70" s="56">
        <f t="shared" si="45"/>
        <v>0</v>
      </c>
      <c r="L70" s="56">
        <f t="shared" si="45"/>
        <v>0</v>
      </c>
      <c r="M70" s="56">
        <f t="shared" si="45"/>
        <v>0</v>
      </c>
      <c r="N70" s="56">
        <f t="shared" si="45"/>
        <v>0</v>
      </c>
      <c r="O70" s="125">
        <f t="shared" si="45"/>
        <v>0</v>
      </c>
      <c r="P70" s="28"/>
      <c r="Q70" s="97"/>
    </row>
    <row r="71" spans="2:17">
      <c r="B71" s="175"/>
      <c r="C71" s="40" t="s">
        <v>382</v>
      </c>
      <c r="D71" s="8">
        <f>D65*$J$7</f>
        <v>0</v>
      </c>
      <c r="E71" s="8">
        <f t="shared" si="45"/>
        <v>0</v>
      </c>
      <c r="F71" s="8">
        <f t="shared" si="45"/>
        <v>0</v>
      </c>
      <c r="G71" s="8">
        <f t="shared" si="45"/>
        <v>0</v>
      </c>
      <c r="H71" s="8">
        <f t="shared" si="45"/>
        <v>0</v>
      </c>
      <c r="I71" s="8">
        <f t="shared" si="45"/>
        <v>0</v>
      </c>
      <c r="J71" s="8">
        <f t="shared" si="45"/>
        <v>0</v>
      </c>
      <c r="K71" s="8">
        <f t="shared" si="45"/>
        <v>0</v>
      </c>
      <c r="L71" s="8">
        <f t="shared" si="45"/>
        <v>0</v>
      </c>
      <c r="M71" s="8">
        <f t="shared" si="45"/>
        <v>0</v>
      </c>
      <c r="N71" s="8">
        <f t="shared" si="45"/>
        <v>0</v>
      </c>
      <c r="O71" s="93">
        <f t="shared" si="45"/>
        <v>0</v>
      </c>
      <c r="P71" s="28"/>
      <c r="Q71" s="97"/>
    </row>
    <row r="72" spans="2:17">
      <c r="B72" s="175"/>
      <c r="C72" s="40" t="s">
        <v>384</v>
      </c>
      <c r="D72" s="8">
        <f>D70+D71</f>
        <v>0</v>
      </c>
      <c r="E72" s="8">
        <f>E70+E71</f>
        <v>0</v>
      </c>
      <c r="F72" s="8">
        <f>F70+F71</f>
        <v>0</v>
      </c>
      <c r="G72" s="8">
        <f t="shared" ref="G72:N72" si="46">G70+G71</f>
        <v>0</v>
      </c>
      <c r="H72" s="8">
        <f t="shared" si="46"/>
        <v>0</v>
      </c>
      <c r="I72" s="8">
        <f t="shared" si="46"/>
        <v>0</v>
      </c>
      <c r="J72" s="8">
        <f t="shared" si="46"/>
        <v>0</v>
      </c>
      <c r="K72" s="8">
        <f t="shared" si="46"/>
        <v>0</v>
      </c>
      <c r="L72" s="8">
        <f t="shared" si="46"/>
        <v>0</v>
      </c>
      <c r="M72" s="8">
        <f t="shared" si="46"/>
        <v>0</v>
      </c>
      <c r="N72" s="8">
        <f t="shared" si="46"/>
        <v>0</v>
      </c>
      <c r="O72" s="93">
        <f>O70+O71</f>
        <v>0</v>
      </c>
      <c r="P72" s="28"/>
      <c r="Q72" s="176" t="s">
        <v>387</v>
      </c>
    </row>
    <row r="73" spans="2:17" ht="21" thickBot="1">
      <c r="B73" s="175"/>
      <c r="C73" s="177" t="s">
        <v>385</v>
      </c>
      <c r="D73" s="61">
        <f>D72</f>
        <v>0</v>
      </c>
      <c r="E73" s="61">
        <f>D73+E72</f>
        <v>0</v>
      </c>
      <c r="F73" s="61">
        <f t="shared" ref="F73:K73" si="47">E73+F72</f>
        <v>0</v>
      </c>
      <c r="G73" s="61">
        <f t="shared" si="47"/>
        <v>0</v>
      </c>
      <c r="H73" s="61">
        <f t="shared" si="47"/>
        <v>0</v>
      </c>
      <c r="I73" s="61">
        <f t="shared" si="47"/>
        <v>0</v>
      </c>
      <c r="J73" s="61">
        <f t="shared" si="47"/>
        <v>0</v>
      </c>
      <c r="K73" s="61">
        <f t="shared" si="47"/>
        <v>0</v>
      </c>
      <c r="L73" s="61">
        <f>K73+L72</f>
        <v>0</v>
      </c>
      <c r="M73" s="61">
        <f>L73+M72</f>
        <v>0</v>
      </c>
      <c r="N73" s="61">
        <f>M73+N72</f>
        <v>0</v>
      </c>
      <c r="O73" s="131">
        <f>N73+O72</f>
        <v>0</v>
      </c>
      <c r="P73" s="28"/>
      <c r="Q73" s="97">
        <f>O73*$Q$30</f>
        <v>0</v>
      </c>
    </row>
    <row r="74" spans="2:17">
      <c r="B74" s="175"/>
      <c r="C74" s="138" t="s">
        <v>388</v>
      </c>
      <c r="D74" s="68">
        <f>D68+D72</f>
        <v>1866666.6666666665</v>
      </c>
      <c r="E74" s="68">
        <f>E68+E72</f>
        <v>1866666.6666666665</v>
      </c>
      <c r="F74" s="68">
        <f t="shared" ref="F74:L74" si="48">F68+F72</f>
        <v>1866666.6666666665</v>
      </c>
      <c r="G74" s="68">
        <f t="shared" si="48"/>
        <v>1866666.6666666665</v>
      </c>
      <c r="H74" s="68">
        <f t="shared" si="48"/>
        <v>1866666.6666666665</v>
      </c>
      <c r="I74" s="68">
        <f t="shared" si="48"/>
        <v>1866666.6666666665</v>
      </c>
      <c r="J74" s="68">
        <f t="shared" si="48"/>
        <v>1866666.6666666665</v>
      </c>
      <c r="K74" s="68">
        <f t="shared" si="48"/>
        <v>1866666.6666666665</v>
      </c>
      <c r="L74" s="68">
        <f t="shared" si="48"/>
        <v>1866666.6666666665</v>
      </c>
      <c r="M74" s="68">
        <f>M68+M72</f>
        <v>1866666.6666666665</v>
      </c>
      <c r="N74" s="68">
        <f>N68+N72</f>
        <v>1866666.6666666665</v>
      </c>
      <c r="O74" s="132">
        <f>O68+O72</f>
        <v>1866666.6666666665</v>
      </c>
      <c r="P74" s="28"/>
      <c r="Q74" s="97"/>
    </row>
    <row r="75" spans="2:17" ht="21" thickBot="1">
      <c r="B75" s="178"/>
      <c r="C75" s="177" t="s">
        <v>389</v>
      </c>
      <c r="D75" s="61">
        <f>D74</f>
        <v>1866666.6666666665</v>
      </c>
      <c r="E75" s="61">
        <f>E74+D75</f>
        <v>3733333.333333333</v>
      </c>
      <c r="F75" s="61">
        <f t="shared" ref="F75:M75" si="49">F74+E75</f>
        <v>5600000</v>
      </c>
      <c r="G75" s="61">
        <f t="shared" si="49"/>
        <v>7466666.666666666</v>
      </c>
      <c r="H75" s="61">
        <f t="shared" si="49"/>
        <v>9333333.3333333321</v>
      </c>
      <c r="I75" s="61">
        <f t="shared" si="49"/>
        <v>11199999.999999998</v>
      </c>
      <c r="J75" s="61">
        <f t="shared" si="49"/>
        <v>13066666.666666664</v>
      </c>
      <c r="K75" s="61">
        <f t="shared" si="49"/>
        <v>14933333.33333333</v>
      </c>
      <c r="L75" s="61">
        <f t="shared" si="49"/>
        <v>16799999.999999996</v>
      </c>
      <c r="M75" s="61">
        <f t="shared" si="49"/>
        <v>18666666.666666664</v>
      </c>
      <c r="N75" s="61">
        <f>N74+M75</f>
        <v>20533333.333333332</v>
      </c>
      <c r="O75" s="131">
        <f>O74+N75</f>
        <v>22400000</v>
      </c>
      <c r="P75" s="28"/>
    </row>
    <row r="76" spans="2:17">
      <c r="B76" s="179">
        <f>B58</f>
        <v>2</v>
      </c>
      <c r="C76" s="180" t="s">
        <v>386</v>
      </c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125"/>
      <c r="P76" s="28"/>
    </row>
    <row r="77" spans="2:17" ht="21" thickBot="1">
      <c r="B77" s="175"/>
      <c r="C77" s="94" t="s">
        <v>379</v>
      </c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30"/>
      <c r="P77" s="28"/>
    </row>
    <row r="78" spans="2:17">
      <c r="B78" s="175"/>
      <c r="C78" s="119" t="s">
        <v>380</v>
      </c>
      <c r="D78" s="56">
        <f t="shared" ref="D78:O79" si="50">D64*$K$7</f>
        <v>0</v>
      </c>
      <c r="E78" s="56">
        <f t="shared" si="50"/>
        <v>0</v>
      </c>
      <c r="F78" s="56">
        <f t="shared" si="50"/>
        <v>0</v>
      </c>
      <c r="G78" s="56">
        <f t="shared" si="50"/>
        <v>0</v>
      </c>
      <c r="H78" s="56">
        <f t="shared" si="50"/>
        <v>0</v>
      </c>
      <c r="I78" s="56">
        <f t="shared" si="50"/>
        <v>0</v>
      </c>
      <c r="J78" s="56">
        <f t="shared" si="50"/>
        <v>0</v>
      </c>
      <c r="K78" s="56">
        <f t="shared" si="50"/>
        <v>0</v>
      </c>
      <c r="L78" s="56">
        <f t="shared" si="50"/>
        <v>0</v>
      </c>
      <c r="M78" s="56">
        <f t="shared" si="50"/>
        <v>0</v>
      </c>
      <c r="N78" s="56">
        <f t="shared" si="50"/>
        <v>0</v>
      </c>
      <c r="O78" s="125">
        <f t="shared" si="50"/>
        <v>0</v>
      </c>
      <c r="P78" s="28"/>
    </row>
    <row r="79" spans="2:17">
      <c r="B79" s="175"/>
      <c r="C79" s="40" t="s">
        <v>382</v>
      </c>
      <c r="D79" s="8">
        <f t="shared" si="50"/>
        <v>0</v>
      </c>
      <c r="E79" s="8">
        <f t="shared" si="50"/>
        <v>0</v>
      </c>
      <c r="F79" s="8">
        <f t="shared" si="50"/>
        <v>0</v>
      </c>
      <c r="G79" s="8">
        <f t="shared" si="50"/>
        <v>0</v>
      </c>
      <c r="H79" s="8">
        <f t="shared" si="50"/>
        <v>0</v>
      </c>
      <c r="I79" s="8">
        <f t="shared" si="50"/>
        <v>0</v>
      </c>
      <c r="J79" s="8">
        <f t="shared" si="50"/>
        <v>0</v>
      </c>
      <c r="K79" s="8">
        <f t="shared" si="50"/>
        <v>0</v>
      </c>
      <c r="L79" s="8">
        <f t="shared" si="50"/>
        <v>0</v>
      </c>
      <c r="M79" s="8">
        <f t="shared" si="50"/>
        <v>0</v>
      </c>
      <c r="N79" s="8">
        <f t="shared" si="50"/>
        <v>0</v>
      </c>
      <c r="O79" s="93">
        <f t="shared" si="50"/>
        <v>0</v>
      </c>
      <c r="P79" s="28"/>
    </row>
    <row r="80" spans="2:17">
      <c r="B80" s="175"/>
      <c r="C80" s="40" t="s">
        <v>384</v>
      </c>
      <c r="D80" s="8">
        <f>D78+D79</f>
        <v>0</v>
      </c>
      <c r="E80" s="8">
        <f>E78+E79</f>
        <v>0</v>
      </c>
      <c r="F80" s="8">
        <f t="shared" ref="F80:O80" si="51">F78+F79</f>
        <v>0</v>
      </c>
      <c r="G80" s="8">
        <f t="shared" si="51"/>
        <v>0</v>
      </c>
      <c r="H80" s="8">
        <f t="shared" si="51"/>
        <v>0</v>
      </c>
      <c r="I80" s="8">
        <f t="shared" si="51"/>
        <v>0</v>
      </c>
      <c r="J80" s="8">
        <f t="shared" si="51"/>
        <v>0</v>
      </c>
      <c r="K80" s="8">
        <f t="shared" si="51"/>
        <v>0</v>
      </c>
      <c r="L80" s="8">
        <f t="shared" si="51"/>
        <v>0</v>
      </c>
      <c r="M80" s="8">
        <f t="shared" si="51"/>
        <v>0</v>
      </c>
      <c r="N80" s="8">
        <f t="shared" si="51"/>
        <v>0</v>
      </c>
      <c r="O80" s="93">
        <f t="shared" si="51"/>
        <v>0</v>
      </c>
      <c r="P80" s="28"/>
      <c r="Q80" s="1" t="s">
        <v>390</v>
      </c>
    </row>
    <row r="81" spans="2:17" ht="21" thickBot="1">
      <c r="B81" s="175"/>
      <c r="C81" s="177" t="s">
        <v>385</v>
      </c>
      <c r="D81" s="61">
        <f>D80</f>
        <v>0</v>
      </c>
      <c r="E81" s="61">
        <f>D81+E80</f>
        <v>0</v>
      </c>
      <c r="F81" s="61">
        <f t="shared" ref="F81:O81" si="52">E81+F80</f>
        <v>0</v>
      </c>
      <c r="G81" s="61">
        <f t="shared" si="52"/>
        <v>0</v>
      </c>
      <c r="H81" s="61">
        <f t="shared" si="52"/>
        <v>0</v>
      </c>
      <c r="I81" s="61">
        <f t="shared" si="52"/>
        <v>0</v>
      </c>
      <c r="J81" s="61">
        <f t="shared" si="52"/>
        <v>0</v>
      </c>
      <c r="K81" s="61">
        <f t="shared" si="52"/>
        <v>0</v>
      </c>
      <c r="L81" s="61">
        <f t="shared" si="52"/>
        <v>0</v>
      </c>
      <c r="M81" s="61">
        <f t="shared" si="52"/>
        <v>0</v>
      </c>
      <c r="N81" s="61">
        <f t="shared" si="52"/>
        <v>0</v>
      </c>
      <c r="O81" s="131">
        <f t="shared" si="52"/>
        <v>0</v>
      </c>
      <c r="P81" s="28"/>
      <c r="Q81" s="97">
        <f>O81*$Q$30</f>
        <v>0</v>
      </c>
    </row>
    <row r="82" spans="2:17">
      <c r="B82" s="175"/>
      <c r="C82" s="181" t="s">
        <v>388</v>
      </c>
      <c r="D82" s="68">
        <f t="shared" ref="D82:O82" si="53">D76+D80</f>
        <v>0</v>
      </c>
      <c r="E82" s="68">
        <f t="shared" si="53"/>
        <v>0</v>
      </c>
      <c r="F82" s="68">
        <f t="shared" si="53"/>
        <v>0</v>
      </c>
      <c r="G82" s="68">
        <f t="shared" si="53"/>
        <v>0</v>
      </c>
      <c r="H82" s="68">
        <f t="shared" si="53"/>
        <v>0</v>
      </c>
      <c r="I82" s="68">
        <f t="shared" si="53"/>
        <v>0</v>
      </c>
      <c r="J82" s="68">
        <f t="shared" si="53"/>
        <v>0</v>
      </c>
      <c r="K82" s="68">
        <f t="shared" si="53"/>
        <v>0</v>
      </c>
      <c r="L82" s="68">
        <f t="shared" si="53"/>
        <v>0</v>
      </c>
      <c r="M82" s="68">
        <f t="shared" si="53"/>
        <v>0</v>
      </c>
      <c r="N82" s="68">
        <f t="shared" si="53"/>
        <v>0</v>
      </c>
      <c r="O82" s="132">
        <f t="shared" si="53"/>
        <v>0</v>
      </c>
      <c r="P82" s="28"/>
    </row>
    <row r="83" spans="2:17" ht="21" thickBot="1">
      <c r="B83" s="178"/>
      <c r="C83" s="182" t="s">
        <v>389</v>
      </c>
      <c r="D83" s="61">
        <f>D82</f>
        <v>0</v>
      </c>
      <c r="E83" s="61">
        <f>D83+E82</f>
        <v>0</v>
      </c>
      <c r="F83" s="61">
        <f t="shared" ref="F83:O83" si="54">E83+F82</f>
        <v>0</v>
      </c>
      <c r="G83" s="61">
        <f t="shared" si="54"/>
        <v>0</v>
      </c>
      <c r="H83" s="61">
        <f t="shared" si="54"/>
        <v>0</v>
      </c>
      <c r="I83" s="61">
        <f t="shared" si="54"/>
        <v>0</v>
      </c>
      <c r="J83" s="61">
        <f t="shared" si="54"/>
        <v>0</v>
      </c>
      <c r="K83" s="61">
        <f t="shared" si="54"/>
        <v>0</v>
      </c>
      <c r="L83" s="61">
        <f t="shared" si="54"/>
        <v>0</v>
      </c>
      <c r="M83" s="61">
        <f t="shared" si="54"/>
        <v>0</v>
      </c>
      <c r="N83" s="61">
        <f t="shared" si="54"/>
        <v>0</v>
      </c>
      <c r="O83" s="131">
        <f t="shared" si="54"/>
        <v>0</v>
      </c>
      <c r="P83" s="28"/>
    </row>
    <row r="84" spans="2:17">
      <c r="B84" s="183">
        <f>B58</f>
        <v>2</v>
      </c>
      <c r="C84" s="180" t="s">
        <v>386</v>
      </c>
      <c r="D84" s="56">
        <f t="shared" ref="D84:O91" si="55">D68-D76</f>
        <v>1866666.6666666665</v>
      </c>
      <c r="E84" s="56">
        <f t="shared" si="55"/>
        <v>1866666.6666666665</v>
      </c>
      <c r="F84" s="56">
        <f t="shared" si="55"/>
        <v>1866666.6666666665</v>
      </c>
      <c r="G84" s="56">
        <f t="shared" si="55"/>
        <v>1866666.6666666665</v>
      </c>
      <c r="H84" s="56">
        <f t="shared" si="55"/>
        <v>1866666.6666666665</v>
      </c>
      <c r="I84" s="56">
        <f t="shared" si="55"/>
        <v>1866666.6666666665</v>
      </c>
      <c r="J84" s="56">
        <f t="shared" si="55"/>
        <v>1866666.6666666665</v>
      </c>
      <c r="K84" s="56">
        <f t="shared" si="55"/>
        <v>1866666.6666666665</v>
      </c>
      <c r="L84" s="56">
        <f t="shared" si="55"/>
        <v>1866666.6666666665</v>
      </c>
      <c r="M84" s="56">
        <f t="shared" si="55"/>
        <v>1866666.6666666665</v>
      </c>
      <c r="N84" s="56">
        <f t="shared" si="55"/>
        <v>1866666.6666666665</v>
      </c>
      <c r="O84" s="125">
        <f t="shared" si="55"/>
        <v>1866666.6666666665</v>
      </c>
      <c r="P84" s="28"/>
    </row>
    <row r="85" spans="2:17" ht="21" thickBot="1">
      <c r="B85" s="175"/>
      <c r="C85" s="94" t="s">
        <v>379</v>
      </c>
      <c r="D85" s="116">
        <f t="shared" si="55"/>
        <v>1866666.6666666665</v>
      </c>
      <c r="E85" s="116">
        <f t="shared" si="55"/>
        <v>3733333.333333333</v>
      </c>
      <c r="F85" s="116">
        <f t="shared" si="55"/>
        <v>5600000</v>
      </c>
      <c r="G85" s="116">
        <f t="shared" si="55"/>
        <v>7466666.666666666</v>
      </c>
      <c r="H85" s="116">
        <f t="shared" si="55"/>
        <v>9333333.3333333321</v>
      </c>
      <c r="I85" s="116">
        <f t="shared" si="55"/>
        <v>11199999.999999998</v>
      </c>
      <c r="J85" s="116">
        <f t="shared" si="55"/>
        <v>13066666.666666664</v>
      </c>
      <c r="K85" s="116">
        <f t="shared" si="55"/>
        <v>14933333.33333333</v>
      </c>
      <c r="L85" s="116">
        <f t="shared" si="55"/>
        <v>16799999.999999996</v>
      </c>
      <c r="M85" s="116">
        <f t="shared" si="55"/>
        <v>18666666.666666664</v>
      </c>
      <c r="N85" s="116">
        <f t="shared" si="55"/>
        <v>20533333.333333332</v>
      </c>
      <c r="O85" s="130">
        <f t="shared" si="55"/>
        <v>22400000</v>
      </c>
      <c r="P85" s="28"/>
    </row>
    <row r="86" spans="2:17">
      <c r="B86" s="175"/>
      <c r="C86" s="119" t="s">
        <v>380</v>
      </c>
      <c r="D86" s="56">
        <f t="shared" si="55"/>
        <v>0</v>
      </c>
      <c r="E86" s="56">
        <f t="shared" si="55"/>
        <v>0</v>
      </c>
      <c r="F86" s="56">
        <f t="shared" si="55"/>
        <v>0</v>
      </c>
      <c r="G86" s="56">
        <f t="shared" si="55"/>
        <v>0</v>
      </c>
      <c r="H86" s="56">
        <f t="shared" si="55"/>
        <v>0</v>
      </c>
      <c r="I86" s="56">
        <f t="shared" si="55"/>
        <v>0</v>
      </c>
      <c r="J86" s="56">
        <f t="shared" si="55"/>
        <v>0</v>
      </c>
      <c r="K86" s="56">
        <f t="shared" si="55"/>
        <v>0</v>
      </c>
      <c r="L86" s="56">
        <f t="shared" si="55"/>
        <v>0</v>
      </c>
      <c r="M86" s="56">
        <f t="shared" si="55"/>
        <v>0</v>
      </c>
      <c r="N86" s="56">
        <f t="shared" si="55"/>
        <v>0</v>
      </c>
      <c r="O86" s="125">
        <f t="shared" si="55"/>
        <v>0</v>
      </c>
      <c r="P86" s="28"/>
    </row>
    <row r="87" spans="2:17">
      <c r="B87" s="175"/>
      <c r="C87" s="40" t="s">
        <v>382</v>
      </c>
      <c r="D87" s="8">
        <f t="shared" si="55"/>
        <v>0</v>
      </c>
      <c r="E87" s="8">
        <f t="shared" si="55"/>
        <v>0</v>
      </c>
      <c r="F87" s="8">
        <f t="shared" si="55"/>
        <v>0</v>
      </c>
      <c r="G87" s="8">
        <f t="shared" si="55"/>
        <v>0</v>
      </c>
      <c r="H87" s="8">
        <f t="shared" si="55"/>
        <v>0</v>
      </c>
      <c r="I87" s="8">
        <f t="shared" si="55"/>
        <v>0</v>
      </c>
      <c r="J87" s="8">
        <f t="shared" si="55"/>
        <v>0</v>
      </c>
      <c r="K87" s="8">
        <f t="shared" si="55"/>
        <v>0</v>
      </c>
      <c r="L87" s="8">
        <f t="shared" si="55"/>
        <v>0</v>
      </c>
      <c r="M87" s="8">
        <f t="shared" si="55"/>
        <v>0</v>
      </c>
      <c r="N87" s="8">
        <f t="shared" si="55"/>
        <v>0</v>
      </c>
      <c r="O87" s="93">
        <f t="shared" si="55"/>
        <v>0</v>
      </c>
      <c r="P87" s="28"/>
      <c r="Q87" s="184">
        <f>B58</f>
        <v>2</v>
      </c>
    </row>
    <row r="88" spans="2:17">
      <c r="B88" s="175"/>
      <c r="C88" s="40" t="s">
        <v>384</v>
      </c>
      <c r="D88" s="8">
        <f t="shared" si="55"/>
        <v>0</v>
      </c>
      <c r="E88" s="8">
        <f t="shared" si="55"/>
        <v>0</v>
      </c>
      <c r="F88" s="8">
        <f t="shared" si="55"/>
        <v>0</v>
      </c>
      <c r="G88" s="8">
        <f t="shared" si="55"/>
        <v>0</v>
      </c>
      <c r="H88" s="8">
        <f t="shared" si="55"/>
        <v>0</v>
      </c>
      <c r="I88" s="8">
        <f t="shared" si="55"/>
        <v>0</v>
      </c>
      <c r="J88" s="8">
        <f t="shared" si="55"/>
        <v>0</v>
      </c>
      <c r="K88" s="8">
        <f t="shared" si="55"/>
        <v>0</v>
      </c>
      <c r="L88" s="8">
        <f t="shared" si="55"/>
        <v>0</v>
      </c>
      <c r="M88" s="8">
        <f t="shared" si="55"/>
        <v>0</v>
      </c>
      <c r="N88" s="8">
        <f t="shared" si="55"/>
        <v>0</v>
      </c>
      <c r="O88" s="93">
        <f t="shared" si="55"/>
        <v>0</v>
      </c>
      <c r="P88" s="28"/>
      <c r="Q88" s="1" t="s">
        <v>391</v>
      </c>
    </row>
    <row r="89" spans="2:17" ht="21" thickBot="1">
      <c r="B89" s="175"/>
      <c r="C89" s="177" t="s">
        <v>385</v>
      </c>
      <c r="D89" s="61">
        <f t="shared" si="55"/>
        <v>0</v>
      </c>
      <c r="E89" s="61">
        <f t="shared" si="55"/>
        <v>0</v>
      </c>
      <c r="F89" s="61">
        <f t="shared" si="55"/>
        <v>0</v>
      </c>
      <c r="G89" s="61">
        <f t="shared" si="55"/>
        <v>0</v>
      </c>
      <c r="H89" s="61">
        <f t="shared" si="55"/>
        <v>0</v>
      </c>
      <c r="I89" s="61">
        <f t="shared" si="55"/>
        <v>0</v>
      </c>
      <c r="J89" s="61">
        <f t="shared" si="55"/>
        <v>0</v>
      </c>
      <c r="K89" s="61">
        <f t="shared" si="55"/>
        <v>0</v>
      </c>
      <c r="L89" s="61">
        <f t="shared" si="55"/>
        <v>0</v>
      </c>
      <c r="M89" s="61">
        <f t="shared" si="55"/>
        <v>0</v>
      </c>
      <c r="N89" s="61">
        <f t="shared" si="55"/>
        <v>0</v>
      </c>
      <c r="O89" s="131">
        <f t="shared" si="55"/>
        <v>0</v>
      </c>
      <c r="P89" s="28"/>
      <c r="Q89" s="97">
        <f>O89*$Q$30</f>
        <v>0</v>
      </c>
    </row>
    <row r="90" spans="2:17">
      <c r="B90" s="175"/>
      <c r="C90" s="181" t="s">
        <v>388</v>
      </c>
      <c r="D90" s="68">
        <f t="shared" si="55"/>
        <v>1866666.6666666665</v>
      </c>
      <c r="E90" s="68">
        <f t="shared" si="55"/>
        <v>1866666.6666666665</v>
      </c>
      <c r="F90" s="68">
        <f t="shared" si="55"/>
        <v>1866666.6666666665</v>
      </c>
      <c r="G90" s="68">
        <f t="shared" si="55"/>
        <v>1866666.6666666665</v>
      </c>
      <c r="H90" s="68">
        <f t="shared" si="55"/>
        <v>1866666.6666666665</v>
      </c>
      <c r="I90" s="68">
        <f t="shared" si="55"/>
        <v>1866666.6666666665</v>
      </c>
      <c r="J90" s="68">
        <f t="shared" si="55"/>
        <v>1866666.6666666665</v>
      </c>
      <c r="K90" s="68">
        <f t="shared" si="55"/>
        <v>1866666.6666666665</v>
      </c>
      <c r="L90" s="68">
        <f t="shared" si="55"/>
        <v>1866666.6666666665</v>
      </c>
      <c r="M90" s="68">
        <f t="shared" si="55"/>
        <v>1866666.6666666665</v>
      </c>
      <c r="N90" s="68">
        <f t="shared" si="55"/>
        <v>1866666.6666666665</v>
      </c>
      <c r="O90" s="132">
        <f>O74-O82</f>
        <v>1866666.6666666665</v>
      </c>
      <c r="P90" s="28"/>
    </row>
    <row r="91" spans="2:17" ht="21" thickBot="1">
      <c r="B91" s="178"/>
      <c r="C91" s="182" t="s">
        <v>389</v>
      </c>
      <c r="D91" s="61">
        <f t="shared" si="55"/>
        <v>1866666.6666666665</v>
      </c>
      <c r="E91" s="61">
        <f>E75-E83</f>
        <v>3733333.333333333</v>
      </c>
      <c r="F91" s="61">
        <f t="shared" si="55"/>
        <v>5600000</v>
      </c>
      <c r="G91" s="61">
        <f t="shared" si="55"/>
        <v>7466666.666666666</v>
      </c>
      <c r="H91" s="61">
        <f t="shared" si="55"/>
        <v>9333333.3333333321</v>
      </c>
      <c r="I91" s="61">
        <f t="shared" si="55"/>
        <v>11199999.999999998</v>
      </c>
      <c r="J91" s="61">
        <f t="shared" si="55"/>
        <v>13066666.666666664</v>
      </c>
      <c r="K91" s="61">
        <f t="shared" si="55"/>
        <v>14933333.33333333</v>
      </c>
      <c r="L91" s="61">
        <f t="shared" si="55"/>
        <v>16799999.999999996</v>
      </c>
      <c r="M91" s="61">
        <f t="shared" si="55"/>
        <v>18666666.666666664</v>
      </c>
      <c r="N91" s="61">
        <f t="shared" si="55"/>
        <v>20533333.333333332</v>
      </c>
      <c r="O91" s="131">
        <f t="shared" si="55"/>
        <v>22400000</v>
      </c>
      <c r="P91" s="28"/>
    </row>
    <row r="92" spans="2:17">
      <c r="B92" s="192" t="s">
        <v>398</v>
      </c>
    </row>
    <row r="93" spans="2:17">
      <c r="D93" s="162" t="s">
        <v>399</v>
      </c>
      <c r="I93" s="34"/>
      <c r="Q93" s="1" t="s">
        <v>383</v>
      </c>
    </row>
    <row r="94" spans="2:17" ht="21" thickBot="1">
      <c r="B94" s="161">
        <v>3</v>
      </c>
      <c r="C94" t="s">
        <v>400</v>
      </c>
      <c r="D94" t="s">
        <v>393</v>
      </c>
      <c r="F94" t="s">
        <v>401</v>
      </c>
      <c r="I94" s="193" t="s">
        <v>402</v>
      </c>
      <c r="J94" s="194">
        <v>0.5</v>
      </c>
      <c r="Q94" s="171">
        <v>0.1</v>
      </c>
    </row>
    <row r="95" spans="2:17" ht="21" thickBot="1">
      <c r="B95" s="163">
        <f>B59+1</f>
        <v>2027</v>
      </c>
      <c r="C95" s="164"/>
      <c r="D95" s="165" t="s">
        <v>363</v>
      </c>
      <c r="E95" s="165" t="s">
        <v>364</v>
      </c>
      <c r="F95" s="165" t="s">
        <v>365</v>
      </c>
      <c r="G95" s="165" t="s">
        <v>366</v>
      </c>
      <c r="H95" s="165" t="s">
        <v>367</v>
      </c>
      <c r="I95" s="165" t="s">
        <v>368</v>
      </c>
      <c r="J95" s="165" t="s">
        <v>369</v>
      </c>
      <c r="K95" s="165" t="s">
        <v>370</v>
      </c>
      <c r="L95" s="165" t="s">
        <v>371</v>
      </c>
      <c r="M95" s="165" t="s">
        <v>372</v>
      </c>
      <c r="N95" s="165" t="s">
        <v>373</v>
      </c>
      <c r="O95" s="165" t="s">
        <v>374</v>
      </c>
      <c r="P95" s="1"/>
    </row>
    <row r="96" spans="2:17">
      <c r="B96" s="166">
        <f>B94</f>
        <v>3</v>
      </c>
      <c r="C96" s="120" t="s">
        <v>375</v>
      </c>
      <c r="D96" s="56">
        <f>$D$11/12*$E$8</f>
        <v>500</v>
      </c>
      <c r="E96" s="56">
        <f>$E$11/12</f>
        <v>500</v>
      </c>
      <c r="F96" s="56">
        <f t="shared" ref="F96:O96" si="56">$E$11/12</f>
        <v>500</v>
      </c>
      <c r="G96" s="56">
        <f t="shared" si="56"/>
        <v>500</v>
      </c>
      <c r="H96" s="56">
        <f t="shared" si="56"/>
        <v>500</v>
      </c>
      <c r="I96" s="56">
        <f t="shared" si="56"/>
        <v>500</v>
      </c>
      <c r="J96" s="56">
        <f t="shared" si="56"/>
        <v>500</v>
      </c>
      <c r="K96" s="56">
        <f t="shared" si="56"/>
        <v>500</v>
      </c>
      <c r="L96" s="56">
        <f t="shared" si="56"/>
        <v>500</v>
      </c>
      <c r="M96" s="56">
        <f t="shared" si="56"/>
        <v>500</v>
      </c>
      <c r="N96" s="56">
        <f t="shared" si="56"/>
        <v>500</v>
      </c>
      <c r="O96" s="125">
        <f t="shared" si="56"/>
        <v>500</v>
      </c>
      <c r="P96" s="28"/>
    </row>
    <row r="97" spans="2:17">
      <c r="B97" s="167" t="s">
        <v>376</v>
      </c>
      <c r="C97" s="119" t="s">
        <v>377</v>
      </c>
      <c r="D97" s="68">
        <f>D62*(1-$B$99)</f>
        <v>0</v>
      </c>
      <c r="E97" s="68">
        <f t="shared" ref="E97:I97" si="57">E62*(1-$B$99)</f>
        <v>0</v>
      </c>
      <c r="F97" s="68">
        <f t="shared" si="57"/>
        <v>0</v>
      </c>
      <c r="G97" s="68">
        <f t="shared" si="57"/>
        <v>0</v>
      </c>
      <c r="H97" s="68">
        <f t="shared" si="57"/>
        <v>0</v>
      </c>
      <c r="I97" s="68">
        <f t="shared" si="57"/>
        <v>0</v>
      </c>
      <c r="J97" s="68">
        <f>J62*(1-$J$94)</f>
        <v>333.33333333333331</v>
      </c>
      <c r="K97" s="68">
        <f t="shared" ref="K97:O97" si="58">K62*(1-$J$94)</f>
        <v>333.33333333333331</v>
      </c>
      <c r="L97" s="68">
        <f t="shared" si="58"/>
        <v>333.33333333333331</v>
      </c>
      <c r="M97" s="68">
        <f t="shared" si="58"/>
        <v>333.33333333333331</v>
      </c>
      <c r="N97" s="68">
        <f t="shared" si="58"/>
        <v>333.33333333333331</v>
      </c>
      <c r="O97" s="132">
        <f t="shared" si="58"/>
        <v>333.33333333333331</v>
      </c>
      <c r="P97" s="28"/>
    </row>
    <row r="98" spans="2:17">
      <c r="B98" s="186" t="s">
        <v>395</v>
      </c>
      <c r="C98" s="119" t="s">
        <v>378</v>
      </c>
      <c r="D98" s="68">
        <f t="shared" ref="D98:O98" si="59">D96+D97</f>
        <v>500</v>
      </c>
      <c r="E98" s="68">
        <f t="shared" si="59"/>
        <v>500</v>
      </c>
      <c r="F98" s="68">
        <f t="shared" si="59"/>
        <v>500</v>
      </c>
      <c r="G98" s="68">
        <f t="shared" si="59"/>
        <v>500</v>
      </c>
      <c r="H98" s="68">
        <f t="shared" si="59"/>
        <v>500</v>
      </c>
      <c r="I98" s="68">
        <f t="shared" si="59"/>
        <v>500</v>
      </c>
      <c r="J98" s="68">
        <f t="shared" si="59"/>
        <v>833.33333333333326</v>
      </c>
      <c r="K98" s="68">
        <f t="shared" si="59"/>
        <v>833.33333333333326</v>
      </c>
      <c r="L98" s="68">
        <f t="shared" si="59"/>
        <v>833.33333333333326</v>
      </c>
      <c r="M98" s="68">
        <f t="shared" si="59"/>
        <v>833.33333333333326</v>
      </c>
      <c r="N98" s="68">
        <f t="shared" si="59"/>
        <v>833.33333333333326</v>
      </c>
      <c r="O98" s="132">
        <f t="shared" si="59"/>
        <v>833.33333333333326</v>
      </c>
      <c r="P98" s="28"/>
      <c r="Q98" s="97">
        <f>SUM(D98:O98)</f>
        <v>7999.9999999999982</v>
      </c>
    </row>
    <row r="99" spans="2:17" ht="21" thickBot="1">
      <c r="B99" s="188">
        <v>1</v>
      </c>
      <c r="C99" s="94" t="s">
        <v>379</v>
      </c>
      <c r="D99" s="61">
        <f>O63+D96</f>
        <v>8500</v>
      </c>
      <c r="E99" s="61">
        <f>D99+E96</f>
        <v>9000</v>
      </c>
      <c r="F99" s="61">
        <f>E99+F96</f>
        <v>9500</v>
      </c>
      <c r="G99" s="61">
        <f t="shared" ref="G99:O99" si="60">F99+G96</f>
        <v>10000</v>
      </c>
      <c r="H99" s="61">
        <f t="shared" si="60"/>
        <v>10500</v>
      </c>
      <c r="I99" s="61">
        <f t="shared" si="60"/>
        <v>11000</v>
      </c>
      <c r="J99" s="61">
        <f t="shared" si="60"/>
        <v>11500</v>
      </c>
      <c r="K99" s="61">
        <f t="shared" si="60"/>
        <v>12000</v>
      </c>
      <c r="L99" s="61">
        <f t="shared" si="60"/>
        <v>12500</v>
      </c>
      <c r="M99" s="61">
        <f t="shared" si="60"/>
        <v>13000</v>
      </c>
      <c r="N99" s="61">
        <f t="shared" si="60"/>
        <v>13500</v>
      </c>
      <c r="O99" s="131">
        <f t="shared" si="60"/>
        <v>14000</v>
      </c>
      <c r="P99" s="28"/>
    </row>
    <row r="100" spans="2:17">
      <c r="B100" s="168" t="s">
        <v>396</v>
      </c>
      <c r="C100" s="195" t="s">
        <v>403</v>
      </c>
      <c r="D100" s="56">
        <f t="shared" ref="D100" si="61">$F$11/12</f>
        <v>166.66666666666666</v>
      </c>
      <c r="E100" s="196">
        <f>$F$11/12</f>
        <v>166.66666666666666</v>
      </c>
      <c r="F100" s="196">
        <f t="shared" ref="F100:O100" si="62">$F$11/12</f>
        <v>166.66666666666666</v>
      </c>
      <c r="G100" s="196">
        <f t="shared" si="62"/>
        <v>166.66666666666666</v>
      </c>
      <c r="H100" s="196">
        <f t="shared" si="62"/>
        <v>166.66666666666666</v>
      </c>
      <c r="I100" s="196">
        <f t="shared" si="62"/>
        <v>166.66666666666666</v>
      </c>
      <c r="J100" s="196">
        <f t="shared" si="62"/>
        <v>166.66666666666666</v>
      </c>
      <c r="K100" s="196">
        <f t="shared" si="62"/>
        <v>166.66666666666666</v>
      </c>
      <c r="L100" s="196">
        <f t="shared" si="62"/>
        <v>166.66666666666666</v>
      </c>
      <c r="M100" s="196">
        <f t="shared" si="62"/>
        <v>166.66666666666666</v>
      </c>
      <c r="N100" s="196">
        <f t="shared" si="62"/>
        <v>166.66666666666666</v>
      </c>
      <c r="O100" s="197">
        <f t="shared" si="62"/>
        <v>166.66666666666666</v>
      </c>
      <c r="P100" s="28"/>
    </row>
    <row r="101" spans="2:17">
      <c r="B101" s="188">
        <v>0.3</v>
      </c>
      <c r="C101" s="198" t="s">
        <v>404</v>
      </c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30">
        <v>0</v>
      </c>
      <c r="P101" s="28"/>
    </row>
    <row r="102" spans="2:17">
      <c r="B102" s="191" t="s">
        <v>397</v>
      </c>
      <c r="C102" s="198" t="s">
        <v>405</v>
      </c>
      <c r="D102" s="116">
        <f>D100+D101</f>
        <v>166.66666666666666</v>
      </c>
      <c r="E102" s="116">
        <f t="shared" ref="E102:O102" si="63">E100+E101</f>
        <v>166.66666666666666</v>
      </c>
      <c r="F102" s="116">
        <f t="shared" si="63"/>
        <v>166.66666666666666</v>
      </c>
      <c r="G102" s="116">
        <f t="shared" si="63"/>
        <v>166.66666666666666</v>
      </c>
      <c r="H102" s="116">
        <f t="shared" si="63"/>
        <v>166.66666666666666</v>
      </c>
      <c r="I102" s="116">
        <f t="shared" si="63"/>
        <v>166.66666666666666</v>
      </c>
      <c r="J102" s="116">
        <f t="shared" si="63"/>
        <v>166.66666666666666</v>
      </c>
      <c r="K102" s="116">
        <f t="shared" si="63"/>
        <v>166.66666666666666</v>
      </c>
      <c r="L102" s="116">
        <f t="shared" si="63"/>
        <v>166.66666666666666</v>
      </c>
      <c r="M102" s="116">
        <f t="shared" si="63"/>
        <v>166.66666666666666</v>
      </c>
      <c r="N102" s="116">
        <f t="shared" si="63"/>
        <v>166.66666666666666</v>
      </c>
      <c r="O102" s="130">
        <f t="shared" si="63"/>
        <v>166.66666666666666</v>
      </c>
      <c r="P102" s="28"/>
    </row>
    <row r="103" spans="2:17" ht="21" thickBot="1">
      <c r="B103" s="168"/>
      <c r="C103" s="199" t="s">
        <v>406</v>
      </c>
      <c r="D103" s="61">
        <f>D100</f>
        <v>166.66666666666666</v>
      </c>
      <c r="E103" s="61">
        <f>D103+E100</f>
        <v>333.33333333333331</v>
      </c>
      <c r="F103" s="61">
        <f>E103+F100</f>
        <v>500</v>
      </c>
      <c r="G103" s="61">
        <f t="shared" ref="G103:O103" si="64">F103+G100</f>
        <v>666.66666666666663</v>
      </c>
      <c r="H103" s="61">
        <f t="shared" si="64"/>
        <v>833.33333333333326</v>
      </c>
      <c r="I103" s="61">
        <f t="shared" si="64"/>
        <v>999.99999999999989</v>
      </c>
      <c r="J103" s="61">
        <f t="shared" si="64"/>
        <v>1166.6666666666665</v>
      </c>
      <c r="K103" s="61">
        <f t="shared" si="64"/>
        <v>1333.3333333333333</v>
      </c>
      <c r="L103" s="61">
        <f t="shared" si="64"/>
        <v>1500</v>
      </c>
      <c r="M103" s="61">
        <f t="shared" si="64"/>
        <v>1666.6666666666667</v>
      </c>
      <c r="N103" s="61">
        <f t="shared" si="64"/>
        <v>1833.3333333333335</v>
      </c>
      <c r="O103" s="131">
        <f t="shared" si="64"/>
        <v>2000.0000000000002</v>
      </c>
      <c r="P103" s="28"/>
    </row>
    <row r="104" spans="2:17">
      <c r="B104" s="168"/>
      <c r="C104" s="119" t="s">
        <v>380</v>
      </c>
      <c r="D104" s="68">
        <f>$D$11/12*$G$8</f>
        <v>0</v>
      </c>
      <c r="E104" s="68">
        <f t="shared" ref="E104:O104" si="65">$D$11/12*$G$8</f>
        <v>0</v>
      </c>
      <c r="F104" s="68">
        <f t="shared" si="65"/>
        <v>0</v>
      </c>
      <c r="G104" s="68">
        <f t="shared" si="65"/>
        <v>0</v>
      </c>
      <c r="H104" s="68">
        <f t="shared" si="65"/>
        <v>0</v>
      </c>
      <c r="I104" s="68">
        <f t="shared" si="65"/>
        <v>0</v>
      </c>
      <c r="J104" s="68">
        <f t="shared" si="65"/>
        <v>0</v>
      </c>
      <c r="K104" s="68">
        <f t="shared" si="65"/>
        <v>0</v>
      </c>
      <c r="L104" s="68">
        <f t="shared" si="65"/>
        <v>0</v>
      </c>
      <c r="M104" s="68">
        <f t="shared" si="65"/>
        <v>0</v>
      </c>
      <c r="N104" s="68">
        <f t="shared" si="65"/>
        <v>0</v>
      </c>
      <c r="O104" s="132">
        <f t="shared" si="65"/>
        <v>0</v>
      </c>
      <c r="P104" s="28"/>
      <c r="Q104" s="97"/>
    </row>
    <row r="105" spans="2:17">
      <c r="B105" s="168"/>
      <c r="C105" s="40" t="s">
        <v>382</v>
      </c>
      <c r="D105" s="190">
        <f>O66*(1-B101)</f>
        <v>0</v>
      </c>
      <c r="E105" s="8">
        <f>D104+D105</f>
        <v>0</v>
      </c>
      <c r="F105" s="8">
        <f t="shared" ref="F105:O105" si="66">E104+E105</f>
        <v>0</v>
      </c>
      <c r="G105" s="8">
        <f t="shared" si="66"/>
        <v>0</v>
      </c>
      <c r="H105" s="8">
        <f t="shared" si="66"/>
        <v>0</v>
      </c>
      <c r="I105" s="8">
        <f t="shared" si="66"/>
        <v>0</v>
      </c>
      <c r="J105" s="8">
        <f t="shared" si="66"/>
        <v>0</v>
      </c>
      <c r="K105" s="8">
        <f t="shared" si="66"/>
        <v>0</v>
      </c>
      <c r="L105" s="8">
        <f t="shared" si="66"/>
        <v>0</v>
      </c>
      <c r="M105" s="8">
        <f t="shared" si="66"/>
        <v>0</v>
      </c>
      <c r="N105" s="8">
        <f t="shared" si="66"/>
        <v>0</v>
      </c>
      <c r="O105" s="93">
        <f t="shared" si="66"/>
        <v>0</v>
      </c>
      <c r="P105" s="28"/>
      <c r="Q105" s="97"/>
    </row>
    <row r="106" spans="2:17">
      <c r="B106" s="168"/>
      <c r="C106" s="40" t="s">
        <v>384</v>
      </c>
      <c r="D106" s="8">
        <f t="shared" ref="D106:O106" si="67">D104+D105</f>
        <v>0</v>
      </c>
      <c r="E106" s="8">
        <f t="shared" si="67"/>
        <v>0</v>
      </c>
      <c r="F106" s="8">
        <f t="shared" si="67"/>
        <v>0</v>
      </c>
      <c r="G106" s="8">
        <f t="shared" si="67"/>
        <v>0</v>
      </c>
      <c r="H106" s="8">
        <f t="shared" si="67"/>
        <v>0</v>
      </c>
      <c r="I106" s="8">
        <f t="shared" si="67"/>
        <v>0</v>
      </c>
      <c r="J106" s="8">
        <f t="shared" si="67"/>
        <v>0</v>
      </c>
      <c r="K106" s="8">
        <f t="shared" si="67"/>
        <v>0</v>
      </c>
      <c r="L106" s="8">
        <f t="shared" si="67"/>
        <v>0</v>
      </c>
      <c r="M106" s="8">
        <f t="shared" si="67"/>
        <v>0</v>
      </c>
      <c r="N106" s="8">
        <f t="shared" si="67"/>
        <v>0</v>
      </c>
      <c r="O106" s="93">
        <f t="shared" si="67"/>
        <v>0</v>
      </c>
      <c r="P106" s="28"/>
      <c r="Q106" s="97"/>
    </row>
    <row r="107" spans="2:17" ht="21" thickBot="1">
      <c r="B107" s="172"/>
      <c r="C107" s="94" t="s">
        <v>385</v>
      </c>
      <c r="D107" s="61">
        <f>SUM($D106:D106)</f>
        <v>0</v>
      </c>
      <c r="E107" s="61">
        <f>SUM($D106:E106)</f>
        <v>0</v>
      </c>
      <c r="F107" s="61">
        <f>SUM($D106:F106)</f>
        <v>0</v>
      </c>
      <c r="G107" s="61">
        <f>SUM($D106:G106)</f>
        <v>0</v>
      </c>
      <c r="H107" s="61">
        <f>SUM($D106:H106)</f>
        <v>0</v>
      </c>
      <c r="I107" s="61">
        <f>SUM($D106:I106)</f>
        <v>0</v>
      </c>
      <c r="J107" s="61">
        <f>SUM($D106:J106)</f>
        <v>0</v>
      </c>
      <c r="K107" s="61">
        <f>SUM($D106:K106)</f>
        <v>0</v>
      </c>
      <c r="L107" s="61">
        <f>SUM($D106:L106)</f>
        <v>0</v>
      </c>
      <c r="M107" s="61">
        <f>SUM($D106:M106)</f>
        <v>0</v>
      </c>
      <c r="N107" s="61">
        <f>SUM($D106:N106)</f>
        <v>0</v>
      </c>
      <c r="O107" s="131">
        <f>SUM($D106:O106)</f>
        <v>0</v>
      </c>
      <c r="P107" s="28"/>
    </row>
    <row r="108" spans="2:17">
      <c r="B108" s="173">
        <f>B94</f>
        <v>3</v>
      </c>
      <c r="C108" s="120" t="s">
        <v>386</v>
      </c>
      <c r="D108" s="56">
        <f>D98*$H$7</f>
        <v>1400000</v>
      </c>
      <c r="E108" s="56">
        <f t="shared" ref="E108:O108" si="68">E98*$H$7</f>
        <v>1400000</v>
      </c>
      <c r="F108" s="56">
        <f t="shared" si="68"/>
        <v>1400000</v>
      </c>
      <c r="G108" s="56">
        <f t="shared" si="68"/>
        <v>1400000</v>
      </c>
      <c r="H108" s="56">
        <f t="shared" si="68"/>
        <v>1400000</v>
      </c>
      <c r="I108" s="56">
        <f t="shared" si="68"/>
        <v>1400000</v>
      </c>
      <c r="J108" s="56">
        <f t="shared" si="68"/>
        <v>2333333.333333333</v>
      </c>
      <c r="K108" s="56">
        <f t="shared" si="68"/>
        <v>2333333.333333333</v>
      </c>
      <c r="L108" s="56">
        <f t="shared" si="68"/>
        <v>2333333.333333333</v>
      </c>
      <c r="M108" s="56">
        <f t="shared" si="68"/>
        <v>2333333.333333333</v>
      </c>
      <c r="N108" s="56">
        <f t="shared" si="68"/>
        <v>2333333.333333333</v>
      </c>
      <c r="O108" s="125">
        <f t="shared" si="68"/>
        <v>2333333.333333333</v>
      </c>
      <c r="P108" s="28"/>
    </row>
    <row r="109" spans="2:17" ht="21" thickBot="1">
      <c r="B109" s="175"/>
      <c r="C109" s="94" t="s">
        <v>379</v>
      </c>
      <c r="D109" s="61">
        <f>D108</f>
        <v>1400000</v>
      </c>
      <c r="E109" s="61">
        <f>D109+E108</f>
        <v>2800000</v>
      </c>
      <c r="F109" s="61">
        <f>E109+F108</f>
        <v>4200000</v>
      </c>
      <c r="G109" s="61">
        <f t="shared" ref="G109:O109" si="69">F109+G108</f>
        <v>5600000</v>
      </c>
      <c r="H109" s="61">
        <f t="shared" si="69"/>
        <v>7000000</v>
      </c>
      <c r="I109" s="61">
        <f t="shared" si="69"/>
        <v>8400000</v>
      </c>
      <c r="J109" s="61">
        <f t="shared" si="69"/>
        <v>10733333.333333332</v>
      </c>
      <c r="K109" s="61">
        <f t="shared" si="69"/>
        <v>13066666.666666664</v>
      </c>
      <c r="L109" s="61">
        <f t="shared" si="69"/>
        <v>15399999.999999996</v>
      </c>
      <c r="M109" s="61">
        <f t="shared" si="69"/>
        <v>17733333.333333328</v>
      </c>
      <c r="N109" s="61">
        <f t="shared" si="69"/>
        <v>20066666.66666666</v>
      </c>
      <c r="O109" s="131">
        <f t="shared" si="69"/>
        <v>22399999.999999993</v>
      </c>
      <c r="P109" s="28"/>
    </row>
    <row r="110" spans="2:17">
      <c r="B110" s="175"/>
      <c r="C110" s="120" t="s">
        <v>407</v>
      </c>
      <c r="D110" s="56">
        <f>D102*$I$7</f>
        <v>3000000</v>
      </c>
      <c r="E110" s="56">
        <f t="shared" ref="E110:O110" si="70">E102*$I$7</f>
        <v>3000000</v>
      </c>
      <c r="F110" s="56">
        <f t="shared" si="70"/>
        <v>3000000</v>
      </c>
      <c r="G110" s="56">
        <f t="shared" si="70"/>
        <v>3000000</v>
      </c>
      <c r="H110" s="56">
        <f t="shared" si="70"/>
        <v>3000000</v>
      </c>
      <c r="I110" s="56">
        <f t="shared" si="70"/>
        <v>3000000</v>
      </c>
      <c r="J110" s="56">
        <f t="shared" si="70"/>
        <v>3000000</v>
      </c>
      <c r="K110" s="56">
        <f t="shared" si="70"/>
        <v>3000000</v>
      </c>
      <c r="L110" s="56">
        <f t="shared" si="70"/>
        <v>3000000</v>
      </c>
      <c r="M110" s="56">
        <f t="shared" si="70"/>
        <v>3000000</v>
      </c>
      <c r="N110" s="56">
        <f t="shared" si="70"/>
        <v>3000000</v>
      </c>
      <c r="O110" s="125">
        <f t="shared" si="70"/>
        <v>3000000</v>
      </c>
      <c r="P110" s="28"/>
    </row>
    <row r="111" spans="2:17" ht="21" thickBot="1">
      <c r="B111" s="175"/>
      <c r="C111" s="94" t="s">
        <v>379</v>
      </c>
      <c r="D111" s="61">
        <f>D110</f>
        <v>3000000</v>
      </c>
      <c r="E111" s="61">
        <f>D111+E110</f>
        <v>6000000</v>
      </c>
      <c r="F111" s="61">
        <f>E111+F110</f>
        <v>9000000</v>
      </c>
      <c r="G111" s="61">
        <f t="shared" ref="G111:O111" si="71">F111+G110</f>
        <v>12000000</v>
      </c>
      <c r="H111" s="61">
        <f t="shared" si="71"/>
        <v>15000000</v>
      </c>
      <c r="I111" s="61">
        <f t="shared" si="71"/>
        <v>18000000</v>
      </c>
      <c r="J111" s="61">
        <f t="shared" si="71"/>
        <v>21000000</v>
      </c>
      <c r="K111" s="61">
        <f t="shared" si="71"/>
        <v>24000000</v>
      </c>
      <c r="L111" s="61">
        <f t="shared" si="71"/>
        <v>27000000</v>
      </c>
      <c r="M111" s="61">
        <f t="shared" si="71"/>
        <v>30000000</v>
      </c>
      <c r="N111" s="61">
        <f t="shared" si="71"/>
        <v>33000000</v>
      </c>
      <c r="O111" s="131">
        <f t="shared" si="71"/>
        <v>36000000</v>
      </c>
      <c r="P111" s="28"/>
    </row>
    <row r="112" spans="2:17">
      <c r="B112" s="175"/>
      <c r="C112" s="119" t="s">
        <v>380</v>
      </c>
      <c r="D112" s="56">
        <f t="shared" ref="D112:O113" si="72">D104*$J$7</f>
        <v>0</v>
      </c>
      <c r="E112" s="56">
        <f t="shared" si="72"/>
        <v>0</v>
      </c>
      <c r="F112" s="56">
        <f t="shared" si="72"/>
        <v>0</v>
      </c>
      <c r="G112" s="56">
        <f t="shared" si="72"/>
        <v>0</v>
      </c>
      <c r="H112" s="56">
        <f t="shared" si="72"/>
        <v>0</v>
      </c>
      <c r="I112" s="56">
        <f t="shared" si="72"/>
        <v>0</v>
      </c>
      <c r="J112" s="56">
        <f t="shared" si="72"/>
        <v>0</v>
      </c>
      <c r="K112" s="56">
        <f t="shared" si="72"/>
        <v>0</v>
      </c>
      <c r="L112" s="56">
        <f t="shared" si="72"/>
        <v>0</v>
      </c>
      <c r="M112" s="56">
        <f t="shared" si="72"/>
        <v>0</v>
      </c>
      <c r="N112" s="56">
        <f t="shared" si="72"/>
        <v>0</v>
      </c>
      <c r="O112" s="125">
        <f t="shared" si="72"/>
        <v>0</v>
      </c>
      <c r="P112" s="28"/>
      <c r="Q112" s="97"/>
    </row>
    <row r="113" spans="2:17">
      <c r="B113" s="175"/>
      <c r="C113" s="40" t="s">
        <v>382</v>
      </c>
      <c r="D113" s="8">
        <f t="shared" si="72"/>
        <v>0</v>
      </c>
      <c r="E113" s="8">
        <f t="shared" si="72"/>
        <v>0</v>
      </c>
      <c r="F113" s="8">
        <f t="shared" si="72"/>
        <v>0</v>
      </c>
      <c r="G113" s="8">
        <f t="shared" si="72"/>
        <v>0</v>
      </c>
      <c r="H113" s="8">
        <f t="shared" si="72"/>
        <v>0</v>
      </c>
      <c r="I113" s="8">
        <f t="shared" si="72"/>
        <v>0</v>
      </c>
      <c r="J113" s="8">
        <f t="shared" si="72"/>
        <v>0</v>
      </c>
      <c r="K113" s="8">
        <f t="shared" si="72"/>
        <v>0</v>
      </c>
      <c r="L113" s="8">
        <f t="shared" si="72"/>
        <v>0</v>
      </c>
      <c r="M113" s="8">
        <f t="shared" si="72"/>
        <v>0</v>
      </c>
      <c r="N113" s="8">
        <f t="shared" si="72"/>
        <v>0</v>
      </c>
      <c r="O113" s="93">
        <f t="shared" si="72"/>
        <v>0</v>
      </c>
      <c r="P113" s="28"/>
      <c r="Q113" s="97"/>
    </row>
    <row r="114" spans="2:17">
      <c r="B114" s="175"/>
      <c r="C114" s="40" t="s">
        <v>384</v>
      </c>
      <c r="D114" s="8">
        <f>D112+D113</f>
        <v>0</v>
      </c>
      <c r="E114" s="8">
        <f>E112+E113</f>
        <v>0</v>
      </c>
      <c r="F114" s="8">
        <f>F112+F113</f>
        <v>0</v>
      </c>
      <c r="G114" s="8">
        <f t="shared" ref="G114:N114" si="73">G112+G113</f>
        <v>0</v>
      </c>
      <c r="H114" s="8">
        <f t="shared" si="73"/>
        <v>0</v>
      </c>
      <c r="I114" s="8">
        <f t="shared" si="73"/>
        <v>0</v>
      </c>
      <c r="J114" s="8">
        <f t="shared" si="73"/>
        <v>0</v>
      </c>
      <c r="K114" s="8">
        <f t="shared" si="73"/>
        <v>0</v>
      </c>
      <c r="L114" s="8">
        <f t="shared" si="73"/>
        <v>0</v>
      </c>
      <c r="M114" s="8">
        <f t="shared" si="73"/>
        <v>0</v>
      </c>
      <c r="N114" s="8">
        <f t="shared" si="73"/>
        <v>0</v>
      </c>
      <c r="O114" s="93">
        <f>O112+O113</f>
        <v>0</v>
      </c>
      <c r="P114" s="28"/>
      <c r="Q114" s="176" t="s">
        <v>387</v>
      </c>
    </row>
    <row r="115" spans="2:17" ht="21" thickBot="1">
      <c r="B115" s="175"/>
      <c r="C115" s="177" t="s">
        <v>385</v>
      </c>
      <c r="D115" s="61">
        <f>D114</f>
        <v>0</v>
      </c>
      <c r="E115" s="61">
        <f t="shared" ref="E115:N115" si="74">D115+E114</f>
        <v>0</v>
      </c>
      <c r="F115" s="61">
        <f t="shared" si="74"/>
        <v>0</v>
      </c>
      <c r="G115" s="61">
        <f t="shared" si="74"/>
        <v>0</v>
      </c>
      <c r="H115" s="61">
        <f t="shared" si="74"/>
        <v>0</v>
      </c>
      <c r="I115" s="61">
        <f t="shared" si="74"/>
        <v>0</v>
      </c>
      <c r="J115" s="61">
        <f t="shared" si="74"/>
        <v>0</v>
      </c>
      <c r="K115" s="61">
        <f t="shared" si="74"/>
        <v>0</v>
      </c>
      <c r="L115" s="61">
        <f t="shared" si="74"/>
        <v>0</v>
      </c>
      <c r="M115" s="61">
        <f t="shared" si="74"/>
        <v>0</v>
      </c>
      <c r="N115" s="61">
        <f t="shared" si="74"/>
        <v>0</v>
      </c>
      <c r="O115" s="131">
        <f>N115+O114</f>
        <v>0</v>
      </c>
      <c r="P115" s="28"/>
      <c r="Q115" s="97">
        <f>O115*$Q$30</f>
        <v>0</v>
      </c>
    </row>
    <row r="116" spans="2:17">
      <c r="B116" s="175"/>
      <c r="C116" s="138" t="s">
        <v>388</v>
      </c>
      <c r="D116" s="68">
        <f t="shared" ref="D116:N116" si="75">D108+D110+D114</f>
        <v>4400000</v>
      </c>
      <c r="E116" s="68">
        <f t="shared" si="75"/>
        <v>4400000</v>
      </c>
      <c r="F116" s="68">
        <f t="shared" si="75"/>
        <v>4400000</v>
      </c>
      <c r="G116" s="68">
        <f t="shared" si="75"/>
        <v>4400000</v>
      </c>
      <c r="H116" s="68">
        <f t="shared" si="75"/>
        <v>4400000</v>
      </c>
      <c r="I116" s="68">
        <f t="shared" si="75"/>
        <v>4400000</v>
      </c>
      <c r="J116" s="68">
        <f t="shared" si="75"/>
        <v>5333333.333333333</v>
      </c>
      <c r="K116" s="68">
        <f t="shared" si="75"/>
        <v>5333333.333333333</v>
      </c>
      <c r="L116" s="68">
        <f t="shared" si="75"/>
        <v>5333333.333333333</v>
      </c>
      <c r="M116" s="68">
        <f t="shared" si="75"/>
        <v>5333333.333333333</v>
      </c>
      <c r="N116" s="68">
        <f t="shared" si="75"/>
        <v>5333333.333333333</v>
      </c>
      <c r="O116" s="132">
        <f>O108+O110+O114</f>
        <v>5333333.333333333</v>
      </c>
      <c r="P116" s="28"/>
      <c r="Q116" s="97"/>
    </row>
    <row r="117" spans="2:17" ht="21" thickBot="1">
      <c r="B117" s="178"/>
      <c r="C117" s="177" t="s">
        <v>389</v>
      </c>
      <c r="D117" s="61">
        <f>D116</f>
        <v>4400000</v>
      </c>
      <c r="E117" s="61">
        <f>E116+D117</f>
        <v>8800000</v>
      </c>
      <c r="F117" s="61">
        <f>F116+E117</f>
        <v>13200000</v>
      </c>
      <c r="G117" s="61">
        <f t="shared" ref="G117:N117" si="76">G116+F117</f>
        <v>17600000</v>
      </c>
      <c r="H117" s="61">
        <f t="shared" si="76"/>
        <v>22000000</v>
      </c>
      <c r="I117" s="61">
        <f t="shared" si="76"/>
        <v>26400000</v>
      </c>
      <c r="J117" s="61">
        <f t="shared" si="76"/>
        <v>31733333.333333332</v>
      </c>
      <c r="K117" s="61">
        <f t="shared" si="76"/>
        <v>37066666.666666664</v>
      </c>
      <c r="L117" s="61">
        <f t="shared" si="76"/>
        <v>42400000</v>
      </c>
      <c r="M117" s="61">
        <f t="shared" si="76"/>
        <v>47733333.333333336</v>
      </c>
      <c r="N117" s="61">
        <f t="shared" si="76"/>
        <v>53066666.666666672</v>
      </c>
      <c r="O117" s="131">
        <f>O116+N117</f>
        <v>58400000.000000007</v>
      </c>
      <c r="P117" s="28"/>
    </row>
    <row r="118" spans="2:17">
      <c r="B118" s="179">
        <f>B94</f>
        <v>3</v>
      </c>
      <c r="C118" s="180" t="s">
        <v>386</v>
      </c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125"/>
      <c r="P118" s="28"/>
    </row>
    <row r="119" spans="2:17" ht="21" thickBot="1">
      <c r="B119" s="175"/>
      <c r="C119" s="94" t="s">
        <v>379</v>
      </c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30"/>
      <c r="P119" s="28"/>
    </row>
    <row r="120" spans="2:17">
      <c r="B120" s="175"/>
      <c r="C120" s="119" t="s">
        <v>380</v>
      </c>
      <c r="D120" s="56">
        <f t="shared" ref="D120:O121" si="77">D104*$K$7</f>
        <v>0</v>
      </c>
      <c r="E120" s="56">
        <f t="shared" si="77"/>
        <v>0</v>
      </c>
      <c r="F120" s="56">
        <f t="shared" si="77"/>
        <v>0</v>
      </c>
      <c r="G120" s="56">
        <f t="shared" si="77"/>
        <v>0</v>
      </c>
      <c r="H120" s="56">
        <f t="shared" si="77"/>
        <v>0</v>
      </c>
      <c r="I120" s="56">
        <f t="shared" si="77"/>
        <v>0</v>
      </c>
      <c r="J120" s="56">
        <f t="shared" si="77"/>
        <v>0</v>
      </c>
      <c r="K120" s="56">
        <f t="shared" si="77"/>
        <v>0</v>
      </c>
      <c r="L120" s="56">
        <f t="shared" si="77"/>
        <v>0</v>
      </c>
      <c r="M120" s="56">
        <f t="shared" si="77"/>
        <v>0</v>
      </c>
      <c r="N120" s="56">
        <f t="shared" si="77"/>
        <v>0</v>
      </c>
      <c r="O120" s="125">
        <f t="shared" si="77"/>
        <v>0</v>
      </c>
      <c r="P120" s="28"/>
    </row>
    <row r="121" spans="2:17">
      <c r="B121" s="175"/>
      <c r="C121" s="40" t="s">
        <v>382</v>
      </c>
      <c r="D121" s="8">
        <f t="shared" si="77"/>
        <v>0</v>
      </c>
      <c r="E121" s="8">
        <f t="shared" si="77"/>
        <v>0</v>
      </c>
      <c r="F121" s="8">
        <f t="shared" si="77"/>
        <v>0</v>
      </c>
      <c r="G121" s="8">
        <f t="shared" si="77"/>
        <v>0</v>
      </c>
      <c r="H121" s="8">
        <f t="shared" si="77"/>
        <v>0</v>
      </c>
      <c r="I121" s="8">
        <f t="shared" si="77"/>
        <v>0</v>
      </c>
      <c r="J121" s="8">
        <f t="shared" si="77"/>
        <v>0</v>
      </c>
      <c r="K121" s="8">
        <f t="shared" si="77"/>
        <v>0</v>
      </c>
      <c r="L121" s="8">
        <f t="shared" si="77"/>
        <v>0</v>
      </c>
      <c r="M121" s="8">
        <f t="shared" si="77"/>
        <v>0</v>
      </c>
      <c r="N121" s="8">
        <f t="shared" si="77"/>
        <v>0</v>
      </c>
      <c r="O121" s="93">
        <f t="shared" si="77"/>
        <v>0</v>
      </c>
      <c r="P121" s="28"/>
    </row>
    <row r="122" spans="2:17">
      <c r="B122" s="175"/>
      <c r="C122" s="40" t="s">
        <v>384</v>
      </c>
      <c r="D122" s="8">
        <f>D120+D121</f>
        <v>0</v>
      </c>
      <c r="E122" s="8">
        <f>E120+E121</f>
        <v>0</v>
      </c>
      <c r="F122" s="8">
        <f t="shared" ref="F122:O122" si="78">F120+F121</f>
        <v>0</v>
      </c>
      <c r="G122" s="8">
        <f t="shared" si="78"/>
        <v>0</v>
      </c>
      <c r="H122" s="8">
        <f t="shared" si="78"/>
        <v>0</v>
      </c>
      <c r="I122" s="8">
        <f t="shared" si="78"/>
        <v>0</v>
      </c>
      <c r="J122" s="8">
        <f t="shared" si="78"/>
        <v>0</v>
      </c>
      <c r="K122" s="8">
        <f t="shared" si="78"/>
        <v>0</v>
      </c>
      <c r="L122" s="8">
        <f t="shared" si="78"/>
        <v>0</v>
      </c>
      <c r="M122" s="8">
        <f t="shared" si="78"/>
        <v>0</v>
      </c>
      <c r="N122" s="8">
        <f t="shared" si="78"/>
        <v>0</v>
      </c>
      <c r="O122" s="93">
        <f t="shared" si="78"/>
        <v>0</v>
      </c>
      <c r="P122" s="28"/>
      <c r="Q122" s="1" t="s">
        <v>390</v>
      </c>
    </row>
    <row r="123" spans="2:17" ht="21" thickBot="1">
      <c r="B123" s="175"/>
      <c r="C123" s="177" t="s">
        <v>385</v>
      </c>
      <c r="D123" s="61">
        <f>D122</f>
        <v>0</v>
      </c>
      <c r="E123" s="61">
        <f t="shared" ref="E123:O123" si="79">D123+E122</f>
        <v>0</v>
      </c>
      <c r="F123" s="61">
        <f t="shared" si="79"/>
        <v>0</v>
      </c>
      <c r="G123" s="61">
        <f t="shared" si="79"/>
        <v>0</v>
      </c>
      <c r="H123" s="61">
        <f t="shared" si="79"/>
        <v>0</v>
      </c>
      <c r="I123" s="61">
        <f t="shared" si="79"/>
        <v>0</v>
      </c>
      <c r="J123" s="61">
        <f t="shared" si="79"/>
        <v>0</v>
      </c>
      <c r="K123" s="61">
        <f t="shared" si="79"/>
        <v>0</v>
      </c>
      <c r="L123" s="61">
        <f t="shared" si="79"/>
        <v>0</v>
      </c>
      <c r="M123" s="61">
        <f t="shared" si="79"/>
        <v>0</v>
      </c>
      <c r="N123" s="61">
        <f t="shared" si="79"/>
        <v>0</v>
      </c>
      <c r="O123" s="131">
        <f t="shared" si="79"/>
        <v>0</v>
      </c>
      <c r="P123" s="28"/>
      <c r="Q123" s="97">
        <f>O123*$Q$30</f>
        <v>0</v>
      </c>
    </row>
    <row r="124" spans="2:17">
      <c r="B124" s="175"/>
      <c r="C124" s="181" t="s">
        <v>388</v>
      </c>
      <c r="D124" s="68">
        <f t="shared" ref="D124:O124" si="80">D118+D122</f>
        <v>0</v>
      </c>
      <c r="E124" s="68">
        <f t="shared" si="80"/>
        <v>0</v>
      </c>
      <c r="F124" s="68">
        <f t="shared" si="80"/>
        <v>0</v>
      </c>
      <c r="G124" s="68">
        <f t="shared" si="80"/>
        <v>0</v>
      </c>
      <c r="H124" s="68">
        <f t="shared" si="80"/>
        <v>0</v>
      </c>
      <c r="I124" s="68">
        <f t="shared" si="80"/>
        <v>0</v>
      </c>
      <c r="J124" s="68">
        <f t="shared" si="80"/>
        <v>0</v>
      </c>
      <c r="K124" s="68">
        <f t="shared" si="80"/>
        <v>0</v>
      </c>
      <c r="L124" s="68">
        <f t="shared" si="80"/>
        <v>0</v>
      </c>
      <c r="M124" s="68">
        <f t="shared" si="80"/>
        <v>0</v>
      </c>
      <c r="N124" s="68">
        <f t="shared" si="80"/>
        <v>0</v>
      </c>
      <c r="O124" s="132">
        <f t="shared" si="80"/>
        <v>0</v>
      </c>
      <c r="P124" s="28"/>
    </row>
    <row r="125" spans="2:17" ht="21" thickBot="1">
      <c r="B125" s="178"/>
      <c r="C125" s="182" t="s">
        <v>389</v>
      </c>
      <c r="D125" s="61">
        <f>D124</f>
        <v>0</v>
      </c>
      <c r="E125" s="61">
        <f t="shared" ref="E125:O125" si="81">D125+E124</f>
        <v>0</v>
      </c>
      <c r="F125" s="61">
        <f t="shared" si="81"/>
        <v>0</v>
      </c>
      <c r="G125" s="61">
        <f t="shared" si="81"/>
        <v>0</v>
      </c>
      <c r="H125" s="61">
        <f t="shared" si="81"/>
        <v>0</v>
      </c>
      <c r="I125" s="61">
        <f t="shared" si="81"/>
        <v>0</v>
      </c>
      <c r="J125" s="61">
        <f t="shared" si="81"/>
        <v>0</v>
      </c>
      <c r="K125" s="61">
        <f t="shared" si="81"/>
        <v>0</v>
      </c>
      <c r="L125" s="61">
        <f t="shared" si="81"/>
        <v>0</v>
      </c>
      <c r="M125" s="61">
        <f t="shared" si="81"/>
        <v>0</v>
      </c>
      <c r="N125" s="61">
        <f t="shared" si="81"/>
        <v>0</v>
      </c>
      <c r="O125" s="131">
        <f t="shared" si="81"/>
        <v>0</v>
      </c>
      <c r="P125" s="28"/>
    </row>
    <row r="126" spans="2:17">
      <c r="B126" s="183">
        <f>B94</f>
        <v>3</v>
      </c>
      <c r="C126" s="180" t="s">
        <v>386</v>
      </c>
      <c r="D126" s="56">
        <f>D108-D118</f>
        <v>1400000</v>
      </c>
      <c r="E126" s="56">
        <f t="shared" ref="E126:O127" si="82">E108-E118</f>
        <v>1400000</v>
      </c>
      <c r="F126" s="56">
        <f t="shared" si="82"/>
        <v>1400000</v>
      </c>
      <c r="G126" s="56">
        <f t="shared" si="82"/>
        <v>1400000</v>
      </c>
      <c r="H126" s="56">
        <f t="shared" si="82"/>
        <v>1400000</v>
      </c>
      <c r="I126" s="56">
        <f t="shared" si="82"/>
        <v>1400000</v>
      </c>
      <c r="J126" s="56">
        <f t="shared" si="82"/>
        <v>2333333.333333333</v>
      </c>
      <c r="K126" s="56">
        <f t="shared" si="82"/>
        <v>2333333.333333333</v>
      </c>
      <c r="L126" s="56">
        <f t="shared" si="82"/>
        <v>2333333.333333333</v>
      </c>
      <c r="M126" s="56">
        <f t="shared" si="82"/>
        <v>2333333.333333333</v>
      </c>
      <c r="N126" s="56">
        <f t="shared" si="82"/>
        <v>2333333.333333333</v>
      </c>
      <c r="O126" s="125">
        <f t="shared" si="82"/>
        <v>2333333.333333333</v>
      </c>
      <c r="P126" s="28"/>
    </row>
    <row r="127" spans="2:17" ht="21" thickBot="1">
      <c r="B127" s="175"/>
      <c r="C127" s="94" t="s">
        <v>379</v>
      </c>
      <c r="D127" s="116">
        <f>D109-D119</f>
        <v>1400000</v>
      </c>
      <c r="E127" s="116">
        <f t="shared" si="82"/>
        <v>2800000</v>
      </c>
      <c r="F127" s="116">
        <f t="shared" si="82"/>
        <v>4200000</v>
      </c>
      <c r="G127" s="116">
        <f t="shared" si="82"/>
        <v>5600000</v>
      </c>
      <c r="H127" s="116">
        <f t="shared" si="82"/>
        <v>7000000</v>
      </c>
      <c r="I127" s="116">
        <f t="shared" si="82"/>
        <v>8400000</v>
      </c>
      <c r="J127" s="116">
        <f t="shared" si="82"/>
        <v>10733333.333333332</v>
      </c>
      <c r="K127" s="116">
        <f t="shared" si="82"/>
        <v>13066666.666666664</v>
      </c>
      <c r="L127" s="116">
        <f t="shared" si="82"/>
        <v>15399999.999999996</v>
      </c>
      <c r="M127" s="116">
        <f t="shared" si="82"/>
        <v>17733333.333333328</v>
      </c>
      <c r="N127" s="116">
        <f t="shared" si="82"/>
        <v>20066666.66666666</v>
      </c>
      <c r="O127" s="130">
        <f t="shared" si="82"/>
        <v>22399999.999999993</v>
      </c>
      <c r="P127" s="28"/>
    </row>
    <row r="128" spans="2:17">
      <c r="B128" s="175"/>
      <c r="C128" s="119" t="s">
        <v>380</v>
      </c>
      <c r="D128" s="56">
        <f t="shared" ref="D128:O133" si="83">D112-D120</f>
        <v>0</v>
      </c>
      <c r="E128" s="56">
        <f t="shared" si="83"/>
        <v>0</v>
      </c>
      <c r="F128" s="56">
        <f t="shared" si="83"/>
        <v>0</v>
      </c>
      <c r="G128" s="56">
        <f t="shared" si="83"/>
        <v>0</v>
      </c>
      <c r="H128" s="56">
        <f t="shared" si="83"/>
        <v>0</v>
      </c>
      <c r="I128" s="56">
        <f t="shared" si="83"/>
        <v>0</v>
      </c>
      <c r="J128" s="56">
        <f t="shared" si="83"/>
        <v>0</v>
      </c>
      <c r="K128" s="56">
        <f t="shared" si="83"/>
        <v>0</v>
      </c>
      <c r="L128" s="56">
        <f t="shared" si="83"/>
        <v>0</v>
      </c>
      <c r="M128" s="56">
        <f t="shared" si="83"/>
        <v>0</v>
      </c>
      <c r="N128" s="56">
        <f t="shared" si="83"/>
        <v>0</v>
      </c>
      <c r="O128" s="125">
        <f t="shared" si="83"/>
        <v>0</v>
      </c>
      <c r="P128" s="28"/>
    </row>
    <row r="129" spans="2:17">
      <c r="B129" s="175"/>
      <c r="C129" s="40" t="s">
        <v>382</v>
      </c>
      <c r="D129" s="8">
        <f t="shared" si="83"/>
        <v>0</v>
      </c>
      <c r="E129" s="8">
        <f t="shared" si="83"/>
        <v>0</v>
      </c>
      <c r="F129" s="8">
        <f t="shared" si="83"/>
        <v>0</v>
      </c>
      <c r="G129" s="8">
        <f t="shared" si="83"/>
        <v>0</v>
      </c>
      <c r="H129" s="8">
        <f t="shared" si="83"/>
        <v>0</v>
      </c>
      <c r="I129" s="8">
        <f t="shared" si="83"/>
        <v>0</v>
      </c>
      <c r="J129" s="8">
        <f t="shared" si="83"/>
        <v>0</v>
      </c>
      <c r="K129" s="8">
        <f t="shared" si="83"/>
        <v>0</v>
      </c>
      <c r="L129" s="8">
        <f t="shared" si="83"/>
        <v>0</v>
      </c>
      <c r="M129" s="8">
        <f t="shared" si="83"/>
        <v>0</v>
      </c>
      <c r="N129" s="8">
        <f t="shared" si="83"/>
        <v>0</v>
      </c>
      <c r="O129" s="93">
        <f t="shared" si="83"/>
        <v>0</v>
      </c>
      <c r="P129" s="28"/>
      <c r="Q129" s="184">
        <f>B94</f>
        <v>3</v>
      </c>
    </row>
    <row r="130" spans="2:17">
      <c r="B130" s="175"/>
      <c r="C130" s="40" t="s">
        <v>384</v>
      </c>
      <c r="D130" s="8">
        <f t="shared" si="83"/>
        <v>0</v>
      </c>
      <c r="E130" s="8">
        <f t="shared" si="83"/>
        <v>0</v>
      </c>
      <c r="F130" s="8">
        <f t="shared" si="83"/>
        <v>0</v>
      </c>
      <c r="G130" s="8">
        <f t="shared" si="83"/>
        <v>0</v>
      </c>
      <c r="H130" s="8">
        <f t="shared" si="83"/>
        <v>0</v>
      </c>
      <c r="I130" s="8">
        <f t="shared" si="83"/>
        <v>0</v>
      </c>
      <c r="J130" s="8">
        <f t="shared" si="83"/>
        <v>0</v>
      </c>
      <c r="K130" s="8">
        <f t="shared" si="83"/>
        <v>0</v>
      </c>
      <c r="L130" s="8">
        <f t="shared" si="83"/>
        <v>0</v>
      </c>
      <c r="M130" s="8">
        <f t="shared" si="83"/>
        <v>0</v>
      </c>
      <c r="N130" s="8">
        <f t="shared" si="83"/>
        <v>0</v>
      </c>
      <c r="O130" s="93">
        <f t="shared" si="83"/>
        <v>0</v>
      </c>
      <c r="P130" s="28"/>
      <c r="Q130" s="1" t="s">
        <v>391</v>
      </c>
    </row>
    <row r="131" spans="2:17" ht="21" thickBot="1">
      <c r="B131" s="175"/>
      <c r="C131" s="177" t="s">
        <v>385</v>
      </c>
      <c r="D131" s="61">
        <f t="shared" si="83"/>
        <v>0</v>
      </c>
      <c r="E131" s="61">
        <f t="shared" si="83"/>
        <v>0</v>
      </c>
      <c r="F131" s="61">
        <f t="shared" si="83"/>
        <v>0</v>
      </c>
      <c r="G131" s="61">
        <f t="shared" si="83"/>
        <v>0</v>
      </c>
      <c r="H131" s="61">
        <f t="shared" si="83"/>
        <v>0</v>
      </c>
      <c r="I131" s="61">
        <f t="shared" si="83"/>
        <v>0</v>
      </c>
      <c r="J131" s="61">
        <f t="shared" si="83"/>
        <v>0</v>
      </c>
      <c r="K131" s="61">
        <f t="shared" si="83"/>
        <v>0</v>
      </c>
      <c r="L131" s="61">
        <f t="shared" si="83"/>
        <v>0</v>
      </c>
      <c r="M131" s="61">
        <f t="shared" si="83"/>
        <v>0</v>
      </c>
      <c r="N131" s="61">
        <f t="shared" si="83"/>
        <v>0</v>
      </c>
      <c r="O131" s="131">
        <f t="shared" si="83"/>
        <v>0</v>
      </c>
      <c r="P131" s="28"/>
      <c r="Q131" s="97">
        <f>O131*$Q$30</f>
        <v>0</v>
      </c>
    </row>
    <row r="132" spans="2:17">
      <c r="B132" s="175"/>
      <c r="C132" s="181" t="s">
        <v>388</v>
      </c>
      <c r="D132" s="68">
        <f t="shared" si="83"/>
        <v>4400000</v>
      </c>
      <c r="E132" s="68">
        <f t="shared" si="83"/>
        <v>4400000</v>
      </c>
      <c r="F132" s="68">
        <f t="shared" si="83"/>
        <v>4400000</v>
      </c>
      <c r="G132" s="68">
        <f t="shared" si="83"/>
        <v>4400000</v>
      </c>
      <c r="H132" s="68">
        <f t="shared" si="83"/>
        <v>4400000</v>
      </c>
      <c r="I132" s="68">
        <f t="shared" si="83"/>
        <v>4400000</v>
      </c>
      <c r="J132" s="68">
        <f t="shared" si="83"/>
        <v>5333333.333333333</v>
      </c>
      <c r="K132" s="68">
        <f t="shared" si="83"/>
        <v>5333333.333333333</v>
      </c>
      <c r="L132" s="68">
        <f t="shared" si="83"/>
        <v>5333333.333333333</v>
      </c>
      <c r="M132" s="68">
        <f t="shared" si="83"/>
        <v>5333333.333333333</v>
      </c>
      <c r="N132" s="68">
        <f t="shared" si="83"/>
        <v>5333333.333333333</v>
      </c>
      <c r="O132" s="132">
        <f>O116-O124</f>
        <v>5333333.333333333</v>
      </c>
      <c r="P132" s="28"/>
    </row>
    <row r="133" spans="2:17" ht="21" thickBot="1">
      <c r="B133" s="178"/>
      <c r="C133" s="182" t="s">
        <v>389</v>
      </c>
      <c r="D133" s="61">
        <f t="shared" si="83"/>
        <v>4400000</v>
      </c>
      <c r="E133" s="61">
        <f t="shared" si="83"/>
        <v>8800000</v>
      </c>
      <c r="F133" s="61">
        <f t="shared" si="83"/>
        <v>13200000</v>
      </c>
      <c r="G133" s="61">
        <f t="shared" si="83"/>
        <v>17600000</v>
      </c>
      <c r="H133" s="61">
        <f t="shared" si="83"/>
        <v>22000000</v>
      </c>
      <c r="I133" s="61">
        <f t="shared" si="83"/>
        <v>26400000</v>
      </c>
      <c r="J133" s="61">
        <f t="shared" si="83"/>
        <v>31733333.333333332</v>
      </c>
      <c r="K133" s="61">
        <f t="shared" si="83"/>
        <v>37066666.666666664</v>
      </c>
      <c r="L133" s="61">
        <f t="shared" si="83"/>
        <v>42400000</v>
      </c>
      <c r="M133" s="61">
        <f t="shared" si="83"/>
        <v>47733333.333333336</v>
      </c>
      <c r="N133" s="61">
        <f t="shared" si="83"/>
        <v>53066666.666666672</v>
      </c>
      <c r="O133" s="131">
        <f t="shared" si="83"/>
        <v>58400000.000000007</v>
      </c>
      <c r="P133" s="28"/>
    </row>
    <row r="135" spans="2:17">
      <c r="D135" t="s">
        <v>408</v>
      </c>
      <c r="I135" s="34"/>
      <c r="Q135" s="1" t="s">
        <v>383</v>
      </c>
    </row>
    <row r="136" spans="2:17" ht="21" thickBot="1">
      <c r="B136" s="161">
        <v>4</v>
      </c>
      <c r="D136" t="s">
        <v>409</v>
      </c>
      <c r="G136" t="s">
        <v>410</v>
      </c>
      <c r="Q136" s="171">
        <v>0.1</v>
      </c>
    </row>
    <row r="137" spans="2:17" ht="21" thickBot="1">
      <c r="B137" s="163">
        <f>B95+1</f>
        <v>2028</v>
      </c>
      <c r="C137" s="164"/>
      <c r="D137" s="165" t="s">
        <v>363</v>
      </c>
      <c r="E137" s="165" t="s">
        <v>364</v>
      </c>
      <c r="F137" s="165" t="s">
        <v>365</v>
      </c>
      <c r="G137" s="165" t="s">
        <v>366</v>
      </c>
      <c r="H137" s="165" t="s">
        <v>367</v>
      </c>
      <c r="I137" s="165" t="s">
        <v>368</v>
      </c>
      <c r="J137" s="165" t="s">
        <v>369</v>
      </c>
      <c r="K137" s="165" t="s">
        <v>370</v>
      </c>
      <c r="L137" s="165" t="s">
        <v>371</v>
      </c>
      <c r="M137" s="165" t="s">
        <v>372</v>
      </c>
      <c r="N137" s="165" t="s">
        <v>373</v>
      </c>
      <c r="O137" s="165" t="s">
        <v>374</v>
      </c>
      <c r="P137" s="1"/>
    </row>
    <row r="138" spans="2:17">
      <c r="B138" s="166">
        <f>B136</f>
        <v>4</v>
      </c>
      <c r="C138" s="120" t="s">
        <v>375</v>
      </c>
      <c r="D138" s="56">
        <f>$D$12/12*$E$8</f>
        <v>450</v>
      </c>
      <c r="E138" s="56">
        <f t="shared" ref="E138:O138" si="84">$D$12/12*$E$8</f>
        <v>450</v>
      </c>
      <c r="F138" s="56">
        <f t="shared" si="84"/>
        <v>450</v>
      </c>
      <c r="G138" s="56">
        <f t="shared" si="84"/>
        <v>450</v>
      </c>
      <c r="H138" s="56">
        <f t="shared" si="84"/>
        <v>450</v>
      </c>
      <c r="I138" s="56">
        <f t="shared" si="84"/>
        <v>450</v>
      </c>
      <c r="J138" s="56">
        <f t="shared" si="84"/>
        <v>450</v>
      </c>
      <c r="K138" s="56">
        <f t="shared" si="84"/>
        <v>450</v>
      </c>
      <c r="L138" s="56">
        <f t="shared" si="84"/>
        <v>450</v>
      </c>
      <c r="M138" s="56">
        <f t="shared" si="84"/>
        <v>450</v>
      </c>
      <c r="N138" s="56">
        <f t="shared" si="84"/>
        <v>450</v>
      </c>
      <c r="O138" s="125">
        <f t="shared" si="84"/>
        <v>450</v>
      </c>
      <c r="P138" s="28"/>
    </row>
    <row r="139" spans="2:17">
      <c r="B139" s="167" t="s">
        <v>376</v>
      </c>
      <c r="C139" s="119" t="s">
        <v>377</v>
      </c>
      <c r="D139" s="67">
        <f>D98*(1-$B$141)</f>
        <v>150.00000000000003</v>
      </c>
      <c r="E139" s="68">
        <f t="shared" ref="E139:O139" si="85">E98*(1-$B$141)</f>
        <v>150.00000000000003</v>
      </c>
      <c r="F139" s="68">
        <f t="shared" si="85"/>
        <v>150.00000000000003</v>
      </c>
      <c r="G139" s="68">
        <f t="shared" si="85"/>
        <v>150.00000000000003</v>
      </c>
      <c r="H139" s="68">
        <f t="shared" si="85"/>
        <v>150.00000000000003</v>
      </c>
      <c r="I139" s="68">
        <f t="shared" si="85"/>
        <v>150.00000000000003</v>
      </c>
      <c r="J139" s="68">
        <f t="shared" si="85"/>
        <v>250.00000000000003</v>
      </c>
      <c r="K139" s="68">
        <f t="shared" si="85"/>
        <v>250.00000000000003</v>
      </c>
      <c r="L139" s="68">
        <f t="shared" si="85"/>
        <v>250.00000000000003</v>
      </c>
      <c r="M139" s="68">
        <f t="shared" si="85"/>
        <v>250.00000000000003</v>
      </c>
      <c r="N139" s="68">
        <f t="shared" si="85"/>
        <v>250.00000000000003</v>
      </c>
      <c r="O139" s="132">
        <f t="shared" si="85"/>
        <v>250.00000000000003</v>
      </c>
      <c r="P139" s="28"/>
    </row>
    <row r="140" spans="2:17">
      <c r="B140" s="186" t="s">
        <v>395</v>
      </c>
      <c r="C140" s="119" t="s">
        <v>378</v>
      </c>
      <c r="D140" s="68">
        <f t="shared" ref="D140:O140" si="86">D138+D139</f>
        <v>600</v>
      </c>
      <c r="E140" s="68">
        <f t="shared" si="86"/>
        <v>600</v>
      </c>
      <c r="F140" s="68">
        <f t="shared" si="86"/>
        <v>600</v>
      </c>
      <c r="G140" s="68">
        <f t="shared" si="86"/>
        <v>600</v>
      </c>
      <c r="H140" s="68">
        <f t="shared" si="86"/>
        <v>600</v>
      </c>
      <c r="I140" s="68">
        <f t="shared" si="86"/>
        <v>600</v>
      </c>
      <c r="J140" s="68">
        <f t="shared" si="86"/>
        <v>700</v>
      </c>
      <c r="K140" s="68">
        <f t="shared" si="86"/>
        <v>700</v>
      </c>
      <c r="L140" s="68">
        <f t="shared" si="86"/>
        <v>700</v>
      </c>
      <c r="M140" s="68">
        <f t="shared" si="86"/>
        <v>700</v>
      </c>
      <c r="N140" s="68">
        <f t="shared" si="86"/>
        <v>700</v>
      </c>
      <c r="O140" s="132">
        <f t="shared" si="86"/>
        <v>700</v>
      </c>
      <c r="P140" s="28"/>
    </row>
    <row r="141" spans="2:17" ht="21" thickBot="1">
      <c r="B141" s="188">
        <v>0.7</v>
      </c>
      <c r="C141" s="129" t="s">
        <v>379</v>
      </c>
      <c r="D141" s="116">
        <f>O99+D138</f>
        <v>14450</v>
      </c>
      <c r="E141" s="116">
        <f t="shared" ref="E141:O141" si="87">D141+E138</f>
        <v>14900</v>
      </c>
      <c r="F141" s="116">
        <f t="shared" si="87"/>
        <v>15350</v>
      </c>
      <c r="G141" s="116">
        <f t="shared" si="87"/>
        <v>15800</v>
      </c>
      <c r="H141" s="116">
        <f t="shared" si="87"/>
        <v>16250</v>
      </c>
      <c r="I141" s="116">
        <f t="shared" si="87"/>
        <v>16700</v>
      </c>
      <c r="J141" s="116">
        <f t="shared" si="87"/>
        <v>17150</v>
      </c>
      <c r="K141" s="116">
        <f t="shared" si="87"/>
        <v>17600</v>
      </c>
      <c r="L141" s="116">
        <f t="shared" si="87"/>
        <v>18050</v>
      </c>
      <c r="M141" s="116">
        <f t="shared" si="87"/>
        <v>18500</v>
      </c>
      <c r="N141" s="116">
        <f t="shared" si="87"/>
        <v>18950</v>
      </c>
      <c r="O141" s="130">
        <f t="shared" si="87"/>
        <v>19400</v>
      </c>
      <c r="P141" s="28"/>
    </row>
    <row r="142" spans="2:17">
      <c r="B142" s="186" t="s">
        <v>411</v>
      </c>
      <c r="C142" s="195" t="s">
        <v>403</v>
      </c>
      <c r="D142" s="56">
        <f>$D$12/12*$F$8</f>
        <v>150</v>
      </c>
      <c r="E142" s="196">
        <f t="shared" ref="E142:O142" si="88">$D$12/12*$F$8</f>
        <v>150</v>
      </c>
      <c r="F142" s="196">
        <f t="shared" si="88"/>
        <v>150</v>
      </c>
      <c r="G142" s="196">
        <f t="shared" si="88"/>
        <v>150</v>
      </c>
      <c r="H142" s="196">
        <f t="shared" si="88"/>
        <v>150</v>
      </c>
      <c r="I142" s="196">
        <f t="shared" si="88"/>
        <v>150</v>
      </c>
      <c r="J142" s="196">
        <f t="shared" si="88"/>
        <v>150</v>
      </c>
      <c r="K142" s="196">
        <f t="shared" si="88"/>
        <v>150</v>
      </c>
      <c r="L142" s="196">
        <f t="shared" si="88"/>
        <v>150</v>
      </c>
      <c r="M142" s="196">
        <f t="shared" si="88"/>
        <v>150</v>
      </c>
      <c r="N142" s="196">
        <f t="shared" si="88"/>
        <v>150</v>
      </c>
      <c r="O142" s="197">
        <f t="shared" si="88"/>
        <v>150</v>
      </c>
      <c r="P142" s="28"/>
    </row>
    <row r="143" spans="2:17">
      <c r="B143" s="188">
        <v>0.05</v>
      </c>
      <c r="C143" s="198" t="s">
        <v>404</v>
      </c>
      <c r="D143" s="84">
        <f>D102*(1-$B$143)</f>
        <v>158.33333333333331</v>
      </c>
      <c r="E143" s="116">
        <f t="shared" ref="E143:O143" si="89">E102*(1-$B$143)</f>
        <v>158.33333333333331</v>
      </c>
      <c r="F143" s="116">
        <f t="shared" si="89"/>
        <v>158.33333333333331</v>
      </c>
      <c r="G143" s="116">
        <f t="shared" si="89"/>
        <v>158.33333333333331</v>
      </c>
      <c r="H143" s="116">
        <f t="shared" si="89"/>
        <v>158.33333333333331</v>
      </c>
      <c r="I143" s="116">
        <f t="shared" si="89"/>
        <v>158.33333333333331</v>
      </c>
      <c r="J143" s="116">
        <f t="shared" si="89"/>
        <v>158.33333333333331</v>
      </c>
      <c r="K143" s="116">
        <f t="shared" si="89"/>
        <v>158.33333333333331</v>
      </c>
      <c r="L143" s="116">
        <f t="shared" si="89"/>
        <v>158.33333333333331</v>
      </c>
      <c r="M143" s="116">
        <f t="shared" si="89"/>
        <v>158.33333333333331</v>
      </c>
      <c r="N143" s="116">
        <f t="shared" si="89"/>
        <v>158.33333333333331</v>
      </c>
      <c r="O143" s="130">
        <f t="shared" si="89"/>
        <v>158.33333333333331</v>
      </c>
      <c r="P143" s="28"/>
    </row>
    <row r="144" spans="2:17">
      <c r="B144" s="168" t="s">
        <v>396</v>
      </c>
      <c r="C144" s="198" t="s">
        <v>405</v>
      </c>
      <c r="D144" s="116">
        <f t="shared" ref="D144:O144" si="90">D142+D143</f>
        <v>308.33333333333331</v>
      </c>
      <c r="E144" s="116">
        <f t="shared" si="90"/>
        <v>308.33333333333331</v>
      </c>
      <c r="F144" s="116">
        <f t="shared" si="90"/>
        <v>308.33333333333331</v>
      </c>
      <c r="G144" s="116">
        <f t="shared" si="90"/>
        <v>308.33333333333331</v>
      </c>
      <c r="H144" s="116">
        <f t="shared" si="90"/>
        <v>308.33333333333331</v>
      </c>
      <c r="I144" s="116">
        <f t="shared" si="90"/>
        <v>308.33333333333331</v>
      </c>
      <c r="J144" s="116">
        <f t="shared" si="90"/>
        <v>308.33333333333331</v>
      </c>
      <c r="K144" s="116">
        <f t="shared" si="90"/>
        <v>308.33333333333331</v>
      </c>
      <c r="L144" s="116">
        <f t="shared" si="90"/>
        <v>308.33333333333331</v>
      </c>
      <c r="M144" s="116">
        <f t="shared" si="90"/>
        <v>308.33333333333331</v>
      </c>
      <c r="N144" s="116">
        <f t="shared" si="90"/>
        <v>308.33333333333331</v>
      </c>
      <c r="O144" s="130">
        <f t="shared" si="90"/>
        <v>308.33333333333331</v>
      </c>
      <c r="P144" s="28"/>
    </row>
    <row r="145" spans="2:17" ht="21" thickBot="1">
      <c r="B145" s="188">
        <v>0.3</v>
      </c>
      <c r="C145" s="199" t="s">
        <v>406</v>
      </c>
      <c r="D145" s="61">
        <f>O103+D142</f>
        <v>2150</v>
      </c>
      <c r="E145" s="61">
        <f t="shared" ref="E145:N145" si="91">D145+E142</f>
        <v>2300</v>
      </c>
      <c r="F145" s="61">
        <f t="shared" si="91"/>
        <v>2450</v>
      </c>
      <c r="G145" s="61">
        <f t="shared" si="91"/>
        <v>2600</v>
      </c>
      <c r="H145" s="61">
        <f t="shared" si="91"/>
        <v>2750</v>
      </c>
      <c r="I145" s="61">
        <f t="shared" si="91"/>
        <v>2900</v>
      </c>
      <c r="J145" s="61">
        <f t="shared" si="91"/>
        <v>3050</v>
      </c>
      <c r="K145" s="61">
        <f t="shared" si="91"/>
        <v>3200</v>
      </c>
      <c r="L145" s="61">
        <f t="shared" si="91"/>
        <v>3350</v>
      </c>
      <c r="M145" s="61">
        <f t="shared" si="91"/>
        <v>3500</v>
      </c>
      <c r="N145" s="61">
        <f t="shared" si="91"/>
        <v>3650</v>
      </c>
      <c r="O145" s="131">
        <f>N145+O142</f>
        <v>3800</v>
      </c>
      <c r="P145" s="28"/>
    </row>
    <row r="146" spans="2:17">
      <c r="B146" s="191" t="s">
        <v>397</v>
      </c>
      <c r="C146" s="119" t="s">
        <v>380</v>
      </c>
      <c r="D146" s="68">
        <f>$D$12/12*$G$8</f>
        <v>0</v>
      </c>
      <c r="E146" s="68">
        <f t="shared" ref="E146:O146" si="92">$D$12/12*$G$8</f>
        <v>0</v>
      </c>
      <c r="F146" s="68">
        <f t="shared" si="92"/>
        <v>0</v>
      </c>
      <c r="G146" s="68">
        <f t="shared" si="92"/>
        <v>0</v>
      </c>
      <c r="H146" s="68">
        <f t="shared" si="92"/>
        <v>0</v>
      </c>
      <c r="I146" s="68">
        <f t="shared" si="92"/>
        <v>0</v>
      </c>
      <c r="J146" s="68">
        <f t="shared" si="92"/>
        <v>0</v>
      </c>
      <c r="K146" s="68">
        <f t="shared" si="92"/>
        <v>0</v>
      </c>
      <c r="L146" s="68">
        <f t="shared" si="92"/>
        <v>0</v>
      </c>
      <c r="M146" s="68">
        <f t="shared" si="92"/>
        <v>0</v>
      </c>
      <c r="N146" s="68">
        <f t="shared" si="92"/>
        <v>0</v>
      </c>
      <c r="O146" s="132">
        <f t="shared" si="92"/>
        <v>0</v>
      </c>
      <c r="P146" s="28"/>
      <c r="Q146" s="97"/>
    </row>
    <row r="147" spans="2:17">
      <c r="B147" s="168"/>
      <c r="C147" s="129" t="s">
        <v>382</v>
      </c>
      <c r="D147" s="200">
        <f>O106*(1-B145)</f>
        <v>0</v>
      </c>
      <c r="E147" s="116">
        <f>D146+D147</f>
        <v>0</v>
      </c>
      <c r="F147" s="116">
        <f t="shared" ref="F147:O147" si="93">E146+E147</f>
        <v>0</v>
      </c>
      <c r="G147" s="116">
        <f t="shared" si="93"/>
        <v>0</v>
      </c>
      <c r="H147" s="116">
        <f t="shared" si="93"/>
        <v>0</v>
      </c>
      <c r="I147" s="116">
        <f t="shared" si="93"/>
        <v>0</v>
      </c>
      <c r="J147" s="116">
        <f t="shared" si="93"/>
        <v>0</v>
      </c>
      <c r="K147" s="116">
        <f t="shared" si="93"/>
        <v>0</v>
      </c>
      <c r="L147" s="116">
        <f t="shared" si="93"/>
        <v>0</v>
      </c>
      <c r="M147" s="116">
        <f t="shared" si="93"/>
        <v>0</v>
      </c>
      <c r="N147" s="116">
        <f t="shared" si="93"/>
        <v>0</v>
      </c>
      <c r="O147" s="130">
        <f t="shared" si="93"/>
        <v>0</v>
      </c>
      <c r="P147" s="28"/>
      <c r="Q147" s="97"/>
    </row>
    <row r="148" spans="2:17">
      <c r="B148" s="168"/>
      <c r="C148" s="119" t="s">
        <v>384</v>
      </c>
      <c r="D148" s="68">
        <f t="shared" ref="D148:O148" si="94">D146+D147</f>
        <v>0</v>
      </c>
      <c r="E148" s="68">
        <f t="shared" si="94"/>
        <v>0</v>
      </c>
      <c r="F148" s="68">
        <f t="shared" si="94"/>
        <v>0</v>
      </c>
      <c r="G148" s="68">
        <f t="shared" si="94"/>
        <v>0</v>
      </c>
      <c r="H148" s="68">
        <f t="shared" si="94"/>
        <v>0</v>
      </c>
      <c r="I148" s="68">
        <f t="shared" si="94"/>
        <v>0</v>
      </c>
      <c r="J148" s="68">
        <f t="shared" si="94"/>
        <v>0</v>
      </c>
      <c r="K148" s="68">
        <f t="shared" si="94"/>
        <v>0</v>
      </c>
      <c r="L148" s="68">
        <f t="shared" si="94"/>
        <v>0</v>
      </c>
      <c r="M148" s="68">
        <f t="shared" si="94"/>
        <v>0</v>
      </c>
      <c r="N148" s="68">
        <f t="shared" si="94"/>
        <v>0</v>
      </c>
      <c r="O148" s="132">
        <f t="shared" si="94"/>
        <v>0</v>
      </c>
      <c r="P148" s="28"/>
      <c r="Q148" s="97"/>
    </row>
    <row r="149" spans="2:17" ht="21" thickBot="1">
      <c r="B149" s="172"/>
      <c r="C149" s="129" t="s">
        <v>385</v>
      </c>
      <c r="D149" s="116">
        <f>SUM($D148:D148)</f>
        <v>0</v>
      </c>
      <c r="E149" s="116">
        <f>SUM($D148:E148)</f>
        <v>0</v>
      </c>
      <c r="F149" s="116">
        <f>SUM($D148:F148)</f>
        <v>0</v>
      </c>
      <c r="G149" s="116">
        <f>SUM($D148:G148)</f>
        <v>0</v>
      </c>
      <c r="H149" s="116">
        <f>SUM($D148:H148)</f>
        <v>0</v>
      </c>
      <c r="I149" s="116">
        <f>SUM($D148:I148)</f>
        <v>0</v>
      </c>
      <c r="J149" s="116">
        <f>SUM($D148:J148)</f>
        <v>0</v>
      </c>
      <c r="K149" s="116">
        <f>SUM($D148:K148)</f>
        <v>0</v>
      </c>
      <c r="L149" s="116">
        <f>SUM($D148:L148)</f>
        <v>0</v>
      </c>
      <c r="M149" s="116">
        <f>SUM($D148:M148)</f>
        <v>0</v>
      </c>
      <c r="N149" s="116">
        <f>SUM($D148:N148)</f>
        <v>0</v>
      </c>
      <c r="O149" s="130">
        <f>SUM($D148:O148)</f>
        <v>0</v>
      </c>
      <c r="P149" s="28"/>
    </row>
    <row r="150" spans="2:17">
      <c r="B150" s="201">
        <f>B136</f>
        <v>4</v>
      </c>
      <c r="C150" s="120" t="s">
        <v>386</v>
      </c>
      <c r="D150" s="56">
        <f t="shared" ref="D150:O150" si="95">D140*$H$7</f>
        <v>1680000</v>
      </c>
      <c r="E150" s="56">
        <f t="shared" si="95"/>
        <v>1680000</v>
      </c>
      <c r="F150" s="56">
        <f t="shared" si="95"/>
        <v>1680000</v>
      </c>
      <c r="G150" s="56">
        <f t="shared" si="95"/>
        <v>1680000</v>
      </c>
      <c r="H150" s="56">
        <f t="shared" si="95"/>
        <v>1680000</v>
      </c>
      <c r="I150" s="56">
        <f t="shared" si="95"/>
        <v>1680000</v>
      </c>
      <c r="J150" s="56">
        <f t="shared" si="95"/>
        <v>1960000</v>
      </c>
      <c r="K150" s="56">
        <f t="shared" si="95"/>
        <v>1960000</v>
      </c>
      <c r="L150" s="56">
        <f t="shared" si="95"/>
        <v>1960000</v>
      </c>
      <c r="M150" s="56">
        <f t="shared" si="95"/>
        <v>1960000</v>
      </c>
      <c r="N150" s="56">
        <f t="shared" si="95"/>
        <v>1960000</v>
      </c>
      <c r="O150" s="125">
        <f t="shared" si="95"/>
        <v>1960000</v>
      </c>
      <c r="P150" s="28"/>
    </row>
    <row r="151" spans="2:17" ht="21" thickBot="1">
      <c r="B151" s="168"/>
      <c r="C151" s="40" t="s">
        <v>379</v>
      </c>
      <c r="D151" s="8">
        <f>D150</f>
        <v>1680000</v>
      </c>
      <c r="E151" s="8">
        <f t="shared" ref="E151:O151" si="96">D151+E150</f>
        <v>3360000</v>
      </c>
      <c r="F151" s="8">
        <f t="shared" si="96"/>
        <v>5040000</v>
      </c>
      <c r="G151" s="8">
        <f t="shared" si="96"/>
        <v>6720000</v>
      </c>
      <c r="H151" s="8">
        <f t="shared" si="96"/>
        <v>8400000</v>
      </c>
      <c r="I151" s="8">
        <f t="shared" si="96"/>
        <v>10080000</v>
      </c>
      <c r="J151" s="8">
        <f t="shared" si="96"/>
        <v>12040000</v>
      </c>
      <c r="K151" s="8">
        <f t="shared" si="96"/>
        <v>14000000</v>
      </c>
      <c r="L151" s="8">
        <f t="shared" si="96"/>
        <v>15960000</v>
      </c>
      <c r="M151" s="8">
        <f t="shared" si="96"/>
        <v>17920000</v>
      </c>
      <c r="N151" s="8">
        <f t="shared" si="96"/>
        <v>19880000</v>
      </c>
      <c r="O151" s="93">
        <f t="shared" si="96"/>
        <v>21840000</v>
      </c>
      <c r="P151" s="28"/>
    </row>
    <row r="152" spans="2:17">
      <c r="B152" s="168"/>
      <c r="C152" s="195" t="s">
        <v>407</v>
      </c>
      <c r="D152" s="56">
        <f>D144*$I$7</f>
        <v>5550000</v>
      </c>
      <c r="E152" s="56">
        <f t="shared" ref="E152:O152" si="97">E144*$I$7</f>
        <v>5550000</v>
      </c>
      <c r="F152" s="56">
        <f t="shared" si="97"/>
        <v>5550000</v>
      </c>
      <c r="G152" s="56">
        <f t="shared" si="97"/>
        <v>5550000</v>
      </c>
      <c r="H152" s="56">
        <f t="shared" si="97"/>
        <v>5550000</v>
      </c>
      <c r="I152" s="56">
        <f t="shared" si="97"/>
        <v>5550000</v>
      </c>
      <c r="J152" s="56">
        <f t="shared" si="97"/>
        <v>5550000</v>
      </c>
      <c r="K152" s="56">
        <f t="shared" si="97"/>
        <v>5550000</v>
      </c>
      <c r="L152" s="56">
        <f t="shared" si="97"/>
        <v>5550000</v>
      </c>
      <c r="M152" s="56">
        <f t="shared" si="97"/>
        <v>5550000</v>
      </c>
      <c r="N152" s="56">
        <f t="shared" si="97"/>
        <v>5550000</v>
      </c>
      <c r="O152" s="125">
        <f t="shared" si="97"/>
        <v>5550000</v>
      </c>
      <c r="P152" s="28"/>
    </row>
    <row r="153" spans="2:17" ht="21" thickBot="1">
      <c r="B153" s="168"/>
      <c r="C153" s="199" t="s">
        <v>379</v>
      </c>
      <c r="D153" s="61">
        <f>D152</f>
        <v>5550000</v>
      </c>
      <c r="E153" s="61">
        <f>D153+E152</f>
        <v>11100000</v>
      </c>
      <c r="F153" s="61">
        <f>E153+F152</f>
        <v>16650000</v>
      </c>
      <c r="G153" s="61">
        <f t="shared" ref="G153:O153" si="98">F153+G152</f>
        <v>22200000</v>
      </c>
      <c r="H153" s="61">
        <f t="shared" si="98"/>
        <v>27750000</v>
      </c>
      <c r="I153" s="61">
        <f t="shared" si="98"/>
        <v>33300000</v>
      </c>
      <c r="J153" s="61">
        <f t="shared" si="98"/>
        <v>38850000</v>
      </c>
      <c r="K153" s="61">
        <f t="shared" si="98"/>
        <v>44400000</v>
      </c>
      <c r="L153" s="61">
        <f t="shared" si="98"/>
        <v>49950000</v>
      </c>
      <c r="M153" s="61">
        <f t="shared" si="98"/>
        <v>55500000</v>
      </c>
      <c r="N153" s="61">
        <f t="shared" si="98"/>
        <v>61050000</v>
      </c>
      <c r="O153" s="131">
        <f t="shared" si="98"/>
        <v>66600000</v>
      </c>
      <c r="P153" s="28"/>
    </row>
    <row r="154" spans="2:17">
      <c r="B154" s="168"/>
      <c r="C154" s="40" t="s">
        <v>380</v>
      </c>
      <c r="D154" s="8">
        <f t="shared" ref="D154:O155" si="99">D146*$J$7</f>
        <v>0</v>
      </c>
      <c r="E154" s="8">
        <f t="shared" si="99"/>
        <v>0</v>
      </c>
      <c r="F154" s="8">
        <f t="shared" si="99"/>
        <v>0</v>
      </c>
      <c r="G154" s="8">
        <f t="shared" si="99"/>
        <v>0</v>
      </c>
      <c r="H154" s="8">
        <f t="shared" si="99"/>
        <v>0</v>
      </c>
      <c r="I154" s="8">
        <f t="shared" si="99"/>
        <v>0</v>
      </c>
      <c r="J154" s="8">
        <f t="shared" si="99"/>
        <v>0</v>
      </c>
      <c r="K154" s="8">
        <f t="shared" si="99"/>
        <v>0</v>
      </c>
      <c r="L154" s="8">
        <f t="shared" si="99"/>
        <v>0</v>
      </c>
      <c r="M154" s="8">
        <f t="shared" si="99"/>
        <v>0</v>
      </c>
      <c r="N154" s="8">
        <f t="shared" si="99"/>
        <v>0</v>
      </c>
      <c r="O154" s="93">
        <f t="shared" si="99"/>
        <v>0</v>
      </c>
      <c r="P154" s="28"/>
      <c r="Q154" s="97"/>
    </row>
    <row r="155" spans="2:17">
      <c r="B155" s="168"/>
      <c r="C155" s="40" t="s">
        <v>382</v>
      </c>
      <c r="D155" s="8">
        <f t="shared" si="99"/>
        <v>0</v>
      </c>
      <c r="E155" s="8">
        <f t="shared" si="99"/>
        <v>0</v>
      </c>
      <c r="F155" s="8">
        <f t="shared" si="99"/>
        <v>0</v>
      </c>
      <c r="G155" s="8">
        <f t="shared" si="99"/>
        <v>0</v>
      </c>
      <c r="H155" s="8">
        <f t="shared" si="99"/>
        <v>0</v>
      </c>
      <c r="I155" s="8">
        <f t="shared" si="99"/>
        <v>0</v>
      </c>
      <c r="J155" s="8">
        <f t="shared" si="99"/>
        <v>0</v>
      </c>
      <c r="K155" s="8">
        <f t="shared" si="99"/>
        <v>0</v>
      </c>
      <c r="L155" s="8">
        <f t="shared" si="99"/>
        <v>0</v>
      </c>
      <c r="M155" s="8">
        <f t="shared" si="99"/>
        <v>0</v>
      </c>
      <c r="N155" s="8">
        <f t="shared" si="99"/>
        <v>0</v>
      </c>
      <c r="O155" s="93">
        <f t="shared" si="99"/>
        <v>0</v>
      </c>
      <c r="P155" s="28"/>
      <c r="Q155" s="97"/>
    </row>
    <row r="156" spans="2:17">
      <c r="B156" s="168"/>
      <c r="C156" s="40" t="s">
        <v>384</v>
      </c>
      <c r="D156" s="8">
        <f>D154+D155</f>
        <v>0</v>
      </c>
      <c r="E156" s="8">
        <f>E154+E155</f>
        <v>0</v>
      </c>
      <c r="F156" s="8">
        <f>F154+F155</f>
        <v>0</v>
      </c>
      <c r="G156" s="8">
        <f t="shared" ref="G156:N156" si="100">G154+G155</f>
        <v>0</v>
      </c>
      <c r="H156" s="8">
        <f t="shared" si="100"/>
        <v>0</v>
      </c>
      <c r="I156" s="8">
        <f t="shared" si="100"/>
        <v>0</v>
      </c>
      <c r="J156" s="8">
        <f t="shared" si="100"/>
        <v>0</v>
      </c>
      <c r="K156" s="8">
        <f t="shared" si="100"/>
        <v>0</v>
      </c>
      <c r="L156" s="8">
        <f t="shared" si="100"/>
        <v>0</v>
      </c>
      <c r="M156" s="8">
        <f t="shared" si="100"/>
        <v>0</v>
      </c>
      <c r="N156" s="8">
        <f t="shared" si="100"/>
        <v>0</v>
      </c>
      <c r="O156" s="93">
        <f>O154+O155</f>
        <v>0</v>
      </c>
      <c r="P156" s="28"/>
      <c r="Q156" s="176" t="s">
        <v>387</v>
      </c>
    </row>
    <row r="157" spans="2:17" ht="21" thickBot="1">
      <c r="B157" s="168"/>
      <c r="C157" s="94" t="s">
        <v>385</v>
      </c>
      <c r="D157" s="61">
        <f>D156</f>
        <v>0</v>
      </c>
      <c r="E157" s="61">
        <f t="shared" ref="E157:O157" si="101">D157+E156</f>
        <v>0</v>
      </c>
      <c r="F157" s="61">
        <f t="shared" si="101"/>
        <v>0</v>
      </c>
      <c r="G157" s="61">
        <f t="shared" si="101"/>
        <v>0</v>
      </c>
      <c r="H157" s="61">
        <f t="shared" si="101"/>
        <v>0</v>
      </c>
      <c r="I157" s="61">
        <f t="shared" si="101"/>
        <v>0</v>
      </c>
      <c r="J157" s="61">
        <f t="shared" si="101"/>
        <v>0</v>
      </c>
      <c r="K157" s="61">
        <f t="shared" si="101"/>
        <v>0</v>
      </c>
      <c r="L157" s="61">
        <f t="shared" si="101"/>
        <v>0</v>
      </c>
      <c r="M157" s="61">
        <f t="shared" si="101"/>
        <v>0</v>
      </c>
      <c r="N157" s="61">
        <f t="shared" si="101"/>
        <v>0</v>
      </c>
      <c r="O157" s="131">
        <f t="shared" si="101"/>
        <v>0</v>
      </c>
      <c r="P157" s="28"/>
      <c r="Q157" s="97">
        <f>O157*$Q$30</f>
        <v>0</v>
      </c>
    </row>
    <row r="158" spans="2:17">
      <c r="B158" s="175"/>
      <c r="C158" s="138" t="s">
        <v>388</v>
      </c>
      <c r="D158" s="68">
        <f>D150+D152+D156</f>
        <v>7230000</v>
      </c>
      <c r="E158" s="68">
        <f t="shared" ref="E158:O158" si="102">E150+E152+E156</f>
        <v>7230000</v>
      </c>
      <c r="F158" s="68">
        <f t="shared" si="102"/>
        <v>7230000</v>
      </c>
      <c r="G158" s="68">
        <f t="shared" si="102"/>
        <v>7230000</v>
      </c>
      <c r="H158" s="68">
        <f t="shared" si="102"/>
        <v>7230000</v>
      </c>
      <c r="I158" s="68">
        <f t="shared" si="102"/>
        <v>7230000</v>
      </c>
      <c r="J158" s="68">
        <f t="shared" si="102"/>
        <v>7510000</v>
      </c>
      <c r="K158" s="68">
        <f t="shared" si="102"/>
        <v>7510000</v>
      </c>
      <c r="L158" s="68">
        <f t="shared" si="102"/>
        <v>7510000</v>
      </c>
      <c r="M158" s="68">
        <f t="shared" si="102"/>
        <v>7510000</v>
      </c>
      <c r="N158" s="68">
        <f t="shared" si="102"/>
        <v>7510000</v>
      </c>
      <c r="O158" s="132">
        <f t="shared" si="102"/>
        <v>7510000</v>
      </c>
      <c r="P158" s="28"/>
      <c r="Q158" s="97"/>
    </row>
    <row r="159" spans="2:17" ht="21" thickBot="1">
      <c r="B159" s="178"/>
      <c r="C159" s="177" t="s">
        <v>389</v>
      </c>
      <c r="D159" s="61">
        <f>D158</f>
        <v>7230000</v>
      </c>
      <c r="E159" s="61">
        <f t="shared" ref="E159:O159" si="103">E158+D159</f>
        <v>14460000</v>
      </c>
      <c r="F159" s="61">
        <f t="shared" si="103"/>
        <v>21690000</v>
      </c>
      <c r="G159" s="61">
        <f t="shared" si="103"/>
        <v>28920000</v>
      </c>
      <c r="H159" s="61">
        <f t="shared" si="103"/>
        <v>36150000</v>
      </c>
      <c r="I159" s="61">
        <f t="shared" si="103"/>
        <v>43380000</v>
      </c>
      <c r="J159" s="61">
        <f t="shared" si="103"/>
        <v>50890000</v>
      </c>
      <c r="K159" s="61">
        <f t="shared" si="103"/>
        <v>58400000</v>
      </c>
      <c r="L159" s="61">
        <f t="shared" si="103"/>
        <v>65910000</v>
      </c>
      <c r="M159" s="61">
        <f t="shared" si="103"/>
        <v>73420000</v>
      </c>
      <c r="N159" s="61">
        <f t="shared" si="103"/>
        <v>80930000</v>
      </c>
      <c r="O159" s="131">
        <f t="shared" si="103"/>
        <v>88440000</v>
      </c>
      <c r="P159" s="28"/>
    </row>
    <row r="160" spans="2:17">
      <c r="B160" s="179">
        <f>B136</f>
        <v>4</v>
      </c>
      <c r="C160" s="180" t="s">
        <v>386</v>
      </c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125"/>
      <c r="P160" s="28"/>
    </row>
    <row r="161" spans="2:17" ht="21" thickBot="1">
      <c r="B161" s="175"/>
      <c r="C161" s="94" t="s">
        <v>379</v>
      </c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30"/>
      <c r="P161" s="28"/>
    </row>
    <row r="162" spans="2:17">
      <c r="B162" s="175"/>
      <c r="C162" s="119" t="s">
        <v>380</v>
      </c>
      <c r="D162" s="56">
        <f t="shared" ref="D162:O163" si="104">D146*$K$7</f>
        <v>0</v>
      </c>
      <c r="E162" s="56">
        <f t="shared" si="104"/>
        <v>0</v>
      </c>
      <c r="F162" s="56">
        <f t="shared" si="104"/>
        <v>0</v>
      </c>
      <c r="G162" s="56">
        <f t="shared" si="104"/>
        <v>0</v>
      </c>
      <c r="H162" s="56">
        <f t="shared" si="104"/>
        <v>0</v>
      </c>
      <c r="I162" s="56">
        <f t="shared" si="104"/>
        <v>0</v>
      </c>
      <c r="J162" s="56">
        <f t="shared" si="104"/>
        <v>0</v>
      </c>
      <c r="K162" s="56">
        <f t="shared" si="104"/>
        <v>0</v>
      </c>
      <c r="L162" s="56">
        <f t="shared" si="104"/>
        <v>0</v>
      </c>
      <c r="M162" s="56">
        <f t="shared" si="104"/>
        <v>0</v>
      </c>
      <c r="N162" s="56">
        <f t="shared" si="104"/>
        <v>0</v>
      </c>
      <c r="O162" s="125">
        <f t="shared" si="104"/>
        <v>0</v>
      </c>
      <c r="P162" s="28"/>
    </row>
    <row r="163" spans="2:17">
      <c r="B163" s="175"/>
      <c r="C163" s="40" t="s">
        <v>382</v>
      </c>
      <c r="D163" s="8">
        <f t="shared" si="104"/>
        <v>0</v>
      </c>
      <c r="E163" s="8">
        <f t="shared" si="104"/>
        <v>0</v>
      </c>
      <c r="F163" s="8">
        <f t="shared" si="104"/>
        <v>0</v>
      </c>
      <c r="G163" s="8">
        <f t="shared" si="104"/>
        <v>0</v>
      </c>
      <c r="H163" s="8">
        <f t="shared" si="104"/>
        <v>0</v>
      </c>
      <c r="I163" s="8">
        <f t="shared" si="104"/>
        <v>0</v>
      </c>
      <c r="J163" s="8">
        <f t="shared" si="104"/>
        <v>0</v>
      </c>
      <c r="K163" s="8">
        <f t="shared" si="104"/>
        <v>0</v>
      </c>
      <c r="L163" s="8">
        <f t="shared" si="104"/>
        <v>0</v>
      </c>
      <c r="M163" s="8">
        <f t="shared" si="104"/>
        <v>0</v>
      </c>
      <c r="N163" s="8">
        <f t="shared" si="104"/>
        <v>0</v>
      </c>
      <c r="O163" s="93">
        <f t="shared" si="104"/>
        <v>0</v>
      </c>
      <c r="P163" s="28"/>
    </row>
    <row r="164" spans="2:17">
      <c r="B164" s="175"/>
      <c r="C164" s="40" t="s">
        <v>384</v>
      </c>
      <c r="D164" s="8">
        <f>D162+D163</f>
        <v>0</v>
      </c>
      <c r="E164" s="8">
        <f>E162+E163</f>
        <v>0</v>
      </c>
      <c r="F164" s="8">
        <f t="shared" ref="F164:O164" si="105">F162+F163</f>
        <v>0</v>
      </c>
      <c r="G164" s="8">
        <f t="shared" si="105"/>
        <v>0</v>
      </c>
      <c r="H164" s="8">
        <f t="shared" si="105"/>
        <v>0</v>
      </c>
      <c r="I164" s="8">
        <f t="shared" si="105"/>
        <v>0</v>
      </c>
      <c r="J164" s="8">
        <f t="shared" si="105"/>
        <v>0</v>
      </c>
      <c r="K164" s="8">
        <f t="shared" si="105"/>
        <v>0</v>
      </c>
      <c r="L164" s="8">
        <f t="shared" si="105"/>
        <v>0</v>
      </c>
      <c r="M164" s="8">
        <f t="shared" si="105"/>
        <v>0</v>
      </c>
      <c r="N164" s="8">
        <f t="shared" si="105"/>
        <v>0</v>
      </c>
      <c r="O164" s="93">
        <f t="shared" si="105"/>
        <v>0</v>
      </c>
      <c r="P164" s="28"/>
      <c r="Q164" s="1" t="s">
        <v>390</v>
      </c>
    </row>
    <row r="165" spans="2:17" ht="21" thickBot="1">
      <c r="B165" s="175"/>
      <c r="C165" s="177" t="s">
        <v>385</v>
      </c>
      <c r="D165" s="61">
        <f>D164</f>
        <v>0</v>
      </c>
      <c r="E165" s="61">
        <f t="shared" ref="E165:O165" si="106">D165+E164</f>
        <v>0</v>
      </c>
      <c r="F165" s="61">
        <f t="shared" si="106"/>
        <v>0</v>
      </c>
      <c r="G165" s="61">
        <f t="shared" si="106"/>
        <v>0</v>
      </c>
      <c r="H165" s="61">
        <f t="shared" si="106"/>
        <v>0</v>
      </c>
      <c r="I165" s="61">
        <f t="shared" si="106"/>
        <v>0</v>
      </c>
      <c r="J165" s="61">
        <f t="shared" si="106"/>
        <v>0</v>
      </c>
      <c r="K165" s="61">
        <f t="shared" si="106"/>
        <v>0</v>
      </c>
      <c r="L165" s="61">
        <f t="shared" si="106"/>
        <v>0</v>
      </c>
      <c r="M165" s="61">
        <f t="shared" si="106"/>
        <v>0</v>
      </c>
      <c r="N165" s="61">
        <f t="shared" si="106"/>
        <v>0</v>
      </c>
      <c r="O165" s="131">
        <f t="shared" si="106"/>
        <v>0</v>
      </c>
      <c r="P165" s="28"/>
      <c r="Q165" s="97">
        <f>O165*$Q$30</f>
        <v>0</v>
      </c>
    </row>
    <row r="166" spans="2:17">
      <c r="B166" s="175"/>
      <c r="C166" s="181" t="s">
        <v>388</v>
      </c>
      <c r="D166" s="68">
        <f t="shared" ref="D166:O166" si="107">D160+D164</f>
        <v>0</v>
      </c>
      <c r="E166" s="68">
        <f t="shared" si="107"/>
        <v>0</v>
      </c>
      <c r="F166" s="68">
        <f t="shared" si="107"/>
        <v>0</v>
      </c>
      <c r="G166" s="68">
        <f t="shared" si="107"/>
        <v>0</v>
      </c>
      <c r="H166" s="68">
        <f t="shared" si="107"/>
        <v>0</v>
      </c>
      <c r="I166" s="68">
        <f t="shared" si="107"/>
        <v>0</v>
      </c>
      <c r="J166" s="68">
        <f t="shared" si="107"/>
        <v>0</v>
      </c>
      <c r="K166" s="68">
        <f t="shared" si="107"/>
        <v>0</v>
      </c>
      <c r="L166" s="68">
        <f t="shared" si="107"/>
        <v>0</v>
      </c>
      <c r="M166" s="68">
        <f t="shared" si="107"/>
        <v>0</v>
      </c>
      <c r="N166" s="68">
        <f t="shared" si="107"/>
        <v>0</v>
      </c>
      <c r="O166" s="132">
        <f t="shared" si="107"/>
        <v>0</v>
      </c>
      <c r="P166" s="28"/>
    </row>
    <row r="167" spans="2:17" ht="21" thickBot="1">
      <c r="B167" s="178"/>
      <c r="C167" s="182" t="s">
        <v>389</v>
      </c>
      <c r="D167" s="61">
        <f>D166</f>
        <v>0</v>
      </c>
      <c r="E167" s="61">
        <f t="shared" ref="E167:O167" si="108">D167+E166</f>
        <v>0</v>
      </c>
      <c r="F167" s="61">
        <f t="shared" si="108"/>
        <v>0</v>
      </c>
      <c r="G167" s="61">
        <f t="shared" si="108"/>
        <v>0</v>
      </c>
      <c r="H167" s="61">
        <f t="shared" si="108"/>
        <v>0</v>
      </c>
      <c r="I167" s="61">
        <f t="shared" si="108"/>
        <v>0</v>
      </c>
      <c r="J167" s="61">
        <f t="shared" si="108"/>
        <v>0</v>
      </c>
      <c r="K167" s="61">
        <f t="shared" si="108"/>
        <v>0</v>
      </c>
      <c r="L167" s="61">
        <f t="shared" si="108"/>
        <v>0</v>
      </c>
      <c r="M167" s="61">
        <f t="shared" si="108"/>
        <v>0</v>
      </c>
      <c r="N167" s="61">
        <f t="shared" si="108"/>
        <v>0</v>
      </c>
      <c r="O167" s="131">
        <f t="shared" si="108"/>
        <v>0</v>
      </c>
      <c r="P167" s="28"/>
    </row>
    <row r="168" spans="2:17">
      <c r="B168" s="183">
        <f>B136</f>
        <v>4</v>
      </c>
      <c r="C168" s="180" t="s">
        <v>386</v>
      </c>
      <c r="D168" s="56">
        <f t="shared" ref="D168:O169" si="109">D150-D160</f>
        <v>1680000</v>
      </c>
      <c r="E168" s="56">
        <f t="shared" si="109"/>
        <v>1680000</v>
      </c>
      <c r="F168" s="56">
        <f t="shared" si="109"/>
        <v>1680000</v>
      </c>
      <c r="G168" s="56">
        <f t="shared" si="109"/>
        <v>1680000</v>
      </c>
      <c r="H168" s="56">
        <f t="shared" si="109"/>
        <v>1680000</v>
      </c>
      <c r="I168" s="56">
        <f t="shared" si="109"/>
        <v>1680000</v>
      </c>
      <c r="J168" s="56">
        <f t="shared" si="109"/>
        <v>1960000</v>
      </c>
      <c r="K168" s="56">
        <f t="shared" si="109"/>
        <v>1960000</v>
      </c>
      <c r="L168" s="56">
        <f t="shared" si="109"/>
        <v>1960000</v>
      </c>
      <c r="M168" s="56">
        <f t="shared" si="109"/>
        <v>1960000</v>
      </c>
      <c r="N168" s="56">
        <f t="shared" si="109"/>
        <v>1960000</v>
      </c>
      <c r="O168" s="125">
        <f t="shared" si="109"/>
        <v>1960000</v>
      </c>
      <c r="P168" s="28"/>
    </row>
    <row r="169" spans="2:17" ht="21" thickBot="1">
      <c r="B169" s="175"/>
      <c r="C169" s="94" t="s">
        <v>379</v>
      </c>
      <c r="D169" s="116">
        <f t="shared" si="109"/>
        <v>1680000</v>
      </c>
      <c r="E169" s="116">
        <f t="shared" si="109"/>
        <v>3360000</v>
      </c>
      <c r="F169" s="116">
        <f t="shared" si="109"/>
        <v>5040000</v>
      </c>
      <c r="G169" s="116">
        <f t="shared" si="109"/>
        <v>6720000</v>
      </c>
      <c r="H169" s="116">
        <f t="shared" si="109"/>
        <v>8400000</v>
      </c>
      <c r="I169" s="116">
        <f t="shared" si="109"/>
        <v>10080000</v>
      </c>
      <c r="J169" s="116">
        <f t="shared" si="109"/>
        <v>12040000</v>
      </c>
      <c r="K169" s="116">
        <f t="shared" si="109"/>
        <v>14000000</v>
      </c>
      <c r="L169" s="116">
        <f t="shared" si="109"/>
        <v>15960000</v>
      </c>
      <c r="M169" s="116">
        <f t="shared" si="109"/>
        <v>17920000</v>
      </c>
      <c r="N169" s="116">
        <f t="shared" si="109"/>
        <v>19880000</v>
      </c>
      <c r="O169" s="130">
        <f t="shared" si="109"/>
        <v>21840000</v>
      </c>
      <c r="P169" s="28"/>
    </row>
    <row r="170" spans="2:17">
      <c r="B170" s="175"/>
      <c r="C170" s="119" t="s">
        <v>380</v>
      </c>
      <c r="D170" s="56">
        <f t="shared" ref="D170:O175" si="110">D154-D162</f>
        <v>0</v>
      </c>
      <c r="E170" s="56">
        <f t="shared" si="110"/>
        <v>0</v>
      </c>
      <c r="F170" s="56">
        <f t="shared" si="110"/>
        <v>0</v>
      </c>
      <c r="G170" s="56">
        <f t="shared" si="110"/>
        <v>0</v>
      </c>
      <c r="H170" s="56">
        <f t="shared" si="110"/>
        <v>0</v>
      </c>
      <c r="I170" s="56">
        <f t="shared" si="110"/>
        <v>0</v>
      </c>
      <c r="J170" s="56">
        <f t="shared" si="110"/>
        <v>0</v>
      </c>
      <c r="K170" s="56">
        <f t="shared" si="110"/>
        <v>0</v>
      </c>
      <c r="L170" s="56">
        <f t="shared" si="110"/>
        <v>0</v>
      </c>
      <c r="M170" s="56">
        <f t="shared" si="110"/>
        <v>0</v>
      </c>
      <c r="N170" s="56">
        <f t="shared" si="110"/>
        <v>0</v>
      </c>
      <c r="O170" s="125">
        <f t="shared" si="110"/>
        <v>0</v>
      </c>
      <c r="P170" s="28"/>
    </row>
    <row r="171" spans="2:17">
      <c r="B171" s="175"/>
      <c r="C171" s="40" t="s">
        <v>382</v>
      </c>
      <c r="D171" s="8">
        <f t="shared" si="110"/>
        <v>0</v>
      </c>
      <c r="E171" s="8">
        <f t="shared" si="110"/>
        <v>0</v>
      </c>
      <c r="F171" s="8">
        <f t="shared" si="110"/>
        <v>0</v>
      </c>
      <c r="G171" s="8">
        <f t="shared" si="110"/>
        <v>0</v>
      </c>
      <c r="H171" s="8">
        <f t="shared" si="110"/>
        <v>0</v>
      </c>
      <c r="I171" s="8">
        <f t="shared" si="110"/>
        <v>0</v>
      </c>
      <c r="J171" s="8">
        <f t="shared" si="110"/>
        <v>0</v>
      </c>
      <c r="K171" s="8">
        <f t="shared" si="110"/>
        <v>0</v>
      </c>
      <c r="L171" s="8">
        <f t="shared" si="110"/>
        <v>0</v>
      </c>
      <c r="M171" s="8">
        <f t="shared" si="110"/>
        <v>0</v>
      </c>
      <c r="N171" s="8">
        <f t="shared" si="110"/>
        <v>0</v>
      </c>
      <c r="O171" s="93">
        <f t="shared" si="110"/>
        <v>0</v>
      </c>
      <c r="P171" s="28"/>
      <c r="Q171" s="184">
        <f>B136</f>
        <v>4</v>
      </c>
    </row>
    <row r="172" spans="2:17">
      <c r="B172" s="175"/>
      <c r="C172" s="40" t="s">
        <v>384</v>
      </c>
      <c r="D172" s="8">
        <f t="shared" si="110"/>
        <v>0</v>
      </c>
      <c r="E172" s="8">
        <f t="shared" si="110"/>
        <v>0</v>
      </c>
      <c r="F172" s="8">
        <f t="shared" si="110"/>
        <v>0</v>
      </c>
      <c r="G172" s="8">
        <f t="shared" si="110"/>
        <v>0</v>
      </c>
      <c r="H172" s="8">
        <f t="shared" si="110"/>
        <v>0</v>
      </c>
      <c r="I172" s="8">
        <f t="shared" si="110"/>
        <v>0</v>
      </c>
      <c r="J172" s="8">
        <f t="shared" si="110"/>
        <v>0</v>
      </c>
      <c r="K172" s="8">
        <f t="shared" si="110"/>
        <v>0</v>
      </c>
      <c r="L172" s="8">
        <f t="shared" si="110"/>
        <v>0</v>
      </c>
      <c r="M172" s="8">
        <f t="shared" si="110"/>
        <v>0</v>
      </c>
      <c r="N172" s="8">
        <f t="shared" si="110"/>
        <v>0</v>
      </c>
      <c r="O172" s="93">
        <f t="shared" si="110"/>
        <v>0</v>
      </c>
      <c r="P172" s="28"/>
      <c r="Q172" s="1" t="s">
        <v>391</v>
      </c>
    </row>
    <row r="173" spans="2:17" ht="21" thickBot="1">
      <c r="B173" s="175"/>
      <c r="C173" s="177" t="s">
        <v>385</v>
      </c>
      <c r="D173" s="61">
        <f t="shared" si="110"/>
        <v>0</v>
      </c>
      <c r="E173" s="61">
        <f t="shared" si="110"/>
        <v>0</v>
      </c>
      <c r="F173" s="61">
        <f t="shared" si="110"/>
        <v>0</v>
      </c>
      <c r="G173" s="61">
        <f t="shared" si="110"/>
        <v>0</v>
      </c>
      <c r="H173" s="61">
        <f t="shared" si="110"/>
        <v>0</v>
      </c>
      <c r="I173" s="61">
        <f t="shared" si="110"/>
        <v>0</v>
      </c>
      <c r="J173" s="61">
        <f t="shared" si="110"/>
        <v>0</v>
      </c>
      <c r="K173" s="61">
        <f t="shared" si="110"/>
        <v>0</v>
      </c>
      <c r="L173" s="61">
        <f t="shared" si="110"/>
        <v>0</v>
      </c>
      <c r="M173" s="61">
        <f t="shared" si="110"/>
        <v>0</v>
      </c>
      <c r="N173" s="61">
        <f t="shared" si="110"/>
        <v>0</v>
      </c>
      <c r="O173" s="131">
        <f t="shared" si="110"/>
        <v>0</v>
      </c>
      <c r="P173" s="28"/>
      <c r="Q173" s="97">
        <f>O173*$Q$30</f>
        <v>0</v>
      </c>
    </row>
    <row r="174" spans="2:17">
      <c r="B174" s="175"/>
      <c r="C174" s="181" t="s">
        <v>388</v>
      </c>
      <c r="D174" s="68">
        <f t="shared" si="110"/>
        <v>7230000</v>
      </c>
      <c r="E174" s="68">
        <f t="shared" si="110"/>
        <v>7230000</v>
      </c>
      <c r="F174" s="68">
        <f t="shared" si="110"/>
        <v>7230000</v>
      </c>
      <c r="G174" s="68">
        <f t="shared" si="110"/>
        <v>7230000</v>
      </c>
      <c r="H174" s="68">
        <f t="shared" si="110"/>
        <v>7230000</v>
      </c>
      <c r="I174" s="68">
        <f t="shared" si="110"/>
        <v>7230000</v>
      </c>
      <c r="J174" s="68">
        <f t="shared" si="110"/>
        <v>7510000</v>
      </c>
      <c r="K174" s="68">
        <f t="shared" si="110"/>
        <v>7510000</v>
      </c>
      <c r="L174" s="68">
        <f t="shared" si="110"/>
        <v>7510000</v>
      </c>
      <c r="M174" s="68">
        <f t="shared" si="110"/>
        <v>7510000</v>
      </c>
      <c r="N174" s="68">
        <f t="shared" si="110"/>
        <v>7510000</v>
      </c>
      <c r="O174" s="132">
        <f>O158-O166</f>
        <v>7510000</v>
      </c>
      <c r="P174" s="28"/>
    </row>
    <row r="175" spans="2:17" ht="21" thickBot="1">
      <c r="B175" s="178"/>
      <c r="C175" s="182" t="s">
        <v>389</v>
      </c>
      <c r="D175" s="61">
        <f t="shared" si="110"/>
        <v>7230000</v>
      </c>
      <c r="E175" s="61">
        <f t="shared" si="110"/>
        <v>14460000</v>
      </c>
      <c r="F175" s="61">
        <f t="shared" si="110"/>
        <v>21690000</v>
      </c>
      <c r="G175" s="61">
        <f t="shared" si="110"/>
        <v>28920000</v>
      </c>
      <c r="H175" s="61">
        <f t="shared" si="110"/>
        <v>36150000</v>
      </c>
      <c r="I175" s="61">
        <f t="shared" si="110"/>
        <v>43380000</v>
      </c>
      <c r="J175" s="61">
        <f t="shared" si="110"/>
        <v>50890000</v>
      </c>
      <c r="K175" s="61">
        <f t="shared" si="110"/>
        <v>58400000</v>
      </c>
      <c r="L175" s="61">
        <f t="shared" si="110"/>
        <v>65910000</v>
      </c>
      <c r="M175" s="61">
        <f t="shared" si="110"/>
        <v>73420000</v>
      </c>
      <c r="N175" s="61">
        <f t="shared" si="110"/>
        <v>80930000</v>
      </c>
      <c r="O175" s="131">
        <f>O159-O167</f>
        <v>88440000</v>
      </c>
      <c r="P175" s="28"/>
    </row>
    <row r="177" spans="2:17">
      <c r="D177" t="s">
        <v>412</v>
      </c>
      <c r="G177" t="s">
        <v>413</v>
      </c>
      <c r="Q177" s="1" t="s">
        <v>383</v>
      </c>
    </row>
    <row r="178" spans="2:17" ht="21" thickBot="1">
      <c r="B178" s="161">
        <v>5</v>
      </c>
      <c r="D178" t="s">
        <v>414</v>
      </c>
      <c r="G178" t="s">
        <v>415</v>
      </c>
      <c r="Q178" s="171">
        <v>0.1</v>
      </c>
    </row>
    <row r="179" spans="2:17" ht="21" thickBot="1">
      <c r="B179" s="163">
        <f>B137+1</f>
        <v>2029</v>
      </c>
      <c r="C179" s="164"/>
      <c r="D179" s="165" t="s">
        <v>363</v>
      </c>
      <c r="E179" s="165" t="s">
        <v>364</v>
      </c>
      <c r="F179" s="165" t="s">
        <v>365</v>
      </c>
      <c r="G179" s="165" t="s">
        <v>366</v>
      </c>
      <c r="H179" s="165" t="s">
        <v>367</v>
      </c>
      <c r="I179" s="165" t="s">
        <v>368</v>
      </c>
      <c r="J179" s="165" t="s">
        <v>369</v>
      </c>
      <c r="K179" s="165" t="s">
        <v>370</v>
      </c>
      <c r="L179" s="165" t="s">
        <v>371</v>
      </c>
      <c r="M179" s="165" t="s">
        <v>372</v>
      </c>
      <c r="N179" s="165" t="s">
        <v>373</v>
      </c>
      <c r="O179" s="165" t="s">
        <v>374</v>
      </c>
      <c r="P179" s="1"/>
    </row>
    <row r="180" spans="2:17">
      <c r="B180" s="166">
        <f>B178</f>
        <v>5</v>
      </c>
      <c r="C180" s="120" t="s">
        <v>375</v>
      </c>
      <c r="D180" s="56">
        <f>$D$13/12*$E$8</f>
        <v>900</v>
      </c>
      <c r="E180" s="56">
        <f t="shared" ref="E180:O180" si="111">$D$13/12*$E$8</f>
        <v>900</v>
      </c>
      <c r="F180" s="56">
        <f t="shared" si="111"/>
        <v>900</v>
      </c>
      <c r="G180" s="56">
        <f t="shared" si="111"/>
        <v>900</v>
      </c>
      <c r="H180" s="56">
        <f t="shared" si="111"/>
        <v>900</v>
      </c>
      <c r="I180" s="56">
        <f t="shared" si="111"/>
        <v>900</v>
      </c>
      <c r="J180" s="56">
        <f t="shared" si="111"/>
        <v>900</v>
      </c>
      <c r="K180" s="56">
        <f t="shared" si="111"/>
        <v>900</v>
      </c>
      <c r="L180" s="56">
        <f t="shared" si="111"/>
        <v>900</v>
      </c>
      <c r="M180" s="56">
        <f t="shared" si="111"/>
        <v>900</v>
      </c>
      <c r="N180" s="56">
        <f t="shared" si="111"/>
        <v>900</v>
      </c>
      <c r="O180" s="125">
        <f t="shared" si="111"/>
        <v>900</v>
      </c>
      <c r="P180" s="28"/>
    </row>
    <row r="181" spans="2:17">
      <c r="B181" s="167" t="s">
        <v>376</v>
      </c>
      <c r="C181" s="119" t="s">
        <v>377</v>
      </c>
      <c r="D181" s="84">
        <f>D140*(1-$B$183)</f>
        <v>570</v>
      </c>
      <c r="E181" s="68">
        <f t="shared" ref="E181:O181" si="112">E140*(1-$B$183)</f>
        <v>570</v>
      </c>
      <c r="F181" s="68">
        <f t="shared" si="112"/>
        <v>570</v>
      </c>
      <c r="G181" s="68">
        <f t="shared" si="112"/>
        <v>570</v>
      </c>
      <c r="H181" s="68">
        <f t="shared" si="112"/>
        <v>570</v>
      </c>
      <c r="I181" s="68">
        <f t="shared" si="112"/>
        <v>570</v>
      </c>
      <c r="J181" s="68">
        <f t="shared" si="112"/>
        <v>665</v>
      </c>
      <c r="K181" s="68">
        <f t="shared" si="112"/>
        <v>665</v>
      </c>
      <c r="L181" s="68">
        <f t="shared" si="112"/>
        <v>665</v>
      </c>
      <c r="M181" s="68">
        <f t="shared" si="112"/>
        <v>665</v>
      </c>
      <c r="N181" s="68">
        <f t="shared" si="112"/>
        <v>665</v>
      </c>
      <c r="O181" s="132">
        <f t="shared" si="112"/>
        <v>665</v>
      </c>
      <c r="P181" s="28"/>
    </row>
    <row r="182" spans="2:17">
      <c r="B182" s="186" t="s">
        <v>395</v>
      </c>
      <c r="C182" s="119" t="s">
        <v>378</v>
      </c>
      <c r="D182" s="68">
        <f t="shared" ref="D182:O182" si="113">D180+D181</f>
        <v>1470</v>
      </c>
      <c r="E182" s="68">
        <f t="shared" si="113"/>
        <v>1470</v>
      </c>
      <c r="F182" s="68">
        <f t="shared" si="113"/>
        <v>1470</v>
      </c>
      <c r="G182" s="68">
        <f t="shared" si="113"/>
        <v>1470</v>
      </c>
      <c r="H182" s="68">
        <f t="shared" si="113"/>
        <v>1470</v>
      </c>
      <c r="I182" s="68">
        <f t="shared" si="113"/>
        <v>1470</v>
      </c>
      <c r="J182" s="68">
        <f t="shared" si="113"/>
        <v>1565</v>
      </c>
      <c r="K182" s="68">
        <f t="shared" si="113"/>
        <v>1565</v>
      </c>
      <c r="L182" s="68">
        <f t="shared" si="113"/>
        <v>1565</v>
      </c>
      <c r="M182" s="68">
        <f t="shared" si="113"/>
        <v>1565</v>
      </c>
      <c r="N182" s="68">
        <f t="shared" si="113"/>
        <v>1565</v>
      </c>
      <c r="O182" s="132">
        <f t="shared" si="113"/>
        <v>1565</v>
      </c>
      <c r="P182" s="28"/>
    </row>
    <row r="183" spans="2:17" ht="21" thickBot="1">
      <c r="B183" s="188">
        <v>0.05</v>
      </c>
      <c r="C183" s="94" t="s">
        <v>379</v>
      </c>
      <c r="D183" s="61">
        <f>O141+D180</f>
        <v>20300</v>
      </c>
      <c r="E183" s="61">
        <f t="shared" ref="E183:O183" si="114">D183+E180</f>
        <v>21200</v>
      </c>
      <c r="F183" s="61">
        <f t="shared" si="114"/>
        <v>22100</v>
      </c>
      <c r="G183" s="61">
        <f t="shared" si="114"/>
        <v>23000</v>
      </c>
      <c r="H183" s="61">
        <f>G183+H180</f>
        <v>23900</v>
      </c>
      <c r="I183" s="61">
        <f t="shared" si="114"/>
        <v>24800</v>
      </c>
      <c r="J183" s="61">
        <f t="shared" si="114"/>
        <v>25700</v>
      </c>
      <c r="K183" s="61">
        <f t="shared" si="114"/>
        <v>26600</v>
      </c>
      <c r="L183" s="61">
        <f t="shared" si="114"/>
        <v>27500</v>
      </c>
      <c r="M183" s="61">
        <f t="shared" si="114"/>
        <v>28400</v>
      </c>
      <c r="N183" s="61">
        <f t="shared" si="114"/>
        <v>29300</v>
      </c>
      <c r="O183" s="131">
        <f t="shared" si="114"/>
        <v>30200</v>
      </c>
      <c r="P183" s="28"/>
    </row>
    <row r="184" spans="2:17">
      <c r="B184" s="186" t="s">
        <v>411</v>
      </c>
      <c r="C184" s="195" t="s">
        <v>403</v>
      </c>
      <c r="D184" s="56">
        <f>$D$13/12*$F$8</f>
        <v>300</v>
      </c>
      <c r="E184" s="196">
        <f t="shared" ref="E184:O184" si="115">$D$13/12*$F$8</f>
        <v>300</v>
      </c>
      <c r="F184" s="196">
        <f t="shared" si="115"/>
        <v>300</v>
      </c>
      <c r="G184" s="196">
        <f t="shared" si="115"/>
        <v>300</v>
      </c>
      <c r="H184" s="196">
        <f t="shared" si="115"/>
        <v>300</v>
      </c>
      <c r="I184" s="196">
        <f t="shared" si="115"/>
        <v>300</v>
      </c>
      <c r="J184" s="196">
        <f t="shared" si="115"/>
        <v>300</v>
      </c>
      <c r="K184" s="196">
        <f t="shared" si="115"/>
        <v>300</v>
      </c>
      <c r="L184" s="196">
        <f t="shared" si="115"/>
        <v>300</v>
      </c>
      <c r="M184" s="196">
        <f t="shared" si="115"/>
        <v>300</v>
      </c>
      <c r="N184" s="196">
        <f t="shared" si="115"/>
        <v>300</v>
      </c>
      <c r="O184" s="197">
        <f t="shared" si="115"/>
        <v>300</v>
      </c>
      <c r="P184" s="28"/>
    </row>
    <row r="185" spans="2:17">
      <c r="B185" s="188">
        <v>0.05</v>
      </c>
      <c r="C185" s="198" t="s">
        <v>404</v>
      </c>
      <c r="D185" s="84">
        <f>D144*(1-$B$185)</f>
        <v>292.91666666666663</v>
      </c>
      <c r="E185" s="116">
        <f t="shared" ref="E185:O185" si="116">E144*(1-$B$185)</f>
        <v>292.91666666666663</v>
      </c>
      <c r="F185" s="116">
        <f t="shared" si="116"/>
        <v>292.91666666666663</v>
      </c>
      <c r="G185" s="116">
        <f t="shared" si="116"/>
        <v>292.91666666666663</v>
      </c>
      <c r="H185" s="116">
        <f t="shared" si="116"/>
        <v>292.91666666666663</v>
      </c>
      <c r="I185" s="116">
        <f t="shared" si="116"/>
        <v>292.91666666666663</v>
      </c>
      <c r="J185" s="116">
        <f t="shared" si="116"/>
        <v>292.91666666666663</v>
      </c>
      <c r="K185" s="116">
        <f t="shared" si="116"/>
        <v>292.91666666666663</v>
      </c>
      <c r="L185" s="116">
        <f t="shared" si="116"/>
        <v>292.91666666666663</v>
      </c>
      <c r="M185" s="116">
        <f t="shared" si="116"/>
        <v>292.91666666666663</v>
      </c>
      <c r="N185" s="116">
        <f t="shared" si="116"/>
        <v>292.91666666666663</v>
      </c>
      <c r="O185" s="130">
        <f t="shared" si="116"/>
        <v>292.91666666666663</v>
      </c>
      <c r="P185" s="28"/>
    </row>
    <row r="186" spans="2:17">
      <c r="B186" s="168" t="s">
        <v>396</v>
      </c>
      <c r="C186" s="198" t="s">
        <v>405</v>
      </c>
      <c r="D186" s="116">
        <f t="shared" ref="D186:O186" si="117">D184+D185</f>
        <v>592.91666666666663</v>
      </c>
      <c r="E186" s="116">
        <f t="shared" si="117"/>
        <v>592.91666666666663</v>
      </c>
      <c r="F186" s="116">
        <f t="shared" si="117"/>
        <v>592.91666666666663</v>
      </c>
      <c r="G186" s="116">
        <f t="shared" si="117"/>
        <v>592.91666666666663</v>
      </c>
      <c r="H186" s="116">
        <f t="shared" si="117"/>
        <v>592.91666666666663</v>
      </c>
      <c r="I186" s="116">
        <f t="shared" si="117"/>
        <v>592.91666666666663</v>
      </c>
      <c r="J186" s="116">
        <f t="shared" si="117"/>
        <v>592.91666666666663</v>
      </c>
      <c r="K186" s="116">
        <f t="shared" si="117"/>
        <v>592.91666666666663</v>
      </c>
      <c r="L186" s="116">
        <f t="shared" si="117"/>
        <v>592.91666666666663</v>
      </c>
      <c r="M186" s="116">
        <f t="shared" si="117"/>
        <v>592.91666666666663</v>
      </c>
      <c r="N186" s="116">
        <f t="shared" si="117"/>
        <v>592.91666666666663</v>
      </c>
      <c r="O186" s="130">
        <f t="shared" si="117"/>
        <v>592.91666666666663</v>
      </c>
      <c r="P186" s="28"/>
    </row>
    <row r="187" spans="2:17" ht="21" thickBot="1">
      <c r="B187" s="188">
        <v>0.3</v>
      </c>
      <c r="C187" s="199" t="s">
        <v>406</v>
      </c>
      <c r="D187" s="61">
        <f>O145+D184</f>
        <v>4100</v>
      </c>
      <c r="E187" s="61">
        <f t="shared" ref="E187:N187" si="118">D187+E184</f>
        <v>4400</v>
      </c>
      <c r="F187" s="61">
        <f t="shared" si="118"/>
        <v>4700</v>
      </c>
      <c r="G187" s="61">
        <f t="shared" si="118"/>
        <v>5000</v>
      </c>
      <c r="H187" s="61">
        <f t="shared" si="118"/>
        <v>5300</v>
      </c>
      <c r="I187" s="61">
        <f t="shared" si="118"/>
        <v>5600</v>
      </c>
      <c r="J187" s="61">
        <f t="shared" si="118"/>
        <v>5900</v>
      </c>
      <c r="K187" s="61">
        <f t="shared" si="118"/>
        <v>6200</v>
      </c>
      <c r="L187" s="61">
        <f t="shared" si="118"/>
        <v>6500</v>
      </c>
      <c r="M187" s="61">
        <f t="shared" si="118"/>
        <v>6800</v>
      </c>
      <c r="N187" s="61">
        <f t="shared" si="118"/>
        <v>7100</v>
      </c>
      <c r="O187" s="131">
        <f>N187+O184</f>
        <v>7400</v>
      </c>
      <c r="P187" s="28"/>
    </row>
    <row r="188" spans="2:17">
      <c r="B188" s="191" t="s">
        <v>397</v>
      </c>
      <c r="C188" s="120" t="s">
        <v>380</v>
      </c>
      <c r="D188" s="8">
        <f>$D$13/12*$G$8</f>
        <v>0</v>
      </c>
      <c r="E188" s="8">
        <f t="shared" ref="E188:O188" si="119">$D$13/12*$G$8</f>
        <v>0</v>
      </c>
      <c r="F188" s="8">
        <f t="shared" si="119"/>
        <v>0</v>
      </c>
      <c r="G188" s="8">
        <f t="shared" si="119"/>
        <v>0</v>
      </c>
      <c r="H188" s="8">
        <f t="shared" si="119"/>
        <v>0</v>
      </c>
      <c r="I188" s="8">
        <f t="shared" si="119"/>
        <v>0</v>
      </c>
      <c r="J188" s="8">
        <f t="shared" si="119"/>
        <v>0</v>
      </c>
      <c r="K188" s="8">
        <f t="shared" si="119"/>
        <v>0</v>
      </c>
      <c r="L188" s="8">
        <f t="shared" si="119"/>
        <v>0</v>
      </c>
      <c r="M188" s="8">
        <f t="shared" si="119"/>
        <v>0</v>
      </c>
      <c r="N188" s="8">
        <f t="shared" si="119"/>
        <v>0</v>
      </c>
      <c r="O188" s="93">
        <f t="shared" si="119"/>
        <v>0</v>
      </c>
      <c r="P188" s="28"/>
      <c r="Q188" s="97"/>
    </row>
    <row r="189" spans="2:17">
      <c r="B189" s="168"/>
      <c r="C189" s="40" t="s">
        <v>382</v>
      </c>
      <c r="D189" s="78">
        <f>O148*(1-B187)</f>
        <v>0</v>
      </c>
      <c r="E189" s="8">
        <f>D188+D189</f>
        <v>0</v>
      </c>
      <c r="F189" s="8">
        <f t="shared" ref="F189:O189" si="120">E188+E189</f>
        <v>0</v>
      </c>
      <c r="G189" s="8">
        <f t="shared" si="120"/>
        <v>0</v>
      </c>
      <c r="H189" s="8">
        <f t="shared" si="120"/>
        <v>0</v>
      </c>
      <c r="I189" s="8">
        <f t="shared" si="120"/>
        <v>0</v>
      </c>
      <c r="J189" s="8">
        <f t="shared" si="120"/>
        <v>0</v>
      </c>
      <c r="K189" s="8">
        <f t="shared" si="120"/>
        <v>0</v>
      </c>
      <c r="L189" s="8">
        <f t="shared" si="120"/>
        <v>0</v>
      </c>
      <c r="M189" s="8">
        <f t="shared" si="120"/>
        <v>0</v>
      </c>
      <c r="N189" s="8">
        <f t="shared" si="120"/>
        <v>0</v>
      </c>
      <c r="O189" s="93">
        <f t="shared" si="120"/>
        <v>0</v>
      </c>
      <c r="P189" s="28"/>
      <c r="Q189" s="97"/>
    </row>
    <row r="190" spans="2:17">
      <c r="B190" s="168"/>
      <c r="C190" s="40" t="s">
        <v>384</v>
      </c>
      <c r="D190" s="8">
        <f t="shared" ref="D190:O190" si="121">D188+D189</f>
        <v>0</v>
      </c>
      <c r="E190" s="8">
        <f t="shared" si="121"/>
        <v>0</v>
      </c>
      <c r="F190" s="8">
        <f t="shared" si="121"/>
        <v>0</v>
      </c>
      <c r="G190" s="8">
        <f t="shared" si="121"/>
        <v>0</v>
      </c>
      <c r="H190" s="8">
        <f t="shared" si="121"/>
        <v>0</v>
      </c>
      <c r="I190" s="8">
        <f t="shared" si="121"/>
        <v>0</v>
      </c>
      <c r="J190" s="8">
        <f t="shared" si="121"/>
        <v>0</v>
      </c>
      <c r="K190" s="8">
        <f t="shared" si="121"/>
        <v>0</v>
      </c>
      <c r="L190" s="8">
        <f t="shared" si="121"/>
        <v>0</v>
      </c>
      <c r="M190" s="8">
        <f t="shared" si="121"/>
        <v>0</v>
      </c>
      <c r="N190" s="8">
        <f t="shared" si="121"/>
        <v>0</v>
      </c>
      <c r="O190" s="93">
        <f t="shared" si="121"/>
        <v>0</v>
      </c>
      <c r="P190" s="28"/>
      <c r="Q190" s="97"/>
    </row>
    <row r="191" spans="2:17" ht="21" thickBot="1">
      <c r="B191" s="172"/>
      <c r="C191" s="94" t="s">
        <v>385</v>
      </c>
      <c r="D191" s="61">
        <f>SUM($D190:D190)</f>
        <v>0</v>
      </c>
      <c r="E191" s="61">
        <f>SUM($D190:E190)</f>
        <v>0</v>
      </c>
      <c r="F191" s="61">
        <f>SUM($D190:F190)</f>
        <v>0</v>
      </c>
      <c r="G191" s="61">
        <f>SUM($D190:G190)</f>
        <v>0</v>
      </c>
      <c r="H191" s="61">
        <f>SUM($D190:H190)</f>
        <v>0</v>
      </c>
      <c r="I191" s="61">
        <f>SUM($D190:I190)</f>
        <v>0</v>
      </c>
      <c r="J191" s="61">
        <f>SUM($D190:J190)</f>
        <v>0</v>
      </c>
      <c r="K191" s="61">
        <f>SUM($D190:K190)</f>
        <v>0</v>
      </c>
      <c r="L191" s="61">
        <f>SUM($D190:L190)</f>
        <v>0</v>
      </c>
      <c r="M191" s="61">
        <f>SUM($D190:M190)</f>
        <v>0</v>
      </c>
      <c r="N191" s="61">
        <f>SUM($D190:N190)</f>
        <v>0</v>
      </c>
      <c r="O191" s="131">
        <f>SUM($D190:O190)</f>
        <v>0</v>
      </c>
      <c r="P191" s="28"/>
    </row>
    <row r="192" spans="2:17">
      <c r="B192" s="173">
        <f>B178</f>
        <v>5</v>
      </c>
      <c r="C192" s="174" t="s">
        <v>386</v>
      </c>
      <c r="D192" s="56">
        <f t="shared" ref="D192:O192" si="122">D182*$H$7</f>
        <v>4116000</v>
      </c>
      <c r="E192" s="56">
        <f t="shared" si="122"/>
        <v>4116000</v>
      </c>
      <c r="F192" s="56">
        <f t="shared" si="122"/>
        <v>4116000</v>
      </c>
      <c r="G192" s="56">
        <f t="shared" si="122"/>
        <v>4116000</v>
      </c>
      <c r="H192" s="56">
        <f t="shared" si="122"/>
        <v>4116000</v>
      </c>
      <c r="I192" s="56">
        <f t="shared" si="122"/>
        <v>4116000</v>
      </c>
      <c r="J192" s="56">
        <f t="shared" si="122"/>
        <v>4382000</v>
      </c>
      <c r="K192" s="56">
        <f t="shared" si="122"/>
        <v>4382000</v>
      </c>
      <c r="L192" s="56">
        <f t="shared" si="122"/>
        <v>4382000</v>
      </c>
      <c r="M192" s="56">
        <f t="shared" si="122"/>
        <v>4382000</v>
      </c>
      <c r="N192" s="56">
        <f t="shared" si="122"/>
        <v>4382000</v>
      </c>
      <c r="O192" s="125">
        <f t="shared" si="122"/>
        <v>4382000</v>
      </c>
      <c r="P192" s="28"/>
    </row>
    <row r="193" spans="2:17" ht="21" thickBot="1">
      <c r="B193" s="175"/>
      <c r="C193" s="94" t="s">
        <v>379</v>
      </c>
      <c r="D193" s="116">
        <f>D192</f>
        <v>4116000</v>
      </c>
      <c r="E193" s="116">
        <f t="shared" ref="E193:O193" si="123">D193+E192</f>
        <v>8232000</v>
      </c>
      <c r="F193" s="116">
        <f t="shared" si="123"/>
        <v>12348000</v>
      </c>
      <c r="G193" s="116">
        <f t="shared" si="123"/>
        <v>16464000</v>
      </c>
      <c r="H193" s="116">
        <f t="shared" si="123"/>
        <v>20580000</v>
      </c>
      <c r="I193" s="116">
        <f t="shared" si="123"/>
        <v>24696000</v>
      </c>
      <c r="J193" s="116">
        <f t="shared" si="123"/>
        <v>29078000</v>
      </c>
      <c r="K193" s="116">
        <f t="shared" si="123"/>
        <v>33460000</v>
      </c>
      <c r="L193" s="116">
        <f t="shared" si="123"/>
        <v>37842000</v>
      </c>
      <c r="M193" s="116">
        <f t="shared" si="123"/>
        <v>42224000</v>
      </c>
      <c r="N193" s="116">
        <f t="shared" si="123"/>
        <v>46606000</v>
      </c>
      <c r="O193" s="130">
        <f t="shared" si="123"/>
        <v>50988000</v>
      </c>
      <c r="P193" s="28"/>
    </row>
    <row r="194" spans="2:17">
      <c r="B194" s="175"/>
      <c r="C194" s="195" t="s">
        <v>407</v>
      </c>
      <c r="D194" s="56">
        <f>D186*$I$7</f>
        <v>10672500</v>
      </c>
      <c r="E194" s="56">
        <f t="shared" ref="E194:O194" si="124">E186*$I$7</f>
        <v>10672500</v>
      </c>
      <c r="F194" s="56">
        <f t="shared" si="124"/>
        <v>10672500</v>
      </c>
      <c r="G194" s="56">
        <f t="shared" si="124"/>
        <v>10672500</v>
      </c>
      <c r="H194" s="56">
        <f t="shared" si="124"/>
        <v>10672500</v>
      </c>
      <c r="I194" s="56">
        <f t="shared" si="124"/>
        <v>10672500</v>
      </c>
      <c r="J194" s="56">
        <f t="shared" si="124"/>
        <v>10672500</v>
      </c>
      <c r="K194" s="56">
        <f t="shared" si="124"/>
        <v>10672500</v>
      </c>
      <c r="L194" s="56">
        <f t="shared" si="124"/>
        <v>10672500</v>
      </c>
      <c r="M194" s="56">
        <f t="shared" si="124"/>
        <v>10672500</v>
      </c>
      <c r="N194" s="56">
        <f t="shared" si="124"/>
        <v>10672500</v>
      </c>
      <c r="O194" s="125">
        <f t="shared" si="124"/>
        <v>10672500</v>
      </c>
      <c r="P194" s="28"/>
    </row>
    <row r="195" spans="2:17" ht="21" thickBot="1">
      <c r="B195" s="175"/>
      <c r="C195" s="199" t="s">
        <v>379</v>
      </c>
      <c r="D195" s="61">
        <f>D194</f>
        <v>10672500</v>
      </c>
      <c r="E195" s="61">
        <f>D195+E194</f>
        <v>21345000</v>
      </c>
      <c r="F195" s="61">
        <f>E195+F194</f>
        <v>32017500</v>
      </c>
      <c r="G195" s="61">
        <f t="shared" ref="G195:O195" si="125">F195+G194</f>
        <v>42690000</v>
      </c>
      <c r="H195" s="61">
        <f t="shared" si="125"/>
        <v>53362500</v>
      </c>
      <c r="I195" s="61">
        <f t="shared" si="125"/>
        <v>64035000</v>
      </c>
      <c r="J195" s="61">
        <f t="shared" si="125"/>
        <v>74707500</v>
      </c>
      <c r="K195" s="61">
        <f t="shared" si="125"/>
        <v>85380000</v>
      </c>
      <c r="L195" s="61">
        <f t="shared" si="125"/>
        <v>96052500</v>
      </c>
      <c r="M195" s="61">
        <f t="shared" si="125"/>
        <v>106725000</v>
      </c>
      <c r="N195" s="61">
        <f t="shared" si="125"/>
        <v>117397500</v>
      </c>
      <c r="O195" s="131">
        <f t="shared" si="125"/>
        <v>128070000</v>
      </c>
      <c r="P195" s="28"/>
    </row>
    <row r="196" spans="2:17">
      <c r="B196" s="175"/>
      <c r="C196" s="119" t="s">
        <v>380</v>
      </c>
      <c r="D196" s="56">
        <f t="shared" ref="D196:O197" si="126">D188*$J$7</f>
        <v>0</v>
      </c>
      <c r="E196" s="56">
        <f t="shared" si="126"/>
        <v>0</v>
      </c>
      <c r="F196" s="56">
        <f t="shared" si="126"/>
        <v>0</v>
      </c>
      <c r="G196" s="56">
        <f t="shared" si="126"/>
        <v>0</v>
      </c>
      <c r="H196" s="56">
        <f t="shared" si="126"/>
        <v>0</v>
      </c>
      <c r="I196" s="56">
        <f t="shared" si="126"/>
        <v>0</v>
      </c>
      <c r="J196" s="56">
        <f t="shared" si="126"/>
        <v>0</v>
      </c>
      <c r="K196" s="56">
        <f t="shared" si="126"/>
        <v>0</v>
      </c>
      <c r="L196" s="56">
        <f t="shared" si="126"/>
        <v>0</v>
      </c>
      <c r="M196" s="56">
        <f t="shared" si="126"/>
        <v>0</v>
      </c>
      <c r="N196" s="56">
        <f t="shared" si="126"/>
        <v>0</v>
      </c>
      <c r="O196" s="125">
        <f t="shared" si="126"/>
        <v>0</v>
      </c>
      <c r="P196" s="28"/>
      <c r="Q196" s="97"/>
    </row>
    <row r="197" spans="2:17">
      <c r="B197" s="175"/>
      <c r="C197" s="40" t="s">
        <v>382</v>
      </c>
      <c r="D197" s="8">
        <f t="shared" si="126"/>
        <v>0</v>
      </c>
      <c r="E197" s="8">
        <f t="shared" si="126"/>
        <v>0</v>
      </c>
      <c r="F197" s="8">
        <f t="shared" si="126"/>
        <v>0</v>
      </c>
      <c r="G197" s="8">
        <f t="shared" si="126"/>
        <v>0</v>
      </c>
      <c r="H197" s="8">
        <f t="shared" si="126"/>
        <v>0</v>
      </c>
      <c r="I197" s="8">
        <f t="shared" si="126"/>
        <v>0</v>
      </c>
      <c r="J197" s="8">
        <f t="shared" si="126"/>
        <v>0</v>
      </c>
      <c r="K197" s="8">
        <f t="shared" si="126"/>
        <v>0</v>
      </c>
      <c r="L197" s="8">
        <f t="shared" si="126"/>
        <v>0</v>
      </c>
      <c r="M197" s="8">
        <f t="shared" si="126"/>
        <v>0</v>
      </c>
      <c r="N197" s="8">
        <f t="shared" si="126"/>
        <v>0</v>
      </c>
      <c r="O197" s="93">
        <f t="shared" si="126"/>
        <v>0</v>
      </c>
      <c r="P197" s="28"/>
      <c r="Q197" s="97"/>
    </row>
    <row r="198" spans="2:17">
      <c r="B198" s="175"/>
      <c r="C198" s="40" t="s">
        <v>384</v>
      </c>
      <c r="D198" s="8">
        <f>D196+D197</f>
        <v>0</v>
      </c>
      <c r="E198" s="8">
        <f>E196+E197</f>
        <v>0</v>
      </c>
      <c r="F198" s="8">
        <f>F196+F197</f>
        <v>0</v>
      </c>
      <c r="G198" s="8">
        <f t="shared" ref="G198:N198" si="127">G196+G197</f>
        <v>0</v>
      </c>
      <c r="H198" s="8">
        <f t="shared" si="127"/>
        <v>0</v>
      </c>
      <c r="I198" s="8">
        <f t="shared" si="127"/>
        <v>0</v>
      </c>
      <c r="J198" s="8">
        <f t="shared" si="127"/>
        <v>0</v>
      </c>
      <c r="K198" s="8">
        <f t="shared" si="127"/>
        <v>0</v>
      </c>
      <c r="L198" s="8">
        <f t="shared" si="127"/>
        <v>0</v>
      </c>
      <c r="M198" s="8">
        <f t="shared" si="127"/>
        <v>0</v>
      </c>
      <c r="N198" s="8">
        <f t="shared" si="127"/>
        <v>0</v>
      </c>
      <c r="O198" s="93">
        <f>O196+O197</f>
        <v>0</v>
      </c>
      <c r="P198" s="28"/>
      <c r="Q198" s="176" t="s">
        <v>387</v>
      </c>
    </row>
    <row r="199" spans="2:17" ht="21" thickBot="1">
      <c r="B199" s="175"/>
      <c r="C199" s="177" t="s">
        <v>385</v>
      </c>
      <c r="D199" s="61">
        <f>D198</f>
        <v>0</v>
      </c>
      <c r="E199" s="61">
        <f t="shared" ref="E199:O199" si="128">D199+E198</f>
        <v>0</v>
      </c>
      <c r="F199" s="61">
        <f t="shared" si="128"/>
        <v>0</v>
      </c>
      <c r="G199" s="61">
        <f t="shared" si="128"/>
        <v>0</v>
      </c>
      <c r="H199" s="61">
        <f t="shared" si="128"/>
        <v>0</v>
      </c>
      <c r="I199" s="61">
        <f t="shared" si="128"/>
        <v>0</v>
      </c>
      <c r="J199" s="61">
        <f t="shared" si="128"/>
        <v>0</v>
      </c>
      <c r="K199" s="61">
        <f t="shared" si="128"/>
        <v>0</v>
      </c>
      <c r="L199" s="61">
        <f t="shared" si="128"/>
        <v>0</v>
      </c>
      <c r="M199" s="61">
        <f t="shared" si="128"/>
        <v>0</v>
      </c>
      <c r="N199" s="61">
        <f t="shared" si="128"/>
        <v>0</v>
      </c>
      <c r="O199" s="131">
        <f t="shared" si="128"/>
        <v>0</v>
      </c>
      <c r="P199" s="28"/>
      <c r="Q199" s="97">
        <f>O199*$Q$30</f>
        <v>0</v>
      </c>
    </row>
    <row r="200" spans="2:17">
      <c r="B200" s="175"/>
      <c r="C200" s="138" t="s">
        <v>388</v>
      </c>
      <c r="D200" s="68">
        <f>D192+D194+D198</f>
        <v>14788500</v>
      </c>
      <c r="E200" s="68">
        <f t="shared" ref="E200:O200" si="129">E192+E194+E198</f>
        <v>14788500</v>
      </c>
      <c r="F200" s="68">
        <f t="shared" si="129"/>
        <v>14788500</v>
      </c>
      <c r="G200" s="68">
        <f t="shared" si="129"/>
        <v>14788500</v>
      </c>
      <c r="H200" s="68">
        <f t="shared" si="129"/>
        <v>14788500</v>
      </c>
      <c r="I200" s="68">
        <f t="shared" si="129"/>
        <v>14788500</v>
      </c>
      <c r="J200" s="68">
        <f t="shared" si="129"/>
        <v>15054500</v>
      </c>
      <c r="K200" s="68">
        <f t="shared" si="129"/>
        <v>15054500</v>
      </c>
      <c r="L200" s="68">
        <f t="shared" si="129"/>
        <v>15054500</v>
      </c>
      <c r="M200" s="68">
        <f t="shared" si="129"/>
        <v>15054500</v>
      </c>
      <c r="N200" s="68">
        <f t="shared" si="129"/>
        <v>15054500</v>
      </c>
      <c r="O200" s="132">
        <f t="shared" si="129"/>
        <v>15054500</v>
      </c>
      <c r="P200" s="28"/>
      <c r="Q200" s="97"/>
    </row>
    <row r="201" spans="2:17" ht="21" thickBot="1">
      <c r="B201" s="178"/>
      <c r="C201" s="177" t="s">
        <v>389</v>
      </c>
      <c r="D201" s="61">
        <f>D200</f>
        <v>14788500</v>
      </c>
      <c r="E201" s="61">
        <f t="shared" ref="E201:N201" si="130">E200+D201</f>
        <v>29577000</v>
      </c>
      <c r="F201" s="61">
        <f t="shared" si="130"/>
        <v>44365500</v>
      </c>
      <c r="G201" s="61">
        <f t="shared" si="130"/>
        <v>59154000</v>
      </c>
      <c r="H201" s="61">
        <f t="shared" si="130"/>
        <v>73942500</v>
      </c>
      <c r="I201" s="61">
        <f t="shared" si="130"/>
        <v>88731000</v>
      </c>
      <c r="J201" s="61">
        <f t="shared" si="130"/>
        <v>103785500</v>
      </c>
      <c r="K201" s="61">
        <f t="shared" si="130"/>
        <v>118840000</v>
      </c>
      <c r="L201" s="61">
        <f t="shared" si="130"/>
        <v>133894500</v>
      </c>
      <c r="M201" s="61">
        <f t="shared" si="130"/>
        <v>148949000</v>
      </c>
      <c r="N201" s="61">
        <f t="shared" si="130"/>
        <v>164003500</v>
      </c>
      <c r="O201" s="131">
        <f>O200+N201</f>
        <v>179058000</v>
      </c>
      <c r="P201" s="28"/>
    </row>
    <row r="202" spans="2:17">
      <c r="B202" s="179">
        <f>B178</f>
        <v>5</v>
      </c>
      <c r="C202" s="180" t="s">
        <v>386</v>
      </c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125"/>
      <c r="P202" s="28"/>
    </row>
    <row r="203" spans="2:17" ht="21" thickBot="1">
      <c r="B203" s="175"/>
      <c r="C203" s="94" t="s">
        <v>379</v>
      </c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30"/>
      <c r="P203" s="28"/>
    </row>
    <row r="204" spans="2:17">
      <c r="B204" s="175"/>
      <c r="C204" s="119" t="s">
        <v>380</v>
      </c>
      <c r="D204" s="56">
        <f t="shared" ref="D204:O205" si="131">D188*$K$7</f>
        <v>0</v>
      </c>
      <c r="E204" s="56">
        <f t="shared" si="131"/>
        <v>0</v>
      </c>
      <c r="F204" s="56">
        <f t="shared" si="131"/>
        <v>0</v>
      </c>
      <c r="G204" s="56">
        <f t="shared" si="131"/>
        <v>0</v>
      </c>
      <c r="H204" s="56">
        <f t="shared" si="131"/>
        <v>0</v>
      </c>
      <c r="I204" s="56">
        <f t="shared" si="131"/>
        <v>0</v>
      </c>
      <c r="J204" s="56">
        <f t="shared" si="131"/>
        <v>0</v>
      </c>
      <c r="K204" s="56">
        <f t="shared" si="131"/>
        <v>0</v>
      </c>
      <c r="L204" s="56">
        <f t="shared" si="131"/>
        <v>0</v>
      </c>
      <c r="M204" s="56">
        <f t="shared" si="131"/>
        <v>0</v>
      </c>
      <c r="N204" s="56">
        <f t="shared" si="131"/>
        <v>0</v>
      </c>
      <c r="O204" s="125">
        <f t="shared" si="131"/>
        <v>0</v>
      </c>
      <c r="P204" s="28"/>
    </row>
    <row r="205" spans="2:17">
      <c r="B205" s="175"/>
      <c r="C205" s="40" t="s">
        <v>382</v>
      </c>
      <c r="D205" s="8">
        <f t="shared" si="131"/>
        <v>0</v>
      </c>
      <c r="E205" s="8">
        <f t="shared" si="131"/>
        <v>0</v>
      </c>
      <c r="F205" s="8">
        <f t="shared" si="131"/>
        <v>0</v>
      </c>
      <c r="G205" s="8">
        <f t="shared" si="131"/>
        <v>0</v>
      </c>
      <c r="H205" s="8">
        <f t="shared" si="131"/>
        <v>0</v>
      </c>
      <c r="I205" s="8">
        <f t="shared" si="131"/>
        <v>0</v>
      </c>
      <c r="J205" s="8">
        <f t="shared" si="131"/>
        <v>0</v>
      </c>
      <c r="K205" s="8">
        <f t="shared" si="131"/>
        <v>0</v>
      </c>
      <c r="L205" s="8">
        <f t="shared" si="131"/>
        <v>0</v>
      </c>
      <c r="M205" s="8">
        <f t="shared" si="131"/>
        <v>0</v>
      </c>
      <c r="N205" s="8">
        <f t="shared" si="131"/>
        <v>0</v>
      </c>
      <c r="O205" s="93">
        <f t="shared" si="131"/>
        <v>0</v>
      </c>
      <c r="P205" s="28"/>
    </row>
    <row r="206" spans="2:17">
      <c r="B206" s="175"/>
      <c r="C206" s="40" t="s">
        <v>384</v>
      </c>
      <c r="D206" s="8">
        <f>D204+D205</f>
        <v>0</v>
      </c>
      <c r="E206" s="8">
        <f>E204+E205</f>
        <v>0</v>
      </c>
      <c r="F206" s="8">
        <f t="shared" ref="F206:O206" si="132">F204+F205</f>
        <v>0</v>
      </c>
      <c r="G206" s="8">
        <f t="shared" si="132"/>
        <v>0</v>
      </c>
      <c r="H206" s="8">
        <f t="shared" si="132"/>
        <v>0</v>
      </c>
      <c r="I206" s="8">
        <f t="shared" si="132"/>
        <v>0</v>
      </c>
      <c r="J206" s="8">
        <f t="shared" si="132"/>
        <v>0</v>
      </c>
      <c r="K206" s="8">
        <f t="shared" si="132"/>
        <v>0</v>
      </c>
      <c r="L206" s="8">
        <f t="shared" si="132"/>
        <v>0</v>
      </c>
      <c r="M206" s="8">
        <f t="shared" si="132"/>
        <v>0</v>
      </c>
      <c r="N206" s="8">
        <f t="shared" si="132"/>
        <v>0</v>
      </c>
      <c r="O206" s="93">
        <f t="shared" si="132"/>
        <v>0</v>
      </c>
      <c r="P206" s="28"/>
      <c r="Q206" s="1" t="s">
        <v>390</v>
      </c>
    </row>
    <row r="207" spans="2:17" ht="21" thickBot="1">
      <c r="B207" s="175"/>
      <c r="C207" s="177" t="s">
        <v>385</v>
      </c>
      <c r="D207" s="61">
        <f>D206</f>
        <v>0</v>
      </c>
      <c r="E207" s="61">
        <f t="shared" ref="E207:O207" si="133">D207+E206</f>
        <v>0</v>
      </c>
      <c r="F207" s="61">
        <f t="shared" si="133"/>
        <v>0</v>
      </c>
      <c r="G207" s="61">
        <f t="shared" si="133"/>
        <v>0</v>
      </c>
      <c r="H207" s="61">
        <f t="shared" si="133"/>
        <v>0</v>
      </c>
      <c r="I207" s="61">
        <f t="shared" si="133"/>
        <v>0</v>
      </c>
      <c r="J207" s="61">
        <f t="shared" si="133"/>
        <v>0</v>
      </c>
      <c r="K207" s="61">
        <f t="shared" si="133"/>
        <v>0</v>
      </c>
      <c r="L207" s="61">
        <f t="shared" si="133"/>
        <v>0</v>
      </c>
      <c r="M207" s="61">
        <f t="shared" si="133"/>
        <v>0</v>
      </c>
      <c r="N207" s="61">
        <f t="shared" si="133"/>
        <v>0</v>
      </c>
      <c r="O207" s="131">
        <f t="shared" si="133"/>
        <v>0</v>
      </c>
      <c r="P207" s="28"/>
      <c r="Q207" s="97">
        <f>O207*$Q$30</f>
        <v>0</v>
      </c>
    </row>
    <row r="208" spans="2:17">
      <c r="B208" s="175"/>
      <c r="C208" s="181" t="s">
        <v>388</v>
      </c>
      <c r="D208" s="68">
        <f t="shared" ref="D208:O208" si="134">D202+D206</f>
        <v>0</v>
      </c>
      <c r="E208" s="68">
        <f t="shared" si="134"/>
        <v>0</v>
      </c>
      <c r="F208" s="68">
        <f t="shared" si="134"/>
        <v>0</v>
      </c>
      <c r="G208" s="68">
        <f t="shared" si="134"/>
        <v>0</v>
      </c>
      <c r="H208" s="68">
        <f t="shared" si="134"/>
        <v>0</v>
      </c>
      <c r="I208" s="68">
        <f t="shared" si="134"/>
        <v>0</v>
      </c>
      <c r="J208" s="68">
        <f t="shared" si="134"/>
        <v>0</v>
      </c>
      <c r="K208" s="68">
        <f t="shared" si="134"/>
        <v>0</v>
      </c>
      <c r="L208" s="68">
        <f t="shared" si="134"/>
        <v>0</v>
      </c>
      <c r="M208" s="68">
        <f t="shared" si="134"/>
        <v>0</v>
      </c>
      <c r="N208" s="68">
        <f t="shared" si="134"/>
        <v>0</v>
      </c>
      <c r="O208" s="132">
        <f t="shared" si="134"/>
        <v>0</v>
      </c>
      <c r="P208" s="28"/>
    </row>
    <row r="209" spans="1:17" ht="21" thickBot="1">
      <c r="B209" s="178"/>
      <c r="C209" s="182" t="s">
        <v>389</v>
      </c>
      <c r="D209" s="61">
        <f>D208</f>
        <v>0</v>
      </c>
      <c r="E209" s="61">
        <f t="shared" ref="E209:O209" si="135">D209+E208</f>
        <v>0</v>
      </c>
      <c r="F209" s="61">
        <f t="shared" si="135"/>
        <v>0</v>
      </c>
      <c r="G209" s="61">
        <f t="shared" si="135"/>
        <v>0</v>
      </c>
      <c r="H209" s="61">
        <f t="shared" si="135"/>
        <v>0</v>
      </c>
      <c r="I209" s="61">
        <f t="shared" si="135"/>
        <v>0</v>
      </c>
      <c r="J209" s="61">
        <f t="shared" si="135"/>
        <v>0</v>
      </c>
      <c r="K209" s="61">
        <f t="shared" si="135"/>
        <v>0</v>
      </c>
      <c r="L209" s="61">
        <f t="shared" si="135"/>
        <v>0</v>
      </c>
      <c r="M209" s="61">
        <f t="shared" si="135"/>
        <v>0</v>
      </c>
      <c r="N209" s="61">
        <f t="shared" si="135"/>
        <v>0</v>
      </c>
      <c r="O209" s="131">
        <f t="shared" si="135"/>
        <v>0</v>
      </c>
      <c r="P209" s="28"/>
    </row>
    <row r="210" spans="1:17">
      <c r="B210" s="183">
        <f>B178</f>
        <v>5</v>
      </c>
      <c r="C210" s="180" t="s">
        <v>386</v>
      </c>
      <c r="D210" s="56">
        <f>D192-D202</f>
        <v>4116000</v>
      </c>
      <c r="E210" s="56">
        <f t="shared" ref="E210:O211" si="136">E192-E202</f>
        <v>4116000</v>
      </c>
      <c r="F210" s="56">
        <f t="shared" si="136"/>
        <v>4116000</v>
      </c>
      <c r="G210" s="56">
        <f t="shared" si="136"/>
        <v>4116000</v>
      </c>
      <c r="H210" s="56">
        <f t="shared" si="136"/>
        <v>4116000</v>
      </c>
      <c r="I210" s="56">
        <f t="shared" si="136"/>
        <v>4116000</v>
      </c>
      <c r="J210" s="56">
        <f t="shared" si="136"/>
        <v>4382000</v>
      </c>
      <c r="K210" s="56">
        <f t="shared" si="136"/>
        <v>4382000</v>
      </c>
      <c r="L210" s="56">
        <f t="shared" si="136"/>
        <v>4382000</v>
      </c>
      <c r="M210" s="56">
        <f t="shared" si="136"/>
        <v>4382000</v>
      </c>
      <c r="N210" s="56">
        <f t="shared" si="136"/>
        <v>4382000</v>
      </c>
      <c r="O210" s="125">
        <f t="shared" si="136"/>
        <v>4382000</v>
      </c>
      <c r="P210" s="28"/>
    </row>
    <row r="211" spans="1:17" ht="21" thickBot="1">
      <c r="B211" s="175"/>
      <c r="C211" s="94" t="s">
        <v>379</v>
      </c>
      <c r="D211" s="116">
        <f>D193-D203</f>
        <v>4116000</v>
      </c>
      <c r="E211" s="116">
        <f t="shared" si="136"/>
        <v>8232000</v>
      </c>
      <c r="F211" s="116">
        <f t="shared" si="136"/>
        <v>12348000</v>
      </c>
      <c r="G211" s="116">
        <f t="shared" si="136"/>
        <v>16464000</v>
      </c>
      <c r="H211" s="116">
        <f t="shared" si="136"/>
        <v>20580000</v>
      </c>
      <c r="I211" s="116">
        <f t="shared" si="136"/>
        <v>24696000</v>
      </c>
      <c r="J211" s="116">
        <f t="shared" si="136"/>
        <v>29078000</v>
      </c>
      <c r="K211" s="116">
        <f t="shared" si="136"/>
        <v>33460000</v>
      </c>
      <c r="L211" s="116">
        <f t="shared" si="136"/>
        <v>37842000</v>
      </c>
      <c r="M211" s="116">
        <f t="shared" si="136"/>
        <v>42224000</v>
      </c>
      <c r="N211" s="116">
        <f t="shared" si="136"/>
        <v>46606000</v>
      </c>
      <c r="O211" s="130">
        <f t="shared" si="136"/>
        <v>50988000</v>
      </c>
      <c r="P211" s="28"/>
    </row>
    <row r="212" spans="1:17">
      <c r="B212" s="175"/>
      <c r="C212" s="119" t="s">
        <v>380</v>
      </c>
      <c r="D212" s="56">
        <f t="shared" ref="D212:O217" si="137">D196-D204</f>
        <v>0</v>
      </c>
      <c r="E212" s="56">
        <f t="shared" si="137"/>
        <v>0</v>
      </c>
      <c r="F212" s="56">
        <f t="shared" si="137"/>
        <v>0</v>
      </c>
      <c r="G212" s="56">
        <f t="shared" si="137"/>
        <v>0</v>
      </c>
      <c r="H212" s="56">
        <f t="shared" si="137"/>
        <v>0</v>
      </c>
      <c r="I212" s="56">
        <f t="shared" si="137"/>
        <v>0</v>
      </c>
      <c r="J212" s="56">
        <f t="shared" si="137"/>
        <v>0</v>
      </c>
      <c r="K212" s="56">
        <f t="shared" si="137"/>
        <v>0</v>
      </c>
      <c r="L212" s="56">
        <f t="shared" si="137"/>
        <v>0</v>
      </c>
      <c r="M212" s="56">
        <f t="shared" si="137"/>
        <v>0</v>
      </c>
      <c r="N212" s="56">
        <f t="shared" si="137"/>
        <v>0</v>
      </c>
      <c r="O212" s="125">
        <f t="shared" si="137"/>
        <v>0</v>
      </c>
      <c r="P212" s="28"/>
    </row>
    <row r="213" spans="1:17">
      <c r="B213" s="175"/>
      <c r="C213" s="40" t="s">
        <v>382</v>
      </c>
      <c r="D213" s="8">
        <f t="shared" si="137"/>
        <v>0</v>
      </c>
      <c r="E213" s="8">
        <f t="shared" si="137"/>
        <v>0</v>
      </c>
      <c r="F213" s="8">
        <f t="shared" si="137"/>
        <v>0</v>
      </c>
      <c r="G213" s="8">
        <f t="shared" si="137"/>
        <v>0</v>
      </c>
      <c r="H213" s="8">
        <f t="shared" si="137"/>
        <v>0</v>
      </c>
      <c r="I213" s="8">
        <f t="shared" si="137"/>
        <v>0</v>
      </c>
      <c r="J213" s="8">
        <f t="shared" si="137"/>
        <v>0</v>
      </c>
      <c r="K213" s="8">
        <f t="shared" si="137"/>
        <v>0</v>
      </c>
      <c r="L213" s="8">
        <f t="shared" si="137"/>
        <v>0</v>
      </c>
      <c r="M213" s="8">
        <f t="shared" si="137"/>
        <v>0</v>
      </c>
      <c r="N213" s="8">
        <f t="shared" si="137"/>
        <v>0</v>
      </c>
      <c r="O213" s="93">
        <f t="shared" si="137"/>
        <v>0</v>
      </c>
      <c r="P213" s="28"/>
      <c r="Q213" s="184">
        <f>B178</f>
        <v>5</v>
      </c>
    </row>
    <row r="214" spans="1:17">
      <c r="B214" s="175"/>
      <c r="C214" s="40" t="s">
        <v>384</v>
      </c>
      <c r="D214" s="8">
        <f t="shared" si="137"/>
        <v>0</v>
      </c>
      <c r="E214" s="8">
        <f t="shared" si="137"/>
        <v>0</v>
      </c>
      <c r="F214" s="8">
        <f t="shared" si="137"/>
        <v>0</v>
      </c>
      <c r="G214" s="8">
        <f t="shared" si="137"/>
        <v>0</v>
      </c>
      <c r="H214" s="8">
        <f t="shared" si="137"/>
        <v>0</v>
      </c>
      <c r="I214" s="8">
        <f t="shared" si="137"/>
        <v>0</v>
      </c>
      <c r="J214" s="8">
        <f t="shared" si="137"/>
        <v>0</v>
      </c>
      <c r="K214" s="8">
        <f t="shared" si="137"/>
        <v>0</v>
      </c>
      <c r="L214" s="8">
        <f t="shared" si="137"/>
        <v>0</v>
      </c>
      <c r="M214" s="8">
        <f t="shared" si="137"/>
        <v>0</v>
      </c>
      <c r="N214" s="8">
        <f t="shared" si="137"/>
        <v>0</v>
      </c>
      <c r="O214" s="93">
        <f t="shared" si="137"/>
        <v>0</v>
      </c>
      <c r="P214" s="28"/>
      <c r="Q214" s="1" t="s">
        <v>391</v>
      </c>
    </row>
    <row r="215" spans="1:17" ht="21" thickBot="1">
      <c r="B215" s="175"/>
      <c r="C215" s="177" t="s">
        <v>385</v>
      </c>
      <c r="D215" s="61">
        <f t="shared" si="137"/>
        <v>0</v>
      </c>
      <c r="E215" s="61">
        <f t="shared" si="137"/>
        <v>0</v>
      </c>
      <c r="F215" s="61">
        <f t="shared" si="137"/>
        <v>0</v>
      </c>
      <c r="G215" s="61">
        <f t="shared" si="137"/>
        <v>0</v>
      </c>
      <c r="H215" s="61">
        <f t="shared" si="137"/>
        <v>0</v>
      </c>
      <c r="I215" s="61">
        <f t="shared" si="137"/>
        <v>0</v>
      </c>
      <c r="J215" s="61">
        <f t="shared" si="137"/>
        <v>0</v>
      </c>
      <c r="K215" s="61">
        <f t="shared" si="137"/>
        <v>0</v>
      </c>
      <c r="L215" s="61">
        <f t="shared" si="137"/>
        <v>0</v>
      </c>
      <c r="M215" s="61">
        <f t="shared" si="137"/>
        <v>0</v>
      </c>
      <c r="N215" s="61">
        <f t="shared" si="137"/>
        <v>0</v>
      </c>
      <c r="O215" s="131">
        <f t="shared" si="137"/>
        <v>0</v>
      </c>
      <c r="P215" s="28"/>
      <c r="Q215" s="97">
        <f>O215*$Q$30</f>
        <v>0</v>
      </c>
    </row>
    <row r="216" spans="1:17">
      <c r="B216" s="175"/>
      <c r="C216" s="181" t="s">
        <v>388</v>
      </c>
      <c r="D216" s="68">
        <f>D200-D208</f>
        <v>14788500</v>
      </c>
      <c r="E216" s="68">
        <f>E200-E208</f>
        <v>14788500</v>
      </c>
      <c r="F216" s="68">
        <f t="shared" si="137"/>
        <v>14788500</v>
      </c>
      <c r="G216" s="68">
        <f t="shared" si="137"/>
        <v>14788500</v>
      </c>
      <c r="H216" s="68">
        <f t="shared" si="137"/>
        <v>14788500</v>
      </c>
      <c r="I216" s="68">
        <f t="shared" si="137"/>
        <v>14788500</v>
      </c>
      <c r="J216" s="68">
        <f t="shared" si="137"/>
        <v>15054500</v>
      </c>
      <c r="K216" s="68">
        <f t="shared" si="137"/>
        <v>15054500</v>
      </c>
      <c r="L216" s="68">
        <f t="shared" si="137"/>
        <v>15054500</v>
      </c>
      <c r="M216" s="68">
        <f t="shared" si="137"/>
        <v>15054500</v>
      </c>
      <c r="N216" s="68">
        <f t="shared" si="137"/>
        <v>15054500</v>
      </c>
      <c r="O216" s="132">
        <f>O200-O208</f>
        <v>15054500</v>
      </c>
      <c r="P216" s="28"/>
    </row>
    <row r="217" spans="1:17" ht="21" thickBot="1">
      <c r="B217" s="178"/>
      <c r="C217" s="182" t="s">
        <v>389</v>
      </c>
      <c r="D217" s="61">
        <f t="shared" si="137"/>
        <v>14788500</v>
      </c>
      <c r="E217" s="61">
        <f t="shared" si="137"/>
        <v>29577000</v>
      </c>
      <c r="F217" s="61">
        <f t="shared" si="137"/>
        <v>44365500</v>
      </c>
      <c r="G217" s="61">
        <f t="shared" si="137"/>
        <v>59154000</v>
      </c>
      <c r="H217" s="61">
        <f t="shared" si="137"/>
        <v>73942500</v>
      </c>
      <c r="I217" s="61">
        <f t="shared" si="137"/>
        <v>88731000</v>
      </c>
      <c r="J217" s="61">
        <f t="shared" si="137"/>
        <v>103785500</v>
      </c>
      <c r="K217" s="61">
        <f t="shared" si="137"/>
        <v>118840000</v>
      </c>
      <c r="L217" s="61">
        <f t="shared" si="137"/>
        <v>133894500</v>
      </c>
      <c r="M217" s="61">
        <f t="shared" si="137"/>
        <v>148949000</v>
      </c>
      <c r="N217" s="61">
        <f t="shared" si="137"/>
        <v>164003500</v>
      </c>
      <c r="O217" s="131">
        <f>O201-O209</f>
        <v>179058000</v>
      </c>
      <c r="P217" s="28"/>
    </row>
    <row r="218" spans="1:17"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</row>
    <row r="219" spans="1:17">
      <c r="D219" t="s">
        <v>416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1" t="s">
        <v>383</v>
      </c>
    </row>
    <row r="220" spans="1:17" ht="21" thickBot="1">
      <c r="A220" s="202">
        <v>1000000</v>
      </c>
      <c r="B220" s="161">
        <v>6</v>
      </c>
      <c r="D220" t="s">
        <v>417</v>
      </c>
      <c r="G220" t="s">
        <v>418</v>
      </c>
      <c r="Q220" s="171">
        <v>0.1</v>
      </c>
    </row>
    <row r="221" spans="1:17" ht="21" thickBot="1">
      <c r="A221">
        <v>1300</v>
      </c>
      <c r="B221" s="163">
        <f>B179+1</f>
        <v>2030</v>
      </c>
      <c r="C221" s="164"/>
      <c r="D221" s="165" t="s">
        <v>363</v>
      </c>
      <c r="E221" s="165" t="s">
        <v>364</v>
      </c>
      <c r="F221" s="165" t="s">
        <v>365</v>
      </c>
      <c r="G221" s="165" t="s">
        <v>366</v>
      </c>
      <c r="H221" s="165" t="s">
        <v>367</v>
      </c>
      <c r="I221" s="165" t="s">
        <v>368</v>
      </c>
      <c r="J221" s="165" t="s">
        <v>369</v>
      </c>
      <c r="K221" s="165" t="s">
        <v>370</v>
      </c>
      <c r="L221" s="165" t="s">
        <v>371</v>
      </c>
      <c r="M221" s="165" t="s">
        <v>372</v>
      </c>
      <c r="N221" s="165" t="s">
        <v>373</v>
      </c>
      <c r="O221" s="165" t="s">
        <v>374</v>
      </c>
      <c r="P221" s="1"/>
    </row>
    <row r="222" spans="1:17">
      <c r="A222">
        <v>8</v>
      </c>
      <c r="B222" s="166">
        <f>B220</f>
        <v>6</v>
      </c>
      <c r="C222" s="120" t="s">
        <v>375</v>
      </c>
      <c r="D222" s="56">
        <f>$D$14/12*$E$8</f>
        <v>1800</v>
      </c>
      <c r="E222" s="56">
        <f t="shared" ref="E222:O222" si="138">$D$14/12*$E$8</f>
        <v>1800</v>
      </c>
      <c r="F222" s="56">
        <f t="shared" si="138"/>
        <v>1800</v>
      </c>
      <c r="G222" s="56">
        <f t="shared" si="138"/>
        <v>1800</v>
      </c>
      <c r="H222" s="56">
        <f t="shared" si="138"/>
        <v>1800</v>
      </c>
      <c r="I222" s="56">
        <f t="shared" si="138"/>
        <v>1800</v>
      </c>
      <c r="J222" s="56">
        <f t="shared" si="138"/>
        <v>1800</v>
      </c>
      <c r="K222" s="56">
        <f t="shared" si="138"/>
        <v>1800</v>
      </c>
      <c r="L222" s="56">
        <f t="shared" si="138"/>
        <v>1800</v>
      </c>
      <c r="M222" s="56">
        <f t="shared" si="138"/>
        <v>1800</v>
      </c>
      <c r="N222" s="56">
        <f t="shared" si="138"/>
        <v>1800</v>
      </c>
      <c r="O222" s="125">
        <f t="shared" si="138"/>
        <v>1800</v>
      </c>
      <c r="P222" s="28"/>
    </row>
    <row r="223" spans="1:17">
      <c r="A223">
        <f>A220/A221/8</f>
        <v>96.15384615384616</v>
      </c>
      <c r="B223" s="167" t="s">
        <v>376</v>
      </c>
      <c r="C223" s="119" t="s">
        <v>377</v>
      </c>
      <c r="D223" s="84">
        <f>D182*(1-$B$225)</f>
        <v>1396.5</v>
      </c>
      <c r="E223" s="68">
        <f t="shared" ref="E223:O223" si="139">E182*(1-$B$225)</f>
        <v>1396.5</v>
      </c>
      <c r="F223" s="68">
        <f t="shared" si="139"/>
        <v>1396.5</v>
      </c>
      <c r="G223" s="68">
        <f t="shared" si="139"/>
        <v>1396.5</v>
      </c>
      <c r="H223" s="68">
        <f t="shared" si="139"/>
        <v>1396.5</v>
      </c>
      <c r="I223" s="68">
        <f t="shared" si="139"/>
        <v>1396.5</v>
      </c>
      <c r="J223" s="68">
        <f t="shared" si="139"/>
        <v>1486.75</v>
      </c>
      <c r="K223" s="68">
        <f t="shared" si="139"/>
        <v>1486.75</v>
      </c>
      <c r="L223" s="68">
        <f t="shared" si="139"/>
        <v>1486.75</v>
      </c>
      <c r="M223" s="68">
        <f t="shared" si="139"/>
        <v>1486.75</v>
      </c>
      <c r="N223" s="68">
        <f t="shared" si="139"/>
        <v>1486.75</v>
      </c>
      <c r="O223" s="132">
        <f t="shared" si="139"/>
        <v>1486.75</v>
      </c>
      <c r="P223" s="28"/>
    </row>
    <row r="224" spans="1:17">
      <c r="B224" s="186" t="s">
        <v>395</v>
      </c>
      <c r="C224" s="119" t="s">
        <v>378</v>
      </c>
      <c r="D224" s="68">
        <f t="shared" ref="D224:O224" si="140">D222+D223</f>
        <v>3196.5</v>
      </c>
      <c r="E224" s="68">
        <f t="shared" si="140"/>
        <v>3196.5</v>
      </c>
      <c r="F224" s="68">
        <f t="shared" si="140"/>
        <v>3196.5</v>
      </c>
      <c r="G224" s="68">
        <f t="shared" si="140"/>
        <v>3196.5</v>
      </c>
      <c r="H224" s="68">
        <f t="shared" si="140"/>
        <v>3196.5</v>
      </c>
      <c r="I224" s="68">
        <f t="shared" si="140"/>
        <v>3196.5</v>
      </c>
      <c r="J224" s="68">
        <f t="shared" si="140"/>
        <v>3286.75</v>
      </c>
      <c r="K224" s="68">
        <f t="shared" si="140"/>
        <v>3286.75</v>
      </c>
      <c r="L224" s="68">
        <f t="shared" si="140"/>
        <v>3286.75</v>
      </c>
      <c r="M224" s="68">
        <f t="shared" si="140"/>
        <v>3286.75</v>
      </c>
      <c r="N224" s="68">
        <f t="shared" si="140"/>
        <v>3286.75</v>
      </c>
      <c r="O224" s="132">
        <f t="shared" si="140"/>
        <v>3286.75</v>
      </c>
      <c r="P224" s="28"/>
    </row>
    <row r="225" spans="2:17" ht="21" thickBot="1">
      <c r="B225" s="188">
        <v>0.05</v>
      </c>
      <c r="C225" s="94" t="s">
        <v>379</v>
      </c>
      <c r="D225" s="61">
        <f>O183+D222</f>
        <v>32000</v>
      </c>
      <c r="E225" s="61">
        <f t="shared" ref="E225:O225" si="141">D225+E222</f>
        <v>33800</v>
      </c>
      <c r="F225" s="61">
        <f t="shared" si="141"/>
        <v>35600</v>
      </c>
      <c r="G225" s="61">
        <f t="shared" si="141"/>
        <v>37400</v>
      </c>
      <c r="H225" s="61">
        <f t="shared" si="141"/>
        <v>39200</v>
      </c>
      <c r="I225" s="61">
        <f t="shared" si="141"/>
        <v>41000</v>
      </c>
      <c r="J225" s="61">
        <f t="shared" si="141"/>
        <v>42800</v>
      </c>
      <c r="K225" s="61">
        <f t="shared" si="141"/>
        <v>44600</v>
      </c>
      <c r="L225" s="61">
        <f t="shared" si="141"/>
        <v>46400</v>
      </c>
      <c r="M225" s="61">
        <f t="shared" si="141"/>
        <v>48200</v>
      </c>
      <c r="N225" s="61">
        <f t="shared" si="141"/>
        <v>50000</v>
      </c>
      <c r="O225" s="131">
        <f t="shared" si="141"/>
        <v>51800</v>
      </c>
      <c r="P225" s="28"/>
    </row>
    <row r="226" spans="2:17">
      <c r="B226" s="186" t="s">
        <v>411</v>
      </c>
      <c r="C226" s="195" t="s">
        <v>403</v>
      </c>
      <c r="D226" s="56">
        <f>$D$14/12*$F$8</f>
        <v>600</v>
      </c>
      <c r="E226" s="196">
        <f t="shared" ref="E226:O226" si="142">$D$14/12*$F$8</f>
        <v>600</v>
      </c>
      <c r="F226" s="196">
        <f t="shared" si="142"/>
        <v>600</v>
      </c>
      <c r="G226" s="196">
        <f t="shared" si="142"/>
        <v>600</v>
      </c>
      <c r="H226" s="196">
        <f t="shared" si="142"/>
        <v>600</v>
      </c>
      <c r="I226" s="196">
        <f t="shared" si="142"/>
        <v>600</v>
      </c>
      <c r="J226" s="196">
        <f t="shared" si="142"/>
        <v>600</v>
      </c>
      <c r="K226" s="196">
        <f t="shared" si="142"/>
        <v>600</v>
      </c>
      <c r="L226" s="196">
        <f t="shared" si="142"/>
        <v>600</v>
      </c>
      <c r="M226" s="196">
        <f t="shared" si="142"/>
        <v>600</v>
      </c>
      <c r="N226" s="196">
        <f t="shared" si="142"/>
        <v>600</v>
      </c>
      <c r="O226" s="197">
        <f t="shared" si="142"/>
        <v>600</v>
      </c>
      <c r="P226" s="28"/>
    </row>
    <row r="227" spans="2:17">
      <c r="B227" s="188">
        <v>0.05</v>
      </c>
      <c r="C227" s="198" t="s">
        <v>404</v>
      </c>
      <c r="D227" s="84">
        <f>D186*(1-$B$227)</f>
        <v>563.27083333333326</v>
      </c>
      <c r="E227" s="116">
        <f t="shared" ref="E227:O227" si="143">E186*(1-$B$227)</f>
        <v>563.27083333333326</v>
      </c>
      <c r="F227" s="116">
        <f t="shared" si="143"/>
        <v>563.27083333333326</v>
      </c>
      <c r="G227" s="116">
        <f t="shared" si="143"/>
        <v>563.27083333333326</v>
      </c>
      <c r="H227" s="116">
        <f>H186*(1-$B$227)</f>
        <v>563.27083333333326</v>
      </c>
      <c r="I227" s="116">
        <f t="shared" si="143"/>
        <v>563.27083333333326</v>
      </c>
      <c r="J227" s="116">
        <f t="shared" si="143"/>
        <v>563.27083333333326</v>
      </c>
      <c r="K227" s="116">
        <f t="shared" si="143"/>
        <v>563.27083333333326</v>
      </c>
      <c r="L227" s="116">
        <f t="shared" si="143"/>
        <v>563.27083333333326</v>
      </c>
      <c r="M227" s="116">
        <f t="shared" si="143"/>
        <v>563.27083333333326</v>
      </c>
      <c r="N227" s="116">
        <f t="shared" si="143"/>
        <v>563.27083333333326</v>
      </c>
      <c r="O227" s="130">
        <f t="shared" si="143"/>
        <v>563.27083333333326</v>
      </c>
      <c r="P227" s="28"/>
    </row>
    <row r="228" spans="2:17">
      <c r="B228" s="168" t="s">
        <v>396</v>
      </c>
      <c r="C228" s="198" t="s">
        <v>405</v>
      </c>
      <c r="D228" s="116">
        <f t="shared" ref="D228:O228" si="144">D226+D227</f>
        <v>1163.2708333333333</v>
      </c>
      <c r="E228" s="116">
        <f t="shared" si="144"/>
        <v>1163.2708333333333</v>
      </c>
      <c r="F228" s="116">
        <f t="shared" si="144"/>
        <v>1163.2708333333333</v>
      </c>
      <c r="G228" s="116">
        <f t="shared" si="144"/>
        <v>1163.2708333333333</v>
      </c>
      <c r="H228" s="116">
        <f t="shared" si="144"/>
        <v>1163.2708333333333</v>
      </c>
      <c r="I228" s="116">
        <f t="shared" si="144"/>
        <v>1163.2708333333333</v>
      </c>
      <c r="J228" s="116">
        <f t="shared" si="144"/>
        <v>1163.2708333333333</v>
      </c>
      <c r="K228" s="116">
        <f t="shared" si="144"/>
        <v>1163.2708333333333</v>
      </c>
      <c r="L228" s="116">
        <f t="shared" si="144"/>
        <v>1163.2708333333333</v>
      </c>
      <c r="M228" s="116">
        <f t="shared" si="144"/>
        <v>1163.2708333333333</v>
      </c>
      <c r="N228" s="116">
        <f t="shared" si="144"/>
        <v>1163.2708333333333</v>
      </c>
      <c r="O228" s="130">
        <f t="shared" si="144"/>
        <v>1163.2708333333333</v>
      </c>
      <c r="P228" s="28"/>
    </row>
    <row r="229" spans="2:17" ht="21" thickBot="1">
      <c r="B229" s="188">
        <v>0.3</v>
      </c>
      <c r="C229" s="199" t="s">
        <v>406</v>
      </c>
      <c r="D229" s="61">
        <f>O187+D226</f>
        <v>8000</v>
      </c>
      <c r="E229" s="61">
        <f t="shared" ref="E229:N229" si="145">D229+E226</f>
        <v>8600</v>
      </c>
      <c r="F229" s="61">
        <f t="shared" si="145"/>
        <v>9200</v>
      </c>
      <c r="G229" s="61">
        <f t="shared" si="145"/>
        <v>9800</v>
      </c>
      <c r="H229" s="61">
        <f t="shared" si="145"/>
        <v>10400</v>
      </c>
      <c r="I229" s="61">
        <f t="shared" si="145"/>
        <v>11000</v>
      </c>
      <c r="J229" s="61">
        <f t="shared" si="145"/>
        <v>11600</v>
      </c>
      <c r="K229" s="61">
        <f t="shared" si="145"/>
        <v>12200</v>
      </c>
      <c r="L229" s="61">
        <f t="shared" si="145"/>
        <v>12800</v>
      </c>
      <c r="M229" s="61">
        <f t="shared" si="145"/>
        <v>13400</v>
      </c>
      <c r="N229" s="61">
        <f t="shared" si="145"/>
        <v>14000</v>
      </c>
      <c r="O229" s="131">
        <f>N229+O226</f>
        <v>14600</v>
      </c>
      <c r="P229" s="28"/>
    </row>
    <row r="230" spans="2:17">
      <c r="B230" s="191" t="s">
        <v>397</v>
      </c>
      <c r="C230" s="120" t="s">
        <v>380</v>
      </c>
      <c r="D230" s="8">
        <f>$D$14/12*$G$8</f>
        <v>0</v>
      </c>
      <c r="E230" s="8">
        <f>$D$14/12*$G$8</f>
        <v>0</v>
      </c>
      <c r="F230" s="8">
        <f t="shared" ref="F230:O230" si="146">$D$14/12*$G$8</f>
        <v>0</v>
      </c>
      <c r="G230" s="8">
        <f t="shared" si="146"/>
        <v>0</v>
      </c>
      <c r="H230" s="8">
        <f t="shared" si="146"/>
        <v>0</v>
      </c>
      <c r="I230" s="8">
        <f t="shared" si="146"/>
        <v>0</v>
      </c>
      <c r="J230" s="8">
        <f t="shared" si="146"/>
        <v>0</v>
      </c>
      <c r="K230" s="8">
        <f t="shared" si="146"/>
        <v>0</v>
      </c>
      <c r="L230" s="8">
        <f t="shared" si="146"/>
        <v>0</v>
      </c>
      <c r="M230" s="8">
        <f t="shared" si="146"/>
        <v>0</v>
      </c>
      <c r="N230" s="8">
        <f t="shared" si="146"/>
        <v>0</v>
      </c>
      <c r="O230" s="93">
        <f t="shared" si="146"/>
        <v>0</v>
      </c>
      <c r="P230" s="28"/>
      <c r="Q230" s="97"/>
    </row>
    <row r="231" spans="2:17">
      <c r="B231" s="168"/>
      <c r="C231" s="40" t="s">
        <v>382</v>
      </c>
      <c r="D231" s="78">
        <f>O190*(1-B229)</f>
        <v>0</v>
      </c>
      <c r="E231" s="8">
        <f>D230+D231</f>
        <v>0</v>
      </c>
      <c r="F231" s="8">
        <f t="shared" ref="F231:O231" si="147">E230+E231</f>
        <v>0</v>
      </c>
      <c r="G231" s="8">
        <f t="shared" si="147"/>
        <v>0</v>
      </c>
      <c r="H231" s="8">
        <f t="shared" si="147"/>
        <v>0</v>
      </c>
      <c r="I231" s="8">
        <f t="shared" si="147"/>
        <v>0</v>
      </c>
      <c r="J231" s="8">
        <f t="shared" si="147"/>
        <v>0</v>
      </c>
      <c r="K231" s="8">
        <f t="shared" si="147"/>
        <v>0</v>
      </c>
      <c r="L231" s="8">
        <f t="shared" si="147"/>
        <v>0</v>
      </c>
      <c r="M231" s="8">
        <f t="shared" si="147"/>
        <v>0</v>
      </c>
      <c r="N231" s="8">
        <f t="shared" si="147"/>
        <v>0</v>
      </c>
      <c r="O231" s="93">
        <f t="shared" si="147"/>
        <v>0</v>
      </c>
      <c r="P231" s="28"/>
      <c r="Q231" s="97"/>
    </row>
    <row r="232" spans="2:17">
      <c r="B232" s="168"/>
      <c r="C232" s="40" t="s">
        <v>384</v>
      </c>
      <c r="D232" s="8">
        <f t="shared" ref="D232:O232" si="148">D230+D231</f>
        <v>0</v>
      </c>
      <c r="E232" s="8">
        <f t="shared" si="148"/>
        <v>0</v>
      </c>
      <c r="F232" s="8">
        <f t="shared" si="148"/>
        <v>0</v>
      </c>
      <c r="G232" s="8">
        <f t="shared" si="148"/>
        <v>0</v>
      </c>
      <c r="H232" s="8">
        <f t="shared" si="148"/>
        <v>0</v>
      </c>
      <c r="I232" s="8">
        <f t="shared" si="148"/>
        <v>0</v>
      </c>
      <c r="J232" s="8">
        <f t="shared" si="148"/>
        <v>0</v>
      </c>
      <c r="K232" s="8">
        <f t="shared" si="148"/>
        <v>0</v>
      </c>
      <c r="L232" s="8">
        <f t="shared" si="148"/>
        <v>0</v>
      </c>
      <c r="M232" s="8">
        <f t="shared" si="148"/>
        <v>0</v>
      </c>
      <c r="N232" s="8">
        <f t="shared" si="148"/>
        <v>0</v>
      </c>
      <c r="O232" s="93">
        <f t="shared" si="148"/>
        <v>0</v>
      </c>
      <c r="P232" s="28"/>
      <c r="Q232" s="97"/>
    </row>
    <row r="233" spans="2:17" ht="21" thickBot="1">
      <c r="B233" s="172"/>
      <c r="C233" s="94" t="s">
        <v>385</v>
      </c>
      <c r="D233" s="61">
        <f>SUM($D232:D232)</f>
        <v>0</v>
      </c>
      <c r="E233" s="61">
        <f>SUM($D232:E232)</f>
        <v>0</v>
      </c>
      <c r="F233" s="61">
        <f>SUM($D232:F232)</f>
        <v>0</v>
      </c>
      <c r="G233" s="61">
        <f>SUM($D232:G232)</f>
        <v>0</v>
      </c>
      <c r="H233" s="61">
        <f>SUM($D232:H232)</f>
        <v>0</v>
      </c>
      <c r="I233" s="61">
        <f>SUM($D232:I232)</f>
        <v>0</v>
      </c>
      <c r="J233" s="61">
        <f>SUM($D232:J232)</f>
        <v>0</v>
      </c>
      <c r="K233" s="61">
        <f>SUM($D232:K232)</f>
        <v>0</v>
      </c>
      <c r="L233" s="61">
        <f>SUM($D232:L232)</f>
        <v>0</v>
      </c>
      <c r="M233" s="61">
        <f>SUM($D232:M232)</f>
        <v>0</v>
      </c>
      <c r="N233" s="61">
        <f>SUM($D232:N232)</f>
        <v>0</v>
      </c>
      <c r="O233" s="131">
        <f>SUM($D232:O232)</f>
        <v>0</v>
      </c>
      <c r="P233" s="28"/>
    </row>
    <row r="234" spans="2:17">
      <c r="B234" s="173">
        <f>B220</f>
        <v>6</v>
      </c>
      <c r="C234" s="174" t="s">
        <v>386</v>
      </c>
      <c r="D234" s="56">
        <f t="shared" ref="D234:O234" si="149">D224*$H$7</f>
        <v>8950200</v>
      </c>
      <c r="E234" s="56">
        <f t="shared" si="149"/>
        <v>8950200</v>
      </c>
      <c r="F234" s="56">
        <f t="shared" si="149"/>
        <v>8950200</v>
      </c>
      <c r="G234" s="56">
        <f t="shared" si="149"/>
        <v>8950200</v>
      </c>
      <c r="H234" s="56">
        <f t="shared" si="149"/>
        <v>8950200</v>
      </c>
      <c r="I234" s="56">
        <f t="shared" si="149"/>
        <v>8950200</v>
      </c>
      <c r="J234" s="56">
        <f t="shared" si="149"/>
        <v>9202900</v>
      </c>
      <c r="K234" s="56">
        <f t="shared" si="149"/>
        <v>9202900</v>
      </c>
      <c r="L234" s="56">
        <f t="shared" si="149"/>
        <v>9202900</v>
      </c>
      <c r="M234" s="56">
        <f t="shared" si="149"/>
        <v>9202900</v>
      </c>
      <c r="N234" s="56">
        <f t="shared" si="149"/>
        <v>9202900</v>
      </c>
      <c r="O234" s="125">
        <f t="shared" si="149"/>
        <v>9202900</v>
      </c>
      <c r="P234" s="28"/>
    </row>
    <row r="235" spans="2:17" ht="21" thickBot="1">
      <c r="B235" s="175"/>
      <c r="C235" s="94" t="s">
        <v>379</v>
      </c>
      <c r="D235" s="116">
        <f>D234</f>
        <v>8950200</v>
      </c>
      <c r="E235" s="116">
        <f t="shared" ref="E235:O235" si="150">D235+E234</f>
        <v>17900400</v>
      </c>
      <c r="F235" s="116">
        <f t="shared" si="150"/>
        <v>26850600</v>
      </c>
      <c r="G235" s="116">
        <f t="shared" si="150"/>
        <v>35800800</v>
      </c>
      <c r="H235" s="116">
        <f t="shared" si="150"/>
        <v>44751000</v>
      </c>
      <c r="I235" s="116">
        <f t="shared" si="150"/>
        <v>53701200</v>
      </c>
      <c r="J235" s="116">
        <f t="shared" si="150"/>
        <v>62904100</v>
      </c>
      <c r="K235" s="116">
        <f t="shared" si="150"/>
        <v>72107000</v>
      </c>
      <c r="L235" s="116">
        <f t="shared" si="150"/>
        <v>81309900</v>
      </c>
      <c r="M235" s="116">
        <f t="shared" si="150"/>
        <v>90512800</v>
      </c>
      <c r="N235" s="116">
        <f t="shared" si="150"/>
        <v>99715700</v>
      </c>
      <c r="O235" s="130">
        <f t="shared" si="150"/>
        <v>108918600</v>
      </c>
      <c r="P235" s="28"/>
    </row>
    <row r="236" spans="2:17">
      <c r="B236" s="175"/>
      <c r="C236" s="195" t="s">
        <v>407</v>
      </c>
      <c r="D236" s="56">
        <f>D228*$I$7</f>
        <v>20938875</v>
      </c>
      <c r="E236" s="56">
        <f>E228*$I$7</f>
        <v>20938875</v>
      </c>
      <c r="F236" s="56">
        <f t="shared" ref="F236:O236" si="151">F228*$I$7</f>
        <v>20938875</v>
      </c>
      <c r="G236" s="56">
        <f t="shared" si="151"/>
        <v>20938875</v>
      </c>
      <c r="H236" s="56">
        <f t="shared" si="151"/>
        <v>20938875</v>
      </c>
      <c r="I236" s="56">
        <f t="shared" si="151"/>
        <v>20938875</v>
      </c>
      <c r="J236" s="56">
        <f t="shared" si="151"/>
        <v>20938875</v>
      </c>
      <c r="K236" s="56">
        <f t="shared" si="151"/>
        <v>20938875</v>
      </c>
      <c r="L236" s="56">
        <f t="shared" si="151"/>
        <v>20938875</v>
      </c>
      <c r="M236" s="56">
        <f t="shared" si="151"/>
        <v>20938875</v>
      </c>
      <c r="N236" s="56">
        <f t="shared" si="151"/>
        <v>20938875</v>
      </c>
      <c r="O236" s="125">
        <f t="shared" si="151"/>
        <v>20938875</v>
      </c>
      <c r="P236" s="28"/>
    </row>
    <row r="237" spans="2:17" ht="21" thickBot="1">
      <c r="B237" s="175"/>
      <c r="C237" s="199" t="s">
        <v>379</v>
      </c>
      <c r="D237" s="61">
        <f>D236</f>
        <v>20938875</v>
      </c>
      <c r="E237" s="61">
        <f>D237+E236</f>
        <v>41877750</v>
      </c>
      <c r="F237" s="61">
        <f>E237+F236</f>
        <v>62816625</v>
      </c>
      <c r="G237" s="61">
        <f t="shared" ref="G237:O237" si="152">F237+G236</f>
        <v>83755500</v>
      </c>
      <c r="H237" s="61">
        <f t="shared" si="152"/>
        <v>104694375</v>
      </c>
      <c r="I237" s="61">
        <f t="shared" si="152"/>
        <v>125633250</v>
      </c>
      <c r="J237" s="61">
        <f t="shared" si="152"/>
        <v>146572125</v>
      </c>
      <c r="K237" s="61">
        <f t="shared" si="152"/>
        <v>167511000</v>
      </c>
      <c r="L237" s="61">
        <f t="shared" si="152"/>
        <v>188449875</v>
      </c>
      <c r="M237" s="61">
        <f t="shared" si="152"/>
        <v>209388750</v>
      </c>
      <c r="N237" s="61">
        <f t="shared" si="152"/>
        <v>230327625</v>
      </c>
      <c r="O237" s="131">
        <f t="shared" si="152"/>
        <v>251266500</v>
      </c>
      <c r="P237" s="28"/>
    </row>
    <row r="238" spans="2:17">
      <c r="B238" s="175"/>
      <c r="C238" s="119" t="s">
        <v>380</v>
      </c>
      <c r="D238" s="56">
        <f>D230*$J$7</f>
        <v>0</v>
      </c>
      <c r="E238" s="56">
        <f t="shared" ref="E238:O239" si="153">E230*$J$7</f>
        <v>0</v>
      </c>
      <c r="F238" s="56">
        <f t="shared" si="153"/>
        <v>0</v>
      </c>
      <c r="G238" s="56">
        <f t="shared" si="153"/>
        <v>0</v>
      </c>
      <c r="H238" s="56">
        <f t="shared" si="153"/>
        <v>0</v>
      </c>
      <c r="I238" s="56">
        <f t="shared" si="153"/>
        <v>0</v>
      </c>
      <c r="J238" s="56">
        <f t="shared" si="153"/>
        <v>0</v>
      </c>
      <c r="K238" s="56">
        <f t="shared" si="153"/>
        <v>0</v>
      </c>
      <c r="L238" s="56">
        <f t="shared" si="153"/>
        <v>0</v>
      </c>
      <c r="M238" s="56">
        <f t="shared" si="153"/>
        <v>0</v>
      </c>
      <c r="N238" s="56">
        <f t="shared" si="153"/>
        <v>0</v>
      </c>
      <c r="O238" s="125">
        <f t="shared" si="153"/>
        <v>0</v>
      </c>
      <c r="P238" s="28"/>
      <c r="Q238" s="97"/>
    </row>
    <row r="239" spans="2:17">
      <c r="B239" s="175"/>
      <c r="C239" s="40" t="s">
        <v>382</v>
      </c>
      <c r="D239" s="8">
        <f>D231*$J$7</f>
        <v>0</v>
      </c>
      <c r="E239" s="8">
        <f t="shared" si="153"/>
        <v>0</v>
      </c>
      <c r="F239" s="8">
        <f t="shared" si="153"/>
        <v>0</v>
      </c>
      <c r="G239" s="8">
        <f t="shared" si="153"/>
        <v>0</v>
      </c>
      <c r="H239" s="8">
        <f t="shared" si="153"/>
        <v>0</v>
      </c>
      <c r="I239" s="8">
        <f t="shared" si="153"/>
        <v>0</v>
      </c>
      <c r="J239" s="8">
        <f t="shared" si="153"/>
        <v>0</v>
      </c>
      <c r="K239" s="8">
        <f t="shared" si="153"/>
        <v>0</v>
      </c>
      <c r="L239" s="8">
        <f t="shared" si="153"/>
        <v>0</v>
      </c>
      <c r="M239" s="8">
        <f t="shared" si="153"/>
        <v>0</v>
      </c>
      <c r="N239" s="8">
        <f t="shared" si="153"/>
        <v>0</v>
      </c>
      <c r="O239" s="93">
        <f t="shared" si="153"/>
        <v>0</v>
      </c>
      <c r="P239" s="28"/>
      <c r="Q239" s="97"/>
    </row>
    <row r="240" spans="2:17">
      <c r="B240" s="175"/>
      <c r="C240" s="40" t="s">
        <v>384</v>
      </c>
      <c r="D240" s="8">
        <f>D238+D239</f>
        <v>0</v>
      </c>
      <c r="E240" s="8">
        <f>E238+E239</f>
        <v>0</v>
      </c>
      <c r="F240" s="8">
        <f>F238+F239</f>
        <v>0</v>
      </c>
      <c r="G240" s="8">
        <f t="shared" ref="G240:N240" si="154">G238+G239</f>
        <v>0</v>
      </c>
      <c r="H240" s="8">
        <f t="shared" si="154"/>
        <v>0</v>
      </c>
      <c r="I240" s="8">
        <f t="shared" si="154"/>
        <v>0</v>
      </c>
      <c r="J240" s="8">
        <f t="shared" si="154"/>
        <v>0</v>
      </c>
      <c r="K240" s="8">
        <f t="shared" si="154"/>
        <v>0</v>
      </c>
      <c r="L240" s="8">
        <f t="shared" si="154"/>
        <v>0</v>
      </c>
      <c r="M240" s="8">
        <f t="shared" si="154"/>
        <v>0</v>
      </c>
      <c r="N240" s="8">
        <f t="shared" si="154"/>
        <v>0</v>
      </c>
      <c r="O240" s="93">
        <f>O238+O239</f>
        <v>0</v>
      </c>
      <c r="P240" s="28"/>
      <c r="Q240" s="176" t="s">
        <v>387</v>
      </c>
    </row>
    <row r="241" spans="2:17" ht="21" thickBot="1">
      <c r="B241" s="175"/>
      <c r="C241" s="177" t="s">
        <v>385</v>
      </c>
      <c r="D241" s="61">
        <f>D240</f>
        <v>0</v>
      </c>
      <c r="E241" s="61">
        <f t="shared" ref="E241:O241" si="155">D241+E240</f>
        <v>0</v>
      </c>
      <c r="F241" s="61">
        <f t="shared" si="155"/>
        <v>0</v>
      </c>
      <c r="G241" s="61">
        <f t="shared" si="155"/>
        <v>0</v>
      </c>
      <c r="H241" s="61">
        <f t="shared" si="155"/>
        <v>0</v>
      </c>
      <c r="I241" s="61">
        <f t="shared" si="155"/>
        <v>0</v>
      </c>
      <c r="J241" s="61">
        <f t="shared" si="155"/>
        <v>0</v>
      </c>
      <c r="K241" s="61">
        <f t="shared" si="155"/>
        <v>0</v>
      </c>
      <c r="L241" s="61">
        <f t="shared" si="155"/>
        <v>0</v>
      </c>
      <c r="M241" s="61">
        <f t="shared" si="155"/>
        <v>0</v>
      </c>
      <c r="N241" s="61">
        <f t="shared" si="155"/>
        <v>0</v>
      </c>
      <c r="O241" s="131">
        <f t="shared" si="155"/>
        <v>0</v>
      </c>
      <c r="P241" s="28"/>
      <c r="Q241" s="97">
        <f>O241*$Q$30</f>
        <v>0</v>
      </c>
    </row>
    <row r="242" spans="2:17">
      <c r="B242" s="175"/>
      <c r="C242" s="138" t="s">
        <v>388</v>
      </c>
      <c r="D242" s="68">
        <f>D234+D236+D240</f>
        <v>29889075</v>
      </c>
      <c r="E242" s="68">
        <f t="shared" ref="E242:O242" si="156">E234+E236+E240</f>
        <v>29889075</v>
      </c>
      <c r="F242" s="68">
        <f t="shared" si="156"/>
        <v>29889075</v>
      </c>
      <c r="G242" s="68">
        <f t="shared" si="156"/>
        <v>29889075</v>
      </c>
      <c r="H242" s="68">
        <f t="shared" si="156"/>
        <v>29889075</v>
      </c>
      <c r="I242" s="68">
        <f t="shared" si="156"/>
        <v>29889075</v>
      </c>
      <c r="J242" s="68">
        <f t="shared" si="156"/>
        <v>30141775</v>
      </c>
      <c r="K242" s="68">
        <f t="shared" si="156"/>
        <v>30141775</v>
      </c>
      <c r="L242" s="68">
        <f t="shared" si="156"/>
        <v>30141775</v>
      </c>
      <c r="M242" s="68">
        <f t="shared" si="156"/>
        <v>30141775</v>
      </c>
      <c r="N242" s="68">
        <f t="shared" si="156"/>
        <v>30141775</v>
      </c>
      <c r="O242" s="132">
        <f t="shared" si="156"/>
        <v>30141775</v>
      </c>
      <c r="P242" s="28"/>
      <c r="Q242" s="97"/>
    </row>
    <row r="243" spans="2:17" ht="21" thickBot="1">
      <c r="B243" s="178"/>
      <c r="C243" s="177" t="s">
        <v>389</v>
      </c>
      <c r="D243" s="61">
        <f>D242</f>
        <v>29889075</v>
      </c>
      <c r="E243" s="61">
        <f t="shared" ref="E243:O243" si="157">E242+D243</f>
        <v>59778150</v>
      </c>
      <c r="F243" s="61">
        <f t="shared" si="157"/>
        <v>89667225</v>
      </c>
      <c r="G243" s="61">
        <f t="shared" si="157"/>
        <v>119556300</v>
      </c>
      <c r="H243" s="61">
        <f t="shared" si="157"/>
        <v>149445375</v>
      </c>
      <c r="I243" s="61">
        <f t="shared" si="157"/>
        <v>179334450</v>
      </c>
      <c r="J243" s="61">
        <f t="shared" si="157"/>
        <v>209476225</v>
      </c>
      <c r="K243" s="61">
        <f t="shared" si="157"/>
        <v>239618000</v>
      </c>
      <c r="L243" s="61">
        <f t="shared" si="157"/>
        <v>269759775</v>
      </c>
      <c r="M243" s="61">
        <f t="shared" si="157"/>
        <v>299901550</v>
      </c>
      <c r="N243" s="61">
        <f t="shared" si="157"/>
        <v>330043325</v>
      </c>
      <c r="O243" s="131">
        <f t="shared" si="157"/>
        <v>360185100</v>
      </c>
      <c r="P243" s="28"/>
    </row>
    <row r="244" spans="2:17">
      <c r="B244" s="179">
        <f>B220</f>
        <v>6</v>
      </c>
      <c r="C244" s="180" t="s">
        <v>386</v>
      </c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125"/>
      <c r="P244" s="28"/>
    </row>
    <row r="245" spans="2:17" ht="21" thickBot="1">
      <c r="B245" s="175"/>
      <c r="C245" s="94" t="s">
        <v>379</v>
      </c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30"/>
      <c r="P245" s="28"/>
    </row>
    <row r="246" spans="2:17">
      <c r="B246" s="175"/>
      <c r="C246" s="119" t="s">
        <v>380</v>
      </c>
      <c r="D246" s="56">
        <f t="shared" ref="D246:O247" si="158">D230*$K$7</f>
        <v>0</v>
      </c>
      <c r="E246" s="56">
        <f t="shared" si="158"/>
        <v>0</v>
      </c>
      <c r="F246" s="56">
        <f t="shared" si="158"/>
        <v>0</v>
      </c>
      <c r="G246" s="56">
        <f t="shared" si="158"/>
        <v>0</v>
      </c>
      <c r="H246" s="56">
        <f t="shared" si="158"/>
        <v>0</v>
      </c>
      <c r="I246" s="56">
        <f t="shared" si="158"/>
        <v>0</v>
      </c>
      <c r="J246" s="56">
        <f t="shared" si="158"/>
        <v>0</v>
      </c>
      <c r="K246" s="56">
        <f t="shared" si="158"/>
        <v>0</v>
      </c>
      <c r="L246" s="56">
        <f t="shared" si="158"/>
        <v>0</v>
      </c>
      <c r="M246" s="56">
        <f t="shared" si="158"/>
        <v>0</v>
      </c>
      <c r="N246" s="56">
        <f t="shared" si="158"/>
        <v>0</v>
      </c>
      <c r="O246" s="125">
        <f t="shared" si="158"/>
        <v>0</v>
      </c>
      <c r="P246" s="28"/>
    </row>
    <row r="247" spans="2:17">
      <c r="B247" s="175"/>
      <c r="C247" s="40" t="s">
        <v>382</v>
      </c>
      <c r="D247" s="8">
        <f t="shared" si="158"/>
        <v>0</v>
      </c>
      <c r="E247" s="8">
        <f t="shared" si="158"/>
        <v>0</v>
      </c>
      <c r="F247" s="8">
        <f t="shared" si="158"/>
        <v>0</v>
      </c>
      <c r="G247" s="8">
        <f t="shared" si="158"/>
        <v>0</v>
      </c>
      <c r="H247" s="8">
        <f t="shared" si="158"/>
        <v>0</v>
      </c>
      <c r="I247" s="8">
        <f t="shared" si="158"/>
        <v>0</v>
      </c>
      <c r="J247" s="8">
        <f t="shared" si="158"/>
        <v>0</v>
      </c>
      <c r="K247" s="8">
        <f t="shared" si="158"/>
        <v>0</v>
      </c>
      <c r="L247" s="8">
        <f t="shared" si="158"/>
        <v>0</v>
      </c>
      <c r="M247" s="8">
        <f t="shared" si="158"/>
        <v>0</v>
      </c>
      <c r="N247" s="8">
        <f t="shared" si="158"/>
        <v>0</v>
      </c>
      <c r="O247" s="93">
        <f t="shared" si="158"/>
        <v>0</v>
      </c>
      <c r="P247" s="28"/>
    </row>
    <row r="248" spans="2:17">
      <c r="B248" s="175"/>
      <c r="C248" s="40" t="s">
        <v>384</v>
      </c>
      <c r="D248" s="8">
        <f>D246+D247</f>
        <v>0</v>
      </c>
      <c r="E248" s="8">
        <f>E246+E247</f>
        <v>0</v>
      </c>
      <c r="F248" s="8">
        <f t="shared" ref="F248:O248" si="159">F246+F247</f>
        <v>0</v>
      </c>
      <c r="G248" s="8">
        <f t="shared" si="159"/>
        <v>0</v>
      </c>
      <c r="H248" s="8">
        <f t="shared" si="159"/>
        <v>0</v>
      </c>
      <c r="I248" s="8">
        <f t="shared" si="159"/>
        <v>0</v>
      </c>
      <c r="J248" s="8">
        <f t="shared" si="159"/>
        <v>0</v>
      </c>
      <c r="K248" s="8">
        <f t="shared" si="159"/>
        <v>0</v>
      </c>
      <c r="L248" s="8">
        <f t="shared" si="159"/>
        <v>0</v>
      </c>
      <c r="M248" s="8">
        <f t="shared" si="159"/>
        <v>0</v>
      </c>
      <c r="N248" s="8">
        <f t="shared" si="159"/>
        <v>0</v>
      </c>
      <c r="O248" s="93">
        <f t="shared" si="159"/>
        <v>0</v>
      </c>
      <c r="P248" s="28"/>
      <c r="Q248" s="1" t="s">
        <v>390</v>
      </c>
    </row>
    <row r="249" spans="2:17" ht="21" thickBot="1">
      <c r="B249" s="175"/>
      <c r="C249" s="177" t="s">
        <v>385</v>
      </c>
      <c r="D249" s="61">
        <f>D248</f>
        <v>0</v>
      </c>
      <c r="E249" s="61">
        <f t="shared" ref="E249:O249" si="160">D249+E248</f>
        <v>0</v>
      </c>
      <c r="F249" s="61">
        <f t="shared" si="160"/>
        <v>0</v>
      </c>
      <c r="G249" s="61">
        <f t="shared" si="160"/>
        <v>0</v>
      </c>
      <c r="H249" s="61">
        <f t="shared" si="160"/>
        <v>0</v>
      </c>
      <c r="I249" s="61">
        <f t="shared" si="160"/>
        <v>0</v>
      </c>
      <c r="J249" s="61">
        <f t="shared" si="160"/>
        <v>0</v>
      </c>
      <c r="K249" s="61">
        <f t="shared" si="160"/>
        <v>0</v>
      </c>
      <c r="L249" s="61">
        <f t="shared" si="160"/>
        <v>0</v>
      </c>
      <c r="M249" s="61">
        <f t="shared" si="160"/>
        <v>0</v>
      </c>
      <c r="N249" s="61">
        <f t="shared" si="160"/>
        <v>0</v>
      </c>
      <c r="O249" s="131">
        <f t="shared" si="160"/>
        <v>0</v>
      </c>
      <c r="P249" s="28"/>
      <c r="Q249" s="97">
        <f>O249*$Q$30</f>
        <v>0</v>
      </c>
    </row>
    <row r="250" spans="2:17">
      <c r="B250" s="175"/>
      <c r="C250" s="181" t="s">
        <v>388</v>
      </c>
      <c r="D250" s="68">
        <f t="shared" ref="D250:O250" si="161">D244+D248</f>
        <v>0</v>
      </c>
      <c r="E250" s="68">
        <f t="shared" si="161"/>
        <v>0</v>
      </c>
      <c r="F250" s="68">
        <f t="shared" si="161"/>
        <v>0</v>
      </c>
      <c r="G250" s="68">
        <f t="shared" si="161"/>
        <v>0</v>
      </c>
      <c r="H250" s="68">
        <f t="shared" si="161"/>
        <v>0</v>
      </c>
      <c r="I250" s="68">
        <f t="shared" si="161"/>
        <v>0</v>
      </c>
      <c r="J250" s="68">
        <f t="shared" si="161"/>
        <v>0</v>
      </c>
      <c r="K250" s="68">
        <f t="shared" si="161"/>
        <v>0</v>
      </c>
      <c r="L250" s="68">
        <f t="shared" si="161"/>
        <v>0</v>
      </c>
      <c r="M250" s="68">
        <f t="shared" si="161"/>
        <v>0</v>
      </c>
      <c r="N250" s="68">
        <f t="shared" si="161"/>
        <v>0</v>
      </c>
      <c r="O250" s="132">
        <f t="shared" si="161"/>
        <v>0</v>
      </c>
      <c r="P250" s="28"/>
    </row>
    <row r="251" spans="2:17" ht="21" thickBot="1">
      <c r="B251" s="178"/>
      <c r="C251" s="182" t="s">
        <v>389</v>
      </c>
      <c r="D251" s="61">
        <f>D250</f>
        <v>0</v>
      </c>
      <c r="E251" s="61">
        <f t="shared" ref="E251:O251" si="162">D251+E250</f>
        <v>0</v>
      </c>
      <c r="F251" s="61">
        <f t="shared" si="162"/>
        <v>0</v>
      </c>
      <c r="G251" s="61">
        <f t="shared" si="162"/>
        <v>0</v>
      </c>
      <c r="H251" s="61">
        <f t="shared" si="162"/>
        <v>0</v>
      </c>
      <c r="I251" s="61">
        <f t="shared" si="162"/>
        <v>0</v>
      </c>
      <c r="J251" s="61">
        <f t="shared" si="162"/>
        <v>0</v>
      </c>
      <c r="K251" s="61">
        <f t="shared" si="162"/>
        <v>0</v>
      </c>
      <c r="L251" s="61">
        <f t="shared" si="162"/>
        <v>0</v>
      </c>
      <c r="M251" s="61">
        <f t="shared" si="162"/>
        <v>0</v>
      </c>
      <c r="N251" s="61">
        <f t="shared" si="162"/>
        <v>0</v>
      </c>
      <c r="O251" s="131">
        <f t="shared" si="162"/>
        <v>0</v>
      </c>
      <c r="P251" s="28"/>
    </row>
    <row r="252" spans="2:17">
      <c r="B252" s="183">
        <f>B220</f>
        <v>6</v>
      </c>
      <c r="C252" s="180" t="s">
        <v>386</v>
      </c>
      <c r="D252" s="56">
        <f>D234-D244</f>
        <v>8950200</v>
      </c>
      <c r="E252" s="56">
        <f t="shared" ref="E252:O253" si="163">E234-E244</f>
        <v>8950200</v>
      </c>
      <c r="F252" s="56">
        <f t="shared" si="163"/>
        <v>8950200</v>
      </c>
      <c r="G252" s="56">
        <f t="shared" si="163"/>
        <v>8950200</v>
      </c>
      <c r="H252" s="56">
        <f t="shared" si="163"/>
        <v>8950200</v>
      </c>
      <c r="I252" s="56">
        <f t="shared" si="163"/>
        <v>8950200</v>
      </c>
      <c r="J252" s="56">
        <f t="shared" si="163"/>
        <v>9202900</v>
      </c>
      <c r="K252" s="56">
        <f t="shared" si="163"/>
        <v>9202900</v>
      </c>
      <c r="L252" s="56">
        <f t="shared" si="163"/>
        <v>9202900</v>
      </c>
      <c r="M252" s="56">
        <f t="shared" si="163"/>
        <v>9202900</v>
      </c>
      <c r="N252" s="56">
        <f t="shared" si="163"/>
        <v>9202900</v>
      </c>
      <c r="O252" s="125">
        <f t="shared" si="163"/>
        <v>9202900</v>
      </c>
      <c r="P252" s="28"/>
    </row>
    <row r="253" spans="2:17" ht="21" thickBot="1">
      <c r="B253" s="175"/>
      <c r="C253" s="94" t="s">
        <v>379</v>
      </c>
      <c r="D253" s="116">
        <f>D235-D245</f>
        <v>8950200</v>
      </c>
      <c r="E253" s="116">
        <f t="shared" si="163"/>
        <v>17900400</v>
      </c>
      <c r="F253" s="116">
        <f t="shared" si="163"/>
        <v>26850600</v>
      </c>
      <c r="G253" s="116">
        <f t="shared" si="163"/>
        <v>35800800</v>
      </c>
      <c r="H253" s="116">
        <f t="shared" si="163"/>
        <v>44751000</v>
      </c>
      <c r="I253" s="116">
        <f t="shared" si="163"/>
        <v>53701200</v>
      </c>
      <c r="J253" s="116">
        <f t="shared" si="163"/>
        <v>62904100</v>
      </c>
      <c r="K253" s="116">
        <f t="shared" si="163"/>
        <v>72107000</v>
      </c>
      <c r="L253" s="116">
        <f t="shared" si="163"/>
        <v>81309900</v>
      </c>
      <c r="M253" s="116">
        <f t="shared" si="163"/>
        <v>90512800</v>
      </c>
      <c r="N253" s="116">
        <f t="shared" si="163"/>
        <v>99715700</v>
      </c>
      <c r="O253" s="130">
        <f t="shared" si="163"/>
        <v>108918600</v>
      </c>
      <c r="P253" s="28"/>
    </row>
    <row r="254" spans="2:17">
      <c r="B254" s="175"/>
      <c r="C254" s="119" t="s">
        <v>380</v>
      </c>
      <c r="D254" s="56">
        <f t="shared" ref="D254:O259" si="164">D238-D246</f>
        <v>0</v>
      </c>
      <c r="E254" s="56">
        <f t="shared" si="164"/>
        <v>0</v>
      </c>
      <c r="F254" s="56">
        <f t="shared" si="164"/>
        <v>0</v>
      </c>
      <c r="G254" s="56">
        <f t="shared" si="164"/>
        <v>0</v>
      </c>
      <c r="H254" s="56">
        <f t="shared" si="164"/>
        <v>0</v>
      </c>
      <c r="I254" s="56">
        <f t="shared" si="164"/>
        <v>0</v>
      </c>
      <c r="J254" s="56">
        <f t="shared" si="164"/>
        <v>0</v>
      </c>
      <c r="K254" s="56">
        <f t="shared" si="164"/>
        <v>0</v>
      </c>
      <c r="L254" s="56">
        <f t="shared" si="164"/>
        <v>0</v>
      </c>
      <c r="M254" s="56">
        <f t="shared" si="164"/>
        <v>0</v>
      </c>
      <c r="N254" s="56">
        <f t="shared" si="164"/>
        <v>0</v>
      </c>
      <c r="O254" s="125">
        <f t="shared" si="164"/>
        <v>0</v>
      </c>
      <c r="P254" s="28"/>
    </row>
    <row r="255" spans="2:17">
      <c r="B255" s="175"/>
      <c r="C255" s="40" t="s">
        <v>382</v>
      </c>
      <c r="D255" s="8">
        <f t="shared" si="164"/>
        <v>0</v>
      </c>
      <c r="E255" s="8">
        <f t="shared" si="164"/>
        <v>0</v>
      </c>
      <c r="F255" s="8">
        <f t="shared" si="164"/>
        <v>0</v>
      </c>
      <c r="G255" s="8">
        <f t="shared" si="164"/>
        <v>0</v>
      </c>
      <c r="H255" s="8">
        <f t="shared" si="164"/>
        <v>0</v>
      </c>
      <c r="I255" s="8">
        <f t="shared" si="164"/>
        <v>0</v>
      </c>
      <c r="J255" s="8">
        <f t="shared" si="164"/>
        <v>0</v>
      </c>
      <c r="K255" s="8">
        <f t="shared" si="164"/>
        <v>0</v>
      </c>
      <c r="L255" s="8">
        <f t="shared" si="164"/>
        <v>0</v>
      </c>
      <c r="M255" s="8">
        <f t="shared" si="164"/>
        <v>0</v>
      </c>
      <c r="N255" s="8">
        <f t="shared" si="164"/>
        <v>0</v>
      </c>
      <c r="O255" s="93">
        <f t="shared" si="164"/>
        <v>0</v>
      </c>
      <c r="P255" s="28"/>
      <c r="Q255" s="184">
        <f>B220</f>
        <v>6</v>
      </c>
    </row>
    <row r="256" spans="2:17">
      <c r="B256" s="175"/>
      <c r="C256" s="40" t="s">
        <v>384</v>
      </c>
      <c r="D256" s="8">
        <f t="shared" si="164"/>
        <v>0</v>
      </c>
      <c r="E256" s="8">
        <f t="shared" si="164"/>
        <v>0</v>
      </c>
      <c r="F256" s="8">
        <f t="shared" si="164"/>
        <v>0</v>
      </c>
      <c r="G256" s="8">
        <f t="shared" si="164"/>
        <v>0</v>
      </c>
      <c r="H256" s="8">
        <f t="shared" si="164"/>
        <v>0</v>
      </c>
      <c r="I256" s="8">
        <f t="shared" si="164"/>
        <v>0</v>
      </c>
      <c r="J256" s="8">
        <f t="shared" si="164"/>
        <v>0</v>
      </c>
      <c r="K256" s="8">
        <f t="shared" si="164"/>
        <v>0</v>
      </c>
      <c r="L256" s="8">
        <f t="shared" si="164"/>
        <v>0</v>
      </c>
      <c r="M256" s="8">
        <f t="shared" si="164"/>
        <v>0</v>
      </c>
      <c r="N256" s="8">
        <f t="shared" si="164"/>
        <v>0</v>
      </c>
      <c r="O256" s="93">
        <f t="shared" si="164"/>
        <v>0</v>
      </c>
      <c r="P256" s="28"/>
      <c r="Q256" s="1" t="s">
        <v>391</v>
      </c>
    </row>
    <row r="257" spans="2:17" ht="21" thickBot="1">
      <c r="B257" s="175"/>
      <c r="C257" s="177" t="s">
        <v>385</v>
      </c>
      <c r="D257" s="61">
        <f t="shared" si="164"/>
        <v>0</v>
      </c>
      <c r="E257" s="61">
        <f t="shared" si="164"/>
        <v>0</v>
      </c>
      <c r="F257" s="61">
        <f t="shared" si="164"/>
        <v>0</v>
      </c>
      <c r="G257" s="61">
        <f t="shared" si="164"/>
        <v>0</v>
      </c>
      <c r="H257" s="61">
        <f t="shared" si="164"/>
        <v>0</v>
      </c>
      <c r="I257" s="61">
        <f t="shared" si="164"/>
        <v>0</v>
      </c>
      <c r="J257" s="61">
        <f t="shared" si="164"/>
        <v>0</v>
      </c>
      <c r="K257" s="61">
        <f t="shared" si="164"/>
        <v>0</v>
      </c>
      <c r="L257" s="61">
        <f t="shared" si="164"/>
        <v>0</v>
      </c>
      <c r="M257" s="61">
        <f t="shared" si="164"/>
        <v>0</v>
      </c>
      <c r="N257" s="61">
        <f t="shared" si="164"/>
        <v>0</v>
      </c>
      <c r="O257" s="131">
        <f t="shared" si="164"/>
        <v>0</v>
      </c>
      <c r="P257" s="28"/>
      <c r="Q257" s="97">
        <f>O257*$Q$30</f>
        <v>0</v>
      </c>
    </row>
    <row r="258" spans="2:17">
      <c r="B258" s="175"/>
      <c r="C258" s="181" t="s">
        <v>388</v>
      </c>
      <c r="D258" s="68">
        <f t="shared" si="164"/>
        <v>29889075</v>
      </c>
      <c r="E258" s="68">
        <f t="shared" si="164"/>
        <v>29889075</v>
      </c>
      <c r="F258" s="68">
        <f t="shared" si="164"/>
        <v>29889075</v>
      </c>
      <c r="G258" s="68">
        <f t="shared" si="164"/>
        <v>29889075</v>
      </c>
      <c r="H258" s="68">
        <f t="shared" si="164"/>
        <v>29889075</v>
      </c>
      <c r="I258" s="68">
        <f t="shared" si="164"/>
        <v>29889075</v>
      </c>
      <c r="J258" s="68">
        <f t="shared" si="164"/>
        <v>30141775</v>
      </c>
      <c r="K258" s="68">
        <f t="shared" si="164"/>
        <v>30141775</v>
      </c>
      <c r="L258" s="68">
        <f t="shared" si="164"/>
        <v>30141775</v>
      </c>
      <c r="M258" s="68">
        <f t="shared" si="164"/>
        <v>30141775</v>
      </c>
      <c r="N258" s="68">
        <f t="shared" si="164"/>
        <v>30141775</v>
      </c>
      <c r="O258" s="132">
        <f t="shared" si="164"/>
        <v>30141775</v>
      </c>
      <c r="P258" s="28"/>
    </row>
    <row r="259" spans="2:17" ht="21" thickBot="1">
      <c r="B259" s="178"/>
      <c r="C259" s="182" t="s">
        <v>389</v>
      </c>
      <c r="D259" s="61">
        <f t="shared" si="164"/>
        <v>29889075</v>
      </c>
      <c r="E259" s="61">
        <f t="shared" si="164"/>
        <v>59778150</v>
      </c>
      <c r="F259" s="61">
        <f t="shared" si="164"/>
        <v>89667225</v>
      </c>
      <c r="G259" s="61">
        <f t="shared" si="164"/>
        <v>119556300</v>
      </c>
      <c r="H259" s="61">
        <f t="shared" si="164"/>
        <v>149445375</v>
      </c>
      <c r="I259" s="61">
        <f t="shared" si="164"/>
        <v>179334450</v>
      </c>
      <c r="J259" s="61">
        <f t="shared" si="164"/>
        <v>209476225</v>
      </c>
      <c r="K259" s="61">
        <f t="shared" si="164"/>
        <v>239618000</v>
      </c>
      <c r="L259" s="61">
        <f t="shared" si="164"/>
        <v>269759775</v>
      </c>
      <c r="M259" s="61">
        <f t="shared" si="164"/>
        <v>299901550</v>
      </c>
      <c r="N259" s="61">
        <f t="shared" si="164"/>
        <v>330043325</v>
      </c>
      <c r="O259" s="131">
        <f t="shared" si="164"/>
        <v>360185100</v>
      </c>
      <c r="P259" s="28"/>
    </row>
    <row r="260" spans="2:17"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</row>
    <row r="261" spans="2:17">
      <c r="D261" t="s">
        <v>419</v>
      </c>
      <c r="E261" s="28"/>
      <c r="F261" s="28"/>
      <c r="G261" s="28" t="s">
        <v>420</v>
      </c>
      <c r="H261" s="28" t="s">
        <v>421</v>
      </c>
      <c r="I261" s="28"/>
      <c r="J261" s="28"/>
      <c r="K261" s="28"/>
      <c r="L261" s="28"/>
      <c r="M261" s="28"/>
      <c r="N261" s="28"/>
      <c r="O261" s="28"/>
      <c r="P261" s="28"/>
      <c r="Q261" s="1" t="s">
        <v>383</v>
      </c>
    </row>
    <row r="262" spans="2:17" ht="21" thickBot="1">
      <c r="B262" s="161">
        <v>7</v>
      </c>
      <c r="D262" t="s">
        <v>422</v>
      </c>
      <c r="G262" s="203" t="s">
        <v>423</v>
      </c>
      <c r="H262" t="s">
        <v>424</v>
      </c>
      <c r="J262" t="s">
        <v>425</v>
      </c>
      <c r="L262" s="193"/>
      <c r="N262" s="1" t="s">
        <v>426</v>
      </c>
      <c r="O262">
        <v>12</v>
      </c>
      <c r="Q262" s="171">
        <v>0.1</v>
      </c>
    </row>
    <row r="263" spans="2:17" ht="21" thickBot="1">
      <c r="B263" s="163">
        <f>B221+1</f>
        <v>2031</v>
      </c>
      <c r="C263" s="164"/>
      <c r="D263" s="165" t="s">
        <v>363</v>
      </c>
      <c r="E263" s="165" t="s">
        <v>364</v>
      </c>
      <c r="F263" s="165" t="s">
        <v>365</v>
      </c>
      <c r="G263" s="165" t="s">
        <v>366</v>
      </c>
      <c r="H263" s="165" t="s">
        <v>367</v>
      </c>
      <c r="I263" s="165" t="s">
        <v>368</v>
      </c>
      <c r="J263" s="165" t="s">
        <v>369</v>
      </c>
      <c r="K263" s="165" t="s">
        <v>370</v>
      </c>
      <c r="L263" s="165" t="s">
        <v>371</v>
      </c>
      <c r="M263" s="165" t="s">
        <v>372</v>
      </c>
      <c r="N263" s="165" t="s">
        <v>373</v>
      </c>
      <c r="O263" s="165" t="s">
        <v>374</v>
      </c>
      <c r="P263" s="1"/>
    </row>
    <row r="264" spans="2:17">
      <c r="B264" s="166">
        <f>B262</f>
        <v>7</v>
      </c>
      <c r="C264" s="120" t="s">
        <v>375</v>
      </c>
      <c r="D264" s="56">
        <f>$D$15/12*$E$8</f>
        <v>6375</v>
      </c>
      <c r="E264" s="56">
        <f t="shared" ref="E264:O264" si="165">$D$15/12*$E$8</f>
        <v>6375</v>
      </c>
      <c r="F264" s="56">
        <f t="shared" si="165"/>
        <v>6375</v>
      </c>
      <c r="G264" s="56">
        <f t="shared" si="165"/>
        <v>6375</v>
      </c>
      <c r="H264" s="56">
        <f t="shared" si="165"/>
        <v>6375</v>
      </c>
      <c r="I264" s="56">
        <f t="shared" si="165"/>
        <v>6375</v>
      </c>
      <c r="J264" s="56">
        <f t="shared" si="165"/>
        <v>6375</v>
      </c>
      <c r="K264" s="56">
        <f t="shared" si="165"/>
        <v>6375</v>
      </c>
      <c r="L264" s="56">
        <f t="shared" si="165"/>
        <v>6375</v>
      </c>
      <c r="M264" s="56">
        <f t="shared" si="165"/>
        <v>6375</v>
      </c>
      <c r="N264" s="56">
        <f t="shared" si="165"/>
        <v>6375</v>
      </c>
      <c r="O264" s="125">
        <f t="shared" si="165"/>
        <v>6375</v>
      </c>
      <c r="P264" s="28"/>
    </row>
    <row r="265" spans="2:17">
      <c r="B265" s="167" t="s">
        <v>376</v>
      </c>
      <c r="C265" s="119" t="s">
        <v>377</v>
      </c>
      <c r="D265" s="84">
        <f>D224*(1-$B$267)</f>
        <v>3036.6749999999997</v>
      </c>
      <c r="E265" s="68">
        <f t="shared" ref="E265:O265" si="166">E224*(1-$B$267)</f>
        <v>3036.6749999999997</v>
      </c>
      <c r="F265" s="68">
        <f t="shared" si="166"/>
        <v>3036.6749999999997</v>
      </c>
      <c r="G265" s="68">
        <f t="shared" si="166"/>
        <v>3036.6749999999997</v>
      </c>
      <c r="H265" s="68">
        <f t="shared" si="166"/>
        <v>3036.6749999999997</v>
      </c>
      <c r="I265" s="68">
        <f t="shared" si="166"/>
        <v>3036.6749999999997</v>
      </c>
      <c r="J265" s="68">
        <f t="shared" si="166"/>
        <v>3122.4124999999999</v>
      </c>
      <c r="K265" s="68">
        <f t="shared" si="166"/>
        <v>3122.4124999999999</v>
      </c>
      <c r="L265" s="68">
        <f t="shared" si="166"/>
        <v>3122.4124999999999</v>
      </c>
      <c r="M265" s="68">
        <f t="shared" si="166"/>
        <v>3122.4124999999999</v>
      </c>
      <c r="N265" s="68">
        <f t="shared" si="166"/>
        <v>3122.4124999999999</v>
      </c>
      <c r="O265" s="132">
        <f t="shared" si="166"/>
        <v>3122.4124999999999</v>
      </c>
      <c r="P265" s="28"/>
    </row>
    <row r="266" spans="2:17">
      <c r="B266" s="186" t="s">
        <v>395</v>
      </c>
      <c r="C266" s="119" t="s">
        <v>378</v>
      </c>
      <c r="D266" s="68">
        <f>D264+D265</f>
        <v>9411.6749999999993</v>
      </c>
      <c r="E266" s="68">
        <f t="shared" ref="E266:O266" si="167">E264+E265</f>
        <v>9411.6749999999993</v>
      </c>
      <c r="F266" s="68">
        <f t="shared" si="167"/>
        <v>9411.6749999999993</v>
      </c>
      <c r="G266" s="68">
        <f t="shared" si="167"/>
        <v>9411.6749999999993</v>
      </c>
      <c r="H266" s="68">
        <f t="shared" si="167"/>
        <v>9411.6749999999993</v>
      </c>
      <c r="I266" s="68">
        <f t="shared" si="167"/>
        <v>9411.6749999999993</v>
      </c>
      <c r="J266" s="68">
        <f t="shared" si="167"/>
        <v>9497.4125000000004</v>
      </c>
      <c r="K266" s="68">
        <f t="shared" si="167"/>
        <v>9497.4125000000004</v>
      </c>
      <c r="L266" s="68">
        <f t="shared" si="167"/>
        <v>9497.4125000000004</v>
      </c>
      <c r="M266" s="68">
        <f t="shared" si="167"/>
        <v>9497.4125000000004</v>
      </c>
      <c r="N266" s="68">
        <f t="shared" si="167"/>
        <v>9497.4125000000004</v>
      </c>
      <c r="O266" s="132">
        <f t="shared" si="167"/>
        <v>9497.4125000000004</v>
      </c>
      <c r="P266" s="28"/>
    </row>
    <row r="267" spans="2:17" ht="21" thickBot="1">
      <c r="B267" s="188">
        <v>0.05</v>
      </c>
      <c r="C267" s="94" t="s">
        <v>379</v>
      </c>
      <c r="D267" s="61">
        <f>O225+D264</f>
        <v>58175</v>
      </c>
      <c r="E267" s="61">
        <f>D267+E264</f>
        <v>64550</v>
      </c>
      <c r="F267" s="61">
        <f t="shared" ref="F267:O267" si="168">E267+F264</f>
        <v>70925</v>
      </c>
      <c r="G267" s="61">
        <f t="shared" si="168"/>
        <v>77300</v>
      </c>
      <c r="H267" s="61">
        <f t="shared" si="168"/>
        <v>83675</v>
      </c>
      <c r="I267" s="61">
        <f t="shared" si="168"/>
        <v>90050</v>
      </c>
      <c r="J267" s="61">
        <f t="shared" si="168"/>
        <v>96425</v>
      </c>
      <c r="K267" s="61">
        <f t="shared" si="168"/>
        <v>102800</v>
      </c>
      <c r="L267" s="61">
        <f t="shared" si="168"/>
        <v>109175</v>
      </c>
      <c r="M267" s="61">
        <f t="shared" si="168"/>
        <v>115550</v>
      </c>
      <c r="N267" s="61">
        <f t="shared" si="168"/>
        <v>121925</v>
      </c>
      <c r="O267" s="131">
        <f t="shared" si="168"/>
        <v>128300</v>
      </c>
      <c r="P267" s="28"/>
    </row>
    <row r="268" spans="2:17">
      <c r="B268" s="186" t="s">
        <v>411</v>
      </c>
      <c r="C268" s="195" t="s">
        <v>403</v>
      </c>
      <c r="D268" s="56">
        <f>$D$15/12*$F$8</f>
        <v>2125</v>
      </c>
      <c r="E268" s="196">
        <f t="shared" ref="E268:O268" si="169">$D$15/12*$F$8</f>
        <v>2125</v>
      </c>
      <c r="F268" s="196">
        <f t="shared" si="169"/>
        <v>2125</v>
      </c>
      <c r="G268" s="196">
        <f t="shared" si="169"/>
        <v>2125</v>
      </c>
      <c r="H268" s="196">
        <f t="shared" si="169"/>
        <v>2125</v>
      </c>
      <c r="I268" s="196">
        <f t="shared" si="169"/>
        <v>2125</v>
      </c>
      <c r="J268" s="196">
        <f t="shared" si="169"/>
        <v>2125</v>
      </c>
      <c r="K268" s="196">
        <f t="shared" si="169"/>
        <v>2125</v>
      </c>
      <c r="L268" s="196">
        <f t="shared" si="169"/>
        <v>2125</v>
      </c>
      <c r="M268" s="196">
        <f t="shared" si="169"/>
        <v>2125</v>
      </c>
      <c r="N268" s="196">
        <f t="shared" si="169"/>
        <v>2125</v>
      </c>
      <c r="O268" s="197">
        <f t="shared" si="169"/>
        <v>2125</v>
      </c>
      <c r="P268" s="28"/>
    </row>
    <row r="269" spans="2:17">
      <c r="B269" s="188">
        <v>0.05</v>
      </c>
      <c r="C269" s="198" t="s">
        <v>404</v>
      </c>
      <c r="D269" s="84">
        <f>D228*(1-$B$269)</f>
        <v>1105.1072916666665</v>
      </c>
      <c r="E269" s="116">
        <f t="shared" ref="E269:O269" si="170">E228*(1-$B$269)</f>
        <v>1105.1072916666665</v>
      </c>
      <c r="F269" s="116">
        <f t="shared" si="170"/>
        <v>1105.1072916666665</v>
      </c>
      <c r="G269" s="116">
        <f t="shared" si="170"/>
        <v>1105.1072916666665</v>
      </c>
      <c r="H269" s="116">
        <f t="shared" si="170"/>
        <v>1105.1072916666665</v>
      </c>
      <c r="I269" s="116">
        <f t="shared" si="170"/>
        <v>1105.1072916666665</v>
      </c>
      <c r="J269" s="116">
        <f t="shared" si="170"/>
        <v>1105.1072916666665</v>
      </c>
      <c r="K269" s="116">
        <f t="shared" si="170"/>
        <v>1105.1072916666665</v>
      </c>
      <c r="L269" s="116">
        <f t="shared" si="170"/>
        <v>1105.1072916666665</v>
      </c>
      <c r="M269" s="116">
        <f t="shared" si="170"/>
        <v>1105.1072916666665</v>
      </c>
      <c r="N269" s="116">
        <f t="shared" si="170"/>
        <v>1105.1072916666665</v>
      </c>
      <c r="O269" s="130">
        <f t="shared" si="170"/>
        <v>1105.1072916666665</v>
      </c>
      <c r="P269" s="28"/>
    </row>
    <row r="270" spans="2:17">
      <c r="B270" s="168" t="s">
        <v>396</v>
      </c>
      <c r="C270" s="198" t="s">
        <v>405</v>
      </c>
      <c r="D270" s="116">
        <f t="shared" ref="D270:O270" si="171">D268+D269</f>
        <v>3230.1072916666662</v>
      </c>
      <c r="E270" s="116">
        <f t="shared" si="171"/>
        <v>3230.1072916666662</v>
      </c>
      <c r="F270" s="116">
        <f t="shared" si="171"/>
        <v>3230.1072916666662</v>
      </c>
      <c r="G270" s="116">
        <f t="shared" si="171"/>
        <v>3230.1072916666662</v>
      </c>
      <c r="H270" s="116">
        <f t="shared" si="171"/>
        <v>3230.1072916666662</v>
      </c>
      <c r="I270" s="116">
        <f t="shared" si="171"/>
        <v>3230.1072916666662</v>
      </c>
      <c r="J270" s="116">
        <f t="shared" si="171"/>
        <v>3230.1072916666662</v>
      </c>
      <c r="K270" s="116">
        <f t="shared" si="171"/>
        <v>3230.1072916666662</v>
      </c>
      <c r="L270" s="116">
        <f t="shared" si="171"/>
        <v>3230.1072916666662</v>
      </c>
      <c r="M270" s="116">
        <f t="shared" si="171"/>
        <v>3230.1072916666662</v>
      </c>
      <c r="N270" s="116">
        <f t="shared" si="171"/>
        <v>3230.1072916666662</v>
      </c>
      <c r="O270" s="130">
        <f t="shared" si="171"/>
        <v>3230.1072916666662</v>
      </c>
      <c r="P270" s="28"/>
    </row>
    <row r="271" spans="2:17" ht="21" thickBot="1">
      <c r="B271" s="188">
        <v>0.3</v>
      </c>
      <c r="C271" s="199" t="s">
        <v>406</v>
      </c>
      <c r="D271" s="61">
        <f>O229+D268</f>
        <v>16725</v>
      </c>
      <c r="E271" s="61">
        <f t="shared" ref="E271:N271" si="172">D271+E268</f>
        <v>18850</v>
      </c>
      <c r="F271" s="61">
        <f t="shared" si="172"/>
        <v>20975</v>
      </c>
      <c r="G271" s="61">
        <f t="shared" si="172"/>
        <v>23100</v>
      </c>
      <c r="H271" s="61">
        <f t="shared" si="172"/>
        <v>25225</v>
      </c>
      <c r="I271" s="61">
        <f t="shared" si="172"/>
        <v>27350</v>
      </c>
      <c r="J271" s="61">
        <f t="shared" si="172"/>
        <v>29475</v>
      </c>
      <c r="K271" s="61">
        <f t="shared" si="172"/>
        <v>31600</v>
      </c>
      <c r="L271" s="61">
        <f t="shared" si="172"/>
        <v>33725</v>
      </c>
      <c r="M271" s="61">
        <f t="shared" si="172"/>
        <v>35850</v>
      </c>
      <c r="N271" s="61">
        <f t="shared" si="172"/>
        <v>37975</v>
      </c>
      <c r="O271" s="131">
        <f>N271+O268</f>
        <v>40100</v>
      </c>
      <c r="P271" s="28"/>
    </row>
    <row r="272" spans="2:17">
      <c r="B272" s="191" t="s">
        <v>397</v>
      </c>
      <c r="C272" s="120" t="s">
        <v>380</v>
      </c>
      <c r="D272" s="8">
        <f>$D$15/12*$G$8</f>
        <v>0</v>
      </c>
      <c r="E272" s="8">
        <f t="shared" ref="E272:O272" si="173">$D$15/12*$G$8</f>
        <v>0</v>
      </c>
      <c r="F272" s="8">
        <f t="shared" si="173"/>
        <v>0</v>
      </c>
      <c r="G272" s="8">
        <f t="shared" si="173"/>
        <v>0</v>
      </c>
      <c r="H272" s="8">
        <f t="shared" si="173"/>
        <v>0</v>
      </c>
      <c r="I272" s="8">
        <f t="shared" si="173"/>
        <v>0</v>
      </c>
      <c r="J272" s="8">
        <f t="shared" si="173"/>
        <v>0</v>
      </c>
      <c r="K272" s="8">
        <f t="shared" si="173"/>
        <v>0</v>
      </c>
      <c r="L272" s="8">
        <f t="shared" si="173"/>
        <v>0</v>
      </c>
      <c r="M272" s="8">
        <f t="shared" si="173"/>
        <v>0</v>
      </c>
      <c r="N272" s="8">
        <f t="shared" si="173"/>
        <v>0</v>
      </c>
      <c r="O272" s="93">
        <f t="shared" si="173"/>
        <v>0</v>
      </c>
      <c r="P272" s="28"/>
      <c r="Q272" s="97"/>
    </row>
    <row r="273" spans="2:17">
      <c r="B273" s="168"/>
      <c r="C273" s="40" t="s">
        <v>382</v>
      </c>
      <c r="D273" s="78">
        <f>O232*(1-B271)</f>
        <v>0</v>
      </c>
      <c r="E273" s="8">
        <f>D272+D273</f>
        <v>0</v>
      </c>
      <c r="F273" s="8">
        <f>E272+E273</f>
        <v>0</v>
      </c>
      <c r="G273" s="8">
        <f t="shared" ref="G273:O273" si="174">F272+F273</f>
        <v>0</v>
      </c>
      <c r="H273" s="8">
        <f t="shared" si="174"/>
        <v>0</v>
      </c>
      <c r="I273" s="8">
        <f t="shared" si="174"/>
        <v>0</v>
      </c>
      <c r="J273" s="8">
        <f t="shared" si="174"/>
        <v>0</v>
      </c>
      <c r="K273" s="8">
        <f t="shared" si="174"/>
        <v>0</v>
      </c>
      <c r="L273" s="8">
        <f t="shared" si="174"/>
        <v>0</v>
      </c>
      <c r="M273" s="8">
        <f t="shared" si="174"/>
        <v>0</v>
      </c>
      <c r="N273" s="8">
        <f t="shared" si="174"/>
        <v>0</v>
      </c>
      <c r="O273" s="93">
        <f t="shared" si="174"/>
        <v>0</v>
      </c>
      <c r="P273" s="28"/>
      <c r="Q273" s="97"/>
    </row>
    <row r="274" spans="2:17">
      <c r="B274" s="168"/>
      <c r="C274" s="40" t="s">
        <v>384</v>
      </c>
      <c r="D274" s="8">
        <f>D272+D273</f>
        <v>0</v>
      </c>
      <c r="E274" s="8">
        <f t="shared" ref="E274:O274" si="175">E272+E273</f>
        <v>0</v>
      </c>
      <c r="F274" s="8">
        <f t="shared" si="175"/>
        <v>0</v>
      </c>
      <c r="G274" s="8">
        <f t="shared" si="175"/>
        <v>0</v>
      </c>
      <c r="H274" s="8">
        <f t="shared" si="175"/>
        <v>0</v>
      </c>
      <c r="I274" s="8">
        <f t="shared" si="175"/>
        <v>0</v>
      </c>
      <c r="J274" s="8">
        <f t="shared" si="175"/>
        <v>0</v>
      </c>
      <c r="K274" s="8">
        <f t="shared" si="175"/>
        <v>0</v>
      </c>
      <c r="L274" s="8">
        <f t="shared" si="175"/>
        <v>0</v>
      </c>
      <c r="M274" s="8">
        <f t="shared" si="175"/>
        <v>0</v>
      </c>
      <c r="N274" s="8">
        <f t="shared" si="175"/>
        <v>0</v>
      </c>
      <c r="O274" s="93">
        <f t="shared" si="175"/>
        <v>0</v>
      </c>
      <c r="P274" s="28"/>
      <c r="Q274" s="97"/>
    </row>
    <row r="275" spans="2:17" ht="21" thickBot="1">
      <c r="B275" s="172"/>
      <c r="C275" s="94" t="s">
        <v>385</v>
      </c>
      <c r="D275" s="61">
        <f>SUM($D274:D274)</f>
        <v>0</v>
      </c>
      <c r="E275" s="61">
        <f>SUM($D274:E274)</f>
        <v>0</v>
      </c>
      <c r="F275" s="61">
        <f>SUM($D274:F274)</f>
        <v>0</v>
      </c>
      <c r="G275" s="61">
        <f>SUM($D274:G274)</f>
        <v>0</v>
      </c>
      <c r="H275" s="61">
        <f>SUM($D274:H274)</f>
        <v>0</v>
      </c>
      <c r="I275" s="61">
        <f>SUM($D274:I274)</f>
        <v>0</v>
      </c>
      <c r="J275" s="61">
        <f>SUM($D274:J274)</f>
        <v>0</v>
      </c>
      <c r="K275" s="61">
        <f>SUM($D274:K274)</f>
        <v>0</v>
      </c>
      <c r="L275" s="61">
        <f>SUM($D274:L274)</f>
        <v>0</v>
      </c>
      <c r="M275" s="61">
        <f>SUM($D274:M274)</f>
        <v>0</v>
      </c>
      <c r="N275" s="61">
        <f>SUM($D274:N274)</f>
        <v>0</v>
      </c>
      <c r="O275" s="131">
        <f>SUM($D274:O274)</f>
        <v>0</v>
      </c>
      <c r="P275" s="28"/>
    </row>
    <row r="276" spans="2:17">
      <c r="B276" s="173">
        <f>B262</f>
        <v>7</v>
      </c>
      <c r="C276" s="174" t="s">
        <v>386</v>
      </c>
      <c r="D276" s="56">
        <f t="shared" ref="D276:O276" si="176">D266*$H$7</f>
        <v>26352689.999999996</v>
      </c>
      <c r="E276" s="56">
        <f t="shared" si="176"/>
        <v>26352689.999999996</v>
      </c>
      <c r="F276" s="56">
        <f t="shared" si="176"/>
        <v>26352689.999999996</v>
      </c>
      <c r="G276" s="56">
        <f t="shared" si="176"/>
        <v>26352689.999999996</v>
      </c>
      <c r="H276" s="56">
        <f t="shared" si="176"/>
        <v>26352689.999999996</v>
      </c>
      <c r="I276" s="56">
        <f t="shared" si="176"/>
        <v>26352689.999999996</v>
      </c>
      <c r="J276" s="56">
        <f t="shared" si="176"/>
        <v>26592755</v>
      </c>
      <c r="K276" s="56">
        <f t="shared" si="176"/>
        <v>26592755</v>
      </c>
      <c r="L276" s="56">
        <f t="shared" si="176"/>
        <v>26592755</v>
      </c>
      <c r="M276" s="56">
        <f t="shared" si="176"/>
        <v>26592755</v>
      </c>
      <c r="N276" s="56">
        <f t="shared" si="176"/>
        <v>26592755</v>
      </c>
      <c r="O276" s="125">
        <f t="shared" si="176"/>
        <v>26592755</v>
      </c>
      <c r="P276" s="28"/>
    </row>
    <row r="277" spans="2:17" ht="21" thickBot="1">
      <c r="B277" s="175"/>
      <c r="C277" s="94" t="s">
        <v>379</v>
      </c>
      <c r="D277" s="116">
        <f>D276</f>
        <v>26352689.999999996</v>
      </c>
      <c r="E277" s="116">
        <f t="shared" ref="E277:O277" si="177">D277+E276</f>
        <v>52705379.999999993</v>
      </c>
      <c r="F277" s="116">
        <f t="shared" si="177"/>
        <v>79058069.999999985</v>
      </c>
      <c r="G277" s="116">
        <f t="shared" si="177"/>
        <v>105410759.99999999</v>
      </c>
      <c r="H277" s="116">
        <f t="shared" si="177"/>
        <v>131763449.99999999</v>
      </c>
      <c r="I277" s="116">
        <f t="shared" si="177"/>
        <v>158116139.99999997</v>
      </c>
      <c r="J277" s="116">
        <f t="shared" si="177"/>
        <v>184708894.99999997</v>
      </c>
      <c r="K277" s="116">
        <f t="shared" si="177"/>
        <v>211301649.99999997</v>
      </c>
      <c r="L277" s="116">
        <f t="shared" si="177"/>
        <v>237894404.99999997</v>
      </c>
      <c r="M277" s="116">
        <f t="shared" si="177"/>
        <v>264487159.99999997</v>
      </c>
      <c r="N277" s="116">
        <f t="shared" si="177"/>
        <v>291079915</v>
      </c>
      <c r="O277" s="130">
        <f t="shared" si="177"/>
        <v>317672670</v>
      </c>
      <c r="P277" s="28"/>
    </row>
    <row r="278" spans="2:17">
      <c r="B278" s="175"/>
      <c r="C278" s="195" t="s">
        <v>407</v>
      </c>
      <c r="D278" s="56">
        <f>D270*$I$7</f>
        <v>58141931.249999993</v>
      </c>
      <c r="E278" s="56">
        <f>E270*$I$7</f>
        <v>58141931.249999993</v>
      </c>
      <c r="F278" s="56">
        <f t="shared" ref="F278:O278" si="178">F270*$I$7</f>
        <v>58141931.249999993</v>
      </c>
      <c r="G278" s="56">
        <f t="shared" si="178"/>
        <v>58141931.249999993</v>
      </c>
      <c r="H278" s="56">
        <f t="shared" si="178"/>
        <v>58141931.249999993</v>
      </c>
      <c r="I278" s="56">
        <f t="shared" si="178"/>
        <v>58141931.249999993</v>
      </c>
      <c r="J278" s="56">
        <f t="shared" si="178"/>
        <v>58141931.249999993</v>
      </c>
      <c r="K278" s="56">
        <f t="shared" si="178"/>
        <v>58141931.249999993</v>
      </c>
      <c r="L278" s="56">
        <f t="shared" si="178"/>
        <v>58141931.249999993</v>
      </c>
      <c r="M278" s="56">
        <f t="shared" si="178"/>
        <v>58141931.249999993</v>
      </c>
      <c r="N278" s="56">
        <f t="shared" si="178"/>
        <v>58141931.249999993</v>
      </c>
      <c r="O278" s="125">
        <f t="shared" si="178"/>
        <v>58141931.249999993</v>
      </c>
      <c r="P278" s="28"/>
    </row>
    <row r="279" spans="2:17" ht="21" thickBot="1">
      <c r="B279" s="175"/>
      <c r="C279" s="199" t="s">
        <v>379</v>
      </c>
      <c r="D279" s="61">
        <f>D278</f>
        <v>58141931.249999993</v>
      </c>
      <c r="E279" s="61">
        <f>D279+E278</f>
        <v>116283862.49999999</v>
      </c>
      <c r="F279" s="61">
        <f>E279+F278</f>
        <v>174425793.74999997</v>
      </c>
      <c r="G279" s="61">
        <f t="shared" ref="G279:O279" si="179">F279+G278</f>
        <v>232567724.99999997</v>
      </c>
      <c r="H279" s="61">
        <f t="shared" si="179"/>
        <v>290709656.24999994</v>
      </c>
      <c r="I279" s="61">
        <f t="shared" si="179"/>
        <v>348851587.49999994</v>
      </c>
      <c r="J279" s="61">
        <f t="shared" si="179"/>
        <v>406993518.74999994</v>
      </c>
      <c r="K279" s="61">
        <f t="shared" si="179"/>
        <v>465135449.99999994</v>
      </c>
      <c r="L279" s="61">
        <f t="shared" si="179"/>
        <v>523277381.24999994</v>
      </c>
      <c r="M279" s="61">
        <f t="shared" si="179"/>
        <v>581419312.49999988</v>
      </c>
      <c r="N279" s="61">
        <f t="shared" si="179"/>
        <v>639561243.74999988</v>
      </c>
      <c r="O279" s="131">
        <f t="shared" si="179"/>
        <v>697703174.99999988</v>
      </c>
      <c r="P279" s="28"/>
    </row>
    <row r="280" spans="2:17">
      <c r="B280" s="175"/>
      <c r="C280" s="119" t="s">
        <v>380</v>
      </c>
      <c r="D280" s="56">
        <f t="shared" ref="D280:O281" si="180">D272*$J$7</f>
        <v>0</v>
      </c>
      <c r="E280" s="56">
        <f t="shared" si="180"/>
        <v>0</v>
      </c>
      <c r="F280" s="56">
        <f t="shared" si="180"/>
        <v>0</v>
      </c>
      <c r="G280" s="56">
        <f t="shared" si="180"/>
        <v>0</v>
      </c>
      <c r="H280" s="56">
        <f t="shared" si="180"/>
        <v>0</v>
      </c>
      <c r="I280" s="56">
        <f t="shared" si="180"/>
        <v>0</v>
      </c>
      <c r="J280" s="56">
        <f t="shared" si="180"/>
        <v>0</v>
      </c>
      <c r="K280" s="56">
        <f t="shared" si="180"/>
        <v>0</v>
      </c>
      <c r="L280" s="56">
        <f t="shared" si="180"/>
        <v>0</v>
      </c>
      <c r="M280" s="56">
        <f t="shared" si="180"/>
        <v>0</v>
      </c>
      <c r="N280" s="56">
        <f t="shared" si="180"/>
        <v>0</v>
      </c>
      <c r="O280" s="125">
        <f t="shared" si="180"/>
        <v>0</v>
      </c>
      <c r="P280" s="28"/>
      <c r="Q280" s="97"/>
    </row>
    <row r="281" spans="2:17">
      <c r="B281" s="175"/>
      <c r="C281" s="40" t="s">
        <v>382</v>
      </c>
      <c r="D281" s="8">
        <f t="shared" si="180"/>
        <v>0</v>
      </c>
      <c r="E281" s="8">
        <f t="shared" si="180"/>
        <v>0</v>
      </c>
      <c r="F281" s="8">
        <f t="shared" si="180"/>
        <v>0</v>
      </c>
      <c r="G281" s="8">
        <f t="shared" si="180"/>
        <v>0</v>
      </c>
      <c r="H281" s="8">
        <f t="shared" si="180"/>
        <v>0</v>
      </c>
      <c r="I281" s="8">
        <f t="shared" si="180"/>
        <v>0</v>
      </c>
      <c r="J281" s="8">
        <f t="shared" si="180"/>
        <v>0</v>
      </c>
      <c r="K281" s="8">
        <f t="shared" si="180"/>
        <v>0</v>
      </c>
      <c r="L281" s="8">
        <f t="shared" si="180"/>
        <v>0</v>
      </c>
      <c r="M281" s="8">
        <f t="shared" si="180"/>
        <v>0</v>
      </c>
      <c r="N281" s="8">
        <f t="shared" si="180"/>
        <v>0</v>
      </c>
      <c r="O281" s="93">
        <f t="shared" si="180"/>
        <v>0</v>
      </c>
      <c r="P281" s="28"/>
      <c r="Q281" s="97"/>
    </row>
    <row r="282" spans="2:17">
      <c r="B282" s="175"/>
      <c r="C282" s="40" t="s">
        <v>384</v>
      </c>
      <c r="D282" s="8">
        <f>D280+D281</f>
        <v>0</v>
      </c>
      <c r="E282" s="8">
        <f>E280+E281</f>
        <v>0</v>
      </c>
      <c r="F282" s="8">
        <f>F280+F281</f>
        <v>0</v>
      </c>
      <c r="G282" s="8">
        <f t="shared" ref="G282:N282" si="181">G280+G281</f>
        <v>0</v>
      </c>
      <c r="H282" s="8">
        <f t="shared" si="181"/>
        <v>0</v>
      </c>
      <c r="I282" s="8">
        <f t="shared" si="181"/>
        <v>0</v>
      </c>
      <c r="J282" s="8">
        <f t="shared" si="181"/>
        <v>0</v>
      </c>
      <c r="K282" s="8">
        <f t="shared" si="181"/>
        <v>0</v>
      </c>
      <c r="L282" s="8">
        <f t="shared" si="181"/>
        <v>0</v>
      </c>
      <c r="M282" s="8">
        <f t="shared" si="181"/>
        <v>0</v>
      </c>
      <c r="N282" s="8">
        <f t="shared" si="181"/>
        <v>0</v>
      </c>
      <c r="O282" s="93">
        <f>O280+O281</f>
        <v>0</v>
      </c>
      <c r="P282" s="28"/>
      <c r="Q282" s="176" t="s">
        <v>387</v>
      </c>
    </row>
    <row r="283" spans="2:17" ht="21" thickBot="1">
      <c r="B283" s="175"/>
      <c r="C283" s="177" t="s">
        <v>385</v>
      </c>
      <c r="D283" s="61">
        <f>D282</f>
        <v>0</v>
      </c>
      <c r="E283" s="61">
        <f t="shared" ref="E283:O283" si="182">D283+E282</f>
        <v>0</v>
      </c>
      <c r="F283" s="61">
        <f t="shared" si="182"/>
        <v>0</v>
      </c>
      <c r="G283" s="61">
        <f t="shared" si="182"/>
        <v>0</v>
      </c>
      <c r="H283" s="61">
        <f t="shared" si="182"/>
        <v>0</v>
      </c>
      <c r="I283" s="61">
        <f t="shared" si="182"/>
        <v>0</v>
      </c>
      <c r="J283" s="61">
        <f t="shared" si="182"/>
        <v>0</v>
      </c>
      <c r="K283" s="61">
        <f t="shared" si="182"/>
        <v>0</v>
      </c>
      <c r="L283" s="61">
        <f t="shared" si="182"/>
        <v>0</v>
      </c>
      <c r="M283" s="61">
        <f t="shared" si="182"/>
        <v>0</v>
      </c>
      <c r="N283" s="61">
        <f t="shared" si="182"/>
        <v>0</v>
      </c>
      <c r="O283" s="131">
        <f t="shared" si="182"/>
        <v>0</v>
      </c>
      <c r="P283" s="28"/>
      <c r="Q283" s="97">
        <f>O283*$Q$30</f>
        <v>0</v>
      </c>
    </row>
    <row r="284" spans="2:17">
      <c r="B284" s="175"/>
      <c r="C284" s="138" t="s">
        <v>388</v>
      </c>
      <c r="D284" s="68">
        <f>D276+D278+D282</f>
        <v>84494621.249999985</v>
      </c>
      <c r="E284" s="68">
        <f t="shared" ref="E284:O284" si="183">E276+E278+E282</f>
        <v>84494621.249999985</v>
      </c>
      <c r="F284" s="68">
        <f t="shared" si="183"/>
        <v>84494621.249999985</v>
      </c>
      <c r="G284" s="68">
        <f t="shared" si="183"/>
        <v>84494621.249999985</v>
      </c>
      <c r="H284" s="68">
        <f t="shared" si="183"/>
        <v>84494621.249999985</v>
      </c>
      <c r="I284" s="68">
        <f t="shared" si="183"/>
        <v>84494621.249999985</v>
      </c>
      <c r="J284" s="68">
        <f t="shared" si="183"/>
        <v>84734686.25</v>
      </c>
      <c r="K284" s="68">
        <f t="shared" si="183"/>
        <v>84734686.25</v>
      </c>
      <c r="L284" s="68">
        <f t="shared" si="183"/>
        <v>84734686.25</v>
      </c>
      <c r="M284" s="68">
        <f t="shared" si="183"/>
        <v>84734686.25</v>
      </c>
      <c r="N284" s="68">
        <f t="shared" si="183"/>
        <v>84734686.25</v>
      </c>
      <c r="O284" s="132">
        <f t="shared" si="183"/>
        <v>84734686.25</v>
      </c>
      <c r="P284" s="28"/>
      <c r="Q284" s="97"/>
    </row>
    <row r="285" spans="2:17" ht="21" thickBot="1">
      <c r="B285" s="178"/>
      <c r="C285" s="177" t="s">
        <v>389</v>
      </c>
      <c r="D285" s="61">
        <f>D284</f>
        <v>84494621.249999985</v>
      </c>
      <c r="E285" s="61">
        <f t="shared" ref="E285:O285" si="184">E284+D285</f>
        <v>168989242.49999997</v>
      </c>
      <c r="F285" s="61">
        <f t="shared" si="184"/>
        <v>253483863.74999994</v>
      </c>
      <c r="G285" s="61">
        <f t="shared" si="184"/>
        <v>337978484.99999994</v>
      </c>
      <c r="H285" s="61">
        <f t="shared" si="184"/>
        <v>422473106.24999994</v>
      </c>
      <c r="I285" s="61">
        <f t="shared" si="184"/>
        <v>506967727.49999994</v>
      </c>
      <c r="J285" s="61">
        <f t="shared" si="184"/>
        <v>591702413.75</v>
      </c>
      <c r="K285" s="61">
        <f t="shared" si="184"/>
        <v>676437100</v>
      </c>
      <c r="L285" s="61">
        <f t="shared" si="184"/>
        <v>761171786.25</v>
      </c>
      <c r="M285" s="61">
        <f t="shared" si="184"/>
        <v>845906472.5</v>
      </c>
      <c r="N285" s="61">
        <f t="shared" si="184"/>
        <v>930641158.75</v>
      </c>
      <c r="O285" s="131">
        <f t="shared" si="184"/>
        <v>1015375845</v>
      </c>
      <c r="P285" s="28"/>
    </row>
    <row r="286" spans="2:17">
      <c r="B286" s="179">
        <f>B262</f>
        <v>7</v>
      </c>
      <c r="C286" s="180" t="s">
        <v>386</v>
      </c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125"/>
      <c r="P286" s="28"/>
    </row>
    <row r="287" spans="2:17" ht="21" thickBot="1">
      <c r="B287" s="175"/>
      <c r="C287" s="94" t="s">
        <v>379</v>
      </c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30"/>
      <c r="P287" s="28"/>
    </row>
    <row r="288" spans="2:17">
      <c r="B288" s="175"/>
      <c r="C288" s="119" t="s">
        <v>380</v>
      </c>
      <c r="D288" s="56">
        <f t="shared" ref="D288:O289" si="185">D272*$K$7</f>
        <v>0</v>
      </c>
      <c r="E288" s="56">
        <f t="shared" si="185"/>
        <v>0</v>
      </c>
      <c r="F288" s="56">
        <f t="shared" si="185"/>
        <v>0</v>
      </c>
      <c r="G288" s="56">
        <f t="shared" si="185"/>
        <v>0</v>
      </c>
      <c r="H288" s="56">
        <f t="shared" si="185"/>
        <v>0</v>
      </c>
      <c r="I288" s="56">
        <f t="shared" si="185"/>
        <v>0</v>
      </c>
      <c r="J288" s="56">
        <f t="shared" si="185"/>
        <v>0</v>
      </c>
      <c r="K288" s="56">
        <f t="shared" si="185"/>
        <v>0</v>
      </c>
      <c r="L288" s="56">
        <f t="shared" si="185"/>
        <v>0</v>
      </c>
      <c r="M288" s="56">
        <f t="shared" si="185"/>
        <v>0</v>
      </c>
      <c r="N288" s="56">
        <f t="shared" si="185"/>
        <v>0</v>
      </c>
      <c r="O288" s="125">
        <f t="shared" si="185"/>
        <v>0</v>
      </c>
      <c r="P288" s="28"/>
    </row>
    <row r="289" spans="2:17">
      <c r="B289" s="175"/>
      <c r="C289" s="40" t="s">
        <v>382</v>
      </c>
      <c r="D289" s="8">
        <f t="shared" si="185"/>
        <v>0</v>
      </c>
      <c r="E289" s="8">
        <f t="shared" si="185"/>
        <v>0</v>
      </c>
      <c r="F289" s="8">
        <f t="shared" si="185"/>
        <v>0</v>
      </c>
      <c r="G289" s="8">
        <f t="shared" si="185"/>
        <v>0</v>
      </c>
      <c r="H289" s="8">
        <f t="shared" si="185"/>
        <v>0</v>
      </c>
      <c r="I289" s="8">
        <f t="shared" si="185"/>
        <v>0</v>
      </c>
      <c r="J289" s="8">
        <f t="shared" si="185"/>
        <v>0</v>
      </c>
      <c r="K289" s="8">
        <f t="shared" si="185"/>
        <v>0</v>
      </c>
      <c r="L289" s="8">
        <f t="shared" si="185"/>
        <v>0</v>
      </c>
      <c r="M289" s="8">
        <f t="shared" si="185"/>
        <v>0</v>
      </c>
      <c r="N289" s="8">
        <f t="shared" si="185"/>
        <v>0</v>
      </c>
      <c r="O289" s="93">
        <f t="shared" si="185"/>
        <v>0</v>
      </c>
      <c r="P289" s="28"/>
    </row>
    <row r="290" spans="2:17">
      <c r="B290" s="175"/>
      <c r="C290" s="40" t="s">
        <v>384</v>
      </c>
      <c r="D290" s="8">
        <f>D288+D289</f>
        <v>0</v>
      </c>
      <c r="E290" s="8">
        <f>E288+E289</f>
        <v>0</v>
      </c>
      <c r="F290" s="8">
        <f t="shared" ref="F290:O290" si="186">F288+F289</f>
        <v>0</v>
      </c>
      <c r="G290" s="8">
        <f t="shared" si="186"/>
        <v>0</v>
      </c>
      <c r="H290" s="8">
        <f t="shared" si="186"/>
        <v>0</v>
      </c>
      <c r="I290" s="8">
        <f t="shared" si="186"/>
        <v>0</v>
      </c>
      <c r="J290" s="8">
        <f t="shared" si="186"/>
        <v>0</v>
      </c>
      <c r="K290" s="8">
        <f t="shared" si="186"/>
        <v>0</v>
      </c>
      <c r="L290" s="8">
        <f t="shared" si="186"/>
        <v>0</v>
      </c>
      <c r="M290" s="8">
        <f t="shared" si="186"/>
        <v>0</v>
      </c>
      <c r="N290" s="8">
        <f t="shared" si="186"/>
        <v>0</v>
      </c>
      <c r="O290" s="93">
        <f t="shared" si="186"/>
        <v>0</v>
      </c>
      <c r="P290" s="28"/>
      <c r="Q290" s="1" t="s">
        <v>390</v>
      </c>
    </row>
    <row r="291" spans="2:17" ht="21" thickBot="1">
      <c r="B291" s="175"/>
      <c r="C291" s="177" t="s">
        <v>385</v>
      </c>
      <c r="D291" s="61">
        <f>D290</f>
        <v>0</v>
      </c>
      <c r="E291" s="61">
        <f t="shared" ref="E291:O291" si="187">D291+E290</f>
        <v>0</v>
      </c>
      <c r="F291" s="61">
        <f t="shared" si="187"/>
        <v>0</v>
      </c>
      <c r="G291" s="61">
        <f t="shared" si="187"/>
        <v>0</v>
      </c>
      <c r="H291" s="61">
        <f t="shared" si="187"/>
        <v>0</v>
      </c>
      <c r="I291" s="61">
        <f t="shared" si="187"/>
        <v>0</v>
      </c>
      <c r="J291" s="61">
        <f t="shared" si="187"/>
        <v>0</v>
      </c>
      <c r="K291" s="61">
        <f t="shared" si="187"/>
        <v>0</v>
      </c>
      <c r="L291" s="61">
        <f t="shared" si="187"/>
        <v>0</v>
      </c>
      <c r="M291" s="61">
        <f t="shared" si="187"/>
        <v>0</v>
      </c>
      <c r="N291" s="61">
        <f t="shared" si="187"/>
        <v>0</v>
      </c>
      <c r="O291" s="131">
        <f t="shared" si="187"/>
        <v>0</v>
      </c>
      <c r="P291" s="28"/>
      <c r="Q291" s="97">
        <f>O291*$Q$30</f>
        <v>0</v>
      </c>
    </row>
    <row r="292" spans="2:17">
      <c r="B292" s="175"/>
      <c r="C292" s="181" t="s">
        <v>388</v>
      </c>
      <c r="D292" s="68">
        <f>D286+D290</f>
        <v>0</v>
      </c>
      <c r="E292" s="68">
        <f t="shared" ref="E292:O292" si="188">E286+E290</f>
        <v>0</v>
      </c>
      <c r="F292" s="68">
        <f t="shared" si="188"/>
        <v>0</v>
      </c>
      <c r="G292" s="68">
        <f t="shared" si="188"/>
        <v>0</v>
      </c>
      <c r="H292" s="68">
        <f t="shared" si="188"/>
        <v>0</v>
      </c>
      <c r="I292" s="68">
        <f t="shared" si="188"/>
        <v>0</v>
      </c>
      <c r="J292" s="68">
        <f t="shared" si="188"/>
        <v>0</v>
      </c>
      <c r="K292" s="68">
        <f t="shared" si="188"/>
        <v>0</v>
      </c>
      <c r="L292" s="68">
        <f t="shared" si="188"/>
        <v>0</v>
      </c>
      <c r="M292" s="68">
        <f t="shared" si="188"/>
        <v>0</v>
      </c>
      <c r="N292" s="68">
        <f t="shared" si="188"/>
        <v>0</v>
      </c>
      <c r="O292" s="132">
        <f t="shared" si="188"/>
        <v>0</v>
      </c>
      <c r="P292" s="28"/>
    </row>
    <row r="293" spans="2:17" ht="21" thickBot="1">
      <c r="B293" s="178"/>
      <c r="C293" s="182" t="s">
        <v>389</v>
      </c>
      <c r="D293" s="61">
        <f>D292</f>
        <v>0</v>
      </c>
      <c r="E293" s="61">
        <f t="shared" ref="E293:O293" si="189">D293+E292</f>
        <v>0</v>
      </c>
      <c r="F293" s="61">
        <f t="shared" si="189"/>
        <v>0</v>
      </c>
      <c r="G293" s="61">
        <f t="shared" si="189"/>
        <v>0</v>
      </c>
      <c r="H293" s="61">
        <f t="shared" si="189"/>
        <v>0</v>
      </c>
      <c r="I293" s="61">
        <f t="shared" si="189"/>
        <v>0</v>
      </c>
      <c r="J293" s="61">
        <f t="shared" si="189"/>
        <v>0</v>
      </c>
      <c r="K293" s="61">
        <f t="shared" si="189"/>
        <v>0</v>
      </c>
      <c r="L293" s="61">
        <f t="shared" si="189"/>
        <v>0</v>
      </c>
      <c r="M293" s="61">
        <f t="shared" si="189"/>
        <v>0</v>
      </c>
      <c r="N293" s="61">
        <f t="shared" si="189"/>
        <v>0</v>
      </c>
      <c r="O293" s="131">
        <f t="shared" si="189"/>
        <v>0</v>
      </c>
      <c r="P293" s="28"/>
    </row>
    <row r="294" spans="2:17">
      <c r="B294" s="183">
        <f>B262</f>
        <v>7</v>
      </c>
      <c r="C294" s="180" t="s">
        <v>386</v>
      </c>
      <c r="D294" s="56">
        <f>D276-D286</f>
        <v>26352689.999999996</v>
      </c>
      <c r="E294" s="56">
        <f t="shared" ref="E294:O294" si="190">E276-E286</f>
        <v>26352689.999999996</v>
      </c>
      <c r="F294" s="56">
        <f t="shared" si="190"/>
        <v>26352689.999999996</v>
      </c>
      <c r="G294" s="56">
        <f t="shared" si="190"/>
        <v>26352689.999999996</v>
      </c>
      <c r="H294" s="56">
        <f t="shared" si="190"/>
        <v>26352689.999999996</v>
      </c>
      <c r="I294" s="56">
        <f t="shared" si="190"/>
        <v>26352689.999999996</v>
      </c>
      <c r="J294" s="56">
        <f t="shared" si="190"/>
        <v>26592755</v>
      </c>
      <c r="K294" s="56">
        <f t="shared" si="190"/>
        <v>26592755</v>
      </c>
      <c r="L294" s="56">
        <f t="shared" si="190"/>
        <v>26592755</v>
      </c>
      <c r="M294" s="56">
        <f t="shared" si="190"/>
        <v>26592755</v>
      </c>
      <c r="N294" s="56">
        <f t="shared" si="190"/>
        <v>26592755</v>
      </c>
      <c r="O294" s="125">
        <f t="shared" si="190"/>
        <v>26592755</v>
      </c>
      <c r="P294" s="28"/>
    </row>
    <row r="295" spans="2:17" ht="21" thickBot="1">
      <c r="B295" s="175"/>
      <c r="C295" s="94" t="s">
        <v>379</v>
      </c>
      <c r="D295" s="116">
        <f t="shared" ref="D295:O295" si="191">D277-D287</f>
        <v>26352689.999999996</v>
      </c>
      <c r="E295" s="116">
        <f t="shared" si="191"/>
        <v>52705379.999999993</v>
      </c>
      <c r="F295" s="116">
        <f t="shared" si="191"/>
        <v>79058069.999999985</v>
      </c>
      <c r="G295" s="116">
        <f t="shared" si="191"/>
        <v>105410759.99999999</v>
      </c>
      <c r="H295" s="116">
        <f t="shared" si="191"/>
        <v>131763449.99999999</v>
      </c>
      <c r="I295" s="116">
        <f t="shared" si="191"/>
        <v>158116139.99999997</v>
      </c>
      <c r="J295" s="116">
        <f t="shared" si="191"/>
        <v>184708894.99999997</v>
      </c>
      <c r="K295" s="116">
        <f t="shared" si="191"/>
        <v>211301649.99999997</v>
      </c>
      <c r="L295" s="116">
        <f t="shared" si="191"/>
        <v>237894404.99999997</v>
      </c>
      <c r="M295" s="116">
        <f t="shared" si="191"/>
        <v>264487159.99999997</v>
      </c>
      <c r="N295" s="116">
        <f t="shared" si="191"/>
        <v>291079915</v>
      </c>
      <c r="O295" s="130">
        <f t="shared" si="191"/>
        <v>317672670</v>
      </c>
      <c r="P295" s="28"/>
    </row>
    <row r="296" spans="2:17">
      <c r="B296" s="175"/>
      <c r="C296" s="119" t="s">
        <v>380</v>
      </c>
      <c r="D296" s="56">
        <f>D280-D288</f>
        <v>0</v>
      </c>
      <c r="E296" s="56">
        <f t="shared" ref="E296:O298" si="192">E280-E288</f>
        <v>0</v>
      </c>
      <c r="F296" s="56">
        <f t="shared" si="192"/>
        <v>0</v>
      </c>
      <c r="G296" s="56">
        <f t="shared" si="192"/>
        <v>0</v>
      </c>
      <c r="H296" s="56">
        <f t="shared" si="192"/>
        <v>0</v>
      </c>
      <c r="I296" s="56">
        <f t="shared" si="192"/>
        <v>0</v>
      </c>
      <c r="J296" s="56">
        <f t="shared" si="192"/>
        <v>0</v>
      </c>
      <c r="K296" s="56">
        <f t="shared" si="192"/>
        <v>0</v>
      </c>
      <c r="L296" s="56">
        <f t="shared" si="192"/>
        <v>0</v>
      </c>
      <c r="M296" s="56">
        <f t="shared" si="192"/>
        <v>0</v>
      </c>
      <c r="N296" s="56">
        <f t="shared" si="192"/>
        <v>0</v>
      </c>
      <c r="O296" s="125">
        <f t="shared" si="192"/>
        <v>0</v>
      </c>
      <c r="P296" s="28"/>
    </row>
    <row r="297" spans="2:17">
      <c r="B297" s="175"/>
      <c r="C297" s="40" t="s">
        <v>382</v>
      </c>
      <c r="D297" s="8">
        <f>D281-D289</f>
        <v>0</v>
      </c>
      <c r="E297" s="8">
        <f t="shared" si="192"/>
        <v>0</v>
      </c>
      <c r="F297" s="8">
        <f t="shared" si="192"/>
        <v>0</v>
      </c>
      <c r="G297" s="8">
        <f t="shared" si="192"/>
        <v>0</v>
      </c>
      <c r="H297" s="8">
        <f t="shared" si="192"/>
        <v>0</v>
      </c>
      <c r="I297" s="8">
        <f t="shared" si="192"/>
        <v>0</v>
      </c>
      <c r="J297" s="8">
        <f t="shared" si="192"/>
        <v>0</v>
      </c>
      <c r="K297" s="8">
        <f t="shared" si="192"/>
        <v>0</v>
      </c>
      <c r="L297" s="8">
        <f t="shared" si="192"/>
        <v>0</v>
      </c>
      <c r="M297" s="8">
        <f t="shared" si="192"/>
        <v>0</v>
      </c>
      <c r="N297" s="8">
        <f t="shared" si="192"/>
        <v>0</v>
      </c>
      <c r="O297" s="93">
        <f t="shared" si="192"/>
        <v>0</v>
      </c>
      <c r="P297" s="28"/>
      <c r="Q297" s="184">
        <f>B262</f>
        <v>7</v>
      </c>
    </row>
    <row r="298" spans="2:17">
      <c r="B298" s="175"/>
      <c r="C298" s="40" t="s">
        <v>384</v>
      </c>
      <c r="D298" s="8">
        <f>D282-D290</f>
        <v>0</v>
      </c>
      <c r="E298" s="8">
        <f t="shared" si="192"/>
        <v>0</v>
      </c>
      <c r="F298" s="8">
        <f t="shared" si="192"/>
        <v>0</v>
      </c>
      <c r="G298" s="8">
        <f t="shared" si="192"/>
        <v>0</v>
      </c>
      <c r="H298" s="8">
        <f t="shared" si="192"/>
        <v>0</v>
      </c>
      <c r="I298" s="8">
        <f t="shared" si="192"/>
        <v>0</v>
      </c>
      <c r="J298" s="8">
        <f t="shared" si="192"/>
        <v>0</v>
      </c>
      <c r="K298" s="8">
        <f t="shared" si="192"/>
        <v>0</v>
      </c>
      <c r="L298" s="8">
        <f t="shared" si="192"/>
        <v>0</v>
      </c>
      <c r="M298" s="8">
        <f t="shared" si="192"/>
        <v>0</v>
      </c>
      <c r="N298" s="8">
        <f t="shared" si="192"/>
        <v>0</v>
      </c>
      <c r="O298" s="93">
        <f t="shared" si="192"/>
        <v>0</v>
      </c>
      <c r="P298" s="28"/>
      <c r="Q298" s="1" t="s">
        <v>391</v>
      </c>
    </row>
    <row r="299" spans="2:17" ht="21" thickBot="1">
      <c r="B299" s="175"/>
      <c r="C299" s="177" t="s">
        <v>385</v>
      </c>
      <c r="D299" s="61">
        <f t="shared" ref="D299:O300" si="193">D283-D291</f>
        <v>0</v>
      </c>
      <c r="E299" s="61">
        <f t="shared" si="193"/>
        <v>0</v>
      </c>
      <c r="F299" s="61">
        <f t="shared" si="193"/>
        <v>0</v>
      </c>
      <c r="G299" s="61">
        <f t="shared" si="193"/>
        <v>0</v>
      </c>
      <c r="H299" s="61">
        <f t="shared" si="193"/>
        <v>0</v>
      </c>
      <c r="I299" s="61">
        <f t="shared" si="193"/>
        <v>0</v>
      </c>
      <c r="J299" s="61">
        <f t="shared" si="193"/>
        <v>0</v>
      </c>
      <c r="K299" s="61">
        <f t="shared" si="193"/>
        <v>0</v>
      </c>
      <c r="L299" s="61">
        <f t="shared" si="193"/>
        <v>0</v>
      </c>
      <c r="M299" s="61">
        <f t="shared" si="193"/>
        <v>0</v>
      </c>
      <c r="N299" s="61">
        <f t="shared" si="193"/>
        <v>0</v>
      </c>
      <c r="O299" s="131">
        <f t="shared" si="193"/>
        <v>0</v>
      </c>
      <c r="P299" s="28"/>
      <c r="Q299" s="97">
        <f>O299*$Q$30</f>
        <v>0</v>
      </c>
    </row>
    <row r="300" spans="2:17">
      <c r="B300" s="175"/>
      <c r="C300" s="181" t="s">
        <v>388</v>
      </c>
      <c r="D300" s="68">
        <f>D284-D292</f>
        <v>84494621.249999985</v>
      </c>
      <c r="E300" s="68">
        <f>E284-E292</f>
        <v>84494621.249999985</v>
      </c>
      <c r="F300" s="68">
        <f>F284-F292</f>
        <v>84494621.249999985</v>
      </c>
      <c r="G300" s="68">
        <f t="shared" si="193"/>
        <v>84494621.249999985</v>
      </c>
      <c r="H300" s="68">
        <f t="shared" si="193"/>
        <v>84494621.249999985</v>
      </c>
      <c r="I300" s="68">
        <f>I284-I292</f>
        <v>84494621.249999985</v>
      </c>
      <c r="J300" s="68">
        <f t="shared" si="193"/>
        <v>84734686.25</v>
      </c>
      <c r="K300" s="68">
        <f t="shared" si="193"/>
        <v>84734686.25</v>
      </c>
      <c r="L300" s="68">
        <f t="shared" si="193"/>
        <v>84734686.25</v>
      </c>
      <c r="M300" s="68">
        <f t="shared" si="193"/>
        <v>84734686.25</v>
      </c>
      <c r="N300" s="68">
        <f t="shared" si="193"/>
        <v>84734686.25</v>
      </c>
      <c r="O300" s="132">
        <f t="shared" si="193"/>
        <v>84734686.25</v>
      </c>
      <c r="P300" s="28"/>
    </row>
    <row r="301" spans="2:17" ht="21" thickBot="1">
      <c r="B301" s="178"/>
      <c r="C301" s="182" t="s">
        <v>389</v>
      </c>
      <c r="D301" s="61">
        <f t="shared" ref="D301:O301" si="194">D285-D293</f>
        <v>84494621.249999985</v>
      </c>
      <c r="E301" s="61">
        <f t="shared" si="194"/>
        <v>168989242.49999997</v>
      </c>
      <c r="F301" s="61">
        <f t="shared" si="194"/>
        <v>253483863.74999994</v>
      </c>
      <c r="G301" s="61">
        <f t="shared" si="194"/>
        <v>337978484.99999994</v>
      </c>
      <c r="H301" s="61">
        <f t="shared" si="194"/>
        <v>422473106.24999994</v>
      </c>
      <c r="I301" s="61">
        <f t="shared" si="194"/>
        <v>506967727.49999994</v>
      </c>
      <c r="J301" s="61">
        <f t="shared" si="194"/>
        <v>591702413.75</v>
      </c>
      <c r="K301" s="61">
        <f t="shared" si="194"/>
        <v>676437100</v>
      </c>
      <c r="L301" s="61">
        <f t="shared" si="194"/>
        <v>761171786.25</v>
      </c>
      <c r="M301" s="61">
        <f t="shared" si="194"/>
        <v>845906472.5</v>
      </c>
      <c r="N301" s="61">
        <f t="shared" si="194"/>
        <v>930641158.75</v>
      </c>
      <c r="O301" s="131">
        <f t="shared" si="194"/>
        <v>1015375845</v>
      </c>
      <c r="P301" s="28"/>
    </row>
    <row r="302" spans="2:17"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</row>
    <row r="303" spans="2:17">
      <c r="D303" t="s">
        <v>419</v>
      </c>
      <c r="E303" s="28"/>
      <c r="F303" s="28"/>
      <c r="G303" s="28" t="s">
        <v>427</v>
      </c>
      <c r="H303" s="28" t="s">
        <v>428</v>
      </c>
      <c r="I303" s="28"/>
      <c r="J303" s="28"/>
      <c r="K303" s="28"/>
      <c r="L303" s="28"/>
      <c r="M303" s="28"/>
      <c r="N303" s="28"/>
      <c r="O303" s="28"/>
      <c r="P303" s="28"/>
      <c r="Q303" s="1" t="s">
        <v>383</v>
      </c>
    </row>
    <row r="304" spans="2:17" ht="21" thickBot="1">
      <c r="B304" s="161">
        <v>8</v>
      </c>
      <c r="D304" t="s">
        <v>422</v>
      </c>
      <c r="H304" t="s">
        <v>429</v>
      </c>
      <c r="J304" t="s">
        <v>430</v>
      </c>
      <c r="N304" s="23" t="s">
        <v>431</v>
      </c>
      <c r="O304">
        <v>72</v>
      </c>
      <c r="Q304" s="171">
        <v>0.1</v>
      </c>
    </row>
    <row r="305" spans="2:17" ht="21" thickBot="1">
      <c r="B305" s="163">
        <f>B263+1</f>
        <v>2032</v>
      </c>
      <c r="C305" s="164"/>
      <c r="D305" s="165" t="s">
        <v>363</v>
      </c>
      <c r="E305" s="165" t="s">
        <v>364</v>
      </c>
      <c r="F305" s="165" t="s">
        <v>365</v>
      </c>
      <c r="G305" s="165" t="s">
        <v>366</v>
      </c>
      <c r="H305" s="165" t="s">
        <v>367</v>
      </c>
      <c r="I305" s="165" t="s">
        <v>368</v>
      </c>
      <c r="J305" s="165" t="s">
        <v>369</v>
      </c>
      <c r="K305" s="165" t="s">
        <v>370</v>
      </c>
      <c r="L305" s="165" t="s">
        <v>371</v>
      </c>
      <c r="M305" s="165" t="s">
        <v>372</v>
      </c>
      <c r="N305" s="165" t="s">
        <v>373</v>
      </c>
      <c r="O305" s="165" t="s">
        <v>374</v>
      </c>
      <c r="P305" s="1"/>
    </row>
    <row r="306" spans="2:17">
      <c r="B306" s="166">
        <f>B304</f>
        <v>8</v>
      </c>
      <c r="C306" s="120" t="s">
        <v>375</v>
      </c>
      <c r="D306" s="56">
        <f>$D$16/12*$E$8</f>
        <v>15375</v>
      </c>
      <c r="E306" s="56">
        <f t="shared" ref="E306:O306" si="195">$D$16/12*$E$8</f>
        <v>15375</v>
      </c>
      <c r="F306" s="56">
        <f t="shared" si="195"/>
        <v>15375</v>
      </c>
      <c r="G306" s="56">
        <f t="shared" si="195"/>
        <v>15375</v>
      </c>
      <c r="H306" s="56">
        <f t="shared" si="195"/>
        <v>15375</v>
      </c>
      <c r="I306" s="56">
        <f t="shared" si="195"/>
        <v>15375</v>
      </c>
      <c r="J306" s="56">
        <f t="shared" si="195"/>
        <v>15375</v>
      </c>
      <c r="K306" s="56">
        <f t="shared" si="195"/>
        <v>15375</v>
      </c>
      <c r="L306" s="56">
        <f t="shared" si="195"/>
        <v>15375</v>
      </c>
      <c r="M306" s="56">
        <f t="shared" si="195"/>
        <v>15375</v>
      </c>
      <c r="N306" s="56">
        <f t="shared" si="195"/>
        <v>15375</v>
      </c>
      <c r="O306" s="125">
        <f t="shared" si="195"/>
        <v>15375</v>
      </c>
      <c r="P306" s="28"/>
    </row>
    <row r="307" spans="2:17">
      <c r="B307" s="167" t="s">
        <v>376</v>
      </c>
      <c r="C307" s="119" t="s">
        <v>377</v>
      </c>
      <c r="D307" s="84">
        <f>D266*(1-$B$309)</f>
        <v>8941.0912499999995</v>
      </c>
      <c r="E307" s="68">
        <f t="shared" ref="E307:O307" si="196">E266*(1-$B$309)</f>
        <v>8941.0912499999995</v>
      </c>
      <c r="F307" s="68">
        <f t="shared" si="196"/>
        <v>8941.0912499999995</v>
      </c>
      <c r="G307" s="68">
        <f t="shared" si="196"/>
        <v>8941.0912499999995</v>
      </c>
      <c r="H307" s="68">
        <f t="shared" si="196"/>
        <v>8941.0912499999995</v>
      </c>
      <c r="I307" s="68">
        <f t="shared" si="196"/>
        <v>8941.0912499999995</v>
      </c>
      <c r="J307" s="68">
        <f t="shared" si="196"/>
        <v>9022.5418750000008</v>
      </c>
      <c r="K307" s="68">
        <f t="shared" si="196"/>
        <v>9022.5418750000008</v>
      </c>
      <c r="L307" s="68">
        <f t="shared" si="196"/>
        <v>9022.5418750000008</v>
      </c>
      <c r="M307" s="68">
        <f t="shared" si="196"/>
        <v>9022.5418750000008</v>
      </c>
      <c r="N307" s="68">
        <f t="shared" si="196"/>
        <v>9022.5418750000008</v>
      </c>
      <c r="O307" s="132">
        <f t="shared" si="196"/>
        <v>9022.5418750000008</v>
      </c>
      <c r="P307" s="28"/>
    </row>
    <row r="308" spans="2:17">
      <c r="B308" s="186" t="s">
        <v>395</v>
      </c>
      <c r="C308" s="119" t="s">
        <v>378</v>
      </c>
      <c r="D308" s="68">
        <f>D306+D307</f>
        <v>24316.091249999998</v>
      </c>
      <c r="E308" s="68">
        <f t="shared" ref="E308:O308" si="197">E306+E307</f>
        <v>24316.091249999998</v>
      </c>
      <c r="F308" s="68">
        <f t="shared" si="197"/>
        <v>24316.091249999998</v>
      </c>
      <c r="G308" s="68">
        <f t="shared" si="197"/>
        <v>24316.091249999998</v>
      </c>
      <c r="H308" s="68">
        <f t="shared" si="197"/>
        <v>24316.091249999998</v>
      </c>
      <c r="I308" s="68">
        <f t="shared" si="197"/>
        <v>24316.091249999998</v>
      </c>
      <c r="J308" s="68">
        <f t="shared" si="197"/>
        <v>24397.541875000003</v>
      </c>
      <c r="K308" s="68">
        <f t="shared" si="197"/>
        <v>24397.541875000003</v>
      </c>
      <c r="L308" s="68">
        <f t="shared" si="197"/>
        <v>24397.541875000003</v>
      </c>
      <c r="M308" s="68">
        <f t="shared" si="197"/>
        <v>24397.541875000003</v>
      </c>
      <c r="N308" s="68">
        <f t="shared" si="197"/>
        <v>24397.541875000003</v>
      </c>
      <c r="O308" s="132">
        <f t="shared" si="197"/>
        <v>24397.541875000003</v>
      </c>
      <c r="P308" s="28"/>
    </row>
    <row r="309" spans="2:17" ht="21" thickBot="1">
      <c r="B309" s="188">
        <v>0.05</v>
      </c>
      <c r="C309" s="94" t="s">
        <v>379</v>
      </c>
      <c r="D309" s="61">
        <f>O267+D306</f>
        <v>143675</v>
      </c>
      <c r="E309" s="61">
        <f>D309+E306</f>
        <v>159050</v>
      </c>
      <c r="F309" s="61">
        <f t="shared" ref="F309:O309" si="198">E309+F306</f>
        <v>174425</v>
      </c>
      <c r="G309" s="61">
        <f t="shared" si="198"/>
        <v>189800</v>
      </c>
      <c r="H309" s="61">
        <f t="shared" si="198"/>
        <v>205175</v>
      </c>
      <c r="I309" s="61">
        <f t="shared" si="198"/>
        <v>220550</v>
      </c>
      <c r="J309" s="61">
        <f t="shared" si="198"/>
        <v>235925</v>
      </c>
      <c r="K309" s="61">
        <f t="shared" si="198"/>
        <v>251300</v>
      </c>
      <c r="L309" s="61">
        <f t="shared" si="198"/>
        <v>266675</v>
      </c>
      <c r="M309" s="61">
        <f t="shared" si="198"/>
        <v>282050</v>
      </c>
      <c r="N309" s="61">
        <f t="shared" si="198"/>
        <v>297425</v>
      </c>
      <c r="O309" s="131">
        <f t="shared" si="198"/>
        <v>312800</v>
      </c>
      <c r="P309" s="28"/>
    </row>
    <row r="310" spans="2:17">
      <c r="B310" s="186" t="s">
        <v>411</v>
      </c>
      <c r="C310" s="195" t="s">
        <v>403</v>
      </c>
      <c r="D310" s="56">
        <f>$D$16/12*$F$8</f>
        <v>5125</v>
      </c>
      <c r="E310" s="196">
        <f t="shared" ref="E310:O310" si="199">$D$16/12*$F$8</f>
        <v>5125</v>
      </c>
      <c r="F310" s="196">
        <f t="shared" si="199"/>
        <v>5125</v>
      </c>
      <c r="G310" s="196">
        <f t="shared" si="199"/>
        <v>5125</v>
      </c>
      <c r="H310" s="196">
        <f t="shared" si="199"/>
        <v>5125</v>
      </c>
      <c r="I310" s="196">
        <f t="shared" si="199"/>
        <v>5125</v>
      </c>
      <c r="J310" s="196">
        <f t="shared" si="199"/>
        <v>5125</v>
      </c>
      <c r="K310" s="196">
        <f t="shared" si="199"/>
        <v>5125</v>
      </c>
      <c r="L310" s="196">
        <f t="shared" si="199"/>
        <v>5125</v>
      </c>
      <c r="M310" s="196">
        <f t="shared" si="199"/>
        <v>5125</v>
      </c>
      <c r="N310" s="196">
        <f t="shared" si="199"/>
        <v>5125</v>
      </c>
      <c r="O310" s="197">
        <f t="shared" si="199"/>
        <v>5125</v>
      </c>
      <c r="P310" s="28"/>
    </row>
    <row r="311" spans="2:17">
      <c r="B311" s="188">
        <v>0.05</v>
      </c>
      <c r="C311" s="198" t="s">
        <v>404</v>
      </c>
      <c r="D311" s="84">
        <f>D270*(1-$B$311)</f>
        <v>3068.6019270833326</v>
      </c>
      <c r="E311" s="116">
        <f t="shared" ref="E311:O311" si="200">E270*(1-$B$311)</f>
        <v>3068.6019270833326</v>
      </c>
      <c r="F311" s="116">
        <f t="shared" si="200"/>
        <v>3068.6019270833326</v>
      </c>
      <c r="G311" s="116">
        <f t="shared" si="200"/>
        <v>3068.6019270833326</v>
      </c>
      <c r="H311" s="116">
        <f t="shared" si="200"/>
        <v>3068.6019270833326</v>
      </c>
      <c r="I311" s="116">
        <f t="shared" si="200"/>
        <v>3068.6019270833326</v>
      </c>
      <c r="J311" s="116">
        <f t="shared" si="200"/>
        <v>3068.6019270833326</v>
      </c>
      <c r="K311" s="116">
        <f t="shared" si="200"/>
        <v>3068.6019270833326</v>
      </c>
      <c r="L311" s="116">
        <f t="shared" si="200"/>
        <v>3068.6019270833326</v>
      </c>
      <c r="M311" s="116">
        <f t="shared" si="200"/>
        <v>3068.6019270833326</v>
      </c>
      <c r="N311" s="116">
        <f t="shared" si="200"/>
        <v>3068.6019270833326</v>
      </c>
      <c r="O311" s="130">
        <f t="shared" si="200"/>
        <v>3068.6019270833326</v>
      </c>
      <c r="P311" s="28"/>
    </row>
    <row r="312" spans="2:17">
      <c r="B312" s="168" t="s">
        <v>396</v>
      </c>
      <c r="C312" s="198" t="s">
        <v>405</v>
      </c>
      <c r="D312" s="116">
        <f t="shared" ref="D312:O312" si="201">D310+D311</f>
        <v>8193.6019270833331</v>
      </c>
      <c r="E312" s="116">
        <f t="shared" si="201"/>
        <v>8193.6019270833331</v>
      </c>
      <c r="F312" s="116">
        <f t="shared" si="201"/>
        <v>8193.6019270833331</v>
      </c>
      <c r="G312" s="116">
        <f t="shared" si="201"/>
        <v>8193.6019270833331</v>
      </c>
      <c r="H312" s="116">
        <f t="shared" si="201"/>
        <v>8193.6019270833331</v>
      </c>
      <c r="I312" s="116">
        <f t="shared" si="201"/>
        <v>8193.6019270833331</v>
      </c>
      <c r="J312" s="116">
        <f t="shared" si="201"/>
        <v>8193.6019270833331</v>
      </c>
      <c r="K312" s="116">
        <f t="shared" si="201"/>
        <v>8193.6019270833331</v>
      </c>
      <c r="L312" s="116">
        <f t="shared" si="201"/>
        <v>8193.6019270833331</v>
      </c>
      <c r="M312" s="116">
        <f t="shared" si="201"/>
        <v>8193.6019270833331</v>
      </c>
      <c r="N312" s="116">
        <f t="shared" si="201"/>
        <v>8193.6019270833331</v>
      </c>
      <c r="O312" s="130">
        <f t="shared" si="201"/>
        <v>8193.6019270833331</v>
      </c>
      <c r="P312" s="28"/>
    </row>
    <row r="313" spans="2:17" ht="21" thickBot="1">
      <c r="B313" s="188">
        <v>0.3</v>
      </c>
      <c r="C313" s="199" t="s">
        <v>406</v>
      </c>
      <c r="D313" s="61">
        <f>O271+D310</f>
        <v>45225</v>
      </c>
      <c r="E313" s="61">
        <f t="shared" ref="E313:N313" si="202">D313+E310</f>
        <v>50350</v>
      </c>
      <c r="F313" s="61">
        <f t="shared" si="202"/>
        <v>55475</v>
      </c>
      <c r="G313" s="61">
        <f t="shared" si="202"/>
        <v>60600</v>
      </c>
      <c r="H313" s="61">
        <f t="shared" si="202"/>
        <v>65725</v>
      </c>
      <c r="I313" s="61">
        <f t="shared" si="202"/>
        <v>70850</v>
      </c>
      <c r="J313" s="61">
        <f t="shared" si="202"/>
        <v>75975</v>
      </c>
      <c r="K313" s="61">
        <f t="shared" si="202"/>
        <v>81100</v>
      </c>
      <c r="L313" s="61">
        <f t="shared" si="202"/>
        <v>86225</v>
      </c>
      <c r="M313" s="61">
        <f t="shared" si="202"/>
        <v>91350</v>
      </c>
      <c r="N313" s="61">
        <f t="shared" si="202"/>
        <v>96475</v>
      </c>
      <c r="O313" s="131">
        <f>N313+O310</f>
        <v>101600</v>
      </c>
      <c r="P313" s="28"/>
    </row>
    <row r="314" spans="2:17">
      <c r="B314" s="191" t="s">
        <v>397</v>
      </c>
      <c r="C314" s="120" t="s">
        <v>380</v>
      </c>
      <c r="D314" s="8">
        <f>$D$16/12*$G$8</f>
        <v>0</v>
      </c>
      <c r="E314" s="8">
        <f t="shared" ref="E314:O314" si="203">$D$16/12*$G$8</f>
        <v>0</v>
      </c>
      <c r="F314" s="8">
        <f t="shared" si="203"/>
        <v>0</v>
      </c>
      <c r="G314" s="8">
        <f t="shared" si="203"/>
        <v>0</v>
      </c>
      <c r="H314" s="8">
        <f t="shared" si="203"/>
        <v>0</v>
      </c>
      <c r="I314" s="8">
        <f t="shared" si="203"/>
        <v>0</v>
      </c>
      <c r="J314" s="8">
        <f t="shared" si="203"/>
        <v>0</v>
      </c>
      <c r="K314" s="8">
        <f t="shared" si="203"/>
        <v>0</v>
      </c>
      <c r="L314" s="8">
        <f t="shared" si="203"/>
        <v>0</v>
      </c>
      <c r="M314" s="8">
        <f t="shared" si="203"/>
        <v>0</v>
      </c>
      <c r="N314" s="8">
        <f t="shared" si="203"/>
        <v>0</v>
      </c>
      <c r="O314" s="93">
        <f t="shared" si="203"/>
        <v>0</v>
      </c>
      <c r="P314" s="28"/>
      <c r="Q314" s="97"/>
    </row>
    <row r="315" spans="2:17">
      <c r="B315" s="168"/>
      <c r="C315" s="40" t="s">
        <v>382</v>
      </c>
      <c r="D315" s="78">
        <f>O274*(1-B313)</f>
        <v>0</v>
      </c>
      <c r="E315" s="8">
        <f>D314+D315</f>
        <v>0</v>
      </c>
      <c r="F315" s="8">
        <f>E314+E315</f>
        <v>0</v>
      </c>
      <c r="G315" s="8">
        <f t="shared" ref="G315:O315" si="204">F314+F315</f>
        <v>0</v>
      </c>
      <c r="H315" s="8">
        <f t="shared" si="204"/>
        <v>0</v>
      </c>
      <c r="I315" s="8">
        <f t="shared" si="204"/>
        <v>0</v>
      </c>
      <c r="J315" s="8">
        <f t="shared" si="204"/>
        <v>0</v>
      </c>
      <c r="K315" s="8">
        <f t="shared" si="204"/>
        <v>0</v>
      </c>
      <c r="L315" s="8">
        <f t="shared" si="204"/>
        <v>0</v>
      </c>
      <c r="M315" s="8">
        <f t="shared" si="204"/>
        <v>0</v>
      </c>
      <c r="N315" s="8">
        <f t="shared" si="204"/>
        <v>0</v>
      </c>
      <c r="O315" s="93">
        <f t="shared" si="204"/>
        <v>0</v>
      </c>
      <c r="P315" s="28"/>
      <c r="Q315" s="97"/>
    </row>
    <row r="316" spans="2:17">
      <c r="B316" s="168"/>
      <c r="C316" s="40" t="s">
        <v>384</v>
      </c>
      <c r="D316" s="8">
        <f>D314+D315</f>
        <v>0</v>
      </c>
      <c r="E316" s="8">
        <f t="shared" ref="E316:O316" si="205">E314+E315</f>
        <v>0</v>
      </c>
      <c r="F316" s="8">
        <f t="shared" si="205"/>
        <v>0</v>
      </c>
      <c r="G316" s="8">
        <f t="shared" si="205"/>
        <v>0</v>
      </c>
      <c r="H316" s="8">
        <f t="shared" si="205"/>
        <v>0</v>
      </c>
      <c r="I316" s="8">
        <f t="shared" si="205"/>
        <v>0</v>
      </c>
      <c r="J316" s="8">
        <f t="shared" si="205"/>
        <v>0</v>
      </c>
      <c r="K316" s="8">
        <f t="shared" si="205"/>
        <v>0</v>
      </c>
      <c r="L316" s="8">
        <f t="shared" si="205"/>
        <v>0</v>
      </c>
      <c r="M316" s="8">
        <f t="shared" si="205"/>
        <v>0</v>
      </c>
      <c r="N316" s="8">
        <f t="shared" si="205"/>
        <v>0</v>
      </c>
      <c r="O316" s="93">
        <f t="shared" si="205"/>
        <v>0</v>
      </c>
      <c r="P316" s="28"/>
      <c r="Q316" s="97"/>
    </row>
    <row r="317" spans="2:17" ht="21" thickBot="1">
      <c r="B317" s="172"/>
      <c r="C317" s="94" t="s">
        <v>385</v>
      </c>
      <c r="D317" s="61">
        <f>SUM($D316:D316)</f>
        <v>0</v>
      </c>
      <c r="E317" s="61">
        <f>SUM($D316:E316)</f>
        <v>0</v>
      </c>
      <c r="F317" s="61">
        <f>SUM($D316:F316)</f>
        <v>0</v>
      </c>
      <c r="G317" s="61">
        <f>SUM($D316:G316)</f>
        <v>0</v>
      </c>
      <c r="H317" s="61">
        <f>SUM($D316:H316)</f>
        <v>0</v>
      </c>
      <c r="I317" s="61">
        <f>SUM($D316:I316)</f>
        <v>0</v>
      </c>
      <c r="J317" s="61">
        <f>SUM($D316:J316)</f>
        <v>0</v>
      </c>
      <c r="K317" s="61">
        <f>SUM($D316:K316)</f>
        <v>0</v>
      </c>
      <c r="L317" s="61">
        <f>SUM($D316:L316)</f>
        <v>0</v>
      </c>
      <c r="M317" s="61">
        <f>SUM($D316:M316)</f>
        <v>0</v>
      </c>
      <c r="N317" s="61">
        <f>SUM($D316:N316)</f>
        <v>0</v>
      </c>
      <c r="O317" s="131">
        <f>SUM($D316:O316)</f>
        <v>0</v>
      </c>
      <c r="P317" s="28"/>
    </row>
    <row r="318" spans="2:17">
      <c r="B318" s="173">
        <f>B304</f>
        <v>8</v>
      </c>
      <c r="C318" s="174" t="s">
        <v>386</v>
      </c>
      <c r="D318" s="56">
        <f>D308*$H$7</f>
        <v>68085055.5</v>
      </c>
      <c r="E318" s="56">
        <f t="shared" ref="E318:O318" si="206">E308*$H$7</f>
        <v>68085055.5</v>
      </c>
      <c r="F318" s="56">
        <f t="shared" si="206"/>
        <v>68085055.5</v>
      </c>
      <c r="G318" s="56">
        <f t="shared" si="206"/>
        <v>68085055.5</v>
      </c>
      <c r="H318" s="56">
        <f t="shared" si="206"/>
        <v>68085055.5</v>
      </c>
      <c r="I318" s="56">
        <f t="shared" si="206"/>
        <v>68085055.5</v>
      </c>
      <c r="J318" s="56">
        <f t="shared" si="206"/>
        <v>68313117.25</v>
      </c>
      <c r="K318" s="56">
        <f t="shared" si="206"/>
        <v>68313117.25</v>
      </c>
      <c r="L318" s="56">
        <f t="shared" si="206"/>
        <v>68313117.25</v>
      </c>
      <c r="M318" s="56">
        <f t="shared" si="206"/>
        <v>68313117.25</v>
      </c>
      <c r="N318" s="56">
        <f t="shared" si="206"/>
        <v>68313117.25</v>
      </c>
      <c r="O318" s="125">
        <f t="shared" si="206"/>
        <v>68313117.25</v>
      </c>
      <c r="P318" s="28"/>
    </row>
    <row r="319" spans="2:17" ht="21" thickBot="1">
      <c r="B319" s="175"/>
      <c r="C319" s="94" t="s">
        <v>379</v>
      </c>
      <c r="D319" s="116">
        <f>D318</f>
        <v>68085055.5</v>
      </c>
      <c r="E319" s="116">
        <f t="shared" ref="E319" si="207">D319+E318</f>
        <v>136170111</v>
      </c>
      <c r="F319" s="116">
        <f>E319+F318</f>
        <v>204255166.5</v>
      </c>
      <c r="G319" s="116">
        <f t="shared" ref="G319:O319" si="208">F319+G318</f>
        <v>272340222</v>
      </c>
      <c r="H319" s="116">
        <f t="shared" si="208"/>
        <v>340425277.5</v>
      </c>
      <c r="I319" s="116">
        <f t="shared" si="208"/>
        <v>408510333</v>
      </c>
      <c r="J319" s="116">
        <f t="shared" si="208"/>
        <v>476823450.25</v>
      </c>
      <c r="K319" s="116">
        <f t="shared" si="208"/>
        <v>545136567.5</v>
      </c>
      <c r="L319" s="116">
        <f t="shared" si="208"/>
        <v>613449684.75</v>
      </c>
      <c r="M319" s="116">
        <f t="shared" si="208"/>
        <v>681762802</v>
      </c>
      <c r="N319" s="116">
        <f t="shared" si="208"/>
        <v>750075919.25</v>
      </c>
      <c r="O319" s="130">
        <f t="shared" si="208"/>
        <v>818389036.5</v>
      </c>
      <c r="P319" s="28"/>
    </row>
    <row r="320" spans="2:17">
      <c r="B320" s="175"/>
      <c r="C320" s="195" t="s">
        <v>407</v>
      </c>
      <c r="D320" s="56">
        <f>D312*$I$7</f>
        <v>147484834.6875</v>
      </c>
      <c r="E320" s="56">
        <f>E312*$I$7</f>
        <v>147484834.6875</v>
      </c>
      <c r="F320" s="56">
        <f t="shared" ref="F320:O320" si="209">F312*$I$7</f>
        <v>147484834.6875</v>
      </c>
      <c r="G320" s="56">
        <f t="shared" si="209"/>
        <v>147484834.6875</v>
      </c>
      <c r="H320" s="56">
        <f t="shared" si="209"/>
        <v>147484834.6875</v>
      </c>
      <c r="I320" s="56">
        <f t="shared" si="209"/>
        <v>147484834.6875</v>
      </c>
      <c r="J320" s="56">
        <f t="shared" si="209"/>
        <v>147484834.6875</v>
      </c>
      <c r="K320" s="56">
        <f t="shared" si="209"/>
        <v>147484834.6875</v>
      </c>
      <c r="L320" s="56">
        <f t="shared" si="209"/>
        <v>147484834.6875</v>
      </c>
      <c r="M320" s="56">
        <f t="shared" si="209"/>
        <v>147484834.6875</v>
      </c>
      <c r="N320" s="56">
        <f t="shared" si="209"/>
        <v>147484834.6875</v>
      </c>
      <c r="O320" s="125">
        <f t="shared" si="209"/>
        <v>147484834.6875</v>
      </c>
      <c r="P320" s="28"/>
    </row>
    <row r="321" spans="2:17" ht="21" thickBot="1">
      <c r="B321" s="175"/>
      <c r="C321" s="199" t="s">
        <v>379</v>
      </c>
      <c r="D321" s="61">
        <f>D320</f>
        <v>147484834.6875</v>
      </c>
      <c r="E321" s="61">
        <f>D321+E320</f>
        <v>294969669.375</v>
      </c>
      <c r="F321" s="61">
        <f>E321+F320</f>
        <v>442454504.0625</v>
      </c>
      <c r="G321" s="61">
        <f t="shared" ref="G321:O321" si="210">F321+G320</f>
        <v>589939338.75</v>
      </c>
      <c r="H321" s="61">
        <f t="shared" si="210"/>
        <v>737424173.4375</v>
      </c>
      <c r="I321" s="61">
        <f t="shared" si="210"/>
        <v>884909008.125</v>
      </c>
      <c r="J321" s="61">
        <f t="shared" si="210"/>
        <v>1032393842.8125</v>
      </c>
      <c r="K321" s="61">
        <f t="shared" si="210"/>
        <v>1179878677.5</v>
      </c>
      <c r="L321" s="61">
        <f t="shared" si="210"/>
        <v>1327363512.1875</v>
      </c>
      <c r="M321" s="61">
        <f t="shared" si="210"/>
        <v>1474848346.875</v>
      </c>
      <c r="N321" s="61">
        <f t="shared" si="210"/>
        <v>1622333181.5625</v>
      </c>
      <c r="O321" s="131">
        <f t="shared" si="210"/>
        <v>1769818016.25</v>
      </c>
      <c r="P321" s="28"/>
    </row>
    <row r="322" spans="2:17">
      <c r="B322" s="175"/>
      <c r="C322" s="119" t="s">
        <v>380</v>
      </c>
      <c r="D322" s="56">
        <f t="shared" ref="D322:O323" si="211">D314*$J$7</f>
        <v>0</v>
      </c>
      <c r="E322" s="56">
        <f t="shared" si="211"/>
        <v>0</v>
      </c>
      <c r="F322" s="56">
        <f t="shared" si="211"/>
        <v>0</v>
      </c>
      <c r="G322" s="56">
        <f t="shared" si="211"/>
        <v>0</v>
      </c>
      <c r="H322" s="56">
        <f t="shared" si="211"/>
        <v>0</v>
      </c>
      <c r="I322" s="56">
        <f t="shared" si="211"/>
        <v>0</v>
      </c>
      <c r="J322" s="56">
        <f t="shared" si="211"/>
        <v>0</v>
      </c>
      <c r="K322" s="56">
        <f t="shared" si="211"/>
        <v>0</v>
      </c>
      <c r="L322" s="56">
        <f t="shared" si="211"/>
        <v>0</v>
      </c>
      <c r="M322" s="56">
        <f t="shared" si="211"/>
        <v>0</v>
      </c>
      <c r="N322" s="56">
        <f t="shared" si="211"/>
        <v>0</v>
      </c>
      <c r="O322" s="125">
        <f t="shared" si="211"/>
        <v>0</v>
      </c>
      <c r="P322" s="28"/>
      <c r="Q322" s="97"/>
    </row>
    <row r="323" spans="2:17">
      <c r="B323" s="175"/>
      <c r="C323" s="40" t="s">
        <v>382</v>
      </c>
      <c r="D323" s="8">
        <f t="shared" si="211"/>
        <v>0</v>
      </c>
      <c r="E323" s="8">
        <f t="shared" si="211"/>
        <v>0</v>
      </c>
      <c r="F323" s="8">
        <f t="shared" si="211"/>
        <v>0</v>
      </c>
      <c r="G323" s="8">
        <f t="shared" si="211"/>
        <v>0</v>
      </c>
      <c r="H323" s="8">
        <f t="shared" si="211"/>
        <v>0</v>
      </c>
      <c r="I323" s="8">
        <f t="shared" si="211"/>
        <v>0</v>
      </c>
      <c r="J323" s="8">
        <f t="shared" si="211"/>
        <v>0</v>
      </c>
      <c r="K323" s="8">
        <f t="shared" si="211"/>
        <v>0</v>
      </c>
      <c r="L323" s="8">
        <f t="shared" si="211"/>
        <v>0</v>
      </c>
      <c r="M323" s="8">
        <f t="shared" si="211"/>
        <v>0</v>
      </c>
      <c r="N323" s="8">
        <f t="shared" si="211"/>
        <v>0</v>
      </c>
      <c r="O323" s="93">
        <f t="shared" si="211"/>
        <v>0</v>
      </c>
      <c r="P323" s="28"/>
      <c r="Q323" s="97"/>
    </row>
    <row r="324" spans="2:17">
      <c r="B324" s="175"/>
      <c r="C324" s="40" t="s">
        <v>384</v>
      </c>
      <c r="D324" s="8">
        <f>D322+D323</f>
        <v>0</v>
      </c>
      <c r="E324" s="8">
        <f>E322+E323</f>
        <v>0</v>
      </c>
      <c r="F324" s="8">
        <f>F322+F323</f>
        <v>0</v>
      </c>
      <c r="G324" s="8">
        <f t="shared" ref="G324:N324" si="212">G322+G323</f>
        <v>0</v>
      </c>
      <c r="H324" s="8">
        <f t="shared" si="212"/>
        <v>0</v>
      </c>
      <c r="I324" s="8">
        <f t="shared" si="212"/>
        <v>0</v>
      </c>
      <c r="J324" s="8">
        <f t="shared" si="212"/>
        <v>0</v>
      </c>
      <c r="K324" s="8">
        <f t="shared" si="212"/>
        <v>0</v>
      </c>
      <c r="L324" s="8">
        <f t="shared" si="212"/>
        <v>0</v>
      </c>
      <c r="M324" s="8">
        <f t="shared" si="212"/>
        <v>0</v>
      </c>
      <c r="N324" s="8">
        <f t="shared" si="212"/>
        <v>0</v>
      </c>
      <c r="O324" s="93">
        <f>O322+O323</f>
        <v>0</v>
      </c>
      <c r="P324" s="28"/>
      <c r="Q324" s="176" t="s">
        <v>387</v>
      </c>
    </row>
    <row r="325" spans="2:17" ht="21" thickBot="1">
      <c r="B325" s="175"/>
      <c r="C325" s="177" t="s">
        <v>385</v>
      </c>
      <c r="D325" s="61">
        <f>D324</f>
        <v>0</v>
      </c>
      <c r="E325" s="61">
        <f t="shared" ref="E325:O325" si="213">D325+E324</f>
        <v>0</v>
      </c>
      <c r="F325" s="61">
        <f t="shared" si="213"/>
        <v>0</v>
      </c>
      <c r="G325" s="61">
        <f t="shared" si="213"/>
        <v>0</v>
      </c>
      <c r="H325" s="61">
        <f t="shared" si="213"/>
        <v>0</v>
      </c>
      <c r="I325" s="61">
        <f t="shared" si="213"/>
        <v>0</v>
      </c>
      <c r="J325" s="61">
        <f t="shared" si="213"/>
        <v>0</v>
      </c>
      <c r="K325" s="61">
        <f t="shared" si="213"/>
        <v>0</v>
      </c>
      <c r="L325" s="61">
        <f t="shared" si="213"/>
        <v>0</v>
      </c>
      <c r="M325" s="61">
        <f t="shared" si="213"/>
        <v>0</v>
      </c>
      <c r="N325" s="61">
        <f t="shared" si="213"/>
        <v>0</v>
      </c>
      <c r="O325" s="131">
        <f t="shared" si="213"/>
        <v>0</v>
      </c>
      <c r="P325" s="28"/>
      <c r="Q325" s="97">
        <f>O325*$Q$30</f>
        <v>0</v>
      </c>
    </row>
    <row r="326" spans="2:17">
      <c r="B326" s="175"/>
      <c r="C326" s="138" t="s">
        <v>388</v>
      </c>
      <c r="D326" s="68">
        <f>D318+D320+D324</f>
        <v>215569890.1875</v>
      </c>
      <c r="E326" s="68">
        <f t="shared" ref="E326:O326" si="214">E318+E320+E324</f>
        <v>215569890.1875</v>
      </c>
      <c r="F326" s="68">
        <f t="shared" si="214"/>
        <v>215569890.1875</v>
      </c>
      <c r="G326" s="68">
        <f t="shared" si="214"/>
        <v>215569890.1875</v>
      </c>
      <c r="H326" s="68">
        <f t="shared" si="214"/>
        <v>215569890.1875</v>
      </c>
      <c r="I326" s="68">
        <f t="shared" si="214"/>
        <v>215569890.1875</v>
      </c>
      <c r="J326" s="68">
        <f t="shared" si="214"/>
        <v>215797951.9375</v>
      </c>
      <c r="K326" s="68">
        <f t="shared" si="214"/>
        <v>215797951.9375</v>
      </c>
      <c r="L326" s="68">
        <f t="shared" si="214"/>
        <v>215797951.9375</v>
      </c>
      <c r="M326" s="68">
        <f t="shared" si="214"/>
        <v>215797951.9375</v>
      </c>
      <c r="N326" s="68">
        <f t="shared" si="214"/>
        <v>215797951.9375</v>
      </c>
      <c r="O326" s="132">
        <f t="shared" si="214"/>
        <v>215797951.9375</v>
      </c>
      <c r="P326" s="28"/>
      <c r="Q326" s="97"/>
    </row>
    <row r="327" spans="2:17" ht="21" thickBot="1">
      <c r="B327" s="178"/>
      <c r="C327" s="177" t="s">
        <v>389</v>
      </c>
      <c r="D327" s="61">
        <f>D326</f>
        <v>215569890.1875</v>
      </c>
      <c r="E327" s="61">
        <f t="shared" ref="E327:O327" si="215">E326+D327</f>
        <v>431139780.375</v>
      </c>
      <c r="F327" s="61">
        <f t="shared" si="215"/>
        <v>646709670.5625</v>
      </c>
      <c r="G327" s="61">
        <f t="shared" si="215"/>
        <v>862279560.75</v>
      </c>
      <c r="H327" s="61">
        <f t="shared" si="215"/>
        <v>1077849450.9375</v>
      </c>
      <c r="I327" s="61">
        <f t="shared" si="215"/>
        <v>1293419341.125</v>
      </c>
      <c r="J327" s="61">
        <f t="shared" si="215"/>
        <v>1509217293.0625</v>
      </c>
      <c r="K327" s="61">
        <f t="shared" si="215"/>
        <v>1725015245</v>
      </c>
      <c r="L327" s="61">
        <f t="shared" si="215"/>
        <v>1940813196.9375</v>
      </c>
      <c r="M327" s="61">
        <f t="shared" si="215"/>
        <v>2156611148.875</v>
      </c>
      <c r="N327" s="61">
        <f t="shared" si="215"/>
        <v>2372409100.8125</v>
      </c>
      <c r="O327" s="131">
        <f t="shared" si="215"/>
        <v>2588207052.75</v>
      </c>
      <c r="P327" s="28"/>
    </row>
    <row r="328" spans="2:17">
      <c r="B328" s="179">
        <f>B304</f>
        <v>8</v>
      </c>
      <c r="C328" s="180" t="s">
        <v>386</v>
      </c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125"/>
      <c r="P328" s="28"/>
    </row>
    <row r="329" spans="2:17" ht="21" thickBot="1">
      <c r="B329" s="175"/>
      <c r="C329" s="94" t="s">
        <v>379</v>
      </c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30"/>
      <c r="P329" s="28"/>
    </row>
    <row r="330" spans="2:17">
      <c r="B330" s="175"/>
      <c r="C330" s="119" t="s">
        <v>380</v>
      </c>
      <c r="D330" s="56">
        <f t="shared" ref="D330:O331" si="216">D314*$K$7</f>
        <v>0</v>
      </c>
      <c r="E330" s="56">
        <f t="shared" si="216"/>
        <v>0</v>
      </c>
      <c r="F330" s="56">
        <f t="shared" si="216"/>
        <v>0</v>
      </c>
      <c r="G330" s="56">
        <f t="shared" si="216"/>
        <v>0</v>
      </c>
      <c r="H330" s="56">
        <f t="shared" si="216"/>
        <v>0</v>
      </c>
      <c r="I330" s="56">
        <f t="shared" si="216"/>
        <v>0</v>
      </c>
      <c r="J330" s="56">
        <f t="shared" si="216"/>
        <v>0</v>
      </c>
      <c r="K330" s="56">
        <f t="shared" si="216"/>
        <v>0</v>
      </c>
      <c r="L330" s="56">
        <f t="shared" si="216"/>
        <v>0</v>
      </c>
      <c r="M330" s="56">
        <f t="shared" si="216"/>
        <v>0</v>
      </c>
      <c r="N330" s="56">
        <f t="shared" si="216"/>
        <v>0</v>
      </c>
      <c r="O330" s="125">
        <f t="shared" si="216"/>
        <v>0</v>
      </c>
      <c r="P330" s="28"/>
    </row>
    <row r="331" spans="2:17">
      <c r="B331" s="175"/>
      <c r="C331" s="40" t="s">
        <v>382</v>
      </c>
      <c r="D331" s="8">
        <f t="shared" si="216"/>
        <v>0</v>
      </c>
      <c r="E331" s="8">
        <f t="shared" si="216"/>
        <v>0</v>
      </c>
      <c r="F331" s="8">
        <f t="shared" si="216"/>
        <v>0</v>
      </c>
      <c r="G331" s="8">
        <f t="shared" si="216"/>
        <v>0</v>
      </c>
      <c r="H331" s="8">
        <f t="shared" si="216"/>
        <v>0</v>
      </c>
      <c r="I331" s="8">
        <f t="shared" si="216"/>
        <v>0</v>
      </c>
      <c r="J331" s="8">
        <f t="shared" si="216"/>
        <v>0</v>
      </c>
      <c r="K331" s="8">
        <f t="shared" si="216"/>
        <v>0</v>
      </c>
      <c r="L331" s="8">
        <f t="shared" si="216"/>
        <v>0</v>
      </c>
      <c r="M331" s="8">
        <f t="shared" si="216"/>
        <v>0</v>
      </c>
      <c r="N331" s="8">
        <f t="shared" si="216"/>
        <v>0</v>
      </c>
      <c r="O331" s="93">
        <f t="shared" si="216"/>
        <v>0</v>
      </c>
      <c r="P331" s="28"/>
    </row>
    <row r="332" spans="2:17">
      <c r="B332" s="175"/>
      <c r="C332" s="40" t="s">
        <v>384</v>
      </c>
      <c r="D332" s="8">
        <f>D330+D331</f>
        <v>0</v>
      </c>
      <c r="E332" s="8">
        <f>E330+E331</f>
        <v>0</v>
      </c>
      <c r="F332" s="8">
        <f t="shared" ref="F332:O332" si="217">F330+F331</f>
        <v>0</v>
      </c>
      <c r="G332" s="8">
        <f t="shared" si="217"/>
        <v>0</v>
      </c>
      <c r="H332" s="8">
        <f t="shared" si="217"/>
        <v>0</v>
      </c>
      <c r="I332" s="8">
        <f t="shared" si="217"/>
        <v>0</v>
      </c>
      <c r="J332" s="8">
        <f t="shared" si="217"/>
        <v>0</v>
      </c>
      <c r="K332" s="8">
        <f t="shared" si="217"/>
        <v>0</v>
      </c>
      <c r="L332" s="8">
        <f t="shared" si="217"/>
        <v>0</v>
      </c>
      <c r="M332" s="8">
        <f t="shared" si="217"/>
        <v>0</v>
      </c>
      <c r="N332" s="8">
        <f t="shared" si="217"/>
        <v>0</v>
      </c>
      <c r="O332" s="93">
        <f t="shared" si="217"/>
        <v>0</v>
      </c>
      <c r="P332" s="28"/>
      <c r="Q332" s="1" t="s">
        <v>390</v>
      </c>
    </row>
    <row r="333" spans="2:17" ht="21" thickBot="1">
      <c r="B333" s="175"/>
      <c r="C333" s="177" t="s">
        <v>385</v>
      </c>
      <c r="D333" s="61">
        <f>D332</f>
        <v>0</v>
      </c>
      <c r="E333" s="61">
        <f t="shared" ref="E333:O333" si="218">D333+E332</f>
        <v>0</v>
      </c>
      <c r="F333" s="61">
        <f t="shared" si="218"/>
        <v>0</v>
      </c>
      <c r="G333" s="61">
        <f t="shared" si="218"/>
        <v>0</v>
      </c>
      <c r="H333" s="61">
        <f t="shared" si="218"/>
        <v>0</v>
      </c>
      <c r="I333" s="61">
        <f t="shared" si="218"/>
        <v>0</v>
      </c>
      <c r="J333" s="61">
        <f t="shared" si="218"/>
        <v>0</v>
      </c>
      <c r="K333" s="61">
        <f t="shared" si="218"/>
        <v>0</v>
      </c>
      <c r="L333" s="61">
        <f t="shared" si="218"/>
        <v>0</v>
      </c>
      <c r="M333" s="61">
        <f t="shared" si="218"/>
        <v>0</v>
      </c>
      <c r="N333" s="61">
        <f t="shared" si="218"/>
        <v>0</v>
      </c>
      <c r="O333" s="131">
        <f t="shared" si="218"/>
        <v>0</v>
      </c>
      <c r="P333" s="28"/>
      <c r="Q333" s="97">
        <f>O333*$Q$30</f>
        <v>0</v>
      </c>
    </row>
    <row r="334" spans="2:17">
      <c r="B334" s="175"/>
      <c r="C334" s="181" t="s">
        <v>388</v>
      </c>
      <c r="D334" s="68">
        <f>D328+D332</f>
        <v>0</v>
      </c>
      <c r="E334" s="68">
        <f t="shared" ref="E334:O334" si="219">E328+E332</f>
        <v>0</v>
      </c>
      <c r="F334" s="68">
        <f t="shared" si="219"/>
        <v>0</v>
      </c>
      <c r="G334" s="68">
        <f t="shared" si="219"/>
        <v>0</v>
      </c>
      <c r="H334" s="68">
        <f t="shared" si="219"/>
        <v>0</v>
      </c>
      <c r="I334" s="68">
        <f t="shared" si="219"/>
        <v>0</v>
      </c>
      <c r="J334" s="68">
        <f t="shared" si="219"/>
        <v>0</v>
      </c>
      <c r="K334" s="68">
        <f t="shared" si="219"/>
        <v>0</v>
      </c>
      <c r="L334" s="68">
        <f t="shared" si="219"/>
        <v>0</v>
      </c>
      <c r="M334" s="68">
        <f t="shared" si="219"/>
        <v>0</v>
      </c>
      <c r="N334" s="68">
        <f t="shared" si="219"/>
        <v>0</v>
      </c>
      <c r="O334" s="132">
        <f t="shared" si="219"/>
        <v>0</v>
      </c>
      <c r="P334" s="28"/>
    </row>
    <row r="335" spans="2:17" ht="21" thickBot="1">
      <c r="B335" s="178"/>
      <c r="C335" s="182" t="s">
        <v>389</v>
      </c>
      <c r="D335" s="61">
        <f>D334</f>
        <v>0</v>
      </c>
      <c r="E335" s="61">
        <f t="shared" ref="E335:O335" si="220">D335+E334</f>
        <v>0</v>
      </c>
      <c r="F335" s="61">
        <f t="shared" si="220"/>
        <v>0</v>
      </c>
      <c r="G335" s="61">
        <f t="shared" si="220"/>
        <v>0</v>
      </c>
      <c r="H335" s="61">
        <f t="shared" si="220"/>
        <v>0</v>
      </c>
      <c r="I335" s="61">
        <f t="shared" si="220"/>
        <v>0</v>
      </c>
      <c r="J335" s="61">
        <f t="shared" si="220"/>
        <v>0</v>
      </c>
      <c r="K335" s="61">
        <f t="shared" si="220"/>
        <v>0</v>
      </c>
      <c r="L335" s="61">
        <f t="shared" si="220"/>
        <v>0</v>
      </c>
      <c r="M335" s="61">
        <f t="shared" si="220"/>
        <v>0</v>
      </c>
      <c r="N335" s="61">
        <f t="shared" si="220"/>
        <v>0</v>
      </c>
      <c r="O335" s="131">
        <f t="shared" si="220"/>
        <v>0</v>
      </c>
      <c r="P335" s="28"/>
    </row>
    <row r="336" spans="2:17">
      <c r="B336" s="183">
        <f>B304</f>
        <v>8</v>
      </c>
      <c r="C336" s="180" t="s">
        <v>386</v>
      </c>
      <c r="D336" s="56">
        <f>D318-D328</f>
        <v>68085055.5</v>
      </c>
      <c r="E336" s="56">
        <f t="shared" ref="E336:O336" si="221">E318-E328</f>
        <v>68085055.5</v>
      </c>
      <c r="F336" s="56">
        <f t="shared" si="221"/>
        <v>68085055.5</v>
      </c>
      <c r="G336" s="56">
        <f t="shared" si="221"/>
        <v>68085055.5</v>
      </c>
      <c r="H336" s="56">
        <f t="shared" si="221"/>
        <v>68085055.5</v>
      </c>
      <c r="I336" s="56">
        <f t="shared" si="221"/>
        <v>68085055.5</v>
      </c>
      <c r="J336" s="56">
        <f t="shared" si="221"/>
        <v>68313117.25</v>
      </c>
      <c r="K336" s="56">
        <f t="shared" si="221"/>
        <v>68313117.25</v>
      </c>
      <c r="L336" s="56">
        <f t="shared" si="221"/>
        <v>68313117.25</v>
      </c>
      <c r="M336" s="56">
        <f t="shared" si="221"/>
        <v>68313117.25</v>
      </c>
      <c r="N336" s="56">
        <f t="shared" si="221"/>
        <v>68313117.25</v>
      </c>
      <c r="O336" s="125">
        <f t="shared" si="221"/>
        <v>68313117.25</v>
      </c>
      <c r="P336" s="28"/>
    </row>
    <row r="337" spans="2:17" ht="21" thickBot="1">
      <c r="B337" s="175"/>
      <c r="C337" s="94" t="s">
        <v>379</v>
      </c>
      <c r="D337" s="116">
        <f t="shared" ref="D337:O337" si="222">D319-D329</f>
        <v>68085055.5</v>
      </c>
      <c r="E337" s="116">
        <f t="shared" si="222"/>
        <v>136170111</v>
      </c>
      <c r="F337" s="116">
        <f t="shared" si="222"/>
        <v>204255166.5</v>
      </c>
      <c r="G337" s="116">
        <f t="shared" si="222"/>
        <v>272340222</v>
      </c>
      <c r="H337" s="116">
        <f t="shared" si="222"/>
        <v>340425277.5</v>
      </c>
      <c r="I337" s="116">
        <f t="shared" si="222"/>
        <v>408510333</v>
      </c>
      <c r="J337" s="116">
        <f t="shared" si="222"/>
        <v>476823450.25</v>
      </c>
      <c r="K337" s="116">
        <f t="shared" si="222"/>
        <v>545136567.5</v>
      </c>
      <c r="L337" s="116">
        <f t="shared" si="222"/>
        <v>613449684.75</v>
      </c>
      <c r="M337" s="116">
        <f t="shared" si="222"/>
        <v>681762802</v>
      </c>
      <c r="N337" s="116">
        <f t="shared" si="222"/>
        <v>750075919.25</v>
      </c>
      <c r="O337" s="130">
        <f t="shared" si="222"/>
        <v>818389036.5</v>
      </c>
      <c r="P337" s="28"/>
    </row>
    <row r="338" spans="2:17">
      <c r="B338" s="175"/>
      <c r="C338" s="119" t="s">
        <v>380</v>
      </c>
      <c r="D338" s="56">
        <f>D322-D330</f>
        <v>0</v>
      </c>
      <c r="E338" s="56">
        <f t="shared" ref="E338:O340" si="223">E322-E330</f>
        <v>0</v>
      </c>
      <c r="F338" s="56">
        <f t="shared" si="223"/>
        <v>0</v>
      </c>
      <c r="G338" s="56">
        <f t="shared" si="223"/>
        <v>0</v>
      </c>
      <c r="H338" s="56">
        <f t="shared" si="223"/>
        <v>0</v>
      </c>
      <c r="I338" s="56">
        <f t="shared" si="223"/>
        <v>0</v>
      </c>
      <c r="J338" s="56">
        <f t="shared" si="223"/>
        <v>0</v>
      </c>
      <c r="K338" s="56">
        <f t="shared" si="223"/>
        <v>0</v>
      </c>
      <c r="L338" s="56">
        <f t="shared" si="223"/>
        <v>0</v>
      </c>
      <c r="M338" s="56">
        <f t="shared" si="223"/>
        <v>0</v>
      </c>
      <c r="N338" s="56">
        <f t="shared" si="223"/>
        <v>0</v>
      </c>
      <c r="O338" s="125">
        <f t="shared" si="223"/>
        <v>0</v>
      </c>
      <c r="P338" s="28"/>
    </row>
    <row r="339" spans="2:17">
      <c r="B339" s="175"/>
      <c r="C339" s="40" t="s">
        <v>382</v>
      </c>
      <c r="D339" s="8">
        <f>D323-D331</f>
        <v>0</v>
      </c>
      <c r="E339" s="8">
        <f t="shared" si="223"/>
        <v>0</v>
      </c>
      <c r="F339" s="8">
        <f t="shared" si="223"/>
        <v>0</v>
      </c>
      <c r="G339" s="8">
        <f t="shared" si="223"/>
        <v>0</v>
      </c>
      <c r="H339" s="8">
        <f t="shared" si="223"/>
        <v>0</v>
      </c>
      <c r="I339" s="8">
        <f t="shared" si="223"/>
        <v>0</v>
      </c>
      <c r="J339" s="8">
        <f t="shared" si="223"/>
        <v>0</v>
      </c>
      <c r="K339" s="8">
        <f t="shared" si="223"/>
        <v>0</v>
      </c>
      <c r="L339" s="8">
        <f t="shared" si="223"/>
        <v>0</v>
      </c>
      <c r="M339" s="8">
        <f t="shared" si="223"/>
        <v>0</v>
      </c>
      <c r="N339" s="8">
        <f t="shared" si="223"/>
        <v>0</v>
      </c>
      <c r="O339" s="93">
        <f t="shared" si="223"/>
        <v>0</v>
      </c>
      <c r="P339" s="28"/>
      <c r="Q339" s="184">
        <f>B304</f>
        <v>8</v>
      </c>
    </row>
    <row r="340" spans="2:17">
      <c r="B340" s="175"/>
      <c r="C340" s="40" t="s">
        <v>384</v>
      </c>
      <c r="D340" s="8">
        <f>D324-D332</f>
        <v>0</v>
      </c>
      <c r="E340" s="8">
        <f t="shared" si="223"/>
        <v>0</v>
      </c>
      <c r="F340" s="8">
        <f t="shared" si="223"/>
        <v>0</v>
      </c>
      <c r="G340" s="8">
        <f t="shared" si="223"/>
        <v>0</v>
      </c>
      <c r="H340" s="8">
        <f t="shared" si="223"/>
        <v>0</v>
      </c>
      <c r="I340" s="8">
        <f t="shared" si="223"/>
        <v>0</v>
      </c>
      <c r="J340" s="8">
        <f t="shared" si="223"/>
        <v>0</v>
      </c>
      <c r="K340" s="8">
        <f t="shared" si="223"/>
        <v>0</v>
      </c>
      <c r="L340" s="8">
        <f t="shared" si="223"/>
        <v>0</v>
      </c>
      <c r="M340" s="8">
        <f t="shared" si="223"/>
        <v>0</v>
      </c>
      <c r="N340" s="8">
        <f t="shared" si="223"/>
        <v>0</v>
      </c>
      <c r="O340" s="93">
        <f t="shared" si="223"/>
        <v>0</v>
      </c>
      <c r="P340" s="28"/>
      <c r="Q340" s="1" t="s">
        <v>391</v>
      </c>
    </row>
    <row r="341" spans="2:17" ht="21" thickBot="1">
      <c r="B341" s="175"/>
      <c r="C341" s="177" t="s">
        <v>385</v>
      </c>
      <c r="D341" s="61">
        <f t="shared" ref="D341:O342" si="224">D325-D333</f>
        <v>0</v>
      </c>
      <c r="E341" s="61">
        <f t="shared" si="224"/>
        <v>0</v>
      </c>
      <c r="F341" s="61">
        <f t="shared" si="224"/>
        <v>0</v>
      </c>
      <c r="G341" s="61">
        <f t="shared" si="224"/>
        <v>0</v>
      </c>
      <c r="H341" s="61">
        <f t="shared" si="224"/>
        <v>0</v>
      </c>
      <c r="I341" s="61">
        <f t="shared" si="224"/>
        <v>0</v>
      </c>
      <c r="J341" s="61">
        <f t="shared" si="224"/>
        <v>0</v>
      </c>
      <c r="K341" s="61">
        <f t="shared" si="224"/>
        <v>0</v>
      </c>
      <c r="L341" s="61">
        <f t="shared" si="224"/>
        <v>0</v>
      </c>
      <c r="M341" s="61">
        <f t="shared" si="224"/>
        <v>0</v>
      </c>
      <c r="N341" s="61">
        <f t="shared" si="224"/>
        <v>0</v>
      </c>
      <c r="O341" s="131">
        <f t="shared" si="224"/>
        <v>0</v>
      </c>
      <c r="P341" s="28"/>
      <c r="Q341" s="97">
        <f>O341*$Q$30</f>
        <v>0</v>
      </c>
    </row>
    <row r="342" spans="2:17">
      <c r="B342" s="175"/>
      <c r="C342" s="181" t="s">
        <v>388</v>
      </c>
      <c r="D342" s="68">
        <f>D326-D334</f>
        <v>215569890.1875</v>
      </c>
      <c r="E342" s="68">
        <f>E326-E334</f>
        <v>215569890.1875</v>
      </c>
      <c r="F342" s="68">
        <f>F326-F334</f>
        <v>215569890.1875</v>
      </c>
      <c r="G342" s="68">
        <f t="shared" si="224"/>
        <v>215569890.1875</v>
      </c>
      <c r="H342" s="68">
        <f t="shared" si="224"/>
        <v>215569890.1875</v>
      </c>
      <c r="I342" s="68">
        <f t="shared" si="224"/>
        <v>215569890.1875</v>
      </c>
      <c r="J342" s="68">
        <f t="shared" si="224"/>
        <v>215797951.9375</v>
      </c>
      <c r="K342" s="68">
        <f t="shared" si="224"/>
        <v>215797951.9375</v>
      </c>
      <c r="L342" s="68">
        <f t="shared" si="224"/>
        <v>215797951.9375</v>
      </c>
      <c r="M342" s="68">
        <f>M326-M334</f>
        <v>215797951.9375</v>
      </c>
      <c r="N342" s="68">
        <f t="shared" si="224"/>
        <v>215797951.9375</v>
      </c>
      <c r="O342" s="132">
        <f>O326-O334</f>
        <v>215797951.9375</v>
      </c>
      <c r="P342" s="28"/>
    </row>
    <row r="343" spans="2:17" ht="21" thickBot="1">
      <c r="B343" s="178"/>
      <c r="C343" s="182" t="s">
        <v>389</v>
      </c>
      <c r="D343" s="61">
        <f t="shared" ref="D343:O343" si="225">D327-D335</f>
        <v>215569890.1875</v>
      </c>
      <c r="E343" s="61">
        <f t="shared" si="225"/>
        <v>431139780.375</v>
      </c>
      <c r="F343" s="61">
        <f t="shared" si="225"/>
        <v>646709670.5625</v>
      </c>
      <c r="G343" s="61">
        <f t="shared" si="225"/>
        <v>862279560.75</v>
      </c>
      <c r="H343" s="61">
        <f t="shared" si="225"/>
        <v>1077849450.9375</v>
      </c>
      <c r="I343" s="61">
        <f t="shared" si="225"/>
        <v>1293419341.125</v>
      </c>
      <c r="J343" s="61">
        <f t="shared" si="225"/>
        <v>1509217293.0625</v>
      </c>
      <c r="K343" s="61">
        <f t="shared" si="225"/>
        <v>1725015245</v>
      </c>
      <c r="L343" s="61">
        <f t="shared" si="225"/>
        <v>1940813196.9375</v>
      </c>
      <c r="M343" s="61">
        <f t="shared" si="225"/>
        <v>2156611148.875</v>
      </c>
      <c r="N343" s="61">
        <f t="shared" si="225"/>
        <v>2372409100.8125</v>
      </c>
      <c r="O343" s="131">
        <f t="shared" si="225"/>
        <v>2588207052.75</v>
      </c>
      <c r="P343" s="28"/>
    </row>
    <row r="344" spans="2:17"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</row>
    <row r="345" spans="2:17">
      <c r="D345" t="s">
        <v>432</v>
      </c>
      <c r="E345" s="28"/>
      <c r="F345" s="28"/>
      <c r="G345" s="28" t="s">
        <v>433</v>
      </c>
      <c r="H345" s="28" t="s">
        <v>428</v>
      </c>
      <c r="I345" s="28"/>
      <c r="J345" s="28"/>
      <c r="K345" s="28"/>
      <c r="L345" s="28"/>
      <c r="M345" s="28"/>
      <c r="N345" s="28"/>
      <c r="O345" s="28"/>
      <c r="P345" s="28"/>
      <c r="Q345" s="1" t="s">
        <v>383</v>
      </c>
    </row>
    <row r="346" spans="2:17" ht="21" thickBot="1">
      <c r="B346" s="161">
        <v>9</v>
      </c>
      <c r="D346" t="s">
        <v>434</v>
      </c>
      <c r="H346" t="s">
        <v>435</v>
      </c>
      <c r="J346" t="s">
        <v>436</v>
      </c>
      <c r="N346" s="23" t="s">
        <v>431</v>
      </c>
      <c r="O346">
        <v>252</v>
      </c>
      <c r="Q346" s="171">
        <v>0.1</v>
      </c>
    </row>
    <row r="347" spans="2:17" ht="21" thickBot="1">
      <c r="B347" s="163">
        <f>B305+1</f>
        <v>2033</v>
      </c>
      <c r="C347" s="164"/>
      <c r="D347" s="165" t="s">
        <v>363</v>
      </c>
      <c r="E347" s="165" t="s">
        <v>364</v>
      </c>
      <c r="F347" s="165" t="s">
        <v>365</v>
      </c>
      <c r="G347" s="165" t="s">
        <v>366</v>
      </c>
      <c r="H347" s="165" t="s">
        <v>367</v>
      </c>
      <c r="I347" s="165" t="s">
        <v>368</v>
      </c>
      <c r="J347" s="165" t="s">
        <v>369</v>
      </c>
      <c r="K347" s="165" t="s">
        <v>370</v>
      </c>
      <c r="L347" s="165" t="s">
        <v>371</v>
      </c>
      <c r="M347" s="165" t="s">
        <v>372</v>
      </c>
      <c r="N347" s="165" t="s">
        <v>373</v>
      </c>
      <c r="O347" s="165" t="s">
        <v>374</v>
      </c>
      <c r="P347" s="1"/>
    </row>
    <row r="348" spans="2:17">
      <c r="B348" s="166">
        <f>B346</f>
        <v>9</v>
      </c>
      <c r="C348" s="120" t="s">
        <v>375</v>
      </c>
      <c r="D348" s="56">
        <f>$D$17/12*$E$8</f>
        <v>36900</v>
      </c>
      <c r="E348" s="56">
        <f>$D$17/12*$E$8</f>
        <v>36900</v>
      </c>
      <c r="F348" s="56">
        <f t="shared" ref="F348:O348" si="226">$D$17/12*$E$8</f>
        <v>36900</v>
      </c>
      <c r="G348" s="56">
        <f t="shared" si="226"/>
        <v>36900</v>
      </c>
      <c r="H348" s="56">
        <f t="shared" si="226"/>
        <v>36900</v>
      </c>
      <c r="I348" s="56">
        <f t="shared" si="226"/>
        <v>36900</v>
      </c>
      <c r="J348" s="56">
        <f t="shared" si="226"/>
        <v>36900</v>
      </c>
      <c r="K348" s="56">
        <f t="shared" si="226"/>
        <v>36900</v>
      </c>
      <c r="L348" s="56">
        <f t="shared" si="226"/>
        <v>36900</v>
      </c>
      <c r="M348" s="56">
        <f t="shared" si="226"/>
        <v>36900</v>
      </c>
      <c r="N348" s="56">
        <f t="shared" si="226"/>
        <v>36900</v>
      </c>
      <c r="O348" s="125">
        <f t="shared" si="226"/>
        <v>36900</v>
      </c>
      <c r="P348" s="28"/>
    </row>
    <row r="349" spans="2:17">
      <c r="B349" s="167" t="s">
        <v>376</v>
      </c>
      <c r="C349" s="119" t="s">
        <v>377</v>
      </c>
      <c r="D349" s="84">
        <f>D308*(1-$B$351)</f>
        <v>23100.286687499996</v>
      </c>
      <c r="E349" s="68">
        <f t="shared" ref="E349:O349" si="227">E308*(1-$B$351)</f>
        <v>23100.286687499996</v>
      </c>
      <c r="F349" s="68">
        <f t="shared" si="227"/>
        <v>23100.286687499996</v>
      </c>
      <c r="G349" s="68">
        <f t="shared" si="227"/>
        <v>23100.286687499996</v>
      </c>
      <c r="H349" s="68">
        <f t="shared" si="227"/>
        <v>23100.286687499996</v>
      </c>
      <c r="I349" s="68">
        <f t="shared" si="227"/>
        <v>23100.286687499996</v>
      </c>
      <c r="J349" s="68">
        <f t="shared" si="227"/>
        <v>23177.664781250001</v>
      </c>
      <c r="K349" s="68">
        <f t="shared" si="227"/>
        <v>23177.664781250001</v>
      </c>
      <c r="L349" s="68">
        <f t="shared" si="227"/>
        <v>23177.664781250001</v>
      </c>
      <c r="M349" s="68">
        <f t="shared" si="227"/>
        <v>23177.664781250001</v>
      </c>
      <c r="N349" s="68">
        <f t="shared" si="227"/>
        <v>23177.664781250001</v>
      </c>
      <c r="O349" s="132">
        <f t="shared" si="227"/>
        <v>23177.664781250001</v>
      </c>
      <c r="P349" s="28"/>
    </row>
    <row r="350" spans="2:17">
      <c r="B350" s="186" t="s">
        <v>395</v>
      </c>
      <c r="C350" s="119" t="s">
        <v>378</v>
      </c>
      <c r="D350" s="68">
        <f>D348+D349</f>
        <v>60000.286687499996</v>
      </c>
      <c r="E350" s="68">
        <f t="shared" ref="E350:O350" si="228">E348+E349</f>
        <v>60000.286687499996</v>
      </c>
      <c r="F350" s="68">
        <f t="shared" si="228"/>
        <v>60000.286687499996</v>
      </c>
      <c r="G350" s="68">
        <f t="shared" si="228"/>
        <v>60000.286687499996</v>
      </c>
      <c r="H350" s="68">
        <f t="shared" si="228"/>
        <v>60000.286687499996</v>
      </c>
      <c r="I350" s="68">
        <f t="shared" si="228"/>
        <v>60000.286687499996</v>
      </c>
      <c r="J350" s="68">
        <f t="shared" si="228"/>
        <v>60077.664781250001</v>
      </c>
      <c r="K350" s="68">
        <f t="shared" si="228"/>
        <v>60077.664781250001</v>
      </c>
      <c r="L350" s="68">
        <f t="shared" si="228"/>
        <v>60077.664781250001</v>
      </c>
      <c r="M350" s="68">
        <f t="shared" si="228"/>
        <v>60077.664781250001</v>
      </c>
      <c r="N350" s="68">
        <f t="shared" si="228"/>
        <v>60077.664781250001</v>
      </c>
      <c r="O350" s="132">
        <f t="shared" si="228"/>
        <v>60077.664781250001</v>
      </c>
      <c r="P350" s="28"/>
    </row>
    <row r="351" spans="2:17" ht="21" thickBot="1">
      <c r="B351" s="188">
        <v>0.05</v>
      </c>
      <c r="C351" s="94" t="s">
        <v>379</v>
      </c>
      <c r="D351" s="61">
        <f>O309+D348</f>
        <v>349700</v>
      </c>
      <c r="E351" s="61">
        <f>D351+E348</f>
        <v>386600</v>
      </c>
      <c r="F351" s="61">
        <f t="shared" ref="F351:O351" si="229">E351+F348</f>
        <v>423500</v>
      </c>
      <c r="G351" s="61">
        <f t="shared" si="229"/>
        <v>460400</v>
      </c>
      <c r="H351" s="61">
        <f t="shared" si="229"/>
        <v>497300</v>
      </c>
      <c r="I351" s="61">
        <f t="shared" si="229"/>
        <v>534200</v>
      </c>
      <c r="J351" s="61">
        <f t="shared" si="229"/>
        <v>571100</v>
      </c>
      <c r="K351" s="61">
        <f t="shared" si="229"/>
        <v>608000</v>
      </c>
      <c r="L351" s="61">
        <f t="shared" si="229"/>
        <v>644900</v>
      </c>
      <c r="M351" s="61">
        <f t="shared" si="229"/>
        <v>681800</v>
      </c>
      <c r="N351" s="61">
        <f t="shared" si="229"/>
        <v>718700</v>
      </c>
      <c r="O351" s="131">
        <f t="shared" si="229"/>
        <v>755600</v>
      </c>
      <c r="P351" s="28"/>
    </row>
    <row r="352" spans="2:17">
      <c r="B352" s="186" t="s">
        <v>411</v>
      </c>
      <c r="C352" s="195" t="s">
        <v>403</v>
      </c>
      <c r="D352" s="56">
        <f>$D$17/12*$F$8</f>
        <v>12300</v>
      </c>
      <c r="E352" s="196">
        <f t="shared" ref="E352:O352" si="230">$D$17/12*$F$8</f>
        <v>12300</v>
      </c>
      <c r="F352" s="196">
        <f t="shared" si="230"/>
        <v>12300</v>
      </c>
      <c r="G352" s="196">
        <f t="shared" si="230"/>
        <v>12300</v>
      </c>
      <c r="H352" s="196">
        <f t="shared" si="230"/>
        <v>12300</v>
      </c>
      <c r="I352" s="196">
        <f t="shared" si="230"/>
        <v>12300</v>
      </c>
      <c r="J352" s="196">
        <f t="shared" si="230"/>
        <v>12300</v>
      </c>
      <c r="K352" s="196">
        <f t="shared" si="230"/>
        <v>12300</v>
      </c>
      <c r="L352" s="196">
        <f t="shared" si="230"/>
        <v>12300</v>
      </c>
      <c r="M352" s="196">
        <f t="shared" si="230"/>
        <v>12300</v>
      </c>
      <c r="N352" s="196">
        <f t="shared" si="230"/>
        <v>12300</v>
      </c>
      <c r="O352" s="197">
        <f t="shared" si="230"/>
        <v>12300</v>
      </c>
      <c r="P352" s="28"/>
    </row>
    <row r="353" spans="2:17">
      <c r="B353" s="188">
        <v>0.05</v>
      </c>
      <c r="C353" s="198" t="s">
        <v>404</v>
      </c>
      <c r="D353" s="84">
        <f>D312*(1-$B$353)</f>
        <v>7783.9218307291658</v>
      </c>
      <c r="E353" s="116">
        <f t="shared" ref="E353:O353" si="231">E312*(1-$B$353)</f>
        <v>7783.9218307291658</v>
      </c>
      <c r="F353" s="116">
        <f t="shared" si="231"/>
        <v>7783.9218307291658</v>
      </c>
      <c r="G353" s="116">
        <f t="shared" si="231"/>
        <v>7783.9218307291658</v>
      </c>
      <c r="H353" s="116">
        <f t="shared" si="231"/>
        <v>7783.9218307291658</v>
      </c>
      <c r="I353" s="116">
        <f t="shared" si="231"/>
        <v>7783.9218307291658</v>
      </c>
      <c r="J353" s="116">
        <f t="shared" si="231"/>
        <v>7783.9218307291658</v>
      </c>
      <c r="K353" s="116">
        <f t="shared" si="231"/>
        <v>7783.9218307291658</v>
      </c>
      <c r="L353" s="116">
        <f t="shared" si="231"/>
        <v>7783.9218307291658</v>
      </c>
      <c r="M353" s="116">
        <f t="shared" si="231"/>
        <v>7783.9218307291658</v>
      </c>
      <c r="N353" s="116">
        <f t="shared" si="231"/>
        <v>7783.9218307291658</v>
      </c>
      <c r="O353" s="130">
        <f t="shared" si="231"/>
        <v>7783.9218307291658</v>
      </c>
      <c r="P353" s="28"/>
    </row>
    <row r="354" spans="2:17">
      <c r="B354" s="168" t="s">
        <v>396</v>
      </c>
      <c r="C354" s="198" t="s">
        <v>405</v>
      </c>
      <c r="D354" s="116">
        <f t="shared" ref="D354:O354" si="232">D352+D353</f>
        <v>20083.921830729167</v>
      </c>
      <c r="E354" s="116">
        <f t="shared" si="232"/>
        <v>20083.921830729167</v>
      </c>
      <c r="F354" s="116">
        <f t="shared" si="232"/>
        <v>20083.921830729167</v>
      </c>
      <c r="G354" s="116">
        <f t="shared" si="232"/>
        <v>20083.921830729167</v>
      </c>
      <c r="H354" s="116">
        <f t="shared" si="232"/>
        <v>20083.921830729167</v>
      </c>
      <c r="I354" s="116">
        <f t="shared" si="232"/>
        <v>20083.921830729167</v>
      </c>
      <c r="J354" s="116">
        <f t="shared" si="232"/>
        <v>20083.921830729167</v>
      </c>
      <c r="K354" s="116">
        <f t="shared" si="232"/>
        <v>20083.921830729167</v>
      </c>
      <c r="L354" s="116">
        <f t="shared" si="232"/>
        <v>20083.921830729167</v>
      </c>
      <c r="M354" s="116">
        <f t="shared" si="232"/>
        <v>20083.921830729167</v>
      </c>
      <c r="N354" s="116">
        <f t="shared" si="232"/>
        <v>20083.921830729167</v>
      </c>
      <c r="O354" s="130">
        <f t="shared" si="232"/>
        <v>20083.921830729167</v>
      </c>
      <c r="P354" s="28"/>
    </row>
    <row r="355" spans="2:17" ht="21" thickBot="1">
      <c r="B355" s="188">
        <v>0.3</v>
      </c>
      <c r="C355" s="199" t="s">
        <v>406</v>
      </c>
      <c r="D355" s="61">
        <f>O313+D352</f>
        <v>113900</v>
      </c>
      <c r="E355" s="61">
        <f t="shared" ref="E355:N355" si="233">D355+E352</f>
        <v>126200</v>
      </c>
      <c r="F355" s="61">
        <f t="shared" si="233"/>
        <v>138500</v>
      </c>
      <c r="G355" s="61">
        <f t="shared" si="233"/>
        <v>150800</v>
      </c>
      <c r="H355" s="61">
        <f t="shared" si="233"/>
        <v>163100</v>
      </c>
      <c r="I355" s="61">
        <f t="shared" si="233"/>
        <v>175400</v>
      </c>
      <c r="J355" s="61">
        <f t="shared" si="233"/>
        <v>187700</v>
      </c>
      <c r="K355" s="61">
        <f t="shared" si="233"/>
        <v>200000</v>
      </c>
      <c r="L355" s="61">
        <f t="shared" si="233"/>
        <v>212300</v>
      </c>
      <c r="M355" s="61">
        <f t="shared" si="233"/>
        <v>224600</v>
      </c>
      <c r="N355" s="61">
        <f t="shared" si="233"/>
        <v>236900</v>
      </c>
      <c r="O355" s="131">
        <f>N355+O352</f>
        <v>249200</v>
      </c>
      <c r="P355" s="28"/>
    </row>
    <row r="356" spans="2:17">
      <c r="B356" s="191" t="s">
        <v>397</v>
      </c>
      <c r="C356" s="120" t="s">
        <v>380</v>
      </c>
      <c r="D356" s="8">
        <f>$D$17/12*$G$8</f>
        <v>0</v>
      </c>
      <c r="E356" s="8">
        <f t="shared" ref="E356:O356" si="234">$D$17/12*$G$8</f>
        <v>0</v>
      </c>
      <c r="F356" s="8">
        <f t="shared" si="234"/>
        <v>0</v>
      </c>
      <c r="G356" s="8">
        <f t="shared" si="234"/>
        <v>0</v>
      </c>
      <c r="H356" s="8">
        <f t="shared" si="234"/>
        <v>0</v>
      </c>
      <c r="I356" s="8">
        <f t="shared" si="234"/>
        <v>0</v>
      </c>
      <c r="J356" s="8">
        <f t="shared" si="234"/>
        <v>0</v>
      </c>
      <c r="K356" s="8">
        <f t="shared" si="234"/>
        <v>0</v>
      </c>
      <c r="L356" s="8">
        <f t="shared" si="234"/>
        <v>0</v>
      </c>
      <c r="M356" s="8">
        <f t="shared" si="234"/>
        <v>0</v>
      </c>
      <c r="N356" s="8">
        <f t="shared" si="234"/>
        <v>0</v>
      </c>
      <c r="O356" s="93">
        <f t="shared" si="234"/>
        <v>0</v>
      </c>
      <c r="P356" s="28"/>
      <c r="Q356" s="97"/>
    </row>
    <row r="357" spans="2:17">
      <c r="B357" s="168"/>
      <c r="C357" s="40" t="s">
        <v>382</v>
      </c>
      <c r="D357" s="78">
        <f>O316*(1-B355)</f>
        <v>0</v>
      </c>
      <c r="E357" s="8">
        <f>D356+D357</f>
        <v>0</v>
      </c>
      <c r="F357" s="8">
        <f>E356+E357</f>
        <v>0</v>
      </c>
      <c r="G357" s="8">
        <f t="shared" ref="G357:O357" si="235">F356+F357</f>
        <v>0</v>
      </c>
      <c r="H357" s="8">
        <f t="shared" si="235"/>
        <v>0</v>
      </c>
      <c r="I357" s="8">
        <f t="shared" si="235"/>
        <v>0</v>
      </c>
      <c r="J357" s="8">
        <f t="shared" si="235"/>
        <v>0</v>
      </c>
      <c r="K357" s="8">
        <f t="shared" si="235"/>
        <v>0</v>
      </c>
      <c r="L357" s="8">
        <f t="shared" si="235"/>
        <v>0</v>
      </c>
      <c r="M357" s="8">
        <f t="shared" si="235"/>
        <v>0</v>
      </c>
      <c r="N357" s="8">
        <f t="shared" si="235"/>
        <v>0</v>
      </c>
      <c r="O357" s="93">
        <f t="shared" si="235"/>
        <v>0</v>
      </c>
      <c r="P357" s="28"/>
      <c r="Q357" s="97"/>
    </row>
    <row r="358" spans="2:17">
      <c r="B358" s="168"/>
      <c r="C358" s="40" t="s">
        <v>384</v>
      </c>
      <c r="D358" s="8">
        <f>D356+D357</f>
        <v>0</v>
      </c>
      <c r="E358" s="8">
        <f t="shared" ref="E358:O358" si="236">E356+E357</f>
        <v>0</v>
      </c>
      <c r="F358" s="8">
        <f t="shared" si="236"/>
        <v>0</v>
      </c>
      <c r="G358" s="8">
        <f t="shared" si="236"/>
        <v>0</v>
      </c>
      <c r="H358" s="8">
        <f t="shared" si="236"/>
        <v>0</v>
      </c>
      <c r="I358" s="8">
        <f t="shared" si="236"/>
        <v>0</v>
      </c>
      <c r="J358" s="8">
        <f t="shared" si="236"/>
        <v>0</v>
      </c>
      <c r="K358" s="8">
        <f t="shared" si="236"/>
        <v>0</v>
      </c>
      <c r="L358" s="8">
        <f t="shared" si="236"/>
        <v>0</v>
      </c>
      <c r="M358" s="8">
        <f t="shared" si="236"/>
        <v>0</v>
      </c>
      <c r="N358" s="8">
        <f t="shared" si="236"/>
        <v>0</v>
      </c>
      <c r="O358" s="93">
        <f t="shared" si="236"/>
        <v>0</v>
      </c>
      <c r="P358" s="28"/>
      <c r="Q358" s="97"/>
    </row>
    <row r="359" spans="2:17" ht="21" thickBot="1">
      <c r="B359" s="172"/>
      <c r="C359" s="94" t="s">
        <v>385</v>
      </c>
      <c r="D359" s="61">
        <f>SUM($D358:D358)</f>
        <v>0</v>
      </c>
      <c r="E359" s="61">
        <f>SUM($D358:E358)</f>
        <v>0</v>
      </c>
      <c r="F359" s="61">
        <f>SUM($D358:F358)</f>
        <v>0</v>
      </c>
      <c r="G359" s="61">
        <f>SUM($D358:G358)</f>
        <v>0</v>
      </c>
      <c r="H359" s="61">
        <f>SUM($D358:H358)</f>
        <v>0</v>
      </c>
      <c r="I359" s="61">
        <f>SUM($D358:I358)</f>
        <v>0</v>
      </c>
      <c r="J359" s="61">
        <f>SUM($D358:J358)</f>
        <v>0</v>
      </c>
      <c r="K359" s="61">
        <f>SUM($D358:K358)</f>
        <v>0</v>
      </c>
      <c r="L359" s="61">
        <f>SUM($D358:L358)</f>
        <v>0</v>
      </c>
      <c r="M359" s="61">
        <f>SUM($D358:M358)</f>
        <v>0</v>
      </c>
      <c r="N359" s="61">
        <f>SUM($D358:N358)</f>
        <v>0</v>
      </c>
      <c r="O359" s="131">
        <f>SUM($D358:O358)</f>
        <v>0</v>
      </c>
      <c r="P359" s="28"/>
    </row>
    <row r="360" spans="2:17">
      <c r="B360" s="173">
        <f>B346</f>
        <v>9</v>
      </c>
      <c r="C360" s="174" t="s">
        <v>386</v>
      </c>
      <c r="D360" s="56">
        <f>D350*$H$7</f>
        <v>168000802.72499999</v>
      </c>
      <c r="E360" s="56">
        <f t="shared" ref="E360:O360" si="237">E350*$H$7</f>
        <v>168000802.72499999</v>
      </c>
      <c r="F360" s="56">
        <f t="shared" si="237"/>
        <v>168000802.72499999</v>
      </c>
      <c r="G360" s="56">
        <f t="shared" si="237"/>
        <v>168000802.72499999</v>
      </c>
      <c r="H360" s="56">
        <f t="shared" si="237"/>
        <v>168000802.72499999</v>
      </c>
      <c r="I360" s="56">
        <f t="shared" si="237"/>
        <v>168000802.72499999</v>
      </c>
      <c r="J360" s="56">
        <f t="shared" si="237"/>
        <v>168217461.38750002</v>
      </c>
      <c r="K360" s="56">
        <f t="shared" si="237"/>
        <v>168217461.38750002</v>
      </c>
      <c r="L360" s="56">
        <f t="shared" si="237"/>
        <v>168217461.38750002</v>
      </c>
      <c r="M360" s="56">
        <f t="shared" si="237"/>
        <v>168217461.38750002</v>
      </c>
      <c r="N360" s="56">
        <f t="shared" si="237"/>
        <v>168217461.38750002</v>
      </c>
      <c r="O360" s="125">
        <f t="shared" si="237"/>
        <v>168217461.38750002</v>
      </c>
      <c r="P360" s="28"/>
    </row>
    <row r="361" spans="2:17" ht="21" thickBot="1">
      <c r="B361" s="175"/>
      <c r="C361" s="94" t="s">
        <v>379</v>
      </c>
      <c r="D361" s="116">
        <f>D360</f>
        <v>168000802.72499999</v>
      </c>
      <c r="E361" s="116">
        <f t="shared" ref="E361:O361" si="238">D361+E360</f>
        <v>336001605.44999999</v>
      </c>
      <c r="F361" s="116">
        <f t="shared" si="238"/>
        <v>504002408.17499995</v>
      </c>
      <c r="G361" s="116">
        <f t="shared" si="238"/>
        <v>672003210.89999998</v>
      </c>
      <c r="H361" s="116">
        <f t="shared" si="238"/>
        <v>840004013.625</v>
      </c>
      <c r="I361" s="116">
        <f t="shared" si="238"/>
        <v>1008004816.35</v>
      </c>
      <c r="J361" s="116">
        <f t="shared" si="238"/>
        <v>1176222277.7375</v>
      </c>
      <c r="K361" s="116">
        <f t="shared" si="238"/>
        <v>1344439739.125</v>
      </c>
      <c r="L361" s="116">
        <f t="shared" si="238"/>
        <v>1512657200.5125</v>
      </c>
      <c r="M361" s="116">
        <f t="shared" si="238"/>
        <v>1680874661.9000001</v>
      </c>
      <c r="N361" s="116">
        <f t="shared" si="238"/>
        <v>1849092123.2875001</v>
      </c>
      <c r="O361" s="130">
        <f t="shared" si="238"/>
        <v>2017309584.6750002</v>
      </c>
      <c r="P361" s="28"/>
    </row>
    <row r="362" spans="2:17">
      <c r="B362" s="175"/>
      <c r="C362" s="195" t="s">
        <v>407</v>
      </c>
      <c r="D362" s="56">
        <f>D354*$I$7</f>
        <v>361510592.953125</v>
      </c>
      <c r="E362" s="56">
        <f>E354*$I$7</f>
        <v>361510592.953125</v>
      </c>
      <c r="F362" s="56">
        <f t="shared" ref="F362:O362" si="239">F354*$I$7</f>
        <v>361510592.953125</v>
      </c>
      <c r="G362" s="56">
        <f t="shared" si="239"/>
        <v>361510592.953125</v>
      </c>
      <c r="H362" s="56">
        <f t="shared" si="239"/>
        <v>361510592.953125</v>
      </c>
      <c r="I362" s="56">
        <f t="shared" si="239"/>
        <v>361510592.953125</v>
      </c>
      <c r="J362" s="56">
        <f t="shared" si="239"/>
        <v>361510592.953125</v>
      </c>
      <c r="K362" s="56">
        <f t="shared" si="239"/>
        <v>361510592.953125</v>
      </c>
      <c r="L362" s="56">
        <f t="shared" si="239"/>
        <v>361510592.953125</v>
      </c>
      <c r="M362" s="56">
        <f t="shared" si="239"/>
        <v>361510592.953125</v>
      </c>
      <c r="N362" s="56">
        <f t="shared" si="239"/>
        <v>361510592.953125</v>
      </c>
      <c r="O362" s="125">
        <f t="shared" si="239"/>
        <v>361510592.953125</v>
      </c>
      <c r="P362" s="28"/>
    </row>
    <row r="363" spans="2:17" ht="21" thickBot="1">
      <c r="B363" s="175"/>
      <c r="C363" s="199" t="s">
        <v>379</v>
      </c>
      <c r="D363" s="61">
        <f>D362</f>
        <v>361510592.953125</v>
      </c>
      <c r="E363" s="61">
        <f>D363+E362</f>
        <v>723021185.90625</v>
      </c>
      <c r="F363" s="61">
        <f>E363+F362</f>
        <v>1084531778.859375</v>
      </c>
      <c r="G363" s="61">
        <f t="shared" ref="G363:O363" si="240">F363+G362</f>
        <v>1446042371.8125</v>
      </c>
      <c r="H363" s="61">
        <f t="shared" si="240"/>
        <v>1807552964.765625</v>
      </c>
      <c r="I363" s="61">
        <f t="shared" si="240"/>
        <v>2169063557.71875</v>
      </c>
      <c r="J363" s="61">
        <f t="shared" si="240"/>
        <v>2530574150.671875</v>
      </c>
      <c r="K363" s="61">
        <f t="shared" si="240"/>
        <v>2892084743.625</v>
      </c>
      <c r="L363" s="61">
        <f t="shared" si="240"/>
        <v>3253595336.578125</v>
      </c>
      <c r="M363" s="61">
        <f t="shared" si="240"/>
        <v>3615105929.53125</v>
      </c>
      <c r="N363" s="61">
        <f t="shared" si="240"/>
        <v>3976616522.484375</v>
      </c>
      <c r="O363" s="131">
        <f t="shared" si="240"/>
        <v>4338127115.4375</v>
      </c>
      <c r="P363" s="28"/>
    </row>
    <row r="364" spans="2:17">
      <c r="B364" s="175"/>
      <c r="C364" s="119" t="s">
        <v>380</v>
      </c>
      <c r="D364" s="56">
        <f>D356*$J$7</f>
        <v>0</v>
      </c>
      <c r="E364" s="56">
        <f t="shared" ref="E364:O364" si="241">E356*$J$7</f>
        <v>0</v>
      </c>
      <c r="F364" s="56">
        <f t="shared" si="241"/>
        <v>0</v>
      </c>
      <c r="G364" s="56">
        <f t="shared" si="241"/>
        <v>0</v>
      </c>
      <c r="H364" s="56">
        <f t="shared" si="241"/>
        <v>0</v>
      </c>
      <c r="I364" s="56">
        <f t="shared" si="241"/>
        <v>0</v>
      </c>
      <c r="J364" s="56">
        <f t="shared" si="241"/>
        <v>0</v>
      </c>
      <c r="K364" s="56">
        <f t="shared" si="241"/>
        <v>0</v>
      </c>
      <c r="L364" s="56">
        <f t="shared" si="241"/>
        <v>0</v>
      </c>
      <c r="M364" s="56">
        <f t="shared" si="241"/>
        <v>0</v>
      </c>
      <c r="N364" s="56">
        <f t="shared" si="241"/>
        <v>0</v>
      </c>
      <c r="O364" s="125">
        <f t="shared" si="241"/>
        <v>0</v>
      </c>
      <c r="P364" s="28"/>
      <c r="Q364" s="97"/>
    </row>
    <row r="365" spans="2:17">
      <c r="B365" s="175"/>
      <c r="C365" s="40" t="s">
        <v>382</v>
      </c>
      <c r="D365" s="8">
        <f t="shared" ref="D365:O365" si="242">D357*$J$7</f>
        <v>0</v>
      </c>
      <c r="E365" s="8">
        <f t="shared" si="242"/>
        <v>0</v>
      </c>
      <c r="F365" s="8">
        <f t="shared" si="242"/>
        <v>0</v>
      </c>
      <c r="G365" s="8">
        <f t="shared" si="242"/>
        <v>0</v>
      </c>
      <c r="H365" s="8">
        <f t="shared" si="242"/>
        <v>0</v>
      </c>
      <c r="I365" s="8">
        <f t="shared" si="242"/>
        <v>0</v>
      </c>
      <c r="J365" s="8">
        <f t="shared" si="242"/>
        <v>0</v>
      </c>
      <c r="K365" s="8">
        <f t="shared" si="242"/>
        <v>0</v>
      </c>
      <c r="L365" s="8">
        <f t="shared" si="242"/>
        <v>0</v>
      </c>
      <c r="M365" s="8">
        <f t="shared" si="242"/>
        <v>0</v>
      </c>
      <c r="N365" s="8">
        <f t="shared" si="242"/>
        <v>0</v>
      </c>
      <c r="O365" s="93">
        <f t="shared" si="242"/>
        <v>0</v>
      </c>
      <c r="P365" s="28"/>
      <c r="Q365" s="97"/>
    </row>
    <row r="366" spans="2:17">
      <c r="B366" s="175"/>
      <c r="C366" s="40" t="s">
        <v>384</v>
      </c>
      <c r="D366" s="8">
        <f>D364+D365</f>
        <v>0</v>
      </c>
      <c r="E366" s="8">
        <f>E364+E365</f>
        <v>0</v>
      </c>
      <c r="F366" s="8">
        <f>F364+F365</f>
        <v>0</v>
      </c>
      <c r="G366" s="8">
        <f t="shared" ref="G366:N366" si="243">G364+G365</f>
        <v>0</v>
      </c>
      <c r="H366" s="8">
        <f t="shared" si="243"/>
        <v>0</v>
      </c>
      <c r="I366" s="8">
        <f t="shared" si="243"/>
        <v>0</v>
      </c>
      <c r="J366" s="8">
        <f t="shared" si="243"/>
        <v>0</v>
      </c>
      <c r="K366" s="8">
        <f t="shared" si="243"/>
        <v>0</v>
      </c>
      <c r="L366" s="8">
        <f t="shared" si="243"/>
        <v>0</v>
      </c>
      <c r="M366" s="8">
        <f t="shared" si="243"/>
        <v>0</v>
      </c>
      <c r="N366" s="8">
        <f t="shared" si="243"/>
        <v>0</v>
      </c>
      <c r="O366" s="93">
        <f>O364+O365</f>
        <v>0</v>
      </c>
      <c r="P366" s="28"/>
      <c r="Q366" s="176" t="s">
        <v>387</v>
      </c>
    </row>
    <row r="367" spans="2:17" ht="21" thickBot="1">
      <c r="B367" s="175"/>
      <c r="C367" s="177" t="s">
        <v>385</v>
      </c>
      <c r="D367" s="61">
        <f>D366</f>
        <v>0</v>
      </c>
      <c r="E367" s="61">
        <f t="shared" ref="E367:O367" si="244">D367+E366</f>
        <v>0</v>
      </c>
      <c r="F367" s="61">
        <f t="shared" si="244"/>
        <v>0</v>
      </c>
      <c r="G367" s="61">
        <f t="shared" si="244"/>
        <v>0</v>
      </c>
      <c r="H367" s="61">
        <f t="shared" si="244"/>
        <v>0</v>
      </c>
      <c r="I367" s="61">
        <f t="shared" si="244"/>
        <v>0</v>
      </c>
      <c r="J367" s="61">
        <f t="shared" si="244"/>
        <v>0</v>
      </c>
      <c r="K367" s="61">
        <f t="shared" si="244"/>
        <v>0</v>
      </c>
      <c r="L367" s="61">
        <f t="shared" si="244"/>
        <v>0</v>
      </c>
      <c r="M367" s="61">
        <f t="shared" si="244"/>
        <v>0</v>
      </c>
      <c r="N367" s="61">
        <f t="shared" si="244"/>
        <v>0</v>
      </c>
      <c r="O367" s="131">
        <f t="shared" si="244"/>
        <v>0</v>
      </c>
      <c r="P367" s="28"/>
      <c r="Q367" s="97">
        <f>O367*$Q$30</f>
        <v>0</v>
      </c>
    </row>
    <row r="368" spans="2:17">
      <c r="B368" s="175"/>
      <c r="C368" s="138" t="s">
        <v>388</v>
      </c>
      <c r="D368" s="68">
        <f>D360+D362+D366</f>
        <v>529511395.67812502</v>
      </c>
      <c r="E368" s="68">
        <f t="shared" ref="E368:O368" si="245">E360+E362+E366</f>
        <v>529511395.67812502</v>
      </c>
      <c r="F368" s="68">
        <f t="shared" si="245"/>
        <v>529511395.67812502</v>
      </c>
      <c r="G368" s="68">
        <f t="shared" si="245"/>
        <v>529511395.67812502</v>
      </c>
      <c r="H368" s="68">
        <f t="shared" si="245"/>
        <v>529511395.67812502</v>
      </c>
      <c r="I368" s="68">
        <f t="shared" si="245"/>
        <v>529511395.67812502</v>
      </c>
      <c r="J368" s="68">
        <f t="shared" si="245"/>
        <v>529728054.34062505</v>
      </c>
      <c r="K368" s="68">
        <f t="shared" si="245"/>
        <v>529728054.34062505</v>
      </c>
      <c r="L368" s="68">
        <f t="shared" si="245"/>
        <v>529728054.34062505</v>
      </c>
      <c r="M368" s="68">
        <f t="shared" si="245"/>
        <v>529728054.34062505</v>
      </c>
      <c r="N368" s="68">
        <f t="shared" si="245"/>
        <v>529728054.34062505</v>
      </c>
      <c r="O368" s="132">
        <f t="shared" si="245"/>
        <v>529728054.34062505</v>
      </c>
      <c r="P368" s="28"/>
      <c r="Q368" s="97"/>
    </row>
    <row r="369" spans="2:17" ht="21" thickBot="1">
      <c r="B369" s="178"/>
      <c r="C369" s="177" t="s">
        <v>389</v>
      </c>
      <c r="D369" s="61">
        <f>D368</f>
        <v>529511395.67812502</v>
      </c>
      <c r="E369" s="61">
        <f t="shared" ref="E369:O369" si="246">E368+D369</f>
        <v>1059022791.35625</v>
      </c>
      <c r="F369" s="61">
        <f t="shared" si="246"/>
        <v>1588534187.0343752</v>
      </c>
      <c r="G369" s="61">
        <f t="shared" si="246"/>
        <v>2118045582.7125001</v>
      </c>
      <c r="H369" s="61">
        <f t="shared" si="246"/>
        <v>2647556978.390625</v>
      </c>
      <c r="I369" s="61">
        <f t="shared" si="246"/>
        <v>3177068374.0687499</v>
      </c>
      <c r="J369" s="61">
        <f t="shared" si="246"/>
        <v>3706796428.4093752</v>
      </c>
      <c r="K369" s="61">
        <f t="shared" si="246"/>
        <v>4236524482.75</v>
      </c>
      <c r="L369" s="61">
        <f t="shared" si="246"/>
        <v>4766252537.0906248</v>
      </c>
      <c r="M369" s="61">
        <f t="shared" si="246"/>
        <v>5295980591.4312496</v>
      </c>
      <c r="N369" s="61">
        <f t="shared" si="246"/>
        <v>5825708645.7718744</v>
      </c>
      <c r="O369" s="131">
        <f t="shared" si="246"/>
        <v>6355436700.1124992</v>
      </c>
      <c r="P369" s="28"/>
    </row>
    <row r="370" spans="2:17">
      <c r="B370" s="179">
        <f>B346</f>
        <v>9</v>
      </c>
      <c r="C370" s="180" t="s">
        <v>386</v>
      </c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125"/>
      <c r="P370" s="28"/>
    </row>
    <row r="371" spans="2:17" ht="21" thickBot="1">
      <c r="B371" s="175"/>
      <c r="C371" s="94" t="s">
        <v>379</v>
      </c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30"/>
      <c r="P371" s="28"/>
    </row>
    <row r="372" spans="2:17">
      <c r="B372" s="175"/>
      <c r="C372" s="119" t="s">
        <v>380</v>
      </c>
      <c r="D372" s="56">
        <f t="shared" ref="D372:O373" si="247">D356*$K$7</f>
        <v>0</v>
      </c>
      <c r="E372" s="56">
        <f t="shared" si="247"/>
        <v>0</v>
      </c>
      <c r="F372" s="56">
        <f t="shared" si="247"/>
        <v>0</v>
      </c>
      <c r="G372" s="56">
        <f t="shared" si="247"/>
        <v>0</v>
      </c>
      <c r="H372" s="56">
        <f t="shared" si="247"/>
        <v>0</v>
      </c>
      <c r="I372" s="56">
        <f t="shared" si="247"/>
        <v>0</v>
      </c>
      <c r="J372" s="56">
        <f t="shared" si="247"/>
        <v>0</v>
      </c>
      <c r="K372" s="56">
        <f t="shared" si="247"/>
        <v>0</v>
      </c>
      <c r="L372" s="56">
        <f t="shared" si="247"/>
        <v>0</v>
      </c>
      <c r="M372" s="56">
        <f t="shared" si="247"/>
        <v>0</v>
      </c>
      <c r="N372" s="56">
        <f t="shared" si="247"/>
        <v>0</v>
      </c>
      <c r="O372" s="125">
        <f t="shared" si="247"/>
        <v>0</v>
      </c>
      <c r="P372" s="28"/>
    </row>
    <row r="373" spans="2:17">
      <c r="B373" s="175"/>
      <c r="C373" s="40" t="s">
        <v>382</v>
      </c>
      <c r="D373" s="8">
        <f t="shared" si="247"/>
        <v>0</v>
      </c>
      <c r="E373" s="8">
        <f t="shared" si="247"/>
        <v>0</v>
      </c>
      <c r="F373" s="8">
        <f t="shared" si="247"/>
        <v>0</v>
      </c>
      <c r="G373" s="8">
        <f t="shared" si="247"/>
        <v>0</v>
      </c>
      <c r="H373" s="8">
        <f t="shared" si="247"/>
        <v>0</v>
      </c>
      <c r="I373" s="8">
        <f t="shared" si="247"/>
        <v>0</v>
      </c>
      <c r="J373" s="8">
        <f t="shared" si="247"/>
        <v>0</v>
      </c>
      <c r="K373" s="8">
        <f t="shared" si="247"/>
        <v>0</v>
      </c>
      <c r="L373" s="8">
        <f t="shared" si="247"/>
        <v>0</v>
      </c>
      <c r="M373" s="8">
        <f t="shared" si="247"/>
        <v>0</v>
      </c>
      <c r="N373" s="8">
        <f t="shared" si="247"/>
        <v>0</v>
      </c>
      <c r="O373" s="93">
        <f t="shared" si="247"/>
        <v>0</v>
      </c>
      <c r="P373" s="28"/>
    </row>
    <row r="374" spans="2:17">
      <c r="B374" s="175"/>
      <c r="C374" s="40" t="s">
        <v>384</v>
      </c>
      <c r="D374" s="8">
        <f>D372+D373</f>
        <v>0</v>
      </c>
      <c r="E374" s="8">
        <f>E372+E373</f>
        <v>0</v>
      </c>
      <c r="F374" s="8">
        <f t="shared" ref="F374:O374" si="248">F372+F373</f>
        <v>0</v>
      </c>
      <c r="G374" s="8">
        <f t="shared" si="248"/>
        <v>0</v>
      </c>
      <c r="H374" s="8">
        <f t="shared" si="248"/>
        <v>0</v>
      </c>
      <c r="I374" s="8">
        <f t="shared" si="248"/>
        <v>0</v>
      </c>
      <c r="J374" s="8">
        <f t="shared" si="248"/>
        <v>0</v>
      </c>
      <c r="K374" s="8">
        <f t="shared" si="248"/>
        <v>0</v>
      </c>
      <c r="L374" s="8">
        <f t="shared" si="248"/>
        <v>0</v>
      </c>
      <c r="M374" s="8">
        <f t="shared" si="248"/>
        <v>0</v>
      </c>
      <c r="N374" s="8">
        <f t="shared" si="248"/>
        <v>0</v>
      </c>
      <c r="O374" s="93">
        <f t="shared" si="248"/>
        <v>0</v>
      </c>
      <c r="P374" s="28"/>
      <c r="Q374" s="1" t="s">
        <v>390</v>
      </c>
    </row>
    <row r="375" spans="2:17" ht="21" thickBot="1">
      <c r="B375" s="175"/>
      <c r="C375" s="177" t="s">
        <v>385</v>
      </c>
      <c r="D375" s="61">
        <f>D374</f>
        <v>0</v>
      </c>
      <c r="E375" s="61">
        <f t="shared" ref="E375:O375" si="249">D375+E374</f>
        <v>0</v>
      </c>
      <c r="F375" s="61">
        <f t="shared" si="249"/>
        <v>0</v>
      </c>
      <c r="G375" s="61">
        <f t="shared" si="249"/>
        <v>0</v>
      </c>
      <c r="H375" s="61">
        <f t="shared" si="249"/>
        <v>0</v>
      </c>
      <c r="I375" s="61">
        <f t="shared" si="249"/>
        <v>0</v>
      </c>
      <c r="J375" s="61">
        <f t="shared" si="249"/>
        <v>0</v>
      </c>
      <c r="K375" s="61">
        <f t="shared" si="249"/>
        <v>0</v>
      </c>
      <c r="L375" s="61">
        <f t="shared" si="249"/>
        <v>0</v>
      </c>
      <c r="M375" s="61">
        <f t="shared" si="249"/>
        <v>0</v>
      </c>
      <c r="N375" s="61">
        <f t="shared" si="249"/>
        <v>0</v>
      </c>
      <c r="O375" s="131">
        <f t="shared" si="249"/>
        <v>0</v>
      </c>
      <c r="P375" s="28"/>
      <c r="Q375" s="97">
        <f>O375*$Q$30</f>
        <v>0</v>
      </c>
    </row>
    <row r="376" spans="2:17">
      <c r="B376" s="175"/>
      <c r="C376" s="181" t="s">
        <v>388</v>
      </c>
      <c r="D376" s="68">
        <f>D370+D374</f>
        <v>0</v>
      </c>
      <c r="E376" s="68">
        <f t="shared" ref="E376:O376" si="250">E370+E374</f>
        <v>0</v>
      </c>
      <c r="F376" s="68">
        <f t="shared" si="250"/>
        <v>0</v>
      </c>
      <c r="G376" s="68">
        <f t="shared" si="250"/>
        <v>0</v>
      </c>
      <c r="H376" s="68">
        <f t="shared" si="250"/>
        <v>0</v>
      </c>
      <c r="I376" s="68">
        <f t="shared" si="250"/>
        <v>0</v>
      </c>
      <c r="J376" s="68">
        <f t="shared" si="250"/>
        <v>0</v>
      </c>
      <c r="K376" s="68">
        <f t="shared" si="250"/>
        <v>0</v>
      </c>
      <c r="L376" s="68">
        <f t="shared" si="250"/>
        <v>0</v>
      </c>
      <c r="M376" s="68">
        <f t="shared" si="250"/>
        <v>0</v>
      </c>
      <c r="N376" s="68">
        <f t="shared" si="250"/>
        <v>0</v>
      </c>
      <c r="O376" s="132">
        <f t="shared" si="250"/>
        <v>0</v>
      </c>
      <c r="P376" s="28"/>
    </row>
    <row r="377" spans="2:17" ht="21" thickBot="1">
      <c r="B377" s="178"/>
      <c r="C377" s="182" t="s">
        <v>389</v>
      </c>
      <c r="D377" s="61">
        <f>D376</f>
        <v>0</v>
      </c>
      <c r="E377" s="61">
        <f t="shared" ref="E377:O377" si="251">D377+E376</f>
        <v>0</v>
      </c>
      <c r="F377" s="61">
        <f t="shared" si="251"/>
        <v>0</v>
      </c>
      <c r="G377" s="61">
        <f t="shared" si="251"/>
        <v>0</v>
      </c>
      <c r="H377" s="61">
        <f t="shared" si="251"/>
        <v>0</v>
      </c>
      <c r="I377" s="61">
        <f t="shared" si="251"/>
        <v>0</v>
      </c>
      <c r="J377" s="61">
        <f t="shared" si="251"/>
        <v>0</v>
      </c>
      <c r="K377" s="61">
        <f t="shared" si="251"/>
        <v>0</v>
      </c>
      <c r="L377" s="61">
        <f t="shared" si="251"/>
        <v>0</v>
      </c>
      <c r="M377" s="61">
        <f t="shared" si="251"/>
        <v>0</v>
      </c>
      <c r="N377" s="61">
        <f t="shared" si="251"/>
        <v>0</v>
      </c>
      <c r="O377" s="131">
        <f t="shared" si="251"/>
        <v>0</v>
      </c>
      <c r="P377" s="28"/>
    </row>
    <row r="378" spans="2:17">
      <c r="B378" s="183">
        <f>B346</f>
        <v>9</v>
      </c>
      <c r="C378" s="180" t="s">
        <v>386</v>
      </c>
      <c r="D378" s="56">
        <f>D360-D370</f>
        <v>168000802.72499999</v>
      </c>
      <c r="E378" s="56">
        <f t="shared" ref="E378:O378" si="252">E360-E370</f>
        <v>168000802.72499999</v>
      </c>
      <c r="F378" s="56">
        <f t="shared" si="252"/>
        <v>168000802.72499999</v>
      </c>
      <c r="G378" s="56">
        <f t="shared" si="252"/>
        <v>168000802.72499999</v>
      </c>
      <c r="H378" s="56">
        <f t="shared" si="252"/>
        <v>168000802.72499999</v>
      </c>
      <c r="I378" s="56">
        <f t="shared" si="252"/>
        <v>168000802.72499999</v>
      </c>
      <c r="J378" s="56">
        <f t="shared" si="252"/>
        <v>168217461.38750002</v>
      </c>
      <c r="K378" s="56">
        <f t="shared" si="252"/>
        <v>168217461.38750002</v>
      </c>
      <c r="L378" s="56">
        <f t="shared" si="252"/>
        <v>168217461.38750002</v>
      </c>
      <c r="M378" s="56">
        <f t="shared" si="252"/>
        <v>168217461.38750002</v>
      </c>
      <c r="N378" s="56">
        <f t="shared" si="252"/>
        <v>168217461.38750002</v>
      </c>
      <c r="O378" s="125">
        <f t="shared" si="252"/>
        <v>168217461.38750002</v>
      </c>
      <c r="P378" s="28"/>
    </row>
    <row r="379" spans="2:17" ht="21" thickBot="1">
      <c r="B379" s="175"/>
      <c r="C379" s="94" t="s">
        <v>379</v>
      </c>
      <c r="D379" s="116">
        <f t="shared" ref="D379:O379" si="253">D361-D371</f>
        <v>168000802.72499999</v>
      </c>
      <c r="E379" s="116">
        <f t="shared" si="253"/>
        <v>336001605.44999999</v>
      </c>
      <c r="F379" s="116">
        <f t="shared" si="253"/>
        <v>504002408.17499995</v>
      </c>
      <c r="G379" s="116">
        <f t="shared" si="253"/>
        <v>672003210.89999998</v>
      </c>
      <c r="H379" s="116">
        <f t="shared" si="253"/>
        <v>840004013.625</v>
      </c>
      <c r="I379" s="116">
        <f t="shared" si="253"/>
        <v>1008004816.35</v>
      </c>
      <c r="J379" s="116">
        <f t="shared" si="253"/>
        <v>1176222277.7375</v>
      </c>
      <c r="K379" s="116">
        <f t="shared" si="253"/>
        <v>1344439739.125</v>
      </c>
      <c r="L379" s="116">
        <f t="shared" si="253"/>
        <v>1512657200.5125</v>
      </c>
      <c r="M379" s="116">
        <f t="shared" si="253"/>
        <v>1680874661.9000001</v>
      </c>
      <c r="N379" s="116">
        <f t="shared" si="253"/>
        <v>1849092123.2875001</v>
      </c>
      <c r="O379" s="130">
        <f t="shared" si="253"/>
        <v>2017309584.6750002</v>
      </c>
      <c r="P379" s="28"/>
    </row>
    <row r="380" spans="2:17">
      <c r="B380" s="175"/>
      <c r="C380" s="119" t="s">
        <v>380</v>
      </c>
      <c r="D380" s="56">
        <f>D364-D372</f>
        <v>0</v>
      </c>
      <c r="E380" s="56">
        <f t="shared" ref="E380:O382" si="254">E364-E372</f>
        <v>0</v>
      </c>
      <c r="F380" s="56">
        <f t="shared" si="254"/>
        <v>0</v>
      </c>
      <c r="G380" s="56">
        <f t="shared" si="254"/>
        <v>0</v>
      </c>
      <c r="H380" s="56">
        <f t="shared" si="254"/>
        <v>0</v>
      </c>
      <c r="I380" s="56">
        <f t="shared" si="254"/>
        <v>0</v>
      </c>
      <c r="J380" s="56">
        <f t="shared" si="254"/>
        <v>0</v>
      </c>
      <c r="K380" s="56">
        <f t="shared" si="254"/>
        <v>0</v>
      </c>
      <c r="L380" s="56">
        <f t="shared" si="254"/>
        <v>0</v>
      </c>
      <c r="M380" s="56">
        <f t="shared" si="254"/>
        <v>0</v>
      </c>
      <c r="N380" s="56">
        <f t="shared" si="254"/>
        <v>0</v>
      </c>
      <c r="O380" s="125">
        <f t="shared" si="254"/>
        <v>0</v>
      </c>
      <c r="P380" s="28"/>
    </row>
    <row r="381" spans="2:17">
      <c r="B381" s="175"/>
      <c r="C381" s="40" t="s">
        <v>382</v>
      </c>
      <c r="D381" s="8">
        <f>D365-D373</f>
        <v>0</v>
      </c>
      <c r="E381" s="8">
        <f t="shared" si="254"/>
        <v>0</v>
      </c>
      <c r="F381" s="8">
        <f t="shared" si="254"/>
        <v>0</v>
      </c>
      <c r="G381" s="8">
        <f t="shared" si="254"/>
        <v>0</v>
      </c>
      <c r="H381" s="8">
        <f t="shared" si="254"/>
        <v>0</v>
      </c>
      <c r="I381" s="8">
        <f t="shared" si="254"/>
        <v>0</v>
      </c>
      <c r="J381" s="8">
        <f t="shared" si="254"/>
        <v>0</v>
      </c>
      <c r="K381" s="8">
        <f t="shared" si="254"/>
        <v>0</v>
      </c>
      <c r="L381" s="8">
        <f t="shared" si="254"/>
        <v>0</v>
      </c>
      <c r="M381" s="8">
        <f t="shared" si="254"/>
        <v>0</v>
      </c>
      <c r="N381" s="8">
        <f t="shared" si="254"/>
        <v>0</v>
      </c>
      <c r="O381" s="93">
        <f t="shared" si="254"/>
        <v>0</v>
      </c>
      <c r="P381" s="28"/>
      <c r="Q381" s="184">
        <f>B346</f>
        <v>9</v>
      </c>
    </row>
    <row r="382" spans="2:17">
      <c r="B382" s="175"/>
      <c r="C382" s="40" t="s">
        <v>384</v>
      </c>
      <c r="D382" s="8">
        <f>D366-D374</f>
        <v>0</v>
      </c>
      <c r="E382" s="8">
        <f t="shared" si="254"/>
        <v>0</v>
      </c>
      <c r="F382" s="8">
        <f t="shared" si="254"/>
        <v>0</v>
      </c>
      <c r="G382" s="8">
        <f t="shared" si="254"/>
        <v>0</v>
      </c>
      <c r="H382" s="8">
        <f t="shared" si="254"/>
        <v>0</v>
      </c>
      <c r="I382" s="8">
        <f t="shared" si="254"/>
        <v>0</v>
      </c>
      <c r="J382" s="8">
        <f t="shared" si="254"/>
        <v>0</v>
      </c>
      <c r="K382" s="8">
        <f t="shared" si="254"/>
        <v>0</v>
      </c>
      <c r="L382" s="8">
        <f t="shared" si="254"/>
        <v>0</v>
      </c>
      <c r="M382" s="8">
        <f t="shared" si="254"/>
        <v>0</v>
      </c>
      <c r="N382" s="8">
        <f t="shared" si="254"/>
        <v>0</v>
      </c>
      <c r="O382" s="93">
        <f t="shared" si="254"/>
        <v>0</v>
      </c>
      <c r="P382" s="28"/>
      <c r="Q382" s="1" t="s">
        <v>391</v>
      </c>
    </row>
    <row r="383" spans="2:17" ht="21" thickBot="1">
      <c r="B383" s="175"/>
      <c r="C383" s="177" t="s">
        <v>385</v>
      </c>
      <c r="D383" s="61">
        <f t="shared" ref="D383:O384" si="255">D367-D375</f>
        <v>0</v>
      </c>
      <c r="E383" s="61">
        <f t="shared" si="255"/>
        <v>0</v>
      </c>
      <c r="F383" s="61">
        <f t="shared" si="255"/>
        <v>0</v>
      </c>
      <c r="G383" s="61">
        <f t="shared" si="255"/>
        <v>0</v>
      </c>
      <c r="H383" s="61">
        <f t="shared" si="255"/>
        <v>0</v>
      </c>
      <c r="I383" s="61">
        <f t="shared" si="255"/>
        <v>0</v>
      </c>
      <c r="J383" s="61">
        <f t="shared" si="255"/>
        <v>0</v>
      </c>
      <c r="K383" s="61">
        <f t="shared" si="255"/>
        <v>0</v>
      </c>
      <c r="L383" s="61">
        <f t="shared" si="255"/>
        <v>0</v>
      </c>
      <c r="M383" s="61">
        <f t="shared" si="255"/>
        <v>0</v>
      </c>
      <c r="N383" s="61">
        <f t="shared" si="255"/>
        <v>0</v>
      </c>
      <c r="O383" s="131">
        <f t="shared" si="255"/>
        <v>0</v>
      </c>
      <c r="P383" s="28"/>
      <c r="Q383" s="97">
        <f>O383*$Q$30</f>
        <v>0</v>
      </c>
    </row>
    <row r="384" spans="2:17">
      <c r="B384" s="175"/>
      <c r="C384" s="181" t="s">
        <v>388</v>
      </c>
      <c r="D384" s="68">
        <f>D368-D376</f>
        <v>529511395.67812502</v>
      </c>
      <c r="E384" s="68">
        <f>E368-E376</f>
        <v>529511395.67812502</v>
      </c>
      <c r="F384" s="68">
        <f>F368-F376</f>
        <v>529511395.67812502</v>
      </c>
      <c r="G384" s="68">
        <f t="shared" si="255"/>
        <v>529511395.67812502</v>
      </c>
      <c r="H384" s="68">
        <f t="shared" si="255"/>
        <v>529511395.67812502</v>
      </c>
      <c r="I384" s="68">
        <f t="shared" si="255"/>
        <v>529511395.67812502</v>
      </c>
      <c r="J384" s="68">
        <f t="shared" si="255"/>
        <v>529728054.34062505</v>
      </c>
      <c r="K384" s="68">
        <f t="shared" si="255"/>
        <v>529728054.34062505</v>
      </c>
      <c r="L384" s="68">
        <f t="shared" si="255"/>
        <v>529728054.34062505</v>
      </c>
      <c r="M384" s="68">
        <f t="shared" si="255"/>
        <v>529728054.34062505</v>
      </c>
      <c r="N384" s="68">
        <f t="shared" si="255"/>
        <v>529728054.34062505</v>
      </c>
      <c r="O384" s="132">
        <f t="shared" si="255"/>
        <v>529728054.34062505</v>
      </c>
      <c r="P384" s="28"/>
    </row>
    <row r="385" spans="2:17" ht="21" thickBot="1">
      <c r="B385" s="178"/>
      <c r="C385" s="182" t="s">
        <v>389</v>
      </c>
      <c r="D385" s="61">
        <f t="shared" ref="D385:O385" si="256">D369-D377</f>
        <v>529511395.67812502</v>
      </c>
      <c r="E385" s="61">
        <f t="shared" si="256"/>
        <v>1059022791.35625</v>
      </c>
      <c r="F385" s="61">
        <f t="shared" si="256"/>
        <v>1588534187.0343752</v>
      </c>
      <c r="G385" s="61">
        <f t="shared" si="256"/>
        <v>2118045582.7125001</v>
      </c>
      <c r="H385" s="61">
        <f t="shared" si="256"/>
        <v>2647556978.390625</v>
      </c>
      <c r="I385" s="61">
        <f t="shared" si="256"/>
        <v>3177068374.0687499</v>
      </c>
      <c r="J385" s="61">
        <f t="shared" si="256"/>
        <v>3706796428.4093752</v>
      </c>
      <c r="K385" s="61">
        <f t="shared" si="256"/>
        <v>4236524482.75</v>
      </c>
      <c r="L385" s="61">
        <f t="shared" si="256"/>
        <v>4766252537.0906248</v>
      </c>
      <c r="M385" s="61">
        <f t="shared" si="256"/>
        <v>5295980591.4312496</v>
      </c>
      <c r="N385" s="61">
        <f t="shared" si="256"/>
        <v>5825708645.7718744</v>
      </c>
      <c r="O385" s="131">
        <f t="shared" si="256"/>
        <v>6355436700.1124992</v>
      </c>
      <c r="P385" s="28"/>
    </row>
    <row r="386" spans="2:17"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</row>
    <row r="387" spans="2:17">
      <c r="D387" t="s">
        <v>437</v>
      </c>
      <c r="E387" s="28"/>
      <c r="F387" s="28"/>
      <c r="G387" s="28" t="s">
        <v>438</v>
      </c>
      <c r="H387" s="28" t="s">
        <v>428</v>
      </c>
      <c r="I387" s="28"/>
      <c r="J387" s="28"/>
      <c r="K387" s="28"/>
      <c r="L387" s="28"/>
      <c r="M387" s="28"/>
      <c r="N387" s="28"/>
      <c r="O387" s="28"/>
      <c r="P387" s="28"/>
      <c r="Q387" s="1" t="s">
        <v>383</v>
      </c>
    </row>
    <row r="388" spans="2:17" ht="21" thickBot="1">
      <c r="B388" s="161">
        <v>10</v>
      </c>
      <c r="D388" t="s">
        <v>439</v>
      </c>
      <c r="H388" t="s">
        <v>440</v>
      </c>
      <c r="J388" t="s">
        <v>441</v>
      </c>
      <c r="N388" s="23" t="s">
        <v>431</v>
      </c>
      <c r="O388">
        <v>612</v>
      </c>
      <c r="Q388" s="171">
        <v>0.1</v>
      </c>
    </row>
    <row r="389" spans="2:17" ht="21" thickBot="1">
      <c r="B389" s="163">
        <f>B347+1</f>
        <v>2034</v>
      </c>
      <c r="C389" s="164"/>
      <c r="D389" s="165" t="s">
        <v>363</v>
      </c>
      <c r="E389" s="165" t="s">
        <v>364</v>
      </c>
      <c r="F389" s="165" t="s">
        <v>365</v>
      </c>
      <c r="G389" s="165" t="s">
        <v>366</v>
      </c>
      <c r="H389" s="165" t="s">
        <v>367</v>
      </c>
      <c r="I389" s="165" t="s">
        <v>368</v>
      </c>
      <c r="J389" s="165" t="s">
        <v>369</v>
      </c>
      <c r="K389" s="165" t="s">
        <v>370</v>
      </c>
      <c r="L389" s="165" t="s">
        <v>371</v>
      </c>
      <c r="M389" s="165" t="s">
        <v>372</v>
      </c>
      <c r="N389" s="165" t="s">
        <v>373</v>
      </c>
      <c r="O389" s="165" t="s">
        <v>374</v>
      </c>
      <c r="P389" s="1"/>
    </row>
    <row r="390" spans="2:17">
      <c r="B390" s="166">
        <f>B388</f>
        <v>10</v>
      </c>
      <c r="C390" s="120" t="s">
        <v>375</v>
      </c>
      <c r="D390" s="56">
        <f>$D$18/12*$E$8</f>
        <v>69750</v>
      </c>
      <c r="E390" s="56">
        <f t="shared" ref="E390:O390" si="257">$D$18/12*$E$8</f>
        <v>69750</v>
      </c>
      <c r="F390" s="56">
        <f t="shared" si="257"/>
        <v>69750</v>
      </c>
      <c r="G390" s="56">
        <f t="shared" si="257"/>
        <v>69750</v>
      </c>
      <c r="H390" s="56">
        <f t="shared" si="257"/>
        <v>69750</v>
      </c>
      <c r="I390" s="56">
        <f t="shared" si="257"/>
        <v>69750</v>
      </c>
      <c r="J390" s="56">
        <f t="shared" si="257"/>
        <v>69750</v>
      </c>
      <c r="K390" s="56">
        <f t="shared" si="257"/>
        <v>69750</v>
      </c>
      <c r="L390" s="56">
        <f t="shared" si="257"/>
        <v>69750</v>
      </c>
      <c r="M390" s="56">
        <f t="shared" si="257"/>
        <v>69750</v>
      </c>
      <c r="N390" s="56">
        <f t="shared" si="257"/>
        <v>69750</v>
      </c>
      <c r="O390" s="125">
        <f t="shared" si="257"/>
        <v>69750</v>
      </c>
      <c r="P390" s="28"/>
    </row>
    <row r="391" spans="2:17">
      <c r="B391" s="167" t="s">
        <v>376</v>
      </c>
      <c r="C391" s="119" t="s">
        <v>377</v>
      </c>
      <c r="D391" s="84">
        <f>D350*(1-$B$393)</f>
        <v>57000.272353124994</v>
      </c>
      <c r="E391" s="68">
        <f t="shared" ref="E391:O391" si="258">E350*(1-$B$393)</f>
        <v>57000.272353124994</v>
      </c>
      <c r="F391" s="68">
        <f t="shared" si="258"/>
        <v>57000.272353124994</v>
      </c>
      <c r="G391" s="68">
        <f t="shared" si="258"/>
        <v>57000.272353124994</v>
      </c>
      <c r="H391" s="68">
        <f t="shared" si="258"/>
        <v>57000.272353124994</v>
      </c>
      <c r="I391" s="68">
        <f t="shared" si="258"/>
        <v>57000.272353124994</v>
      </c>
      <c r="J391" s="68">
        <f t="shared" si="258"/>
        <v>57073.781542187498</v>
      </c>
      <c r="K391" s="68">
        <f t="shared" si="258"/>
        <v>57073.781542187498</v>
      </c>
      <c r="L391" s="68">
        <f t="shared" si="258"/>
        <v>57073.781542187498</v>
      </c>
      <c r="M391" s="68">
        <f t="shared" si="258"/>
        <v>57073.781542187498</v>
      </c>
      <c r="N391" s="68">
        <f t="shared" si="258"/>
        <v>57073.781542187498</v>
      </c>
      <c r="O391" s="132">
        <f t="shared" si="258"/>
        <v>57073.781542187498</v>
      </c>
      <c r="P391" s="28"/>
    </row>
    <row r="392" spans="2:17">
      <c r="B392" s="186" t="s">
        <v>395</v>
      </c>
      <c r="C392" s="119" t="s">
        <v>378</v>
      </c>
      <c r="D392" s="68">
        <f>D390+D391</f>
        <v>126750.27235312499</v>
      </c>
      <c r="E392" s="68">
        <f t="shared" ref="E392:O392" si="259">E390+E391</f>
        <v>126750.27235312499</v>
      </c>
      <c r="F392" s="68">
        <f t="shared" si="259"/>
        <v>126750.27235312499</v>
      </c>
      <c r="G392" s="68">
        <f t="shared" si="259"/>
        <v>126750.27235312499</v>
      </c>
      <c r="H392" s="68">
        <f t="shared" si="259"/>
        <v>126750.27235312499</v>
      </c>
      <c r="I392" s="68">
        <f t="shared" si="259"/>
        <v>126750.27235312499</v>
      </c>
      <c r="J392" s="68">
        <f t="shared" si="259"/>
        <v>126823.7815421875</v>
      </c>
      <c r="K392" s="68">
        <f t="shared" si="259"/>
        <v>126823.7815421875</v>
      </c>
      <c r="L392" s="68">
        <f t="shared" si="259"/>
        <v>126823.7815421875</v>
      </c>
      <c r="M392" s="68">
        <f t="shared" si="259"/>
        <v>126823.7815421875</v>
      </c>
      <c r="N392" s="68">
        <f t="shared" si="259"/>
        <v>126823.7815421875</v>
      </c>
      <c r="O392" s="132">
        <f t="shared" si="259"/>
        <v>126823.7815421875</v>
      </c>
      <c r="P392" s="28"/>
    </row>
    <row r="393" spans="2:17" ht="21" thickBot="1">
      <c r="B393" s="188">
        <v>0.05</v>
      </c>
      <c r="C393" s="94" t="s">
        <v>379</v>
      </c>
      <c r="D393" s="61">
        <f>O351+D390</f>
        <v>825350</v>
      </c>
      <c r="E393" s="61">
        <f>D393+E390</f>
        <v>895100</v>
      </c>
      <c r="F393" s="61">
        <f t="shared" ref="F393:O393" si="260">E393+F390</f>
        <v>964850</v>
      </c>
      <c r="G393" s="61">
        <f t="shared" si="260"/>
        <v>1034600</v>
      </c>
      <c r="H393" s="61">
        <f t="shared" si="260"/>
        <v>1104350</v>
      </c>
      <c r="I393" s="61">
        <f t="shared" si="260"/>
        <v>1174100</v>
      </c>
      <c r="J393" s="61">
        <f t="shared" si="260"/>
        <v>1243850</v>
      </c>
      <c r="K393" s="61">
        <f t="shared" si="260"/>
        <v>1313600</v>
      </c>
      <c r="L393" s="61">
        <f t="shared" si="260"/>
        <v>1383350</v>
      </c>
      <c r="M393" s="61">
        <f t="shared" si="260"/>
        <v>1453100</v>
      </c>
      <c r="N393" s="61">
        <f t="shared" si="260"/>
        <v>1522850</v>
      </c>
      <c r="O393" s="131">
        <f t="shared" si="260"/>
        <v>1592600</v>
      </c>
      <c r="P393" s="28"/>
    </row>
    <row r="394" spans="2:17">
      <c r="B394" s="186" t="s">
        <v>411</v>
      </c>
      <c r="C394" s="195" t="s">
        <v>403</v>
      </c>
      <c r="D394" s="56">
        <f>$D$18/12*$F$8</f>
        <v>23250</v>
      </c>
      <c r="E394" s="196">
        <f t="shared" ref="E394:O394" si="261">$D$18/12*$F$8</f>
        <v>23250</v>
      </c>
      <c r="F394" s="196">
        <f t="shared" si="261"/>
        <v>23250</v>
      </c>
      <c r="G394" s="196">
        <f t="shared" si="261"/>
        <v>23250</v>
      </c>
      <c r="H394" s="196">
        <f t="shared" si="261"/>
        <v>23250</v>
      </c>
      <c r="I394" s="196">
        <f t="shared" si="261"/>
        <v>23250</v>
      </c>
      <c r="J394" s="196">
        <f t="shared" si="261"/>
        <v>23250</v>
      </c>
      <c r="K394" s="196">
        <f t="shared" si="261"/>
        <v>23250</v>
      </c>
      <c r="L394" s="196">
        <f t="shared" si="261"/>
        <v>23250</v>
      </c>
      <c r="M394" s="196">
        <f t="shared" si="261"/>
        <v>23250</v>
      </c>
      <c r="N394" s="196">
        <f t="shared" si="261"/>
        <v>23250</v>
      </c>
      <c r="O394" s="197">
        <f t="shared" si="261"/>
        <v>23250</v>
      </c>
      <c r="P394" s="28"/>
    </row>
    <row r="395" spans="2:17">
      <c r="B395" s="188">
        <v>0.05</v>
      </c>
      <c r="C395" s="198" t="s">
        <v>404</v>
      </c>
      <c r="D395" s="84">
        <f>D354*(1-$B$395)</f>
        <v>19079.725739192709</v>
      </c>
      <c r="E395" s="116">
        <f t="shared" ref="E395:O395" si="262">E354*(1-$B$395)</f>
        <v>19079.725739192709</v>
      </c>
      <c r="F395" s="116">
        <f t="shared" si="262"/>
        <v>19079.725739192709</v>
      </c>
      <c r="G395" s="116">
        <f t="shared" si="262"/>
        <v>19079.725739192709</v>
      </c>
      <c r="H395" s="116">
        <f t="shared" si="262"/>
        <v>19079.725739192709</v>
      </c>
      <c r="I395" s="116">
        <f t="shared" si="262"/>
        <v>19079.725739192709</v>
      </c>
      <c r="J395" s="116">
        <f t="shared" si="262"/>
        <v>19079.725739192709</v>
      </c>
      <c r="K395" s="116">
        <f t="shared" si="262"/>
        <v>19079.725739192709</v>
      </c>
      <c r="L395" s="116">
        <f t="shared" si="262"/>
        <v>19079.725739192709</v>
      </c>
      <c r="M395" s="116">
        <f t="shared" si="262"/>
        <v>19079.725739192709</v>
      </c>
      <c r="N395" s="116">
        <f t="shared" si="262"/>
        <v>19079.725739192709</v>
      </c>
      <c r="O395" s="130">
        <f t="shared" si="262"/>
        <v>19079.725739192709</v>
      </c>
      <c r="P395" s="28"/>
    </row>
    <row r="396" spans="2:17">
      <c r="B396" s="168" t="s">
        <v>396</v>
      </c>
      <c r="C396" s="198" t="s">
        <v>405</v>
      </c>
      <c r="D396" s="116">
        <f t="shared" ref="D396:O396" si="263">D394+D395</f>
        <v>42329.725739192712</v>
      </c>
      <c r="E396" s="116">
        <f t="shared" si="263"/>
        <v>42329.725739192712</v>
      </c>
      <c r="F396" s="116">
        <f t="shared" si="263"/>
        <v>42329.725739192712</v>
      </c>
      <c r="G396" s="116">
        <f t="shared" si="263"/>
        <v>42329.725739192712</v>
      </c>
      <c r="H396" s="116">
        <f t="shared" si="263"/>
        <v>42329.725739192712</v>
      </c>
      <c r="I396" s="116">
        <f t="shared" si="263"/>
        <v>42329.725739192712</v>
      </c>
      <c r="J396" s="116">
        <f t="shared" si="263"/>
        <v>42329.725739192712</v>
      </c>
      <c r="K396" s="116">
        <f t="shared" si="263"/>
        <v>42329.725739192712</v>
      </c>
      <c r="L396" s="116">
        <f t="shared" si="263"/>
        <v>42329.725739192712</v>
      </c>
      <c r="M396" s="116">
        <f t="shared" si="263"/>
        <v>42329.725739192712</v>
      </c>
      <c r="N396" s="116">
        <f t="shared" si="263"/>
        <v>42329.725739192712</v>
      </c>
      <c r="O396" s="130">
        <f t="shared" si="263"/>
        <v>42329.725739192712</v>
      </c>
      <c r="P396" s="28"/>
    </row>
    <row r="397" spans="2:17" ht="21" thickBot="1">
      <c r="B397" s="188">
        <v>0.3</v>
      </c>
      <c r="C397" s="199" t="s">
        <v>406</v>
      </c>
      <c r="D397" s="61">
        <f>O355+D394</f>
        <v>272450</v>
      </c>
      <c r="E397" s="61">
        <f t="shared" ref="E397:N397" si="264">D397+E394</f>
        <v>295700</v>
      </c>
      <c r="F397" s="61">
        <f t="shared" si="264"/>
        <v>318950</v>
      </c>
      <c r="G397" s="61">
        <f t="shared" si="264"/>
        <v>342200</v>
      </c>
      <c r="H397" s="61">
        <f t="shared" si="264"/>
        <v>365450</v>
      </c>
      <c r="I397" s="61">
        <f t="shared" si="264"/>
        <v>388700</v>
      </c>
      <c r="J397" s="61">
        <f t="shared" si="264"/>
        <v>411950</v>
      </c>
      <c r="K397" s="61">
        <f t="shared" si="264"/>
        <v>435200</v>
      </c>
      <c r="L397" s="61">
        <f t="shared" si="264"/>
        <v>458450</v>
      </c>
      <c r="M397" s="61">
        <f t="shared" si="264"/>
        <v>481700</v>
      </c>
      <c r="N397" s="61">
        <f t="shared" si="264"/>
        <v>504950</v>
      </c>
      <c r="O397" s="131">
        <f>N397+O394</f>
        <v>528200</v>
      </c>
      <c r="P397" s="28"/>
    </row>
    <row r="398" spans="2:17">
      <c r="B398" s="191" t="s">
        <v>397</v>
      </c>
      <c r="C398" s="120" t="s">
        <v>380</v>
      </c>
      <c r="D398" s="8">
        <f t="shared" ref="D398:O398" si="265">$D$18/12*$G$7</f>
        <v>0</v>
      </c>
      <c r="E398" s="8">
        <f t="shared" si="265"/>
        <v>0</v>
      </c>
      <c r="F398" s="8">
        <f t="shared" si="265"/>
        <v>0</v>
      </c>
      <c r="G398" s="8">
        <f t="shared" si="265"/>
        <v>0</v>
      </c>
      <c r="H398" s="8">
        <f t="shared" si="265"/>
        <v>0</v>
      </c>
      <c r="I398" s="8">
        <f t="shared" si="265"/>
        <v>0</v>
      </c>
      <c r="J398" s="8">
        <f t="shared" si="265"/>
        <v>0</v>
      </c>
      <c r="K398" s="8">
        <f t="shared" si="265"/>
        <v>0</v>
      </c>
      <c r="L398" s="8">
        <f t="shared" si="265"/>
        <v>0</v>
      </c>
      <c r="M398" s="8">
        <f t="shared" si="265"/>
        <v>0</v>
      </c>
      <c r="N398" s="8">
        <f t="shared" si="265"/>
        <v>0</v>
      </c>
      <c r="O398" s="93">
        <f t="shared" si="265"/>
        <v>0</v>
      </c>
      <c r="P398" s="28"/>
      <c r="Q398" s="97"/>
    </row>
    <row r="399" spans="2:17">
      <c r="B399" s="168"/>
      <c r="C399" s="40" t="s">
        <v>382</v>
      </c>
      <c r="D399" s="78">
        <f>O358*(1-B397)</f>
        <v>0</v>
      </c>
      <c r="E399" s="8">
        <f>D398+D399</f>
        <v>0</v>
      </c>
      <c r="F399" s="8">
        <f>E398+E399</f>
        <v>0</v>
      </c>
      <c r="G399" s="8">
        <f t="shared" ref="G399:O399" si="266">F398+F399</f>
        <v>0</v>
      </c>
      <c r="H399" s="8">
        <f t="shared" si="266"/>
        <v>0</v>
      </c>
      <c r="I399" s="8">
        <f t="shared" si="266"/>
        <v>0</v>
      </c>
      <c r="J399" s="8">
        <f t="shared" si="266"/>
        <v>0</v>
      </c>
      <c r="K399" s="8">
        <f t="shared" si="266"/>
        <v>0</v>
      </c>
      <c r="L399" s="8">
        <f t="shared" si="266"/>
        <v>0</v>
      </c>
      <c r="M399" s="8">
        <f t="shared" si="266"/>
        <v>0</v>
      </c>
      <c r="N399" s="8">
        <f t="shared" si="266"/>
        <v>0</v>
      </c>
      <c r="O399" s="93">
        <f t="shared" si="266"/>
        <v>0</v>
      </c>
      <c r="P399" s="28"/>
      <c r="Q399" s="97"/>
    </row>
    <row r="400" spans="2:17">
      <c r="B400" s="168"/>
      <c r="C400" s="40" t="s">
        <v>384</v>
      </c>
      <c r="D400" s="8">
        <f>D398+D399</f>
        <v>0</v>
      </c>
      <c r="E400" s="8">
        <f t="shared" ref="E400:O400" si="267">E398+E399</f>
        <v>0</v>
      </c>
      <c r="F400" s="8">
        <f t="shared" si="267"/>
        <v>0</v>
      </c>
      <c r="G400" s="8">
        <f t="shared" si="267"/>
        <v>0</v>
      </c>
      <c r="H400" s="8">
        <f t="shared" si="267"/>
        <v>0</v>
      </c>
      <c r="I400" s="8">
        <f t="shared" si="267"/>
        <v>0</v>
      </c>
      <c r="J400" s="8">
        <f t="shared" si="267"/>
        <v>0</v>
      </c>
      <c r="K400" s="8">
        <f t="shared" si="267"/>
        <v>0</v>
      </c>
      <c r="L400" s="8">
        <f t="shared" si="267"/>
        <v>0</v>
      </c>
      <c r="M400" s="8">
        <f t="shared" si="267"/>
        <v>0</v>
      </c>
      <c r="N400" s="8">
        <f t="shared" si="267"/>
        <v>0</v>
      </c>
      <c r="O400" s="93">
        <f t="shared" si="267"/>
        <v>0</v>
      </c>
      <c r="P400" s="28"/>
      <c r="Q400" s="97"/>
    </row>
    <row r="401" spans="2:17" ht="21" thickBot="1">
      <c r="B401" s="172"/>
      <c r="C401" s="94" t="s">
        <v>385</v>
      </c>
      <c r="D401" s="61">
        <f>SUM($D400:D400)</f>
        <v>0</v>
      </c>
      <c r="E401" s="61">
        <f>SUM($D400:E400)</f>
        <v>0</v>
      </c>
      <c r="F401" s="61">
        <f>SUM($D400:F400)</f>
        <v>0</v>
      </c>
      <c r="G401" s="61">
        <f>SUM($D400:G400)</f>
        <v>0</v>
      </c>
      <c r="H401" s="61">
        <f>SUM($D400:H400)</f>
        <v>0</v>
      </c>
      <c r="I401" s="61">
        <f>SUM($D400:I400)</f>
        <v>0</v>
      </c>
      <c r="J401" s="61">
        <f>SUM($D400:J400)</f>
        <v>0</v>
      </c>
      <c r="K401" s="61">
        <f>SUM($D400:K400)</f>
        <v>0</v>
      </c>
      <c r="L401" s="61">
        <f>SUM($D400:L400)</f>
        <v>0</v>
      </c>
      <c r="M401" s="61">
        <f>SUM($D400:M400)</f>
        <v>0</v>
      </c>
      <c r="N401" s="61">
        <f>SUM($D400:N400)</f>
        <v>0</v>
      </c>
      <c r="O401" s="131">
        <f>SUM($D400:O400)</f>
        <v>0</v>
      </c>
      <c r="P401" s="28"/>
    </row>
    <row r="402" spans="2:17">
      <c r="B402" s="173">
        <f>B388</f>
        <v>10</v>
      </c>
      <c r="C402" s="174" t="s">
        <v>386</v>
      </c>
      <c r="D402" s="56">
        <f>D392*$H$7</f>
        <v>354900762.58875</v>
      </c>
      <c r="E402" s="56">
        <f t="shared" ref="E402:O402" si="268">E392*$H$7</f>
        <v>354900762.58875</v>
      </c>
      <c r="F402" s="56">
        <f t="shared" si="268"/>
        <v>354900762.58875</v>
      </c>
      <c r="G402" s="56">
        <f t="shared" si="268"/>
        <v>354900762.58875</v>
      </c>
      <c r="H402" s="56">
        <f t="shared" si="268"/>
        <v>354900762.58875</v>
      </c>
      <c r="I402" s="56">
        <f t="shared" si="268"/>
        <v>354900762.58875</v>
      </c>
      <c r="J402" s="56">
        <f t="shared" si="268"/>
        <v>355106588.31812501</v>
      </c>
      <c r="K402" s="56">
        <f t="shared" si="268"/>
        <v>355106588.31812501</v>
      </c>
      <c r="L402" s="56">
        <f t="shared" si="268"/>
        <v>355106588.31812501</v>
      </c>
      <c r="M402" s="56">
        <f t="shared" si="268"/>
        <v>355106588.31812501</v>
      </c>
      <c r="N402" s="56">
        <f t="shared" si="268"/>
        <v>355106588.31812501</v>
      </c>
      <c r="O402" s="125">
        <f t="shared" si="268"/>
        <v>355106588.31812501</v>
      </c>
      <c r="P402" s="28"/>
    </row>
    <row r="403" spans="2:17" ht="21" thickBot="1">
      <c r="B403" s="175"/>
      <c r="C403" s="94" t="s">
        <v>379</v>
      </c>
      <c r="D403" s="116">
        <f>D402</f>
        <v>354900762.58875</v>
      </c>
      <c r="E403" s="116">
        <f t="shared" ref="E403:O403" si="269">D403+E402</f>
        <v>709801525.17750001</v>
      </c>
      <c r="F403" s="116">
        <f t="shared" si="269"/>
        <v>1064702287.76625</v>
      </c>
      <c r="G403" s="116">
        <f t="shared" si="269"/>
        <v>1419603050.355</v>
      </c>
      <c r="H403" s="116">
        <f t="shared" si="269"/>
        <v>1774503812.9437499</v>
      </c>
      <c r="I403" s="116">
        <f t="shared" si="269"/>
        <v>2129404575.5324998</v>
      </c>
      <c r="J403" s="116">
        <f t="shared" si="269"/>
        <v>2484511163.850625</v>
      </c>
      <c r="K403" s="116">
        <f t="shared" si="269"/>
        <v>2839617752.1687498</v>
      </c>
      <c r="L403" s="116">
        <f t="shared" si="269"/>
        <v>3194724340.4868746</v>
      </c>
      <c r="M403" s="116">
        <f t="shared" si="269"/>
        <v>3549830928.8049994</v>
      </c>
      <c r="N403" s="116">
        <f t="shared" si="269"/>
        <v>3904937517.1231241</v>
      </c>
      <c r="O403" s="130">
        <f t="shared" si="269"/>
        <v>4260044105.4412489</v>
      </c>
      <c r="P403" s="28"/>
    </row>
    <row r="404" spans="2:17">
      <c r="B404" s="175"/>
      <c r="C404" s="195" t="s">
        <v>407</v>
      </c>
      <c r="D404" s="56">
        <f>D396*$I$7</f>
        <v>761935063.3054688</v>
      </c>
      <c r="E404" s="56">
        <f>E396*$I$7</f>
        <v>761935063.3054688</v>
      </c>
      <c r="F404" s="56">
        <f t="shared" ref="F404:O404" si="270">F396*$I$7</f>
        <v>761935063.3054688</v>
      </c>
      <c r="G404" s="56">
        <f t="shared" si="270"/>
        <v>761935063.3054688</v>
      </c>
      <c r="H404" s="56">
        <f t="shared" si="270"/>
        <v>761935063.3054688</v>
      </c>
      <c r="I404" s="56">
        <f t="shared" si="270"/>
        <v>761935063.3054688</v>
      </c>
      <c r="J404" s="56">
        <f t="shared" si="270"/>
        <v>761935063.3054688</v>
      </c>
      <c r="K404" s="56">
        <f t="shared" si="270"/>
        <v>761935063.3054688</v>
      </c>
      <c r="L404" s="56">
        <f t="shared" si="270"/>
        <v>761935063.3054688</v>
      </c>
      <c r="M404" s="56">
        <f t="shared" si="270"/>
        <v>761935063.3054688</v>
      </c>
      <c r="N404" s="56">
        <f t="shared" si="270"/>
        <v>761935063.3054688</v>
      </c>
      <c r="O404" s="125">
        <f t="shared" si="270"/>
        <v>761935063.3054688</v>
      </c>
      <c r="P404" s="28"/>
    </row>
    <row r="405" spans="2:17" ht="21" thickBot="1">
      <c r="B405" s="175"/>
      <c r="C405" s="199" t="s">
        <v>379</v>
      </c>
      <c r="D405" s="61">
        <f>D404</f>
        <v>761935063.3054688</v>
      </c>
      <c r="E405" s="61">
        <f>D405+E404</f>
        <v>1523870126.6109376</v>
      </c>
      <c r="F405" s="61">
        <f>E405+F404</f>
        <v>2285805189.9164066</v>
      </c>
      <c r="G405" s="61">
        <f t="shared" ref="G405:O405" si="271">F405+G404</f>
        <v>3047740253.2218752</v>
      </c>
      <c r="H405" s="61">
        <f t="shared" si="271"/>
        <v>3809675316.5273438</v>
      </c>
      <c r="I405" s="61">
        <f t="shared" si="271"/>
        <v>4571610379.8328123</v>
      </c>
      <c r="J405" s="61">
        <f t="shared" si="271"/>
        <v>5333545443.1382809</v>
      </c>
      <c r="K405" s="61">
        <f t="shared" si="271"/>
        <v>6095480506.4437494</v>
      </c>
      <c r="L405" s="61">
        <f t="shared" si="271"/>
        <v>6857415569.749218</v>
      </c>
      <c r="M405" s="61">
        <f t="shared" si="271"/>
        <v>7619350633.0546865</v>
      </c>
      <c r="N405" s="61">
        <f t="shared" si="271"/>
        <v>8381285696.3601551</v>
      </c>
      <c r="O405" s="131">
        <f t="shared" si="271"/>
        <v>9143220759.6656246</v>
      </c>
      <c r="P405" s="28"/>
    </row>
    <row r="406" spans="2:17">
      <c r="B406" s="175"/>
      <c r="C406" s="119" t="s">
        <v>380</v>
      </c>
      <c r="D406" s="56">
        <f>D398*$J$7</f>
        <v>0</v>
      </c>
      <c r="E406" s="56">
        <f t="shared" ref="E406:O406" si="272">E398*$J$7</f>
        <v>0</v>
      </c>
      <c r="F406" s="56">
        <f t="shared" si="272"/>
        <v>0</v>
      </c>
      <c r="G406" s="56">
        <f t="shared" si="272"/>
        <v>0</v>
      </c>
      <c r="H406" s="56">
        <f t="shared" si="272"/>
        <v>0</v>
      </c>
      <c r="I406" s="56">
        <f t="shared" si="272"/>
        <v>0</v>
      </c>
      <c r="J406" s="56">
        <f t="shared" si="272"/>
        <v>0</v>
      </c>
      <c r="K406" s="56">
        <f t="shared" si="272"/>
        <v>0</v>
      </c>
      <c r="L406" s="56">
        <f t="shared" si="272"/>
        <v>0</v>
      </c>
      <c r="M406" s="56">
        <f t="shared" si="272"/>
        <v>0</v>
      </c>
      <c r="N406" s="56">
        <f t="shared" si="272"/>
        <v>0</v>
      </c>
      <c r="O406" s="125">
        <f t="shared" si="272"/>
        <v>0</v>
      </c>
      <c r="P406" s="28"/>
      <c r="Q406" s="97"/>
    </row>
    <row r="407" spans="2:17">
      <c r="B407" s="175"/>
      <c r="C407" s="40" t="s">
        <v>382</v>
      </c>
      <c r="D407" s="8">
        <f t="shared" ref="D407:O407" si="273">D399*$J$7</f>
        <v>0</v>
      </c>
      <c r="E407" s="8">
        <f t="shared" si="273"/>
        <v>0</v>
      </c>
      <c r="F407" s="8">
        <f t="shared" si="273"/>
        <v>0</v>
      </c>
      <c r="G407" s="8">
        <f t="shared" si="273"/>
        <v>0</v>
      </c>
      <c r="H407" s="8">
        <f t="shared" si="273"/>
        <v>0</v>
      </c>
      <c r="I407" s="8">
        <f t="shared" si="273"/>
        <v>0</v>
      </c>
      <c r="J407" s="8">
        <f t="shared" si="273"/>
        <v>0</v>
      </c>
      <c r="K407" s="8">
        <f t="shared" si="273"/>
        <v>0</v>
      </c>
      <c r="L407" s="8">
        <f t="shared" si="273"/>
        <v>0</v>
      </c>
      <c r="M407" s="8">
        <f t="shared" si="273"/>
        <v>0</v>
      </c>
      <c r="N407" s="8">
        <f t="shared" si="273"/>
        <v>0</v>
      </c>
      <c r="O407" s="93">
        <f t="shared" si="273"/>
        <v>0</v>
      </c>
      <c r="P407" s="28"/>
      <c r="Q407" s="97"/>
    </row>
    <row r="408" spans="2:17">
      <c r="B408" s="175"/>
      <c r="C408" s="40" t="s">
        <v>384</v>
      </c>
      <c r="D408" s="8">
        <f>D406+D407</f>
        <v>0</v>
      </c>
      <c r="E408" s="8">
        <f>E406+E407</f>
        <v>0</v>
      </c>
      <c r="F408" s="8">
        <f>F406+F407</f>
        <v>0</v>
      </c>
      <c r="G408" s="8">
        <f t="shared" ref="G408:N408" si="274">G406+G407</f>
        <v>0</v>
      </c>
      <c r="H408" s="8">
        <f t="shared" si="274"/>
        <v>0</v>
      </c>
      <c r="I408" s="8">
        <f t="shared" si="274"/>
        <v>0</v>
      </c>
      <c r="J408" s="8">
        <f t="shared" si="274"/>
        <v>0</v>
      </c>
      <c r="K408" s="8">
        <f t="shared" si="274"/>
        <v>0</v>
      </c>
      <c r="L408" s="8">
        <f t="shared" si="274"/>
        <v>0</v>
      </c>
      <c r="M408" s="8">
        <f t="shared" si="274"/>
        <v>0</v>
      </c>
      <c r="N408" s="8">
        <f t="shared" si="274"/>
        <v>0</v>
      </c>
      <c r="O408" s="93">
        <f>O406+O407</f>
        <v>0</v>
      </c>
      <c r="P408" s="28"/>
      <c r="Q408" s="176" t="s">
        <v>387</v>
      </c>
    </row>
    <row r="409" spans="2:17" ht="21" thickBot="1">
      <c r="B409" s="175"/>
      <c r="C409" s="177" t="s">
        <v>385</v>
      </c>
      <c r="D409" s="61">
        <f>D408</f>
        <v>0</v>
      </c>
      <c r="E409" s="61">
        <f t="shared" ref="E409:O409" si="275">D409+E408</f>
        <v>0</v>
      </c>
      <c r="F409" s="61">
        <f t="shared" si="275"/>
        <v>0</v>
      </c>
      <c r="G409" s="61">
        <f t="shared" si="275"/>
        <v>0</v>
      </c>
      <c r="H409" s="61">
        <f t="shared" si="275"/>
        <v>0</v>
      </c>
      <c r="I409" s="61">
        <f t="shared" si="275"/>
        <v>0</v>
      </c>
      <c r="J409" s="61">
        <f t="shared" si="275"/>
        <v>0</v>
      </c>
      <c r="K409" s="61">
        <f t="shared" si="275"/>
        <v>0</v>
      </c>
      <c r="L409" s="61">
        <f t="shared" si="275"/>
        <v>0</v>
      </c>
      <c r="M409" s="61">
        <f t="shared" si="275"/>
        <v>0</v>
      </c>
      <c r="N409" s="61">
        <f t="shared" si="275"/>
        <v>0</v>
      </c>
      <c r="O409" s="131">
        <f t="shared" si="275"/>
        <v>0</v>
      </c>
      <c r="P409" s="28"/>
      <c r="Q409" s="97">
        <f>O409*$Q$30</f>
        <v>0</v>
      </c>
    </row>
    <row r="410" spans="2:17">
      <c r="B410" s="175"/>
      <c r="C410" s="138" t="s">
        <v>388</v>
      </c>
      <c r="D410" s="68">
        <f>D402+D404+D408</f>
        <v>1116835825.8942189</v>
      </c>
      <c r="E410" s="68">
        <f t="shared" ref="E410:O410" si="276">E402+E404+E408</f>
        <v>1116835825.8942189</v>
      </c>
      <c r="F410" s="68">
        <f t="shared" si="276"/>
        <v>1116835825.8942189</v>
      </c>
      <c r="G410" s="68">
        <f t="shared" si="276"/>
        <v>1116835825.8942189</v>
      </c>
      <c r="H410" s="68">
        <f t="shared" si="276"/>
        <v>1116835825.8942189</v>
      </c>
      <c r="I410" s="68">
        <f t="shared" si="276"/>
        <v>1116835825.8942189</v>
      </c>
      <c r="J410" s="68">
        <f t="shared" si="276"/>
        <v>1117041651.6235938</v>
      </c>
      <c r="K410" s="68">
        <f t="shared" si="276"/>
        <v>1117041651.6235938</v>
      </c>
      <c r="L410" s="68">
        <f t="shared" si="276"/>
        <v>1117041651.6235938</v>
      </c>
      <c r="M410" s="68">
        <f t="shared" si="276"/>
        <v>1117041651.6235938</v>
      </c>
      <c r="N410" s="68">
        <f t="shared" si="276"/>
        <v>1117041651.6235938</v>
      </c>
      <c r="O410" s="132">
        <f t="shared" si="276"/>
        <v>1117041651.6235938</v>
      </c>
      <c r="P410" s="28"/>
      <c r="Q410" s="97"/>
    </row>
    <row r="411" spans="2:17" ht="21" thickBot="1">
      <c r="B411" s="178"/>
      <c r="C411" s="177" t="s">
        <v>389</v>
      </c>
      <c r="D411" s="61">
        <f>D410</f>
        <v>1116835825.8942189</v>
      </c>
      <c r="E411" s="61">
        <f t="shared" ref="E411:O411" si="277">E410+D411</f>
        <v>2233671651.7884378</v>
      </c>
      <c r="F411" s="61">
        <f t="shared" si="277"/>
        <v>3350507477.6826568</v>
      </c>
      <c r="G411" s="61">
        <f t="shared" si="277"/>
        <v>4467343303.5768757</v>
      </c>
      <c r="H411" s="61">
        <f t="shared" si="277"/>
        <v>5584179129.4710941</v>
      </c>
      <c r="I411" s="61">
        <f t="shared" si="277"/>
        <v>6701014955.3653126</v>
      </c>
      <c r="J411" s="61">
        <f t="shared" si="277"/>
        <v>7818056606.9889069</v>
      </c>
      <c r="K411" s="61">
        <f t="shared" si="277"/>
        <v>8935098258.6125011</v>
      </c>
      <c r="L411" s="61">
        <f t="shared" si="277"/>
        <v>10052139910.236095</v>
      </c>
      <c r="M411" s="61">
        <f t="shared" si="277"/>
        <v>11169181561.85969</v>
      </c>
      <c r="N411" s="61">
        <f t="shared" si="277"/>
        <v>12286223213.483284</v>
      </c>
      <c r="O411" s="131">
        <f t="shared" si="277"/>
        <v>13403264865.106878</v>
      </c>
      <c r="P411" s="28"/>
    </row>
    <row r="412" spans="2:17">
      <c r="B412" s="179">
        <f>B388</f>
        <v>10</v>
      </c>
      <c r="C412" s="180" t="s">
        <v>386</v>
      </c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125"/>
      <c r="P412" s="28"/>
    </row>
    <row r="413" spans="2:17" ht="21" thickBot="1">
      <c r="B413" s="175"/>
      <c r="C413" s="94" t="s">
        <v>379</v>
      </c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30"/>
      <c r="P413" s="28"/>
    </row>
    <row r="414" spans="2:17">
      <c r="B414" s="175"/>
      <c r="C414" s="119" t="s">
        <v>380</v>
      </c>
      <c r="D414" s="56">
        <f t="shared" ref="D414:O415" si="278">D398*$K$7</f>
        <v>0</v>
      </c>
      <c r="E414" s="56">
        <f t="shared" si="278"/>
        <v>0</v>
      </c>
      <c r="F414" s="56">
        <f t="shared" si="278"/>
        <v>0</v>
      </c>
      <c r="G414" s="56">
        <f t="shared" si="278"/>
        <v>0</v>
      </c>
      <c r="H414" s="56">
        <f t="shared" si="278"/>
        <v>0</v>
      </c>
      <c r="I414" s="56">
        <f t="shared" si="278"/>
        <v>0</v>
      </c>
      <c r="J414" s="56">
        <f t="shared" si="278"/>
        <v>0</v>
      </c>
      <c r="K414" s="56">
        <f t="shared" si="278"/>
        <v>0</v>
      </c>
      <c r="L414" s="56">
        <f t="shared" si="278"/>
        <v>0</v>
      </c>
      <c r="M414" s="56">
        <f t="shared" si="278"/>
        <v>0</v>
      </c>
      <c r="N414" s="56">
        <f t="shared" si="278"/>
        <v>0</v>
      </c>
      <c r="O414" s="125">
        <f t="shared" si="278"/>
        <v>0</v>
      </c>
      <c r="P414" s="28"/>
    </row>
    <row r="415" spans="2:17">
      <c r="B415" s="175"/>
      <c r="C415" s="40" t="s">
        <v>382</v>
      </c>
      <c r="D415" s="8">
        <f t="shared" si="278"/>
        <v>0</v>
      </c>
      <c r="E415" s="8">
        <f t="shared" si="278"/>
        <v>0</v>
      </c>
      <c r="F415" s="8">
        <f t="shared" si="278"/>
        <v>0</v>
      </c>
      <c r="G415" s="8">
        <f t="shared" si="278"/>
        <v>0</v>
      </c>
      <c r="H415" s="8">
        <f t="shared" si="278"/>
        <v>0</v>
      </c>
      <c r="I415" s="8">
        <f t="shared" si="278"/>
        <v>0</v>
      </c>
      <c r="J415" s="8">
        <f t="shared" si="278"/>
        <v>0</v>
      </c>
      <c r="K415" s="8">
        <f t="shared" si="278"/>
        <v>0</v>
      </c>
      <c r="L415" s="8">
        <f t="shared" si="278"/>
        <v>0</v>
      </c>
      <c r="M415" s="8">
        <f t="shared" si="278"/>
        <v>0</v>
      </c>
      <c r="N415" s="8">
        <f t="shared" si="278"/>
        <v>0</v>
      </c>
      <c r="O415" s="93">
        <f t="shared" si="278"/>
        <v>0</v>
      </c>
      <c r="P415" s="28"/>
    </row>
    <row r="416" spans="2:17">
      <c r="B416" s="175"/>
      <c r="C416" s="40" t="s">
        <v>384</v>
      </c>
      <c r="D416" s="8">
        <f>D414+D415</f>
        <v>0</v>
      </c>
      <c r="E416" s="8">
        <f>E414+E415</f>
        <v>0</v>
      </c>
      <c r="F416" s="8">
        <f t="shared" ref="F416:O416" si="279">F414+F415</f>
        <v>0</v>
      </c>
      <c r="G416" s="8">
        <f t="shared" si="279"/>
        <v>0</v>
      </c>
      <c r="H416" s="8">
        <f t="shared" si="279"/>
        <v>0</v>
      </c>
      <c r="I416" s="8">
        <f t="shared" si="279"/>
        <v>0</v>
      </c>
      <c r="J416" s="8">
        <f t="shared" si="279"/>
        <v>0</v>
      </c>
      <c r="K416" s="8">
        <f t="shared" si="279"/>
        <v>0</v>
      </c>
      <c r="L416" s="8">
        <f t="shared" si="279"/>
        <v>0</v>
      </c>
      <c r="M416" s="8">
        <f t="shared" si="279"/>
        <v>0</v>
      </c>
      <c r="N416" s="8">
        <f t="shared" si="279"/>
        <v>0</v>
      </c>
      <c r="O416" s="93">
        <f t="shared" si="279"/>
        <v>0</v>
      </c>
      <c r="P416" s="28"/>
      <c r="Q416" s="1" t="s">
        <v>390</v>
      </c>
    </row>
    <row r="417" spans="2:17" ht="21" thickBot="1">
      <c r="B417" s="175"/>
      <c r="C417" s="177" t="s">
        <v>385</v>
      </c>
      <c r="D417" s="61">
        <f>D416</f>
        <v>0</v>
      </c>
      <c r="E417" s="61">
        <f t="shared" ref="E417:O417" si="280">D417+E416</f>
        <v>0</v>
      </c>
      <c r="F417" s="61">
        <f t="shared" si="280"/>
        <v>0</v>
      </c>
      <c r="G417" s="61">
        <f t="shared" si="280"/>
        <v>0</v>
      </c>
      <c r="H417" s="61">
        <f t="shared" si="280"/>
        <v>0</v>
      </c>
      <c r="I417" s="61">
        <f t="shared" si="280"/>
        <v>0</v>
      </c>
      <c r="J417" s="61">
        <f t="shared" si="280"/>
        <v>0</v>
      </c>
      <c r="K417" s="61">
        <f t="shared" si="280"/>
        <v>0</v>
      </c>
      <c r="L417" s="61">
        <f t="shared" si="280"/>
        <v>0</v>
      </c>
      <c r="M417" s="61">
        <f t="shared" si="280"/>
        <v>0</v>
      </c>
      <c r="N417" s="61">
        <f t="shared" si="280"/>
        <v>0</v>
      </c>
      <c r="O417" s="131">
        <f t="shared" si="280"/>
        <v>0</v>
      </c>
      <c r="P417" s="28"/>
      <c r="Q417" s="97">
        <f>O417*$Q$30</f>
        <v>0</v>
      </c>
    </row>
    <row r="418" spans="2:17">
      <c r="B418" s="175"/>
      <c r="C418" s="181" t="s">
        <v>388</v>
      </c>
      <c r="D418" s="68">
        <f>D412+D416</f>
        <v>0</v>
      </c>
      <c r="E418" s="68">
        <f t="shared" ref="E418:O418" si="281">E412+E416</f>
        <v>0</v>
      </c>
      <c r="F418" s="68">
        <f t="shared" si="281"/>
        <v>0</v>
      </c>
      <c r="G418" s="68">
        <f t="shared" si="281"/>
        <v>0</v>
      </c>
      <c r="H418" s="68">
        <f t="shared" si="281"/>
        <v>0</v>
      </c>
      <c r="I418" s="68">
        <f t="shared" si="281"/>
        <v>0</v>
      </c>
      <c r="J418" s="68">
        <f t="shared" si="281"/>
        <v>0</v>
      </c>
      <c r="K418" s="68">
        <f t="shared" si="281"/>
        <v>0</v>
      </c>
      <c r="L418" s="68">
        <f t="shared" si="281"/>
        <v>0</v>
      </c>
      <c r="M418" s="68">
        <f t="shared" si="281"/>
        <v>0</v>
      </c>
      <c r="N418" s="68">
        <f t="shared" si="281"/>
        <v>0</v>
      </c>
      <c r="O418" s="132">
        <f t="shared" si="281"/>
        <v>0</v>
      </c>
      <c r="P418" s="28"/>
    </row>
    <row r="419" spans="2:17" ht="21" thickBot="1">
      <c r="B419" s="178"/>
      <c r="C419" s="182" t="s">
        <v>389</v>
      </c>
      <c r="D419" s="61">
        <f>D418</f>
        <v>0</v>
      </c>
      <c r="E419" s="61">
        <f t="shared" ref="E419:O419" si="282">D419+E418</f>
        <v>0</v>
      </c>
      <c r="F419" s="61">
        <f t="shared" si="282"/>
        <v>0</v>
      </c>
      <c r="G419" s="61">
        <f t="shared" si="282"/>
        <v>0</v>
      </c>
      <c r="H419" s="61">
        <f t="shared" si="282"/>
        <v>0</v>
      </c>
      <c r="I419" s="61">
        <f t="shared" si="282"/>
        <v>0</v>
      </c>
      <c r="J419" s="61">
        <f t="shared" si="282"/>
        <v>0</v>
      </c>
      <c r="K419" s="61">
        <f t="shared" si="282"/>
        <v>0</v>
      </c>
      <c r="L419" s="61">
        <f t="shared" si="282"/>
        <v>0</v>
      </c>
      <c r="M419" s="61">
        <f t="shared" si="282"/>
        <v>0</v>
      </c>
      <c r="N419" s="61">
        <f t="shared" si="282"/>
        <v>0</v>
      </c>
      <c r="O419" s="131">
        <f t="shared" si="282"/>
        <v>0</v>
      </c>
      <c r="P419" s="28"/>
    </row>
    <row r="420" spans="2:17">
      <c r="B420" s="183">
        <f>B388</f>
        <v>10</v>
      </c>
      <c r="C420" s="180" t="s">
        <v>386</v>
      </c>
      <c r="D420" s="56">
        <f>D402-D412</f>
        <v>354900762.58875</v>
      </c>
      <c r="E420" s="56">
        <f t="shared" ref="E420:O420" si="283">E402-E412</f>
        <v>354900762.58875</v>
      </c>
      <c r="F420" s="56">
        <f t="shared" si="283"/>
        <v>354900762.58875</v>
      </c>
      <c r="G420" s="56">
        <f t="shared" si="283"/>
        <v>354900762.58875</v>
      </c>
      <c r="H420" s="56">
        <f t="shared" si="283"/>
        <v>354900762.58875</v>
      </c>
      <c r="I420" s="56">
        <f t="shared" si="283"/>
        <v>354900762.58875</v>
      </c>
      <c r="J420" s="56">
        <f t="shared" si="283"/>
        <v>355106588.31812501</v>
      </c>
      <c r="K420" s="56">
        <f t="shared" si="283"/>
        <v>355106588.31812501</v>
      </c>
      <c r="L420" s="56">
        <f t="shared" si="283"/>
        <v>355106588.31812501</v>
      </c>
      <c r="M420" s="56">
        <f t="shared" si="283"/>
        <v>355106588.31812501</v>
      </c>
      <c r="N420" s="56">
        <f t="shared" si="283"/>
        <v>355106588.31812501</v>
      </c>
      <c r="O420" s="125">
        <f t="shared" si="283"/>
        <v>355106588.31812501</v>
      </c>
      <c r="P420" s="28"/>
    </row>
    <row r="421" spans="2:17" ht="21" thickBot="1">
      <c r="B421" s="175"/>
      <c r="C421" s="94" t="s">
        <v>379</v>
      </c>
      <c r="D421" s="116">
        <f t="shared" ref="D421:O421" si="284">D403-D413</f>
        <v>354900762.58875</v>
      </c>
      <c r="E421" s="116">
        <f t="shared" si="284"/>
        <v>709801525.17750001</v>
      </c>
      <c r="F421" s="116">
        <f t="shared" si="284"/>
        <v>1064702287.76625</v>
      </c>
      <c r="G421" s="116">
        <f t="shared" si="284"/>
        <v>1419603050.355</v>
      </c>
      <c r="H421" s="116">
        <f t="shared" si="284"/>
        <v>1774503812.9437499</v>
      </c>
      <c r="I421" s="116">
        <f t="shared" si="284"/>
        <v>2129404575.5324998</v>
      </c>
      <c r="J421" s="116">
        <f t="shared" si="284"/>
        <v>2484511163.850625</v>
      </c>
      <c r="K421" s="116">
        <f t="shared" si="284"/>
        <v>2839617752.1687498</v>
      </c>
      <c r="L421" s="116">
        <f t="shared" si="284"/>
        <v>3194724340.4868746</v>
      </c>
      <c r="M421" s="116">
        <f t="shared" si="284"/>
        <v>3549830928.8049994</v>
      </c>
      <c r="N421" s="116">
        <f t="shared" si="284"/>
        <v>3904937517.1231241</v>
      </c>
      <c r="O421" s="130">
        <f t="shared" si="284"/>
        <v>4260044105.4412489</v>
      </c>
      <c r="P421" s="28"/>
    </row>
    <row r="422" spans="2:17">
      <c r="B422" s="175"/>
      <c r="C422" s="119" t="s">
        <v>380</v>
      </c>
      <c r="D422" s="56">
        <f>D406-D414</f>
        <v>0</v>
      </c>
      <c r="E422" s="56">
        <f t="shared" ref="E422:O424" si="285">E406-E414</f>
        <v>0</v>
      </c>
      <c r="F422" s="56">
        <f t="shared" si="285"/>
        <v>0</v>
      </c>
      <c r="G422" s="56">
        <f t="shared" si="285"/>
        <v>0</v>
      </c>
      <c r="H422" s="56">
        <f t="shared" si="285"/>
        <v>0</v>
      </c>
      <c r="I422" s="56">
        <f t="shared" si="285"/>
        <v>0</v>
      </c>
      <c r="J422" s="56">
        <f t="shared" si="285"/>
        <v>0</v>
      </c>
      <c r="K422" s="56">
        <f t="shared" si="285"/>
        <v>0</v>
      </c>
      <c r="L422" s="56">
        <f t="shared" si="285"/>
        <v>0</v>
      </c>
      <c r="M422" s="56">
        <f t="shared" si="285"/>
        <v>0</v>
      </c>
      <c r="N422" s="56">
        <f t="shared" si="285"/>
        <v>0</v>
      </c>
      <c r="O422" s="125">
        <f t="shared" si="285"/>
        <v>0</v>
      </c>
      <c r="P422" s="28"/>
    </row>
    <row r="423" spans="2:17">
      <c r="B423" s="175"/>
      <c r="C423" s="40" t="s">
        <v>382</v>
      </c>
      <c r="D423" s="8">
        <f>D407-D415</f>
        <v>0</v>
      </c>
      <c r="E423" s="8">
        <f t="shared" si="285"/>
        <v>0</v>
      </c>
      <c r="F423" s="8">
        <f t="shared" si="285"/>
        <v>0</v>
      </c>
      <c r="G423" s="8">
        <f t="shared" si="285"/>
        <v>0</v>
      </c>
      <c r="H423" s="8">
        <f t="shared" si="285"/>
        <v>0</v>
      </c>
      <c r="I423" s="8">
        <f t="shared" si="285"/>
        <v>0</v>
      </c>
      <c r="J423" s="8">
        <f t="shared" si="285"/>
        <v>0</v>
      </c>
      <c r="K423" s="8">
        <f t="shared" si="285"/>
        <v>0</v>
      </c>
      <c r="L423" s="8">
        <f t="shared" si="285"/>
        <v>0</v>
      </c>
      <c r="M423" s="8">
        <f t="shared" si="285"/>
        <v>0</v>
      </c>
      <c r="N423" s="8">
        <f t="shared" si="285"/>
        <v>0</v>
      </c>
      <c r="O423" s="93">
        <f t="shared" si="285"/>
        <v>0</v>
      </c>
      <c r="P423" s="28"/>
      <c r="Q423" s="184">
        <f>B388</f>
        <v>10</v>
      </c>
    </row>
    <row r="424" spans="2:17">
      <c r="B424" s="175"/>
      <c r="C424" s="40" t="s">
        <v>384</v>
      </c>
      <c r="D424" s="8">
        <f>D408-D416</f>
        <v>0</v>
      </c>
      <c r="E424" s="8">
        <f t="shared" si="285"/>
        <v>0</v>
      </c>
      <c r="F424" s="8">
        <f t="shared" si="285"/>
        <v>0</v>
      </c>
      <c r="G424" s="8">
        <f t="shared" si="285"/>
        <v>0</v>
      </c>
      <c r="H424" s="8">
        <f t="shared" si="285"/>
        <v>0</v>
      </c>
      <c r="I424" s="8">
        <f t="shared" si="285"/>
        <v>0</v>
      </c>
      <c r="J424" s="8">
        <f t="shared" si="285"/>
        <v>0</v>
      </c>
      <c r="K424" s="8">
        <f t="shared" si="285"/>
        <v>0</v>
      </c>
      <c r="L424" s="8">
        <f t="shared" si="285"/>
        <v>0</v>
      </c>
      <c r="M424" s="8">
        <f t="shared" si="285"/>
        <v>0</v>
      </c>
      <c r="N424" s="8">
        <f t="shared" si="285"/>
        <v>0</v>
      </c>
      <c r="O424" s="93">
        <f t="shared" si="285"/>
        <v>0</v>
      </c>
      <c r="P424" s="28"/>
      <c r="Q424" s="1" t="s">
        <v>391</v>
      </c>
    </row>
    <row r="425" spans="2:17" ht="21" thickBot="1">
      <c r="B425" s="175"/>
      <c r="C425" s="177" t="s">
        <v>385</v>
      </c>
      <c r="D425" s="61">
        <f t="shared" ref="D425:O426" si="286">D409-D417</f>
        <v>0</v>
      </c>
      <c r="E425" s="61">
        <f t="shared" si="286"/>
        <v>0</v>
      </c>
      <c r="F425" s="61">
        <f t="shared" si="286"/>
        <v>0</v>
      </c>
      <c r="G425" s="61">
        <f t="shared" si="286"/>
        <v>0</v>
      </c>
      <c r="H425" s="61">
        <f t="shared" si="286"/>
        <v>0</v>
      </c>
      <c r="I425" s="61">
        <f t="shared" si="286"/>
        <v>0</v>
      </c>
      <c r="J425" s="61">
        <f t="shared" si="286"/>
        <v>0</v>
      </c>
      <c r="K425" s="61">
        <f t="shared" si="286"/>
        <v>0</v>
      </c>
      <c r="L425" s="61">
        <f t="shared" si="286"/>
        <v>0</v>
      </c>
      <c r="M425" s="61">
        <f t="shared" si="286"/>
        <v>0</v>
      </c>
      <c r="N425" s="61">
        <f t="shared" si="286"/>
        <v>0</v>
      </c>
      <c r="O425" s="131">
        <f t="shared" si="286"/>
        <v>0</v>
      </c>
      <c r="P425" s="28"/>
      <c r="Q425" s="97">
        <f>O425*$Q$30</f>
        <v>0</v>
      </c>
    </row>
    <row r="426" spans="2:17">
      <c r="B426" s="175"/>
      <c r="C426" s="181" t="s">
        <v>388</v>
      </c>
      <c r="D426" s="68">
        <f>D410-D418</f>
        <v>1116835825.8942189</v>
      </c>
      <c r="E426" s="68">
        <f>E410-E418</f>
        <v>1116835825.8942189</v>
      </c>
      <c r="F426" s="68">
        <f>F410-F418</f>
        <v>1116835825.8942189</v>
      </c>
      <c r="G426" s="68">
        <f t="shared" si="286"/>
        <v>1116835825.8942189</v>
      </c>
      <c r="H426" s="68">
        <f t="shared" si="286"/>
        <v>1116835825.8942189</v>
      </c>
      <c r="I426" s="68">
        <f t="shared" si="286"/>
        <v>1116835825.8942189</v>
      </c>
      <c r="J426" s="68">
        <f t="shared" si="286"/>
        <v>1117041651.6235938</v>
      </c>
      <c r="K426" s="68">
        <f t="shared" si="286"/>
        <v>1117041651.6235938</v>
      </c>
      <c r="L426" s="68">
        <f t="shared" si="286"/>
        <v>1117041651.6235938</v>
      </c>
      <c r="M426" s="68">
        <f t="shared" si="286"/>
        <v>1117041651.6235938</v>
      </c>
      <c r="N426" s="68">
        <f t="shared" si="286"/>
        <v>1117041651.6235938</v>
      </c>
      <c r="O426" s="132">
        <f t="shared" si="286"/>
        <v>1117041651.6235938</v>
      </c>
      <c r="P426" s="28"/>
    </row>
    <row r="427" spans="2:17" ht="21" thickBot="1">
      <c r="B427" s="178"/>
      <c r="C427" s="182" t="s">
        <v>389</v>
      </c>
      <c r="D427" s="61">
        <f t="shared" ref="D427:N427" si="287">D411-D419</f>
        <v>1116835825.8942189</v>
      </c>
      <c r="E427" s="61">
        <f t="shared" si="287"/>
        <v>2233671651.7884378</v>
      </c>
      <c r="F427" s="61">
        <f t="shared" si="287"/>
        <v>3350507477.6826568</v>
      </c>
      <c r="G427" s="61">
        <f t="shared" si="287"/>
        <v>4467343303.5768757</v>
      </c>
      <c r="H427" s="61">
        <f t="shared" si="287"/>
        <v>5584179129.4710941</v>
      </c>
      <c r="I427" s="61">
        <f t="shared" si="287"/>
        <v>6701014955.3653126</v>
      </c>
      <c r="J427" s="61">
        <f t="shared" si="287"/>
        <v>7818056606.9889069</v>
      </c>
      <c r="K427" s="61">
        <f t="shared" si="287"/>
        <v>8935098258.6125011</v>
      </c>
      <c r="L427" s="61">
        <f t="shared" si="287"/>
        <v>10052139910.236095</v>
      </c>
      <c r="M427" s="61">
        <f t="shared" si="287"/>
        <v>11169181561.85969</v>
      </c>
      <c r="N427" s="61">
        <f t="shared" si="287"/>
        <v>12286223213.483284</v>
      </c>
      <c r="O427" s="131">
        <f>O411-O419</f>
        <v>13403264865.106878</v>
      </c>
      <c r="P427" s="28"/>
    </row>
    <row r="428" spans="2:17"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</row>
    <row r="429" spans="2:17">
      <c r="D429" t="s">
        <v>437</v>
      </c>
      <c r="E429" s="28"/>
      <c r="F429" s="28"/>
      <c r="G429" s="28" t="s">
        <v>438</v>
      </c>
      <c r="H429" s="28" t="s">
        <v>428</v>
      </c>
      <c r="I429" s="28"/>
      <c r="J429" s="28"/>
      <c r="K429" s="28"/>
      <c r="L429" s="28"/>
      <c r="M429" s="28"/>
      <c r="N429" s="28"/>
      <c r="O429" s="28"/>
      <c r="P429" s="28"/>
      <c r="Q429" s="1" t="s">
        <v>383</v>
      </c>
    </row>
    <row r="430" spans="2:17" ht="21" thickBot="1">
      <c r="B430" s="161">
        <v>11</v>
      </c>
      <c r="D430" t="s">
        <v>439</v>
      </c>
      <c r="H430" t="s">
        <v>440</v>
      </c>
      <c r="J430" t="s">
        <v>441</v>
      </c>
      <c r="N430" s="23" t="s">
        <v>431</v>
      </c>
      <c r="O430">
        <v>972</v>
      </c>
      <c r="Q430" s="171">
        <v>0.1</v>
      </c>
    </row>
    <row r="431" spans="2:17" ht="21" thickBot="1">
      <c r="B431" s="163">
        <f>B389+1</f>
        <v>2035</v>
      </c>
      <c r="C431" s="164"/>
      <c r="D431" s="165" t="s">
        <v>363</v>
      </c>
      <c r="E431" s="165" t="s">
        <v>364</v>
      </c>
      <c r="F431" s="165" t="s">
        <v>365</v>
      </c>
      <c r="G431" s="165" t="s">
        <v>366</v>
      </c>
      <c r="H431" s="165" t="s">
        <v>367</v>
      </c>
      <c r="I431" s="165" t="s">
        <v>368</v>
      </c>
      <c r="J431" s="165" t="s">
        <v>369</v>
      </c>
      <c r="K431" s="165" t="s">
        <v>370</v>
      </c>
      <c r="L431" s="165" t="s">
        <v>371</v>
      </c>
      <c r="M431" s="165" t="s">
        <v>372</v>
      </c>
      <c r="N431" s="165" t="s">
        <v>373</v>
      </c>
      <c r="O431" s="165" t="s">
        <v>374</v>
      </c>
      <c r="P431" s="1"/>
    </row>
    <row r="432" spans="2:17">
      <c r="B432" s="166">
        <f>B430</f>
        <v>11</v>
      </c>
      <c r="C432" s="120" t="s">
        <v>375</v>
      </c>
      <c r="D432" s="56">
        <f>$D$19/12*$E$8</f>
        <v>69750</v>
      </c>
      <c r="E432" s="56">
        <f t="shared" ref="E432:O432" si="288">$D$19/12*$E$8</f>
        <v>69750</v>
      </c>
      <c r="F432" s="56">
        <f t="shared" si="288"/>
        <v>69750</v>
      </c>
      <c r="G432" s="56">
        <f t="shared" si="288"/>
        <v>69750</v>
      </c>
      <c r="H432" s="56">
        <f t="shared" si="288"/>
        <v>69750</v>
      </c>
      <c r="I432" s="56">
        <f t="shared" si="288"/>
        <v>69750</v>
      </c>
      <c r="J432" s="56">
        <f t="shared" si="288"/>
        <v>69750</v>
      </c>
      <c r="K432" s="56">
        <f t="shared" si="288"/>
        <v>69750</v>
      </c>
      <c r="L432" s="56">
        <f t="shared" si="288"/>
        <v>69750</v>
      </c>
      <c r="M432" s="56">
        <f t="shared" si="288"/>
        <v>69750</v>
      </c>
      <c r="N432" s="56">
        <f t="shared" si="288"/>
        <v>69750</v>
      </c>
      <c r="O432" s="125">
        <f t="shared" si="288"/>
        <v>69750</v>
      </c>
      <c r="P432" s="28">
        <f>SUM(D432:O432)</f>
        <v>837000</v>
      </c>
    </row>
    <row r="433" spans="2:17">
      <c r="B433" s="167" t="s">
        <v>376</v>
      </c>
      <c r="C433" s="119" t="s">
        <v>377</v>
      </c>
      <c r="D433" s="84">
        <f>D392*(1-$B$435)</f>
        <v>120412.75873546874</v>
      </c>
      <c r="E433" s="68">
        <f t="shared" ref="E433:O433" si="289">E392*(1-$B$435)</f>
        <v>120412.75873546874</v>
      </c>
      <c r="F433" s="68">
        <f t="shared" si="289"/>
        <v>120412.75873546874</v>
      </c>
      <c r="G433" s="68">
        <f t="shared" si="289"/>
        <v>120412.75873546874</v>
      </c>
      <c r="H433" s="68">
        <f t="shared" si="289"/>
        <v>120412.75873546874</v>
      </c>
      <c r="I433" s="68">
        <f t="shared" si="289"/>
        <v>120412.75873546874</v>
      </c>
      <c r="J433" s="68">
        <f t="shared" si="289"/>
        <v>120482.59246507812</v>
      </c>
      <c r="K433" s="68">
        <f t="shared" si="289"/>
        <v>120482.59246507812</v>
      </c>
      <c r="L433" s="68">
        <f t="shared" si="289"/>
        <v>120482.59246507812</v>
      </c>
      <c r="M433" s="68">
        <f t="shared" si="289"/>
        <v>120482.59246507812</v>
      </c>
      <c r="N433" s="68">
        <f t="shared" si="289"/>
        <v>120482.59246507812</v>
      </c>
      <c r="O433" s="132">
        <f t="shared" si="289"/>
        <v>120482.59246507812</v>
      </c>
      <c r="P433" s="28">
        <f t="shared" ref="P433:P439" si="290">SUM(D433:O433)</f>
        <v>1445372.1072032815</v>
      </c>
    </row>
    <row r="434" spans="2:17">
      <c r="B434" s="186" t="s">
        <v>395</v>
      </c>
      <c r="C434" s="119" t="s">
        <v>378</v>
      </c>
      <c r="D434" s="68">
        <f t="shared" ref="D434:O434" si="291">D432+D433</f>
        <v>190162.75873546873</v>
      </c>
      <c r="E434" s="68">
        <f t="shared" si="291"/>
        <v>190162.75873546873</v>
      </c>
      <c r="F434" s="68">
        <f t="shared" si="291"/>
        <v>190162.75873546873</v>
      </c>
      <c r="G434" s="68">
        <f t="shared" si="291"/>
        <v>190162.75873546873</v>
      </c>
      <c r="H434" s="68">
        <f t="shared" si="291"/>
        <v>190162.75873546873</v>
      </c>
      <c r="I434" s="68">
        <f t="shared" si="291"/>
        <v>190162.75873546873</v>
      </c>
      <c r="J434" s="68">
        <f t="shared" si="291"/>
        <v>190232.59246507811</v>
      </c>
      <c r="K434" s="68">
        <f t="shared" si="291"/>
        <v>190232.59246507811</v>
      </c>
      <c r="L434" s="68">
        <f t="shared" si="291"/>
        <v>190232.59246507811</v>
      </c>
      <c r="M434" s="68">
        <f t="shared" si="291"/>
        <v>190232.59246507811</v>
      </c>
      <c r="N434" s="68">
        <f t="shared" si="291"/>
        <v>190232.59246507811</v>
      </c>
      <c r="O434" s="132">
        <f t="shared" si="291"/>
        <v>190232.59246507811</v>
      </c>
      <c r="P434" s="28">
        <f t="shared" si="290"/>
        <v>2282372.1072032806</v>
      </c>
    </row>
    <row r="435" spans="2:17" ht="21" thickBot="1">
      <c r="B435" s="188">
        <v>0.05</v>
      </c>
      <c r="C435" s="94" t="s">
        <v>379</v>
      </c>
      <c r="D435" s="61">
        <f>O225+D432</f>
        <v>121550</v>
      </c>
      <c r="E435" s="61">
        <f t="shared" ref="E435:O435" si="292">D435+E432</f>
        <v>191300</v>
      </c>
      <c r="F435" s="61">
        <f t="shared" si="292"/>
        <v>261050</v>
      </c>
      <c r="G435" s="61">
        <f t="shared" si="292"/>
        <v>330800</v>
      </c>
      <c r="H435" s="61">
        <f t="shared" si="292"/>
        <v>400550</v>
      </c>
      <c r="I435" s="61">
        <f t="shared" si="292"/>
        <v>470300</v>
      </c>
      <c r="J435" s="61">
        <f t="shared" si="292"/>
        <v>540050</v>
      </c>
      <c r="K435" s="61">
        <f t="shared" si="292"/>
        <v>609800</v>
      </c>
      <c r="L435" s="61">
        <f t="shared" si="292"/>
        <v>679550</v>
      </c>
      <c r="M435" s="61">
        <f t="shared" si="292"/>
        <v>749300</v>
      </c>
      <c r="N435" s="61">
        <f t="shared" si="292"/>
        <v>819050</v>
      </c>
      <c r="O435" s="131">
        <f t="shared" si="292"/>
        <v>888800</v>
      </c>
      <c r="P435" s="28">
        <f t="shared" si="290"/>
        <v>6062100</v>
      </c>
    </row>
    <row r="436" spans="2:17">
      <c r="B436" s="186" t="s">
        <v>411</v>
      </c>
      <c r="C436" s="195" t="s">
        <v>403</v>
      </c>
      <c r="D436" s="56">
        <f>$D$19/12*$F$8</f>
        <v>23250</v>
      </c>
      <c r="E436" s="196">
        <f t="shared" ref="E436:O436" si="293">$D$19/12*$F$8</f>
        <v>23250</v>
      </c>
      <c r="F436" s="196">
        <f t="shared" si="293"/>
        <v>23250</v>
      </c>
      <c r="G436" s="196">
        <f t="shared" si="293"/>
        <v>23250</v>
      </c>
      <c r="H436" s="196">
        <f t="shared" si="293"/>
        <v>23250</v>
      </c>
      <c r="I436" s="196">
        <f t="shared" si="293"/>
        <v>23250</v>
      </c>
      <c r="J436" s="196">
        <f t="shared" si="293"/>
        <v>23250</v>
      </c>
      <c r="K436" s="196">
        <f t="shared" si="293"/>
        <v>23250</v>
      </c>
      <c r="L436" s="196">
        <f t="shared" si="293"/>
        <v>23250</v>
      </c>
      <c r="M436" s="196">
        <f t="shared" si="293"/>
        <v>23250</v>
      </c>
      <c r="N436" s="196">
        <f t="shared" si="293"/>
        <v>23250</v>
      </c>
      <c r="O436" s="197">
        <f t="shared" si="293"/>
        <v>23250</v>
      </c>
      <c r="P436" s="28">
        <f t="shared" si="290"/>
        <v>279000</v>
      </c>
    </row>
    <row r="437" spans="2:17">
      <c r="B437" s="188">
        <v>0.05</v>
      </c>
      <c r="C437" s="198" t="s">
        <v>404</v>
      </c>
      <c r="D437" s="84">
        <f>D396*(1-$B$437)</f>
        <v>40213.239452233072</v>
      </c>
      <c r="E437" s="116">
        <f t="shared" ref="E437:O437" si="294">E396*(1-$B$437)</f>
        <v>40213.239452233072</v>
      </c>
      <c r="F437" s="116">
        <f t="shared" si="294"/>
        <v>40213.239452233072</v>
      </c>
      <c r="G437" s="116">
        <f t="shared" si="294"/>
        <v>40213.239452233072</v>
      </c>
      <c r="H437" s="116">
        <f t="shared" si="294"/>
        <v>40213.239452233072</v>
      </c>
      <c r="I437" s="116">
        <f t="shared" si="294"/>
        <v>40213.239452233072</v>
      </c>
      <c r="J437" s="116">
        <f t="shared" si="294"/>
        <v>40213.239452233072</v>
      </c>
      <c r="K437" s="116">
        <f t="shared" si="294"/>
        <v>40213.239452233072</v>
      </c>
      <c r="L437" s="116">
        <f t="shared" si="294"/>
        <v>40213.239452233072</v>
      </c>
      <c r="M437" s="116">
        <f t="shared" si="294"/>
        <v>40213.239452233072</v>
      </c>
      <c r="N437" s="116">
        <f t="shared" si="294"/>
        <v>40213.239452233072</v>
      </c>
      <c r="O437" s="130">
        <f t="shared" si="294"/>
        <v>40213.239452233072</v>
      </c>
      <c r="P437" s="28">
        <f t="shared" si="290"/>
        <v>482558.87342679687</v>
      </c>
    </row>
    <row r="438" spans="2:17">
      <c r="B438" s="168" t="s">
        <v>396</v>
      </c>
      <c r="C438" s="198" t="s">
        <v>405</v>
      </c>
      <c r="D438" s="116">
        <f t="shared" ref="D438:O438" si="295">D436+D437</f>
        <v>63463.239452233072</v>
      </c>
      <c r="E438" s="116">
        <f t="shared" si="295"/>
        <v>63463.239452233072</v>
      </c>
      <c r="F438" s="116">
        <f t="shared" si="295"/>
        <v>63463.239452233072</v>
      </c>
      <c r="G438" s="116">
        <f t="shared" si="295"/>
        <v>63463.239452233072</v>
      </c>
      <c r="H438" s="116">
        <f t="shared" si="295"/>
        <v>63463.239452233072</v>
      </c>
      <c r="I438" s="116">
        <f t="shared" si="295"/>
        <v>63463.239452233072</v>
      </c>
      <c r="J438" s="116">
        <f t="shared" si="295"/>
        <v>63463.239452233072</v>
      </c>
      <c r="K438" s="116">
        <f t="shared" si="295"/>
        <v>63463.239452233072</v>
      </c>
      <c r="L438" s="116">
        <f t="shared" si="295"/>
        <v>63463.239452233072</v>
      </c>
      <c r="M438" s="116">
        <f t="shared" si="295"/>
        <v>63463.239452233072</v>
      </c>
      <c r="N438" s="116">
        <f t="shared" si="295"/>
        <v>63463.239452233072</v>
      </c>
      <c r="O438" s="130">
        <f t="shared" si="295"/>
        <v>63463.239452233072</v>
      </c>
      <c r="P438" s="28">
        <f t="shared" si="290"/>
        <v>761558.87342679687</v>
      </c>
    </row>
    <row r="439" spans="2:17" ht="21" thickBot="1">
      <c r="B439" s="188">
        <v>0.3</v>
      </c>
      <c r="C439" s="199" t="s">
        <v>406</v>
      </c>
      <c r="D439" s="61">
        <f>O397+D436</f>
        <v>551450</v>
      </c>
      <c r="E439" s="61">
        <f t="shared" ref="E439:N439" si="296">D439+E436</f>
        <v>574700</v>
      </c>
      <c r="F439" s="61">
        <f t="shared" si="296"/>
        <v>597950</v>
      </c>
      <c r="G439" s="61">
        <f t="shared" si="296"/>
        <v>621200</v>
      </c>
      <c r="H439" s="61">
        <f t="shared" si="296"/>
        <v>644450</v>
      </c>
      <c r="I439" s="61">
        <f t="shared" si="296"/>
        <v>667700</v>
      </c>
      <c r="J439" s="61">
        <f t="shared" si="296"/>
        <v>690950</v>
      </c>
      <c r="K439" s="61">
        <f t="shared" si="296"/>
        <v>714200</v>
      </c>
      <c r="L439" s="61">
        <f t="shared" si="296"/>
        <v>737450</v>
      </c>
      <c r="M439" s="61">
        <f t="shared" si="296"/>
        <v>760700</v>
      </c>
      <c r="N439" s="61">
        <f t="shared" si="296"/>
        <v>783950</v>
      </c>
      <c r="O439" s="131">
        <f>N439+O436</f>
        <v>807200</v>
      </c>
      <c r="P439" s="28">
        <f t="shared" si="290"/>
        <v>8151900</v>
      </c>
    </row>
    <row r="440" spans="2:17">
      <c r="B440" s="191" t="s">
        <v>397</v>
      </c>
      <c r="C440" s="120" t="s">
        <v>380</v>
      </c>
      <c r="D440" s="8">
        <f>$D$19/12*$G$8</f>
        <v>0</v>
      </c>
      <c r="E440" s="8">
        <f t="shared" ref="E440:O440" si="297">$D$19/12*$G$8</f>
        <v>0</v>
      </c>
      <c r="F440" s="8">
        <f t="shared" si="297"/>
        <v>0</v>
      </c>
      <c r="G440" s="8">
        <f t="shared" si="297"/>
        <v>0</v>
      </c>
      <c r="H440" s="8">
        <f t="shared" si="297"/>
        <v>0</v>
      </c>
      <c r="I440" s="8">
        <f t="shared" si="297"/>
        <v>0</v>
      </c>
      <c r="J440" s="8">
        <f t="shared" si="297"/>
        <v>0</v>
      </c>
      <c r="K440" s="8">
        <f t="shared" si="297"/>
        <v>0</v>
      </c>
      <c r="L440" s="8">
        <f t="shared" si="297"/>
        <v>0</v>
      </c>
      <c r="M440" s="8">
        <f t="shared" si="297"/>
        <v>0</v>
      </c>
      <c r="N440" s="8">
        <f t="shared" si="297"/>
        <v>0</v>
      </c>
      <c r="O440" s="93">
        <f t="shared" si="297"/>
        <v>0</v>
      </c>
      <c r="P440" s="28"/>
      <c r="Q440" s="97"/>
    </row>
    <row r="441" spans="2:17">
      <c r="B441" s="168"/>
      <c r="C441" s="40" t="s">
        <v>382</v>
      </c>
      <c r="D441" s="78">
        <f>O400*(1-B439)</f>
        <v>0</v>
      </c>
      <c r="E441" s="8">
        <f>D440+D441</f>
        <v>0</v>
      </c>
      <c r="F441" s="8">
        <f t="shared" ref="F441:O441" si="298">E440+E441</f>
        <v>0</v>
      </c>
      <c r="G441" s="8">
        <f t="shared" si="298"/>
        <v>0</v>
      </c>
      <c r="H441" s="8">
        <f t="shared" si="298"/>
        <v>0</v>
      </c>
      <c r="I441" s="8">
        <f t="shared" si="298"/>
        <v>0</v>
      </c>
      <c r="J441" s="8">
        <f t="shared" si="298"/>
        <v>0</v>
      </c>
      <c r="K441" s="8">
        <f t="shared" si="298"/>
        <v>0</v>
      </c>
      <c r="L441" s="8">
        <f t="shared" si="298"/>
        <v>0</v>
      </c>
      <c r="M441" s="8">
        <f t="shared" si="298"/>
        <v>0</v>
      </c>
      <c r="N441" s="8">
        <f t="shared" si="298"/>
        <v>0</v>
      </c>
      <c r="O441" s="93">
        <f t="shared" si="298"/>
        <v>0</v>
      </c>
      <c r="P441" s="28"/>
      <c r="Q441" s="97"/>
    </row>
    <row r="442" spans="2:17">
      <c r="B442" s="168"/>
      <c r="C442" s="40" t="s">
        <v>384</v>
      </c>
      <c r="D442" s="8">
        <f t="shared" ref="D442:O442" si="299">D440+D441</f>
        <v>0</v>
      </c>
      <c r="E442" s="8">
        <f t="shared" si="299"/>
        <v>0</v>
      </c>
      <c r="F442" s="8">
        <f t="shared" si="299"/>
        <v>0</v>
      </c>
      <c r="G442" s="8">
        <f t="shared" si="299"/>
        <v>0</v>
      </c>
      <c r="H442" s="8">
        <f t="shared" si="299"/>
        <v>0</v>
      </c>
      <c r="I442" s="8">
        <f t="shared" si="299"/>
        <v>0</v>
      </c>
      <c r="J442" s="8">
        <f t="shared" si="299"/>
        <v>0</v>
      </c>
      <c r="K442" s="8">
        <f t="shared" si="299"/>
        <v>0</v>
      </c>
      <c r="L442" s="8">
        <f t="shared" si="299"/>
        <v>0</v>
      </c>
      <c r="M442" s="8">
        <f t="shared" si="299"/>
        <v>0</v>
      </c>
      <c r="N442" s="8">
        <f t="shared" si="299"/>
        <v>0</v>
      </c>
      <c r="O442" s="93">
        <f t="shared" si="299"/>
        <v>0</v>
      </c>
      <c r="P442" s="28"/>
      <c r="Q442" s="97"/>
    </row>
    <row r="443" spans="2:17" ht="21" thickBot="1">
      <c r="B443" s="172"/>
      <c r="C443" s="94" t="s">
        <v>385</v>
      </c>
      <c r="D443" s="61">
        <f>SUM($D442:D442)</f>
        <v>0</v>
      </c>
      <c r="E443" s="61">
        <f>SUM($D442:E442)</f>
        <v>0</v>
      </c>
      <c r="F443" s="61">
        <f>SUM($D442:F442)</f>
        <v>0</v>
      </c>
      <c r="G443" s="61">
        <f>SUM($D442:G442)</f>
        <v>0</v>
      </c>
      <c r="H443" s="61">
        <f>SUM($D442:H442)</f>
        <v>0</v>
      </c>
      <c r="I443" s="61">
        <f>SUM($D442:I442)</f>
        <v>0</v>
      </c>
      <c r="J443" s="61">
        <f>SUM($D442:J442)</f>
        <v>0</v>
      </c>
      <c r="K443" s="61">
        <f>SUM($D442:K442)</f>
        <v>0</v>
      </c>
      <c r="L443" s="61">
        <f>SUM($D442:L442)</f>
        <v>0</v>
      </c>
      <c r="M443" s="61">
        <f>SUM($D442:M442)</f>
        <v>0</v>
      </c>
      <c r="N443" s="61">
        <f>SUM($D442:N442)</f>
        <v>0</v>
      </c>
      <c r="O443" s="131">
        <f>SUM($D442:O442)</f>
        <v>0</v>
      </c>
      <c r="P443" s="28"/>
    </row>
    <row r="444" spans="2:17">
      <c r="B444" s="173">
        <f>B430</f>
        <v>11</v>
      </c>
      <c r="C444" s="174" t="s">
        <v>386</v>
      </c>
      <c r="D444" s="56">
        <f t="shared" ref="D444:O444" si="300">D434*$H$7</f>
        <v>532455724.45931244</v>
      </c>
      <c r="E444" s="56">
        <f t="shared" si="300"/>
        <v>532455724.45931244</v>
      </c>
      <c r="F444" s="56">
        <f t="shared" si="300"/>
        <v>532455724.45931244</v>
      </c>
      <c r="G444" s="56">
        <f t="shared" si="300"/>
        <v>532455724.45931244</v>
      </c>
      <c r="H444" s="56">
        <f t="shared" si="300"/>
        <v>532455724.45931244</v>
      </c>
      <c r="I444" s="56">
        <f t="shared" si="300"/>
        <v>532455724.45931244</v>
      </c>
      <c r="J444" s="56">
        <f t="shared" si="300"/>
        <v>532651258.9022187</v>
      </c>
      <c r="K444" s="56">
        <f t="shared" si="300"/>
        <v>532651258.9022187</v>
      </c>
      <c r="L444" s="56">
        <f t="shared" si="300"/>
        <v>532651258.9022187</v>
      </c>
      <c r="M444" s="56">
        <f t="shared" si="300"/>
        <v>532651258.9022187</v>
      </c>
      <c r="N444" s="56">
        <f t="shared" si="300"/>
        <v>532651258.9022187</v>
      </c>
      <c r="O444" s="125">
        <f t="shared" si="300"/>
        <v>532651258.9022187</v>
      </c>
      <c r="P444" s="28"/>
    </row>
    <row r="445" spans="2:17" ht="21" thickBot="1">
      <c r="B445" s="175"/>
      <c r="C445" s="94" t="s">
        <v>379</v>
      </c>
      <c r="D445" s="116">
        <f>D444</f>
        <v>532455724.45931244</v>
      </c>
      <c r="E445" s="116">
        <f t="shared" ref="E445:O445" si="301">D445+E444</f>
        <v>1064911448.9186249</v>
      </c>
      <c r="F445" s="116">
        <f t="shared" si="301"/>
        <v>1597367173.3779373</v>
      </c>
      <c r="G445" s="116">
        <f t="shared" si="301"/>
        <v>2129822897.8372498</v>
      </c>
      <c r="H445" s="116">
        <f t="shared" si="301"/>
        <v>2662278622.2965622</v>
      </c>
      <c r="I445" s="116">
        <f t="shared" si="301"/>
        <v>3194734346.7558746</v>
      </c>
      <c r="J445" s="116">
        <f t="shared" si="301"/>
        <v>3727385605.6580935</v>
      </c>
      <c r="K445" s="116">
        <f t="shared" si="301"/>
        <v>4260036864.5603123</v>
      </c>
      <c r="L445" s="116">
        <f t="shared" si="301"/>
        <v>4792688123.4625311</v>
      </c>
      <c r="M445" s="116">
        <f t="shared" si="301"/>
        <v>5325339382.3647499</v>
      </c>
      <c r="N445" s="116">
        <f t="shared" si="301"/>
        <v>5857990641.2669687</v>
      </c>
      <c r="O445" s="130">
        <f t="shared" si="301"/>
        <v>6390641900.1691875</v>
      </c>
      <c r="P445" s="28"/>
    </row>
    <row r="446" spans="2:17">
      <c r="B446" s="175"/>
      <c r="C446" s="195" t="s">
        <v>407</v>
      </c>
      <c r="D446" s="56">
        <f>D438*$I$7</f>
        <v>1142338310.1401954</v>
      </c>
      <c r="E446" s="56">
        <f>E438*$I$7</f>
        <v>1142338310.1401954</v>
      </c>
      <c r="F446" s="56">
        <f t="shared" ref="F446:O446" si="302">F438*$I$7</f>
        <v>1142338310.1401954</v>
      </c>
      <c r="G446" s="56">
        <f t="shared" si="302"/>
        <v>1142338310.1401954</v>
      </c>
      <c r="H446" s="56">
        <f t="shared" si="302"/>
        <v>1142338310.1401954</v>
      </c>
      <c r="I446" s="56">
        <f t="shared" si="302"/>
        <v>1142338310.1401954</v>
      </c>
      <c r="J446" s="56">
        <f t="shared" si="302"/>
        <v>1142338310.1401954</v>
      </c>
      <c r="K446" s="56">
        <f t="shared" si="302"/>
        <v>1142338310.1401954</v>
      </c>
      <c r="L446" s="56">
        <f t="shared" si="302"/>
        <v>1142338310.1401954</v>
      </c>
      <c r="M446" s="56">
        <f t="shared" si="302"/>
        <v>1142338310.1401954</v>
      </c>
      <c r="N446" s="56">
        <f t="shared" si="302"/>
        <v>1142338310.1401954</v>
      </c>
      <c r="O446" s="125">
        <f t="shared" si="302"/>
        <v>1142338310.1401954</v>
      </c>
      <c r="P446" s="28"/>
    </row>
    <row r="447" spans="2:17" ht="21" thickBot="1">
      <c r="B447" s="175"/>
      <c r="C447" s="199" t="s">
        <v>379</v>
      </c>
      <c r="D447" s="61">
        <f>D446</f>
        <v>1142338310.1401954</v>
      </c>
      <c r="E447" s="61">
        <f>D447+E446</f>
        <v>2284676620.2803907</v>
      </c>
      <c r="F447" s="61">
        <f>E447+F446</f>
        <v>3427014930.4205861</v>
      </c>
      <c r="G447" s="61">
        <f t="shared" ref="G447:O447" si="303">F447+G446</f>
        <v>4569353240.5607815</v>
      </c>
      <c r="H447" s="61">
        <f t="shared" si="303"/>
        <v>5711691550.7009773</v>
      </c>
      <c r="I447" s="61">
        <f t="shared" si="303"/>
        <v>6854029860.8411732</v>
      </c>
      <c r="J447" s="61">
        <f t="shared" si="303"/>
        <v>7996368170.981369</v>
      </c>
      <c r="K447" s="61">
        <f t="shared" si="303"/>
        <v>9138706481.1215649</v>
      </c>
      <c r="L447" s="61">
        <f t="shared" si="303"/>
        <v>10281044791.261761</v>
      </c>
      <c r="M447" s="61">
        <f t="shared" si="303"/>
        <v>11423383101.401957</v>
      </c>
      <c r="N447" s="61">
        <f t="shared" si="303"/>
        <v>12565721411.542152</v>
      </c>
      <c r="O447" s="131">
        <f t="shared" si="303"/>
        <v>13708059721.682348</v>
      </c>
      <c r="P447" s="28"/>
    </row>
    <row r="448" spans="2:17">
      <c r="B448" s="175"/>
      <c r="C448" s="119" t="s">
        <v>380</v>
      </c>
      <c r="D448" s="56">
        <f t="shared" ref="D448:O449" si="304">D440*$J$7</f>
        <v>0</v>
      </c>
      <c r="E448" s="56">
        <f t="shared" si="304"/>
        <v>0</v>
      </c>
      <c r="F448" s="56">
        <f t="shared" si="304"/>
        <v>0</v>
      </c>
      <c r="G448" s="56">
        <f t="shared" si="304"/>
        <v>0</v>
      </c>
      <c r="H448" s="56">
        <f t="shared" si="304"/>
        <v>0</v>
      </c>
      <c r="I448" s="56">
        <f t="shared" si="304"/>
        <v>0</v>
      </c>
      <c r="J448" s="56">
        <f t="shared" si="304"/>
        <v>0</v>
      </c>
      <c r="K448" s="56">
        <f t="shared" si="304"/>
        <v>0</v>
      </c>
      <c r="L448" s="56">
        <f t="shared" si="304"/>
        <v>0</v>
      </c>
      <c r="M448" s="56">
        <f t="shared" si="304"/>
        <v>0</v>
      </c>
      <c r="N448" s="56">
        <f t="shared" si="304"/>
        <v>0</v>
      </c>
      <c r="O448" s="125">
        <f t="shared" si="304"/>
        <v>0</v>
      </c>
      <c r="P448" s="28"/>
      <c r="Q448" s="97"/>
    </row>
    <row r="449" spans="2:17">
      <c r="B449" s="175"/>
      <c r="C449" s="40" t="s">
        <v>382</v>
      </c>
      <c r="D449" s="8">
        <f t="shared" si="304"/>
        <v>0</v>
      </c>
      <c r="E449" s="8">
        <f t="shared" si="304"/>
        <v>0</v>
      </c>
      <c r="F449" s="8">
        <f t="shared" si="304"/>
        <v>0</v>
      </c>
      <c r="G449" s="8">
        <f t="shared" si="304"/>
        <v>0</v>
      </c>
      <c r="H449" s="8">
        <f t="shared" si="304"/>
        <v>0</v>
      </c>
      <c r="I449" s="8">
        <f t="shared" si="304"/>
        <v>0</v>
      </c>
      <c r="J449" s="8">
        <f t="shared" si="304"/>
        <v>0</v>
      </c>
      <c r="K449" s="8">
        <f t="shared" si="304"/>
        <v>0</v>
      </c>
      <c r="L449" s="8">
        <f t="shared" si="304"/>
        <v>0</v>
      </c>
      <c r="M449" s="8">
        <f t="shared" si="304"/>
        <v>0</v>
      </c>
      <c r="N449" s="8">
        <f t="shared" si="304"/>
        <v>0</v>
      </c>
      <c r="O449" s="93">
        <f t="shared" si="304"/>
        <v>0</v>
      </c>
      <c r="P449" s="28"/>
      <c r="Q449" s="97"/>
    </row>
    <row r="450" spans="2:17">
      <c r="B450" s="175"/>
      <c r="C450" s="40" t="s">
        <v>384</v>
      </c>
      <c r="D450" s="8">
        <f>D448+D449</f>
        <v>0</v>
      </c>
      <c r="E450" s="8">
        <f>E448+E449</f>
        <v>0</v>
      </c>
      <c r="F450" s="8">
        <f>F448+F449</f>
        <v>0</v>
      </c>
      <c r="G450" s="8">
        <f t="shared" ref="G450:N450" si="305">G448+G449</f>
        <v>0</v>
      </c>
      <c r="H450" s="8">
        <f t="shared" si="305"/>
        <v>0</v>
      </c>
      <c r="I450" s="8">
        <f t="shared" si="305"/>
        <v>0</v>
      </c>
      <c r="J450" s="8">
        <f t="shared" si="305"/>
        <v>0</v>
      </c>
      <c r="K450" s="8">
        <f t="shared" si="305"/>
        <v>0</v>
      </c>
      <c r="L450" s="8">
        <f t="shared" si="305"/>
        <v>0</v>
      </c>
      <c r="M450" s="8">
        <f t="shared" si="305"/>
        <v>0</v>
      </c>
      <c r="N450" s="8">
        <f t="shared" si="305"/>
        <v>0</v>
      </c>
      <c r="O450" s="93">
        <f>O448+O449</f>
        <v>0</v>
      </c>
      <c r="P450" s="28"/>
      <c r="Q450" s="176" t="s">
        <v>387</v>
      </c>
    </row>
    <row r="451" spans="2:17" ht="21" thickBot="1">
      <c r="B451" s="175"/>
      <c r="C451" s="177" t="s">
        <v>385</v>
      </c>
      <c r="D451" s="61">
        <f>D450</f>
        <v>0</v>
      </c>
      <c r="E451" s="61">
        <f t="shared" ref="E451:O451" si="306">D451+E450</f>
        <v>0</v>
      </c>
      <c r="F451" s="61">
        <f t="shared" si="306"/>
        <v>0</v>
      </c>
      <c r="G451" s="61">
        <f t="shared" si="306"/>
        <v>0</v>
      </c>
      <c r="H451" s="61">
        <f t="shared" si="306"/>
        <v>0</v>
      </c>
      <c r="I451" s="61">
        <f t="shared" si="306"/>
        <v>0</v>
      </c>
      <c r="J451" s="61">
        <f t="shared" si="306"/>
        <v>0</v>
      </c>
      <c r="K451" s="61">
        <f t="shared" si="306"/>
        <v>0</v>
      </c>
      <c r="L451" s="61">
        <f t="shared" si="306"/>
        <v>0</v>
      </c>
      <c r="M451" s="61">
        <f t="shared" si="306"/>
        <v>0</v>
      </c>
      <c r="N451" s="61">
        <f t="shared" si="306"/>
        <v>0</v>
      </c>
      <c r="O451" s="131">
        <f t="shared" si="306"/>
        <v>0</v>
      </c>
      <c r="P451" s="28"/>
      <c r="Q451" s="97">
        <f>O451*$Q$30</f>
        <v>0</v>
      </c>
    </row>
    <row r="452" spans="2:17">
      <c r="B452" s="175"/>
      <c r="C452" s="138" t="s">
        <v>388</v>
      </c>
      <c r="D452" s="68">
        <f>D444+D446+D450</f>
        <v>1674794034.5995078</v>
      </c>
      <c r="E452" s="68">
        <f t="shared" ref="E452:O452" si="307">E444+E446+E450</f>
        <v>1674794034.5995078</v>
      </c>
      <c r="F452" s="68">
        <f t="shared" si="307"/>
        <v>1674794034.5995078</v>
      </c>
      <c r="G452" s="68">
        <f t="shared" si="307"/>
        <v>1674794034.5995078</v>
      </c>
      <c r="H452" s="68">
        <f t="shared" si="307"/>
        <v>1674794034.5995078</v>
      </c>
      <c r="I452" s="68">
        <f t="shared" si="307"/>
        <v>1674794034.5995078</v>
      </c>
      <c r="J452" s="68">
        <f t="shared" si="307"/>
        <v>1674989569.0424142</v>
      </c>
      <c r="K452" s="68">
        <f t="shared" si="307"/>
        <v>1674989569.0424142</v>
      </c>
      <c r="L452" s="68">
        <f t="shared" si="307"/>
        <v>1674989569.0424142</v>
      </c>
      <c r="M452" s="68">
        <f t="shared" si="307"/>
        <v>1674989569.0424142</v>
      </c>
      <c r="N452" s="68">
        <f t="shared" si="307"/>
        <v>1674989569.0424142</v>
      </c>
      <c r="O452" s="132">
        <f t="shared" si="307"/>
        <v>1674989569.0424142</v>
      </c>
      <c r="P452" s="28"/>
      <c r="Q452" s="97"/>
    </row>
    <row r="453" spans="2:17" ht="21" thickBot="1">
      <c r="B453" s="178"/>
      <c r="C453" s="177" t="s">
        <v>389</v>
      </c>
      <c r="D453" s="61">
        <f>D452</f>
        <v>1674794034.5995078</v>
      </c>
      <c r="E453" s="61">
        <f t="shared" ref="E453:O453" si="308">E452+D453</f>
        <v>3349588069.1990156</v>
      </c>
      <c r="F453" s="61">
        <f t="shared" si="308"/>
        <v>5024382103.7985229</v>
      </c>
      <c r="G453" s="61">
        <f t="shared" si="308"/>
        <v>6699176138.3980312</v>
      </c>
      <c r="H453" s="61">
        <f t="shared" si="308"/>
        <v>8373970172.9975395</v>
      </c>
      <c r="I453" s="61">
        <f t="shared" si="308"/>
        <v>10048764207.597048</v>
      </c>
      <c r="J453" s="61">
        <f t="shared" si="308"/>
        <v>11723753776.639462</v>
      </c>
      <c r="K453" s="61">
        <f t="shared" si="308"/>
        <v>13398743345.681875</v>
      </c>
      <c r="L453" s="61">
        <f t="shared" si="308"/>
        <v>15073732914.724289</v>
      </c>
      <c r="M453" s="61">
        <f t="shared" si="308"/>
        <v>16748722483.766703</v>
      </c>
      <c r="N453" s="61">
        <f t="shared" si="308"/>
        <v>18423712052.809116</v>
      </c>
      <c r="O453" s="131">
        <f t="shared" si="308"/>
        <v>20098701621.851532</v>
      </c>
      <c r="P453" s="28"/>
    </row>
    <row r="454" spans="2:17">
      <c r="B454" s="179">
        <f>B430</f>
        <v>11</v>
      </c>
      <c r="C454" s="180" t="s">
        <v>386</v>
      </c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125"/>
      <c r="P454" s="28"/>
    </row>
    <row r="455" spans="2:17" ht="21" thickBot="1">
      <c r="B455" s="175"/>
      <c r="C455" s="94" t="s">
        <v>379</v>
      </c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30"/>
      <c r="P455" s="28"/>
    </row>
    <row r="456" spans="2:17">
      <c r="B456" s="175"/>
      <c r="C456" s="119" t="s">
        <v>380</v>
      </c>
      <c r="D456" s="56">
        <f t="shared" ref="D456:O457" si="309">D440*$K$7</f>
        <v>0</v>
      </c>
      <c r="E456" s="56">
        <f t="shared" si="309"/>
        <v>0</v>
      </c>
      <c r="F456" s="56">
        <f t="shared" si="309"/>
        <v>0</v>
      </c>
      <c r="G456" s="56">
        <f t="shared" si="309"/>
        <v>0</v>
      </c>
      <c r="H456" s="56">
        <f t="shared" si="309"/>
        <v>0</v>
      </c>
      <c r="I456" s="56">
        <f t="shared" si="309"/>
        <v>0</v>
      </c>
      <c r="J456" s="56">
        <f t="shared" si="309"/>
        <v>0</v>
      </c>
      <c r="K456" s="56">
        <f t="shared" si="309"/>
        <v>0</v>
      </c>
      <c r="L456" s="56">
        <f t="shared" si="309"/>
        <v>0</v>
      </c>
      <c r="M456" s="56">
        <f t="shared" si="309"/>
        <v>0</v>
      </c>
      <c r="N456" s="56">
        <f t="shared" si="309"/>
        <v>0</v>
      </c>
      <c r="O456" s="125">
        <f t="shared" si="309"/>
        <v>0</v>
      </c>
      <c r="P456" s="28"/>
    </row>
    <row r="457" spans="2:17">
      <c r="B457" s="175"/>
      <c r="C457" s="40" t="s">
        <v>382</v>
      </c>
      <c r="D457" s="8">
        <f t="shared" si="309"/>
        <v>0</v>
      </c>
      <c r="E457" s="8">
        <f t="shared" si="309"/>
        <v>0</v>
      </c>
      <c r="F457" s="8">
        <f t="shared" si="309"/>
        <v>0</v>
      </c>
      <c r="G457" s="8">
        <f t="shared" si="309"/>
        <v>0</v>
      </c>
      <c r="H457" s="8">
        <f t="shared" si="309"/>
        <v>0</v>
      </c>
      <c r="I457" s="8">
        <f t="shared" si="309"/>
        <v>0</v>
      </c>
      <c r="J457" s="8">
        <f t="shared" si="309"/>
        <v>0</v>
      </c>
      <c r="K457" s="8">
        <f t="shared" si="309"/>
        <v>0</v>
      </c>
      <c r="L457" s="8">
        <f t="shared" si="309"/>
        <v>0</v>
      </c>
      <c r="M457" s="8">
        <f t="shared" si="309"/>
        <v>0</v>
      </c>
      <c r="N457" s="8">
        <f t="shared" si="309"/>
        <v>0</v>
      </c>
      <c r="O457" s="93">
        <f t="shared" si="309"/>
        <v>0</v>
      </c>
      <c r="P457" s="28"/>
    </row>
    <row r="458" spans="2:17">
      <c r="B458" s="175"/>
      <c r="C458" s="40" t="s">
        <v>384</v>
      </c>
      <c r="D458" s="8">
        <f>D456+D457</f>
        <v>0</v>
      </c>
      <c r="E458" s="8">
        <f>E456+E457</f>
        <v>0</v>
      </c>
      <c r="F458" s="8">
        <f t="shared" ref="F458:O458" si="310">F456+F457</f>
        <v>0</v>
      </c>
      <c r="G458" s="8">
        <f t="shared" si="310"/>
        <v>0</v>
      </c>
      <c r="H458" s="8">
        <f t="shared" si="310"/>
        <v>0</v>
      </c>
      <c r="I458" s="8">
        <f t="shared" si="310"/>
        <v>0</v>
      </c>
      <c r="J458" s="8">
        <f t="shared" si="310"/>
        <v>0</v>
      </c>
      <c r="K458" s="8">
        <f t="shared" si="310"/>
        <v>0</v>
      </c>
      <c r="L458" s="8">
        <f t="shared" si="310"/>
        <v>0</v>
      </c>
      <c r="M458" s="8">
        <f t="shared" si="310"/>
        <v>0</v>
      </c>
      <c r="N458" s="8">
        <f t="shared" si="310"/>
        <v>0</v>
      </c>
      <c r="O458" s="93">
        <f t="shared" si="310"/>
        <v>0</v>
      </c>
      <c r="P458" s="28"/>
      <c r="Q458" s="1" t="s">
        <v>390</v>
      </c>
    </row>
    <row r="459" spans="2:17" ht="21" thickBot="1">
      <c r="B459" s="175"/>
      <c r="C459" s="177" t="s">
        <v>385</v>
      </c>
      <c r="D459" s="61">
        <f>D458</f>
        <v>0</v>
      </c>
      <c r="E459" s="61">
        <f t="shared" ref="E459:O459" si="311">D459+E458</f>
        <v>0</v>
      </c>
      <c r="F459" s="61">
        <f t="shared" si="311"/>
        <v>0</v>
      </c>
      <c r="G459" s="61">
        <f t="shared" si="311"/>
        <v>0</v>
      </c>
      <c r="H459" s="61">
        <f t="shared" si="311"/>
        <v>0</v>
      </c>
      <c r="I459" s="61">
        <f t="shared" si="311"/>
        <v>0</v>
      </c>
      <c r="J459" s="61">
        <f t="shared" si="311"/>
        <v>0</v>
      </c>
      <c r="K459" s="61">
        <f t="shared" si="311"/>
        <v>0</v>
      </c>
      <c r="L459" s="61">
        <f t="shared" si="311"/>
        <v>0</v>
      </c>
      <c r="M459" s="61">
        <f t="shared" si="311"/>
        <v>0</v>
      </c>
      <c r="N459" s="61">
        <f t="shared" si="311"/>
        <v>0</v>
      </c>
      <c r="O459" s="131">
        <f t="shared" si="311"/>
        <v>0</v>
      </c>
      <c r="P459" s="28"/>
      <c r="Q459" s="97">
        <f>O459*$Q$30</f>
        <v>0</v>
      </c>
    </row>
    <row r="460" spans="2:17">
      <c r="B460" s="175"/>
      <c r="C460" s="181" t="s">
        <v>388</v>
      </c>
      <c r="D460" s="68">
        <f t="shared" ref="D460:O460" si="312">D454+D458</f>
        <v>0</v>
      </c>
      <c r="E460" s="68">
        <f t="shared" si="312"/>
        <v>0</v>
      </c>
      <c r="F460" s="68">
        <f t="shared" si="312"/>
        <v>0</v>
      </c>
      <c r="G460" s="68">
        <f t="shared" si="312"/>
        <v>0</v>
      </c>
      <c r="H460" s="68">
        <f t="shared" si="312"/>
        <v>0</v>
      </c>
      <c r="I460" s="68">
        <f t="shared" si="312"/>
        <v>0</v>
      </c>
      <c r="J460" s="68">
        <f t="shared" si="312"/>
        <v>0</v>
      </c>
      <c r="K460" s="68">
        <f t="shared" si="312"/>
        <v>0</v>
      </c>
      <c r="L460" s="68">
        <f t="shared" si="312"/>
        <v>0</v>
      </c>
      <c r="M460" s="68">
        <f t="shared" si="312"/>
        <v>0</v>
      </c>
      <c r="N460" s="68">
        <f t="shared" si="312"/>
        <v>0</v>
      </c>
      <c r="O460" s="132">
        <f t="shared" si="312"/>
        <v>0</v>
      </c>
      <c r="P460" s="28"/>
    </row>
    <row r="461" spans="2:17" ht="21" thickBot="1">
      <c r="B461" s="178"/>
      <c r="C461" s="182" t="s">
        <v>389</v>
      </c>
      <c r="D461" s="61">
        <f>D460</f>
        <v>0</v>
      </c>
      <c r="E461" s="61">
        <f t="shared" ref="E461:O461" si="313">D461+E460</f>
        <v>0</v>
      </c>
      <c r="F461" s="61">
        <f t="shared" si="313"/>
        <v>0</v>
      </c>
      <c r="G461" s="61">
        <f t="shared" si="313"/>
        <v>0</v>
      </c>
      <c r="H461" s="61">
        <f t="shared" si="313"/>
        <v>0</v>
      </c>
      <c r="I461" s="61">
        <f t="shared" si="313"/>
        <v>0</v>
      </c>
      <c r="J461" s="61">
        <f t="shared" si="313"/>
        <v>0</v>
      </c>
      <c r="K461" s="61">
        <f t="shared" si="313"/>
        <v>0</v>
      </c>
      <c r="L461" s="61">
        <f t="shared" si="313"/>
        <v>0</v>
      </c>
      <c r="M461" s="61">
        <f t="shared" si="313"/>
        <v>0</v>
      </c>
      <c r="N461" s="61">
        <f t="shared" si="313"/>
        <v>0</v>
      </c>
      <c r="O461" s="131">
        <f t="shared" si="313"/>
        <v>0</v>
      </c>
      <c r="P461" s="28"/>
    </row>
    <row r="462" spans="2:17">
      <c r="B462" s="183">
        <f>B430</f>
        <v>11</v>
      </c>
      <c r="C462" s="180" t="s">
        <v>386</v>
      </c>
      <c r="D462" s="56">
        <f>D444-D454</f>
        <v>532455724.45931244</v>
      </c>
      <c r="E462" s="56">
        <f t="shared" ref="E462:O463" si="314">E444-E454</f>
        <v>532455724.45931244</v>
      </c>
      <c r="F462" s="56">
        <f t="shared" si="314"/>
        <v>532455724.45931244</v>
      </c>
      <c r="G462" s="56">
        <f t="shared" si="314"/>
        <v>532455724.45931244</v>
      </c>
      <c r="H462" s="56">
        <f t="shared" si="314"/>
        <v>532455724.45931244</v>
      </c>
      <c r="I462" s="56">
        <f t="shared" si="314"/>
        <v>532455724.45931244</v>
      </c>
      <c r="J462" s="56">
        <f t="shared" si="314"/>
        <v>532651258.9022187</v>
      </c>
      <c r="K462" s="56">
        <f t="shared" si="314"/>
        <v>532651258.9022187</v>
      </c>
      <c r="L462" s="56">
        <f t="shared" si="314"/>
        <v>532651258.9022187</v>
      </c>
      <c r="M462" s="56">
        <f t="shared" si="314"/>
        <v>532651258.9022187</v>
      </c>
      <c r="N462" s="56">
        <f t="shared" si="314"/>
        <v>532651258.9022187</v>
      </c>
      <c r="O462" s="125">
        <f t="shared" si="314"/>
        <v>532651258.9022187</v>
      </c>
      <c r="P462" s="28"/>
    </row>
    <row r="463" spans="2:17" ht="21" thickBot="1">
      <c r="B463" s="175"/>
      <c r="C463" s="94" t="s">
        <v>379</v>
      </c>
      <c r="D463" s="116">
        <f>D445-D455</f>
        <v>532455724.45931244</v>
      </c>
      <c r="E463" s="116">
        <f t="shared" si="314"/>
        <v>1064911448.9186249</v>
      </c>
      <c r="F463" s="116">
        <f t="shared" si="314"/>
        <v>1597367173.3779373</v>
      </c>
      <c r="G463" s="116">
        <f t="shared" si="314"/>
        <v>2129822897.8372498</v>
      </c>
      <c r="H463" s="116">
        <f t="shared" si="314"/>
        <v>2662278622.2965622</v>
      </c>
      <c r="I463" s="116">
        <f t="shared" si="314"/>
        <v>3194734346.7558746</v>
      </c>
      <c r="J463" s="116">
        <f t="shared" si="314"/>
        <v>3727385605.6580935</v>
      </c>
      <c r="K463" s="116">
        <f t="shared" si="314"/>
        <v>4260036864.5603123</v>
      </c>
      <c r="L463" s="116">
        <f t="shared" si="314"/>
        <v>4792688123.4625311</v>
      </c>
      <c r="M463" s="116">
        <f t="shared" si="314"/>
        <v>5325339382.3647499</v>
      </c>
      <c r="N463" s="116">
        <f t="shared" si="314"/>
        <v>5857990641.2669687</v>
      </c>
      <c r="O463" s="130">
        <f t="shared" si="314"/>
        <v>6390641900.1691875</v>
      </c>
      <c r="P463" s="28"/>
    </row>
    <row r="464" spans="2:17">
      <c r="B464" s="175"/>
      <c r="C464" s="119" t="s">
        <v>380</v>
      </c>
      <c r="D464" s="56">
        <f t="shared" ref="D464:O469" si="315">D448-D456</f>
        <v>0</v>
      </c>
      <c r="E464" s="56">
        <f t="shared" si="315"/>
        <v>0</v>
      </c>
      <c r="F464" s="56">
        <f t="shared" si="315"/>
        <v>0</v>
      </c>
      <c r="G464" s="56">
        <f t="shared" si="315"/>
        <v>0</v>
      </c>
      <c r="H464" s="56">
        <f t="shared" si="315"/>
        <v>0</v>
      </c>
      <c r="I464" s="56">
        <f t="shared" si="315"/>
        <v>0</v>
      </c>
      <c r="J464" s="56">
        <f t="shared" si="315"/>
        <v>0</v>
      </c>
      <c r="K464" s="56">
        <f t="shared" si="315"/>
        <v>0</v>
      </c>
      <c r="L464" s="56">
        <f t="shared" si="315"/>
        <v>0</v>
      </c>
      <c r="M464" s="56">
        <f t="shared" si="315"/>
        <v>0</v>
      </c>
      <c r="N464" s="56">
        <f t="shared" si="315"/>
        <v>0</v>
      </c>
      <c r="O464" s="125">
        <f t="shared" si="315"/>
        <v>0</v>
      </c>
      <c r="P464" s="28"/>
    </row>
    <row r="465" spans="2:18">
      <c r="B465" s="175"/>
      <c r="C465" s="40" t="s">
        <v>382</v>
      </c>
      <c r="D465" s="8">
        <f t="shared" si="315"/>
        <v>0</v>
      </c>
      <c r="E465" s="8">
        <f t="shared" si="315"/>
        <v>0</v>
      </c>
      <c r="F465" s="8">
        <f t="shared" si="315"/>
        <v>0</v>
      </c>
      <c r="G465" s="8">
        <f t="shared" si="315"/>
        <v>0</v>
      </c>
      <c r="H465" s="8">
        <f t="shared" si="315"/>
        <v>0</v>
      </c>
      <c r="I465" s="8">
        <f t="shared" si="315"/>
        <v>0</v>
      </c>
      <c r="J465" s="8">
        <f t="shared" si="315"/>
        <v>0</v>
      </c>
      <c r="K465" s="8">
        <f t="shared" si="315"/>
        <v>0</v>
      </c>
      <c r="L465" s="8">
        <f t="shared" si="315"/>
        <v>0</v>
      </c>
      <c r="M465" s="8">
        <f t="shared" si="315"/>
        <v>0</v>
      </c>
      <c r="N465" s="8">
        <f t="shared" si="315"/>
        <v>0</v>
      </c>
      <c r="O465" s="93">
        <f t="shared" si="315"/>
        <v>0</v>
      </c>
      <c r="P465" s="28"/>
      <c r="Q465" s="184">
        <f>B430</f>
        <v>11</v>
      </c>
    </row>
    <row r="466" spans="2:18">
      <c r="B466" s="175"/>
      <c r="C466" s="40" t="s">
        <v>384</v>
      </c>
      <c r="D466" s="8">
        <f t="shared" si="315"/>
        <v>0</v>
      </c>
      <c r="E466" s="8">
        <f t="shared" si="315"/>
        <v>0</v>
      </c>
      <c r="F466" s="8">
        <f t="shared" si="315"/>
        <v>0</v>
      </c>
      <c r="G466" s="8">
        <f t="shared" si="315"/>
        <v>0</v>
      </c>
      <c r="H466" s="8">
        <f t="shared" si="315"/>
        <v>0</v>
      </c>
      <c r="I466" s="8">
        <f t="shared" si="315"/>
        <v>0</v>
      </c>
      <c r="J466" s="8">
        <f t="shared" si="315"/>
        <v>0</v>
      </c>
      <c r="K466" s="8">
        <f t="shared" si="315"/>
        <v>0</v>
      </c>
      <c r="L466" s="8">
        <f t="shared" si="315"/>
        <v>0</v>
      </c>
      <c r="M466" s="8">
        <f t="shared" si="315"/>
        <v>0</v>
      </c>
      <c r="N466" s="8">
        <f t="shared" si="315"/>
        <v>0</v>
      </c>
      <c r="O466" s="93">
        <f t="shared" si="315"/>
        <v>0</v>
      </c>
      <c r="P466" s="28"/>
      <c r="Q466" s="1" t="s">
        <v>391</v>
      </c>
    </row>
    <row r="467" spans="2:18" ht="21" thickBot="1">
      <c r="B467" s="175"/>
      <c r="C467" s="177" t="s">
        <v>385</v>
      </c>
      <c r="D467" s="61">
        <f t="shared" si="315"/>
        <v>0</v>
      </c>
      <c r="E467" s="61">
        <f t="shared" si="315"/>
        <v>0</v>
      </c>
      <c r="F467" s="61">
        <f t="shared" si="315"/>
        <v>0</v>
      </c>
      <c r="G467" s="61">
        <f t="shared" si="315"/>
        <v>0</v>
      </c>
      <c r="H467" s="61">
        <f t="shared" si="315"/>
        <v>0</v>
      </c>
      <c r="I467" s="61">
        <f t="shared" si="315"/>
        <v>0</v>
      </c>
      <c r="J467" s="61">
        <f t="shared" si="315"/>
        <v>0</v>
      </c>
      <c r="K467" s="61">
        <f t="shared" si="315"/>
        <v>0</v>
      </c>
      <c r="L467" s="61">
        <f t="shared" si="315"/>
        <v>0</v>
      </c>
      <c r="M467" s="61">
        <f t="shared" si="315"/>
        <v>0</v>
      </c>
      <c r="N467" s="61">
        <f t="shared" si="315"/>
        <v>0</v>
      </c>
      <c r="O467" s="131">
        <f t="shared" si="315"/>
        <v>0</v>
      </c>
      <c r="P467" s="28"/>
      <c r="Q467" s="97">
        <f>O467*$Q$30</f>
        <v>0</v>
      </c>
    </row>
    <row r="468" spans="2:18">
      <c r="B468" s="175"/>
      <c r="C468" s="181" t="s">
        <v>388</v>
      </c>
      <c r="D468" s="68">
        <f t="shared" si="315"/>
        <v>1674794034.5995078</v>
      </c>
      <c r="E468" s="68">
        <f t="shared" si="315"/>
        <v>1674794034.5995078</v>
      </c>
      <c r="F468" s="68">
        <f t="shared" si="315"/>
        <v>1674794034.5995078</v>
      </c>
      <c r="G468" s="68">
        <f t="shared" si="315"/>
        <v>1674794034.5995078</v>
      </c>
      <c r="H468" s="68">
        <f t="shared" si="315"/>
        <v>1674794034.5995078</v>
      </c>
      <c r="I468" s="68">
        <f t="shared" si="315"/>
        <v>1674794034.5995078</v>
      </c>
      <c r="J468" s="68">
        <f t="shared" si="315"/>
        <v>1674989569.0424142</v>
      </c>
      <c r="K468" s="68">
        <f t="shared" si="315"/>
        <v>1674989569.0424142</v>
      </c>
      <c r="L468" s="68">
        <f t="shared" si="315"/>
        <v>1674989569.0424142</v>
      </c>
      <c r="M468" s="68">
        <f t="shared" si="315"/>
        <v>1674989569.0424142</v>
      </c>
      <c r="N468" s="68">
        <f t="shared" si="315"/>
        <v>1674989569.0424142</v>
      </c>
      <c r="O468" s="132">
        <f>O452-O460</f>
        <v>1674989569.0424142</v>
      </c>
      <c r="P468" s="28"/>
    </row>
    <row r="469" spans="2:18" ht="21" thickBot="1">
      <c r="B469" s="178"/>
      <c r="C469" s="182" t="s">
        <v>389</v>
      </c>
      <c r="D469" s="61">
        <f t="shared" si="315"/>
        <v>1674794034.5995078</v>
      </c>
      <c r="E469" s="61">
        <f t="shared" si="315"/>
        <v>3349588069.1990156</v>
      </c>
      <c r="F469" s="61">
        <f t="shared" si="315"/>
        <v>5024382103.7985229</v>
      </c>
      <c r="G469" s="61">
        <f t="shared" si="315"/>
        <v>6699176138.3980312</v>
      </c>
      <c r="H469" s="61">
        <f t="shared" si="315"/>
        <v>8373970172.9975395</v>
      </c>
      <c r="I469" s="61">
        <f t="shared" si="315"/>
        <v>10048764207.597048</v>
      </c>
      <c r="J469" s="61">
        <f t="shared" si="315"/>
        <v>11723753776.639462</v>
      </c>
      <c r="K469" s="61">
        <f t="shared" si="315"/>
        <v>13398743345.681875</v>
      </c>
      <c r="L469" s="61">
        <f t="shared" si="315"/>
        <v>15073732914.724289</v>
      </c>
      <c r="M469" s="61">
        <f t="shared" si="315"/>
        <v>16748722483.766703</v>
      </c>
      <c r="N469" s="61">
        <f t="shared" si="315"/>
        <v>18423712052.809116</v>
      </c>
      <c r="O469" s="131">
        <f>O453-O461</f>
        <v>20098701621.851532</v>
      </c>
      <c r="P469" s="28"/>
    </row>
    <row r="472" spans="2:18">
      <c r="F472">
        <v>0</v>
      </c>
      <c r="G472">
        <v>4</v>
      </c>
      <c r="H472">
        <v>8</v>
      </c>
      <c r="I472">
        <v>12</v>
      </c>
    </row>
    <row r="473" spans="2:18">
      <c r="B473" s="34" t="s">
        <v>250</v>
      </c>
      <c r="D473" t="s">
        <v>442</v>
      </c>
      <c r="G473" s="171">
        <f>G481/$K$481</f>
        <v>0.24694708276797828</v>
      </c>
      <c r="H473" s="171">
        <f t="shared" ref="H473:I473" si="316">H481/$K$481</f>
        <v>0.75305291723202172</v>
      </c>
      <c r="I473" s="171">
        <f t="shared" si="316"/>
        <v>0</v>
      </c>
    </row>
    <row r="474" spans="2:18">
      <c r="B474" s="15"/>
      <c r="C474" s="25"/>
      <c r="D474" s="139" t="s">
        <v>318</v>
      </c>
      <c r="E474" s="139"/>
      <c r="F474" s="139"/>
      <c r="G474" s="139" t="s">
        <v>319</v>
      </c>
      <c r="H474" s="139"/>
      <c r="I474" s="139"/>
      <c r="J474" s="139" t="s">
        <v>320</v>
      </c>
      <c r="K474" s="204" t="s">
        <v>319</v>
      </c>
      <c r="L474" s="139" t="s">
        <v>320</v>
      </c>
      <c r="M474" s="139" t="s">
        <v>163</v>
      </c>
      <c r="Q474" t="s">
        <v>443</v>
      </c>
    </row>
    <row r="475" spans="2:18">
      <c r="B475" s="15"/>
      <c r="C475" s="25" t="s">
        <v>327</v>
      </c>
      <c r="D475" s="25" t="s">
        <v>328</v>
      </c>
      <c r="E475" s="25" t="s">
        <v>444</v>
      </c>
      <c r="F475" s="25" t="s">
        <v>330</v>
      </c>
      <c r="G475" s="25" t="s">
        <v>328</v>
      </c>
      <c r="H475" s="205" t="s">
        <v>444</v>
      </c>
      <c r="I475" s="205" t="s">
        <v>330</v>
      </c>
      <c r="J475" s="25" t="s">
        <v>330</v>
      </c>
      <c r="K475" s="205" t="s">
        <v>101</v>
      </c>
      <c r="L475" s="25" t="s">
        <v>101</v>
      </c>
      <c r="M475" s="25" t="s">
        <v>101</v>
      </c>
      <c r="Q475" t="s">
        <v>445</v>
      </c>
    </row>
    <row r="476" spans="2:18" ht="63">
      <c r="B476" s="15"/>
      <c r="C476" s="25"/>
      <c r="D476" s="25"/>
      <c r="E476" s="25"/>
      <c r="F476" s="25"/>
      <c r="G476" s="25" t="s">
        <v>446</v>
      </c>
      <c r="H476" s="25"/>
      <c r="I476" s="142" t="s">
        <v>447</v>
      </c>
      <c r="J476" s="142" t="s">
        <v>448</v>
      </c>
      <c r="K476" s="15"/>
      <c r="L476" s="15"/>
      <c r="M476" s="15"/>
      <c r="Q476" s="206" t="s">
        <v>449</v>
      </c>
      <c r="R476" s="207" t="s">
        <v>450</v>
      </c>
    </row>
    <row r="477" spans="2:18">
      <c r="B477" s="25" t="s">
        <v>342</v>
      </c>
      <c r="C477" s="25" t="s">
        <v>451</v>
      </c>
      <c r="D477" s="25"/>
      <c r="E477" s="25"/>
      <c r="F477" s="25"/>
      <c r="G477" s="208">
        <f>H7</f>
        <v>2800</v>
      </c>
      <c r="H477" s="208"/>
      <c r="I477" s="209">
        <f>J7</f>
        <v>3500</v>
      </c>
      <c r="J477" s="209">
        <f>K7</f>
        <v>2450</v>
      </c>
      <c r="K477" s="15"/>
      <c r="L477" s="15"/>
      <c r="M477" s="15"/>
      <c r="N477" t="s">
        <v>452</v>
      </c>
      <c r="Q477" s="210">
        <v>3.5000000000000003E-2</v>
      </c>
      <c r="R477" s="210">
        <v>3.5000000000000003E-2</v>
      </c>
    </row>
    <row r="478" spans="2:18">
      <c r="B478" s="25" t="s">
        <v>347</v>
      </c>
      <c r="C478" s="211">
        <f t="shared" ref="C478:C488" si="317">D9</f>
        <v>0</v>
      </c>
      <c r="D478" s="8">
        <f t="shared" ref="D478:D488" si="318">C478*$E$7</f>
        <v>0</v>
      </c>
      <c r="E478" s="8"/>
      <c r="F478" s="8">
        <f t="shared" ref="F478:F488" si="319">C478*$G$7</f>
        <v>0</v>
      </c>
      <c r="G478" s="8">
        <f>O33</f>
        <v>0</v>
      </c>
      <c r="H478" s="8"/>
      <c r="I478" s="8">
        <f>O37</f>
        <v>0</v>
      </c>
      <c r="J478" s="8">
        <f>O45</f>
        <v>0</v>
      </c>
      <c r="K478" s="91">
        <f>G478+H478+I478</f>
        <v>0</v>
      </c>
      <c r="L478" s="91">
        <f>J478</f>
        <v>0</v>
      </c>
      <c r="M478" s="91">
        <f>K478-L478</f>
        <v>0</v>
      </c>
      <c r="N478" s="29" t="e">
        <f>L478/K478</f>
        <v>#DIV/0!</v>
      </c>
      <c r="O478" s="97"/>
      <c r="P478" s="97"/>
      <c r="Q478" s="72">
        <f>K478*$Q$477</f>
        <v>0</v>
      </c>
      <c r="R478" s="72">
        <f>K478*$R$477</f>
        <v>0</v>
      </c>
    </row>
    <row r="479" spans="2:18">
      <c r="B479" s="25" t="s">
        <v>348</v>
      </c>
      <c r="C479" s="211">
        <f t="shared" si="317"/>
        <v>8000</v>
      </c>
      <c r="D479" s="8">
        <f t="shared" si="318"/>
        <v>8000</v>
      </c>
      <c r="E479" s="8"/>
      <c r="F479" s="8">
        <f t="shared" si="319"/>
        <v>0</v>
      </c>
      <c r="G479" s="8">
        <f>O69</f>
        <v>22400000</v>
      </c>
      <c r="H479" s="8"/>
      <c r="I479" s="8">
        <f>O73</f>
        <v>0</v>
      </c>
      <c r="J479" s="8">
        <f>O83</f>
        <v>0</v>
      </c>
      <c r="K479" s="91">
        <f t="shared" ref="K479:K488" si="320">G479+H479+I479</f>
        <v>22400000</v>
      </c>
      <c r="L479" s="91">
        <f t="shared" ref="L479:L488" si="321">J479</f>
        <v>0</v>
      </c>
      <c r="M479" s="91">
        <f t="shared" ref="M479:M488" si="322">K479-L479</f>
        <v>22400000</v>
      </c>
      <c r="N479" s="29">
        <f t="shared" ref="N479:N488" si="323">L479/K479</f>
        <v>0</v>
      </c>
      <c r="O479" s="97"/>
      <c r="P479" s="97"/>
      <c r="Q479" s="72">
        <f t="shared" ref="Q479:Q488" si="324">K479*$Q$477</f>
        <v>784000.00000000012</v>
      </c>
      <c r="R479" s="72">
        <f t="shared" ref="R479:R488" si="325">K479*$R$477</f>
        <v>784000.00000000012</v>
      </c>
    </row>
    <row r="480" spans="2:18">
      <c r="B480" s="25" t="s">
        <v>349</v>
      </c>
      <c r="C480" s="211">
        <f t="shared" si="317"/>
        <v>8000</v>
      </c>
      <c r="D480" s="8">
        <f t="shared" si="318"/>
        <v>8000</v>
      </c>
      <c r="E480" s="8"/>
      <c r="F480" s="8">
        <f t="shared" si="319"/>
        <v>0</v>
      </c>
      <c r="G480" s="8">
        <f>O109</f>
        <v>22399999.999999993</v>
      </c>
      <c r="H480" s="8">
        <f>O111</f>
        <v>36000000</v>
      </c>
      <c r="I480" s="8">
        <f>O115</f>
        <v>0</v>
      </c>
      <c r="J480" s="8">
        <f>O123</f>
        <v>0</v>
      </c>
      <c r="K480" s="91">
        <f>G480+H480+I480</f>
        <v>58399999.999999993</v>
      </c>
      <c r="L480" s="91">
        <f>J480</f>
        <v>0</v>
      </c>
      <c r="M480" s="91">
        <f>K480-L480</f>
        <v>58399999.999999993</v>
      </c>
      <c r="N480" s="29">
        <f t="shared" si="323"/>
        <v>0</v>
      </c>
      <c r="O480" s="97"/>
      <c r="P480" s="97"/>
      <c r="Q480" s="72">
        <f t="shared" si="324"/>
        <v>2044000</v>
      </c>
      <c r="R480" s="72">
        <f t="shared" si="325"/>
        <v>2044000</v>
      </c>
    </row>
    <row r="481" spans="2:18">
      <c r="B481" s="25" t="s">
        <v>350</v>
      </c>
      <c r="C481" s="211">
        <f t="shared" si="317"/>
        <v>7200</v>
      </c>
      <c r="D481" s="8">
        <f t="shared" si="318"/>
        <v>7200</v>
      </c>
      <c r="E481" s="8"/>
      <c r="F481" s="8">
        <f t="shared" si="319"/>
        <v>0</v>
      </c>
      <c r="G481" s="8">
        <f>O151</f>
        <v>21840000</v>
      </c>
      <c r="H481" s="8">
        <f>O153</f>
        <v>66600000</v>
      </c>
      <c r="I481" s="8">
        <f>O157</f>
        <v>0</v>
      </c>
      <c r="J481" s="8">
        <f>O165</f>
        <v>0</v>
      </c>
      <c r="K481" s="91">
        <f t="shared" si="320"/>
        <v>88440000</v>
      </c>
      <c r="L481" s="91">
        <f t="shared" si="321"/>
        <v>0</v>
      </c>
      <c r="M481" s="91">
        <f t="shared" si="322"/>
        <v>88440000</v>
      </c>
      <c r="N481" s="29">
        <f t="shared" si="323"/>
        <v>0</v>
      </c>
      <c r="O481" s="97"/>
      <c r="P481" s="97"/>
      <c r="Q481" s="72">
        <f t="shared" si="324"/>
        <v>3095400.0000000005</v>
      </c>
      <c r="R481" s="72">
        <f t="shared" si="325"/>
        <v>3095400.0000000005</v>
      </c>
    </row>
    <row r="482" spans="2:18">
      <c r="B482" s="25" t="s">
        <v>351</v>
      </c>
      <c r="C482" s="211">
        <f t="shared" si="317"/>
        <v>14400</v>
      </c>
      <c r="D482" s="8">
        <f t="shared" si="318"/>
        <v>14400</v>
      </c>
      <c r="E482" s="8"/>
      <c r="F482" s="8">
        <f t="shared" si="319"/>
        <v>0</v>
      </c>
      <c r="G482" s="8">
        <f>O193</f>
        <v>50988000</v>
      </c>
      <c r="H482" s="8">
        <f>O195</f>
        <v>128070000</v>
      </c>
      <c r="I482" s="8">
        <f>O199</f>
        <v>0</v>
      </c>
      <c r="J482" s="8">
        <f>O207</f>
        <v>0</v>
      </c>
      <c r="K482" s="91">
        <f t="shared" si="320"/>
        <v>179058000</v>
      </c>
      <c r="L482" s="91">
        <f t="shared" si="321"/>
        <v>0</v>
      </c>
      <c r="M482" s="91">
        <f t="shared" si="322"/>
        <v>179058000</v>
      </c>
      <c r="N482" s="29">
        <f t="shared" si="323"/>
        <v>0</v>
      </c>
      <c r="O482" s="97"/>
      <c r="P482" s="97"/>
      <c r="Q482" s="72">
        <f t="shared" si="324"/>
        <v>6267030.0000000009</v>
      </c>
      <c r="R482" s="72">
        <f t="shared" si="325"/>
        <v>6267030.0000000009</v>
      </c>
    </row>
    <row r="483" spans="2:18">
      <c r="B483" s="25" t="s">
        <v>352</v>
      </c>
      <c r="C483" s="211">
        <f t="shared" si="317"/>
        <v>28800</v>
      </c>
      <c r="D483" s="8">
        <f t="shared" si="318"/>
        <v>28800</v>
      </c>
      <c r="E483" s="8"/>
      <c r="F483" s="8">
        <f t="shared" si="319"/>
        <v>0</v>
      </c>
      <c r="G483" s="8">
        <f>O235</f>
        <v>108918600</v>
      </c>
      <c r="H483" s="8">
        <f>O237</f>
        <v>251266500</v>
      </c>
      <c r="I483" s="8">
        <f>O241</f>
        <v>0</v>
      </c>
      <c r="J483" s="8">
        <f>O249</f>
        <v>0</v>
      </c>
      <c r="K483" s="91">
        <f t="shared" si="320"/>
        <v>360185100</v>
      </c>
      <c r="L483" s="91">
        <f t="shared" si="321"/>
        <v>0</v>
      </c>
      <c r="M483" s="91">
        <f t="shared" si="322"/>
        <v>360185100</v>
      </c>
      <c r="N483" s="29">
        <f t="shared" si="323"/>
        <v>0</v>
      </c>
      <c r="O483" s="97"/>
      <c r="P483" s="97"/>
      <c r="Q483" s="72">
        <f t="shared" si="324"/>
        <v>12606478.500000002</v>
      </c>
      <c r="R483" s="72">
        <f t="shared" si="325"/>
        <v>12606478.500000002</v>
      </c>
    </row>
    <row r="484" spans="2:18">
      <c r="B484" s="25" t="s">
        <v>353</v>
      </c>
      <c r="C484" s="211">
        <f t="shared" si="317"/>
        <v>102000</v>
      </c>
      <c r="D484" s="8">
        <f t="shared" si="318"/>
        <v>102000</v>
      </c>
      <c r="E484" s="8"/>
      <c r="F484" s="8">
        <f t="shared" si="319"/>
        <v>0</v>
      </c>
      <c r="G484" s="8">
        <f>O277</f>
        <v>317672670</v>
      </c>
      <c r="H484" s="8">
        <f>O279</f>
        <v>697703174.99999988</v>
      </c>
      <c r="I484" s="8">
        <f>O283</f>
        <v>0</v>
      </c>
      <c r="J484" s="8">
        <f>O291</f>
        <v>0</v>
      </c>
      <c r="K484" s="91">
        <f t="shared" si="320"/>
        <v>1015375844.9999999</v>
      </c>
      <c r="L484" s="91">
        <f t="shared" si="321"/>
        <v>0</v>
      </c>
      <c r="M484" s="91">
        <f t="shared" si="322"/>
        <v>1015375844.9999999</v>
      </c>
      <c r="N484" s="29">
        <f t="shared" si="323"/>
        <v>0</v>
      </c>
      <c r="O484" s="97"/>
      <c r="P484" s="97"/>
      <c r="Q484" s="72">
        <f t="shared" si="324"/>
        <v>35538154.574999996</v>
      </c>
      <c r="R484" s="72">
        <f t="shared" si="325"/>
        <v>35538154.574999996</v>
      </c>
    </row>
    <row r="485" spans="2:18">
      <c r="B485" s="25" t="s">
        <v>354</v>
      </c>
      <c r="C485" s="211">
        <f t="shared" si="317"/>
        <v>246000</v>
      </c>
      <c r="D485" s="8">
        <f t="shared" si="318"/>
        <v>246000</v>
      </c>
      <c r="E485" s="8"/>
      <c r="F485" s="8">
        <f t="shared" si="319"/>
        <v>0</v>
      </c>
      <c r="G485" s="212">
        <f>O319</f>
        <v>818389036.5</v>
      </c>
      <c r="H485" s="212">
        <f>O321</f>
        <v>1769818016.25</v>
      </c>
      <c r="I485" s="212">
        <f>O325</f>
        <v>0</v>
      </c>
      <c r="J485" s="212">
        <f>O333</f>
        <v>0</v>
      </c>
      <c r="K485" s="91">
        <f t="shared" si="320"/>
        <v>2588207052.75</v>
      </c>
      <c r="L485" s="91">
        <f t="shared" si="321"/>
        <v>0</v>
      </c>
      <c r="M485" s="91">
        <f t="shared" si="322"/>
        <v>2588207052.75</v>
      </c>
      <c r="N485" s="29">
        <f t="shared" si="323"/>
        <v>0</v>
      </c>
      <c r="O485" s="97"/>
      <c r="P485" s="97"/>
      <c r="Q485" s="72">
        <f t="shared" si="324"/>
        <v>90587246.846250013</v>
      </c>
      <c r="R485" s="72">
        <f t="shared" si="325"/>
        <v>90587246.846250013</v>
      </c>
    </row>
    <row r="486" spans="2:18">
      <c r="B486" s="25" t="s">
        <v>355</v>
      </c>
      <c r="C486" s="211">
        <f t="shared" si="317"/>
        <v>590400</v>
      </c>
      <c r="D486" s="8">
        <f t="shared" si="318"/>
        <v>590400</v>
      </c>
      <c r="E486" s="8"/>
      <c r="F486" s="8">
        <f t="shared" si="319"/>
        <v>0</v>
      </c>
      <c r="G486" s="212">
        <f>O361</f>
        <v>2017309584.6750002</v>
      </c>
      <c r="H486" s="212">
        <f>O363</f>
        <v>4338127115.4375</v>
      </c>
      <c r="I486" s="212">
        <f>O367</f>
        <v>0</v>
      </c>
      <c r="J486" s="212">
        <f>O375</f>
        <v>0</v>
      </c>
      <c r="K486" s="91">
        <f t="shared" si="320"/>
        <v>6355436700.1125002</v>
      </c>
      <c r="L486" s="91">
        <f t="shared" si="321"/>
        <v>0</v>
      </c>
      <c r="M486" s="91">
        <f t="shared" si="322"/>
        <v>6355436700.1125002</v>
      </c>
      <c r="N486" s="29">
        <f t="shared" si="323"/>
        <v>0</v>
      </c>
      <c r="O486" s="97"/>
      <c r="P486" s="97"/>
      <c r="Q486" s="72">
        <f t="shared" si="324"/>
        <v>222440284.50393754</v>
      </c>
      <c r="R486" s="72">
        <f t="shared" si="325"/>
        <v>222440284.50393754</v>
      </c>
    </row>
    <row r="487" spans="2:18">
      <c r="B487" s="25" t="s">
        <v>356</v>
      </c>
      <c r="C487" s="211">
        <f t="shared" si="317"/>
        <v>1116000</v>
      </c>
      <c r="D487" s="8">
        <f t="shared" si="318"/>
        <v>1116000</v>
      </c>
      <c r="E487" s="8"/>
      <c r="F487" s="8">
        <f t="shared" si="319"/>
        <v>0</v>
      </c>
      <c r="G487" s="212">
        <f>O403</f>
        <v>4260044105.4412489</v>
      </c>
      <c r="H487" s="212">
        <f>O405</f>
        <v>9143220759.6656246</v>
      </c>
      <c r="I487" s="212">
        <f>O409</f>
        <v>0</v>
      </c>
      <c r="J487" s="212">
        <f>O417</f>
        <v>0</v>
      </c>
      <c r="K487" s="91">
        <f t="shared" si="320"/>
        <v>13403264865.106873</v>
      </c>
      <c r="L487" s="91">
        <f t="shared" si="321"/>
        <v>0</v>
      </c>
      <c r="M487" s="91">
        <f t="shared" si="322"/>
        <v>13403264865.106873</v>
      </c>
      <c r="N487" s="29">
        <f t="shared" si="323"/>
        <v>0</v>
      </c>
      <c r="O487" s="97"/>
      <c r="P487" s="97"/>
      <c r="Q487" s="72">
        <f t="shared" si="324"/>
        <v>469114270.27874058</v>
      </c>
      <c r="R487" s="72">
        <f t="shared" si="325"/>
        <v>469114270.27874058</v>
      </c>
    </row>
    <row r="488" spans="2:18">
      <c r="B488" s="25" t="s">
        <v>357</v>
      </c>
      <c r="C488" s="211">
        <f t="shared" si="317"/>
        <v>1116000</v>
      </c>
      <c r="D488" s="8">
        <f t="shared" si="318"/>
        <v>1116000</v>
      </c>
      <c r="E488" s="8"/>
      <c r="F488" s="8">
        <f t="shared" si="319"/>
        <v>0</v>
      </c>
      <c r="G488" s="8">
        <f>O445</f>
        <v>6390641900.1691875</v>
      </c>
      <c r="H488" s="212">
        <f>O447</f>
        <v>13708059721.682348</v>
      </c>
      <c r="I488" s="8">
        <f>O451</f>
        <v>0</v>
      </c>
      <c r="J488" s="8">
        <f>O459</f>
        <v>0</v>
      </c>
      <c r="K488" s="91">
        <f t="shared" si="320"/>
        <v>20098701621.851536</v>
      </c>
      <c r="L488" s="91">
        <f t="shared" si="321"/>
        <v>0</v>
      </c>
      <c r="M488" s="91">
        <f t="shared" si="322"/>
        <v>20098701621.851536</v>
      </c>
      <c r="N488" s="29">
        <f t="shared" si="323"/>
        <v>0</v>
      </c>
      <c r="Q488" s="72">
        <f t="shared" si="324"/>
        <v>703454556.76480377</v>
      </c>
      <c r="R488" s="72">
        <f t="shared" si="325"/>
        <v>703454556.76480377</v>
      </c>
    </row>
    <row r="489" spans="2:18">
      <c r="R489" t="s">
        <v>453</v>
      </c>
    </row>
    <row r="490" spans="2:18">
      <c r="B490" s="213" t="s">
        <v>454</v>
      </c>
    </row>
    <row r="491" spans="2:18">
      <c r="B491" s="4" t="s">
        <v>455</v>
      </c>
      <c r="C491" s="4" t="s">
        <v>456</v>
      </c>
      <c r="D491" s="4" t="s">
        <v>457</v>
      </c>
      <c r="E491" s="4" t="s">
        <v>458</v>
      </c>
      <c r="F491" s="4" t="s">
        <v>459</v>
      </c>
      <c r="G491" s="4" t="s">
        <v>460</v>
      </c>
      <c r="H491" s="4" t="s">
        <v>461</v>
      </c>
      <c r="I491" s="4" t="s">
        <v>462</v>
      </c>
      <c r="J491" s="4" t="s">
        <v>463</v>
      </c>
      <c r="K491" s="4" t="s">
        <v>464</v>
      </c>
      <c r="L491" s="4" t="s">
        <v>465</v>
      </c>
      <c r="M491" s="4" t="s">
        <v>466</v>
      </c>
      <c r="N491" s="4" t="s">
        <v>467</v>
      </c>
      <c r="O491" s="4" t="s">
        <v>468</v>
      </c>
      <c r="P491" s="112"/>
      <c r="Q491" s="214" t="s">
        <v>469</v>
      </c>
      <c r="R491" s="214" t="s">
        <v>470</v>
      </c>
    </row>
    <row r="492" spans="2:18">
      <c r="B492" s="25" t="s">
        <v>347</v>
      </c>
      <c r="C492" s="8">
        <f>F478/9</f>
        <v>0</v>
      </c>
      <c r="D492" s="8">
        <f t="shared" ref="D492:O492" si="326">D30</f>
        <v>0</v>
      </c>
      <c r="E492" s="8">
        <f t="shared" si="326"/>
        <v>0</v>
      </c>
      <c r="F492" s="8">
        <f t="shared" si="326"/>
        <v>0</v>
      </c>
      <c r="G492" s="8">
        <f t="shared" si="326"/>
        <v>0</v>
      </c>
      <c r="H492" s="8">
        <f t="shared" si="326"/>
        <v>0</v>
      </c>
      <c r="I492" s="8">
        <f t="shared" si="326"/>
        <v>0</v>
      </c>
      <c r="J492" s="8">
        <f t="shared" si="326"/>
        <v>0</v>
      </c>
      <c r="K492" s="8">
        <f t="shared" si="326"/>
        <v>0</v>
      </c>
      <c r="L492" s="8">
        <f t="shared" si="326"/>
        <v>0</v>
      </c>
      <c r="M492" s="8">
        <f t="shared" si="326"/>
        <v>0</v>
      </c>
      <c r="N492" s="8">
        <f t="shared" si="326"/>
        <v>0</v>
      </c>
      <c r="O492" s="8">
        <f t="shared" si="326"/>
        <v>0</v>
      </c>
      <c r="P492" s="28"/>
      <c r="Q492" s="97">
        <f>SUM(D492:O492)</f>
        <v>0</v>
      </c>
      <c r="R492" s="21">
        <f>0.9*Q492/1000</f>
        <v>0</v>
      </c>
    </row>
    <row r="493" spans="2:18">
      <c r="B493" s="25" t="s">
        <v>348</v>
      </c>
      <c r="C493" s="8">
        <f>F479/12</f>
        <v>0</v>
      </c>
      <c r="D493" s="8">
        <f t="shared" ref="D493:O493" si="327">D66</f>
        <v>0</v>
      </c>
      <c r="E493" s="8">
        <f t="shared" si="327"/>
        <v>0</v>
      </c>
      <c r="F493" s="8">
        <f t="shared" si="327"/>
        <v>0</v>
      </c>
      <c r="G493" s="8">
        <f t="shared" si="327"/>
        <v>0</v>
      </c>
      <c r="H493" s="8">
        <f t="shared" si="327"/>
        <v>0</v>
      </c>
      <c r="I493" s="8">
        <f t="shared" si="327"/>
        <v>0</v>
      </c>
      <c r="J493" s="8">
        <f t="shared" si="327"/>
        <v>0</v>
      </c>
      <c r="K493" s="8">
        <f t="shared" si="327"/>
        <v>0</v>
      </c>
      <c r="L493" s="8">
        <f t="shared" si="327"/>
        <v>0</v>
      </c>
      <c r="M493" s="8">
        <f t="shared" si="327"/>
        <v>0</v>
      </c>
      <c r="N493" s="8">
        <f t="shared" si="327"/>
        <v>0</v>
      </c>
      <c r="O493" s="8">
        <f t="shared" si="327"/>
        <v>0</v>
      </c>
      <c r="P493" s="28"/>
      <c r="Q493" s="97">
        <f t="shared" ref="Q493:Q502" si="328">SUM(D493:O493)</f>
        <v>0</v>
      </c>
      <c r="R493" s="21">
        <f t="shared" ref="R493:R501" si="329">0.9*Q493/1000</f>
        <v>0</v>
      </c>
    </row>
    <row r="494" spans="2:18">
      <c r="B494" s="25" t="s">
        <v>349</v>
      </c>
      <c r="C494" s="8">
        <f>F480/12</f>
        <v>0</v>
      </c>
      <c r="D494" s="8">
        <f t="shared" ref="D494:O494" si="330">D106</f>
        <v>0</v>
      </c>
      <c r="E494" s="8">
        <f t="shared" si="330"/>
        <v>0</v>
      </c>
      <c r="F494" s="8">
        <f t="shared" si="330"/>
        <v>0</v>
      </c>
      <c r="G494" s="8">
        <f t="shared" si="330"/>
        <v>0</v>
      </c>
      <c r="H494" s="8">
        <f t="shared" si="330"/>
        <v>0</v>
      </c>
      <c r="I494" s="8">
        <f t="shared" si="330"/>
        <v>0</v>
      </c>
      <c r="J494" s="8">
        <f t="shared" si="330"/>
        <v>0</v>
      </c>
      <c r="K494" s="8">
        <f t="shared" si="330"/>
        <v>0</v>
      </c>
      <c r="L494" s="8">
        <f t="shared" si="330"/>
        <v>0</v>
      </c>
      <c r="M494" s="8">
        <f t="shared" si="330"/>
        <v>0</v>
      </c>
      <c r="N494" s="8">
        <f t="shared" si="330"/>
        <v>0</v>
      </c>
      <c r="O494" s="8">
        <f t="shared" si="330"/>
        <v>0</v>
      </c>
      <c r="P494" s="28"/>
      <c r="Q494" s="97">
        <f t="shared" si="328"/>
        <v>0</v>
      </c>
      <c r="R494" s="21">
        <f t="shared" si="329"/>
        <v>0</v>
      </c>
    </row>
    <row r="495" spans="2:18">
      <c r="B495" s="25" t="s">
        <v>350</v>
      </c>
      <c r="C495" s="8">
        <f>F481/12</f>
        <v>0</v>
      </c>
      <c r="D495" s="8">
        <f t="shared" ref="D495:O495" si="331">D148</f>
        <v>0</v>
      </c>
      <c r="E495" s="8">
        <f>E148</f>
        <v>0</v>
      </c>
      <c r="F495" s="8">
        <f t="shared" si="331"/>
        <v>0</v>
      </c>
      <c r="G495" s="8">
        <f t="shared" si="331"/>
        <v>0</v>
      </c>
      <c r="H495" s="8">
        <f t="shared" si="331"/>
        <v>0</v>
      </c>
      <c r="I495" s="8">
        <f t="shared" si="331"/>
        <v>0</v>
      </c>
      <c r="J495" s="8">
        <f t="shared" si="331"/>
        <v>0</v>
      </c>
      <c r="K495" s="8">
        <f t="shared" si="331"/>
        <v>0</v>
      </c>
      <c r="L495" s="8">
        <f t="shared" si="331"/>
        <v>0</v>
      </c>
      <c r="M495" s="8">
        <f t="shared" si="331"/>
        <v>0</v>
      </c>
      <c r="N495" s="8">
        <f t="shared" si="331"/>
        <v>0</v>
      </c>
      <c r="O495" s="8">
        <f t="shared" si="331"/>
        <v>0</v>
      </c>
      <c r="P495" s="28"/>
      <c r="Q495" s="97">
        <f t="shared" si="328"/>
        <v>0</v>
      </c>
      <c r="R495" s="21">
        <f t="shared" si="329"/>
        <v>0</v>
      </c>
    </row>
    <row r="496" spans="2:18">
      <c r="B496" s="25" t="s">
        <v>351</v>
      </c>
      <c r="C496" s="8">
        <f>F482/12</f>
        <v>0</v>
      </c>
      <c r="D496" s="8">
        <f>D190</f>
        <v>0</v>
      </c>
      <c r="E496" s="8">
        <f t="shared" ref="E496:O496" si="332">E190</f>
        <v>0</v>
      </c>
      <c r="F496" s="8">
        <f t="shared" si="332"/>
        <v>0</v>
      </c>
      <c r="G496" s="8">
        <f t="shared" si="332"/>
        <v>0</v>
      </c>
      <c r="H496" s="8">
        <f t="shared" si="332"/>
        <v>0</v>
      </c>
      <c r="I496" s="8">
        <f t="shared" si="332"/>
        <v>0</v>
      </c>
      <c r="J496" s="8">
        <f t="shared" si="332"/>
        <v>0</v>
      </c>
      <c r="K496" s="8">
        <f t="shared" si="332"/>
        <v>0</v>
      </c>
      <c r="L496" s="8">
        <f t="shared" si="332"/>
        <v>0</v>
      </c>
      <c r="M496" s="8">
        <f t="shared" si="332"/>
        <v>0</v>
      </c>
      <c r="N496" s="8">
        <f t="shared" si="332"/>
        <v>0</v>
      </c>
      <c r="O496" s="8">
        <f t="shared" si="332"/>
        <v>0</v>
      </c>
      <c r="P496" s="28"/>
      <c r="Q496" s="97">
        <f t="shared" si="328"/>
        <v>0</v>
      </c>
      <c r="R496" s="21">
        <f t="shared" si="329"/>
        <v>0</v>
      </c>
    </row>
    <row r="497" spans="2:18">
      <c r="B497" s="25" t="s">
        <v>352</v>
      </c>
      <c r="C497" s="8">
        <f>F483/12</f>
        <v>0</v>
      </c>
      <c r="D497" s="8">
        <f>D232</f>
        <v>0</v>
      </c>
      <c r="E497" s="8">
        <f t="shared" ref="E497:O497" si="333">E232</f>
        <v>0</v>
      </c>
      <c r="F497" s="8">
        <f t="shared" si="333"/>
        <v>0</v>
      </c>
      <c r="G497" s="8">
        <f t="shared" si="333"/>
        <v>0</v>
      </c>
      <c r="H497" s="8">
        <f t="shared" si="333"/>
        <v>0</v>
      </c>
      <c r="I497" s="8">
        <f t="shared" si="333"/>
        <v>0</v>
      </c>
      <c r="J497" s="8">
        <f t="shared" si="333"/>
        <v>0</v>
      </c>
      <c r="K497" s="8">
        <f t="shared" si="333"/>
        <v>0</v>
      </c>
      <c r="L497" s="8">
        <f t="shared" si="333"/>
        <v>0</v>
      </c>
      <c r="M497" s="8">
        <f t="shared" si="333"/>
        <v>0</v>
      </c>
      <c r="N497" s="8">
        <f t="shared" si="333"/>
        <v>0</v>
      </c>
      <c r="O497" s="8">
        <f t="shared" si="333"/>
        <v>0</v>
      </c>
      <c r="P497" s="28"/>
      <c r="Q497" s="97">
        <f t="shared" si="328"/>
        <v>0</v>
      </c>
      <c r="R497" s="21">
        <f t="shared" si="329"/>
        <v>0</v>
      </c>
    </row>
    <row r="498" spans="2:18">
      <c r="B498" s="25" t="s">
        <v>353</v>
      </c>
      <c r="C498" s="8">
        <f t="shared" ref="C498:C502" si="334">F484/12</f>
        <v>0</v>
      </c>
      <c r="D498" s="8">
        <f>D274</f>
        <v>0</v>
      </c>
      <c r="E498" s="8">
        <f t="shared" ref="E498:O498" si="335">E274</f>
        <v>0</v>
      </c>
      <c r="F498" s="8">
        <f t="shared" si="335"/>
        <v>0</v>
      </c>
      <c r="G498" s="8">
        <f t="shared" si="335"/>
        <v>0</v>
      </c>
      <c r="H498" s="8">
        <f t="shared" si="335"/>
        <v>0</v>
      </c>
      <c r="I498" s="8">
        <f t="shared" si="335"/>
        <v>0</v>
      </c>
      <c r="J498" s="8">
        <f t="shared" si="335"/>
        <v>0</v>
      </c>
      <c r="K498" s="8">
        <f t="shared" si="335"/>
        <v>0</v>
      </c>
      <c r="L498" s="8">
        <f t="shared" si="335"/>
        <v>0</v>
      </c>
      <c r="M498" s="8">
        <f t="shared" si="335"/>
        <v>0</v>
      </c>
      <c r="N498" s="8">
        <f t="shared" si="335"/>
        <v>0</v>
      </c>
      <c r="O498" s="8">
        <f t="shared" si="335"/>
        <v>0</v>
      </c>
      <c r="P498" s="28"/>
      <c r="Q498" s="97">
        <f t="shared" si="328"/>
        <v>0</v>
      </c>
      <c r="R498" s="21">
        <f t="shared" si="329"/>
        <v>0</v>
      </c>
    </row>
    <row r="499" spans="2:18">
      <c r="B499" s="25" t="s">
        <v>354</v>
      </c>
      <c r="C499" s="8">
        <f t="shared" si="334"/>
        <v>0</v>
      </c>
      <c r="D499" s="8">
        <f>D316</f>
        <v>0</v>
      </c>
      <c r="E499" s="8">
        <f t="shared" ref="E499:O499" si="336">E316</f>
        <v>0</v>
      </c>
      <c r="F499" s="8">
        <f t="shared" si="336"/>
        <v>0</v>
      </c>
      <c r="G499" s="8">
        <f t="shared" si="336"/>
        <v>0</v>
      </c>
      <c r="H499" s="8">
        <f t="shared" si="336"/>
        <v>0</v>
      </c>
      <c r="I499" s="8">
        <f t="shared" si="336"/>
        <v>0</v>
      </c>
      <c r="J499" s="8">
        <f t="shared" si="336"/>
        <v>0</v>
      </c>
      <c r="K499" s="8">
        <f t="shared" si="336"/>
        <v>0</v>
      </c>
      <c r="L499" s="8">
        <f t="shared" si="336"/>
        <v>0</v>
      </c>
      <c r="M499" s="8">
        <f t="shared" si="336"/>
        <v>0</v>
      </c>
      <c r="N499" s="8">
        <f t="shared" si="336"/>
        <v>0</v>
      </c>
      <c r="O499" s="8">
        <f t="shared" si="336"/>
        <v>0</v>
      </c>
      <c r="P499" s="28"/>
      <c r="Q499" s="97">
        <f t="shared" si="328"/>
        <v>0</v>
      </c>
      <c r="R499" s="21">
        <f t="shared" si="329"/>
        <v>0</v>
      </c>
    </row>
    <row r="500" spans="2:18">
      <c r="B500" s="25" t="s">
        <v>355</v>
      </c>
      <c r="C500" s="8">
        <f t="shared" si="334"/>
        <v>0</v>
      </c>
      <c r="D500" s="8">
        <f>D358</f>
        <v>0</v>
      </c>
      <c r="E500" s="8">
        <f t="shared" ref="E500:O500" si="337">E358</f>
        <v>0</v>
      </c>
      <c r="F500" s="8">
        <f t="shared" si="337"/>
        <v>0</v>
      </c>
      <c r="G500" s="8">
        <f t="shared" si="337"/>
        <v>0</v>
      </c>
      <c r="H500" s="8">
        <f t="shared" si="337"/>
        <v>0</v>
      </c>
      <c r="I500" s="8">
        <f t="shared" si="337"/>
        <v>0</v>
      </c>
      <c r="J500" s="8">
        <f t="shared" si="337"/>
        <v>0</v>
      </c>
      <c r="K500" s="8">
        <f t="shared" si="337"/>
        <v>0</v>
      </c>
      <c r="L500" s="8">
        <f t="shared" si="337"/>
        <v>0</v>
      </c>
      <c r="M500" s="8">
        <f t="shared" si="337"/>
        <v>0</v>
      </c>
      <c r="N500" s="8">
        <f t="shared" si="337"/>
        <v>0</v>
      </c>
      <c r="O500" s="8">
        <f t="shared" si="337"/>
        <v>0</v>
      </c>
      <c r="P500" s="28"/>
      <c r="Q500" s="97">
        <f t="shared" si="328"/>
        <v>0</v>
      </c>
      <c r="R500" s="21">
        <f t="shared" si="329"/>
        <v>0</v>
      </c>
    </row>
    <row r="501" spans="2:18">
      <c r="B501" s="25" t="s">
        <v>356</v>
      </c>
      <c r="C501" s="8">
        <f t="shared" si="334"/>
        <v>0</v>
      </c>
      <c r="D501" s="212">
        <f>D400</f>
        <v>0</v>
      </c>
      <c r="E501" s="212">
        <f t="shared" ref="E501:O501" si="338">E400</f>
        <v>0</v>
      </c>
      <c r="F501" s="212">
        <f t="shared" si="338"/>
        <v>0</v>
      </c>
      <c r="G501" s="212">
        <f t="shared" si="338"/>
        <v>0</v>
      </c>
      <c r="H501" s="212">
        <f t="shared" si="338"/>
        <v>0</v>
      </c>
      <c r="I501" s="212">
        <f t="shared" si="338"/>
        <v>0</v>
      </c>
      <c r="J501" s="212">
        <f t="shared" si="338"/>
        <v>0</v>
      </c>
      <c r="K501" s="212">
        <f t="shared" si="338"/>
        <v>0</v>
      </c>
      <c r="L501" s="212">
        <f t="shared" si="338"/>
        <v>0</v>
      </c>
      <c r="M501" s="212">
        <f t="shared" si="338"/>
        <v>0</v>
      </c>
      <c r="N501" s="212">
        <f t="shared" si="338"/>
        <v>0</v>
      </c>
      <c r="O501" s="212">
        <f t="shared" si="338"/>
        <v>0</v>
      </c>
      <c r="P501" s="215"/>
      <c r="Q501" s="97">
        <f t="shared" si="328"/>
        <v>0</v>
      </c>
      <c r="R501" s="21">
        <f t="shared" si="329"/>
        <v>0</v>
      </c>
    </row>
    <row r="502" spans="2:18">
      <c r="B502" s="25" t="s">
        <v>357</v>
      </c>
      <c r="C502" s="8">
        <f t="shared" si="334"/>
        <v>0</v>
      </c>
      <c r="D502" s="8">
        <f>D442</f>
        <v>0</v>
      </c>
      <c r="E502" s="8">
        <f t="shared" ref="E502:O502" si="339">E442</f>
        <v>0</v>
      </c>
      <c r="F502" s="8">
        <f t="shared" si="339"/>
        <v>0</v>
      </c>
      <c r="G502" s="8">
        <f t="shared" si="339"/>
        <v>0</v>
      </c>
      <c r="H502" s="8">
        <f t="shared" si="339"/>
        <v>0</v>
      </c>
      <c r="I502" s="8">
        <f t="shared" si="339"/>
        <v>0</v>
      </c>
      <c r="J502" s="8">
        <f t="shared" si="339"/>
        <v>0</v>
      </c>
      <c r="K502" s="8">
        <f t="shared" si="339"/>
        <v>0</v>
      </c>
      <c r="L502" s="8">
        <f t="shared" si="339"/>
        <v>0</v>
      </c>
      <c r="M502" s="8">
        <f t="shared" si="339"/>
        <v>0</v>
      </c>
      <c r="N502" s="8">
        <f t="shared" si="339"/>
        <v>0</v>
      </c>
      <c r="O502" s="8">
        <f t="shared" si="339"/>
        <v>0</v>
      </c>
      <c r="P502" s="28"/>
      <c r="Q502" s="97">
        <f t="shared" si="328"/>
        <v>0</v>
      </c>
    </row>
  </sheetData>
  <phoneticPr fontId="3"/>
  <printOptions horizontalCentered="1"/>
  <pageMargins left="0" right="0" top="0.75" bottom="0.75" header="0.3" footer="0.3"/>
  <pageSetup paperSize="9" scale="49" fitToHeight="4" orientation="landscape" horizontalDpi="0" verticalDpi="0"/>
  <rowBreaks count="4" manualBreakCount="4">
    <brk id="56" max="14" man="1"/>
    <brk id="92" max="14" man="1"/>
    <brk id="134" max="14" man="1"/>
    <brk id="177" min="1" max="14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5EB26-084E-F44A-98E5-179BBE39EA8A}">
  <sheetPr>
    <pageSetUpPr fitToPage="1"/>
  </sheetPr>
  <dimension ref="A1:AE114"/>
  <sheetViews>
    <sheetView topLeftCell="C52" zoomScale="125" zoomScaleNormal="125" workbookViewId="0">
      <pane xSplit="2" ySplit="12" topLeftCell="E64" activePane="bottomRight" state="frozen"/>
      <selection activeCell="H58" sqref="H58"/>
      <selection pane="topRight" activeCell="H58" sqref="H58"/>
      <selection pane="bottomLeft" activeCell="H58" sqref="H58"/>
      <selection pane="bottomRight" activeCell="H67" sqref="H67"/>
    </sheetView>
  </sheetViews>
  <sheetFormatPr baseColWidth="10" defaultRowHeight="20"/>
  <cols>
    <col min="2" max="2" width="19.140625" style="1" customWidth="1"/>
    <col min="3" max="3" width="5.7109375" style="1" customWidth="1"/>
    <col min="4" max="4" width="15.85546875" customWidth="1"/>
    <col min="5" max="12" width="14.5703125" customWidth="1"/>
    <col min="13" max="15" width="15.140625" customWidth="1"/>
    <col min="16" max="16" width="14.140625" bestFit="1" customWidth="1"/>
    <col min="19" max="19" width="12.140625" customWidth="1"/>
  </cols>
  <sheetData>
    <row r="1" spans="2:23">
      <c r="F1">
        <v>900</v>
      </c>
    </row>
    <row r="2" spans="2:23" ht="39" customHeight="1">
      <c r="B2" s="2" t="s">
        <v>0</v>
      </c>
      <c r="C2" s="2"/>
      <c r="D2" s="3" t="s">
        <v>1</v>
      </c>
      <c r="E2" s="2" t="s">
        <v>2</v>
      </c>
      <c r="F2" s="3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5"/>
    </row>
    <row r="3" spans="2:23">
      <c r="B3" s="2" t="s">
        <v>16</v>
      </c>
      <c r="C3" s="2"/>
      <c r="D3" s="6">
        <f>[1]A売り上げ総利益完成!C492</f>
        <v>0</v>
      </c>
      <c r="E3" s="6">
        <f>[1]A売り上げ総利益完成!O492</f>
        <v>0</v>
      </c>
      <c r="F3" s="7">
        <f>$F$1*E3*12/1000/1000</f>
        <v>0</v>
      </c>
      <c r="G3" s="8">
        <f>[1]A売り上げ総利益完成!D492</f>
        <v>0</v>
      </c>
      <c r="H3" s="8">
        <f>[1]A売り上げ総利益完成!E492</f>
        <v>0</v>
      </c>
      <c r="I3" s="8">
        <f>[1]A売り上げ総利益完成!F492</f>
        <v>0</v>
      </c>
      <c r="J3" s="8">
        <f>[1]A売り上げ総利益完成!G492</f>
        <v>0</v>
      </c>
      <c r="K3" s="8">
        <f>[1]A売り上げ総利益完成!H492</f>
        <v>0</v>
      </c>
      <c r="L3" s="8">
        <f>[1]A売り上げ総利益完成!I492</f>
        <v>0</v>
      </c>
      <c r="M3" s="8">
        <f>[1]A売り上げ総利益完成!J492</f>
        <v>0</v>
      </c>
      <c r="N3" s="8">
        <f>[1]A売り上げ総利益完成!K492</f>
        <v>0</v>
      </c>
      <c r="O3" s="8">
        <f>[1]A売り上げ総利益完成!L492</f>
        <v>0</v>
      </c>
      <c r="P3" s="8">
        <f>[1]A売り上げ総利益完成!M492</f>
        <v>0</v>
      </c>
      <c r="Q3" s="8">
        <f>[1]A売り上げ総利益完成!N492</f>
        <v>0</v>
      </c>
      <c r="R3" s="8">
        <f>[1]A売り上げ総利益完成!O492</f>
        <v>0</v>
      </c>
      <c r="S3" s="5"/>
    </row>
    <row r="4" spans="2:23">
      <c r="B4" s="2" t="s">
        <v>17</v>
      </c>
      <c r="C4" s="2"/>
      <c r="D4" s="6">
        <f>[1]A売り上げ総利益完成!C493</f>
        <v>0</v>
      </c>
      <c r="E4" s="6">
        <f>[1]A売り上げ総利益完成!O493</f>
        <v>0</v>
      </c>
      <c r="F4" s="7">
        <f t="shared" ref="F4:F9" si="0">$F$1*E4*12/1000/1000</f>
        <v>0</v>
      </c>
      <c r="G4" s="8">
        <f>[1]A売り上げ総利益完成!D493</f>
        <v>0</v>
      </c>
      <c r="H4" s="8">
        <f>[1]A売り上げ総利益完成!E493</f>
        <v>0</v>
      </c>
      <c r="I4" s="8">
        <f>[1]A売り上げ総利益完成!F493</f>
        <v>0</v>
      </c>
      <c r="J4" s="8">
        <f>[1]A売り上げ総利益完成!G493</f>
        <v>0</v>
      </c>
      <c r="K4" s="8">
        <f>[1]A売り上げ総利益完成!H493</f>
        <v>0</v>
      </c>
      <c r="L4" s="8">
        <f>[1]A売り上げ総利益完成!I493</f>
        <v>0</v>
      </c>
      <c r="M4" s="8">
        <f>[1]A売り上げ総利益完成!J493</f>
        <v>0</v>
      </c>
      <c r="N4" s="8">
        <f>[1]A売り上げ総利益完成!K493</f>
        <v>0</v>
      </c>
      <c r="O4" s="8">
        <f>[1]A売り上げ総利益完成!L493</f>
        <v>0</v>
      </c>
      <c r="P4" s="8">
        <f>[1]A売り上げ総利益完成!M493</f>
        <v>0</v>
      </c>
      <c r="Q4" s="8">
        <f>[1]A売り上げ総利益完成!N493</f>
        <v>0</v>
      </c>
      <c r="R4" s="8">
        <f>[1]A売り上げ総利益完成!O493</f>
        <v>0</v>
      </c>
      <c r="S4" s="5"/>
    </row>
    <row r="5" spans="2:23">
      <c r="B5" s="2" t="s">
        <v>18</v>
      </c>
      <c r="C5" s="2"/>
      <c r="D5" s="6">
        <f>[1]A売り上げ総利益完成!C494</f>
        <v>0</v>
      </c>
      <c r="E5" s="6">
        <f>[1]A売り上げ総利益完成!O494</f>
        <v>0</v>
      </c>
      <c r="F5" s="7">
        <f t="shared" si="0"/>
        <v>0</v>
      </c>
      <c r="G5" s="8">
        <f>[1]A売り上げ総利益完成!D494</f>
        <v>0</v>
      </c>
      <c r="H5" s="8">
        <f>[1]A売り上げ総利益完成!E494</f>
        <v>0</v>
      </c>
      <c r="I5" s="8">
        <f>[1]A売り上げ総利益完成!F494</f>
        <v>0</v>
      </c>
      <c r="J5" s="8">
        <f>[1]A売り上げ総利益完成!G494</f>
        <v>0</v>
      </c>
      <c r="K5" s="8">
        <f>[1]A売り上げ総利益完成!H494</f>
        <v>0</v>
      </c>
      <c r="L5" s="8">
        <f>[1]A売り上げ総利益完成!I494</f>
        <v>0</v>
      </c>
      <c r="M5" s="8">
        <f>[1]A売り上げ総利益完成!J494</f>
        <v>0</v>
      </c>
      <c r="N5" s="8">
        <f>[1]A売り上げ総利益完成!K494</f>
        <v>0</v>
      </c>
      <c r="O5" s="8">
        <f>[1]A売り上げ総利益完成!L494</f>
        <v>0</v>
      </c>
      <c r="P5" s="8">
        <f>[1]A売り上げ総利益完成!M494</f>
        <v>0</v>
      </c>
      <c r="Q5" s="8">
        <f>[1]A売り上げ総利益完成!N494</f>
        <v>0</v>
      </c>
      <c r="R5" s="8">
        <f>[1]A売り上げ総利益完成!O494</f>
        <v>0</v>
      </c>
      <c r="S5" s="5"/>
    </row>
    <row r="6" spans="2:23">
      <c r="B6" s="2" t="s">
        <v>19</v>
      </c>
      <c r="C6" s="2"/>
      <c r="D6" s="6">
        <f>[1]A売り上げ総利益完成!C495</f>
        <v>0</v>
      </c>
      <c r="E6" s="6">
        <f>[1]A売り上げ総利益完成!O495</f>
        <v>0</v>
      </c>
      <c r="F6" s="7">
        <f t="shared" si="0"/>
        <v>0</v>
      </c>
      <c r="G6" s="8">
        <f>[1]A売り上げ総利益完成!D495</f>
        <v>0</v>
      </c>
      <c r="H6" s="8">
        <f>[1]A売り上げ総利益完成!E495</f>
        <v>0</v>
      </c>
      <c r="I6" s="8">
        <f>[1]A売り上げ総利益完成!F495</f>
        <v>0</v>
      </c>
      <c r="J6" s="8">
        <f>[1]A売り上げ総利益完成!G495</f>
        <v>0</v>
      </c>
      <c r="K6" s="8">
        <f>[1]A売り上げ総利益完成!H495</f>
        <v>0</v>
      </c>
      <c r="L6" s="8">
        <f>[1]A売り上げ総利益完成!I495</f>
        <v>0</v>
      </c>
      <c r="M6" s="8">
        <f>[1]A売り上げ総利益完成!J495</f>
        <v>0</v>
      </c>
      <c r="N6" s="8">
        <f>[1]A売り上げ総利益完成!K495</f>
        <v>0</v>
      </c>
      <c r="O6" s="8">
        <f>[1]A売り上げ総利益完成!L495</f>
        <v>0</v>
      </c>
      <c r="P6" s="8">
        <f>[1]A売り上げ総利益完成!M495</f>
        <v>0</v>
      </c>
      <c r="Q6" s="8">
        <f>[1]A売り上げ総利益完成!N495</f>
        <v>0</v>
      </c>
      <c r="R6" s="8">
        <f>[1]A売り上げ総利益完成!O495</f>
        <v>0</v>
      </c>
      <c r="S6" s="5"/>
    </row>
    <row r="7" spans="2:23">
      <c r="B7" s="2" t="s">
        <v>20</v>
      </c>
      <c r="C7" s="2"/>
      <c r="D7" s="6">
        <f>[1]A売り上げ総利益完成!C496</f>
        <v>0</v>
      </c>
      <c r="E7" s="6">
        <f>[1]A売り上げ総利益完成!O496</f>
        <v>0</v>
      </c>
      <c r="F7" s="7">
        <f t="shared" si="0"/>
        <v>0</v>
      </c>
      <c r="G7" s="8">
        <f>[1]A売り上げ総利益完成!D496</f>
        <v>0</v>
      </c>
      <c r="H7" s="8">
        <f>[1]A売り上げ総利益完成!E496</f>
        <v>0</v>
      </c>
      <c r="I7" s="8">
        <f>[1]A売り上げ総利益完成!F496</f>
        <v>0</v>
      </c>
      <c r="J7" s="8">
        <f>[1]A売り上げ総利益完成!G496</f>
        <v>0</v>
      </c>
      <c r="K7" s="8">
        <f>[1]A売り上げ総利益完成!H496</f>
        <v>0</v>
      </c>
      <c r="L7" s="8">
        <f>[1]A売り上げ総利益完成!I496</f>
        <v>0</v>
      </c>
      <c r="M7" s="8">
        <f>[1]A売り上げ総利益完成!J496</f>
        <v>0</v>
      </c>
      <c r="N7" s="8">
        <f>[1]A売り上げ総利益完成!K496</f>
        <v>0</v>
      </c>
      <c r="O7" s="8">
        <f>[1]A売り上げ総利益完成!L496</f>
        <v>0</v>
      </c>
      <c r="P7" s="8">
        <f>[1]A売り上げ総利益完成!M496</f>
        <v>0</v>
      </c>
      <c r="Q7" s="8">
        <f>[1]A売り上げ総利益完成!N496</f>
        <v>0</v>
      </c>
      <c r="R7" s="8">
        <f>[1]A売り上げ総利益完成!O496</f>
        <v>0</v>
      </c>
      <c r="S7" s="5"/>
    </row>
    <row r="8" spans="2:23">
      <c r="B8" s="2" t="s">
        <v>21</v>
      </c>
      <c r="C8" s="2"/>
      <c r="D8" s="6">
        <f>[1]A売り上げ総利益完成!C497</f>
        <v>0</v>
      </c>
      <c r="E8" s="6">
        <f>[1]A売り上げ総利益完成!O497</f>
        <v>0</v>
      </c>
      <c r="F8" s="7">
        <f t="shared" si="0"/>
        <v>0</v>
      </c>
      <c r="G8" s="8">
        <f>[1]A売り上げ総利益完成!D497</f>
        <v>0</v>
      </c>
      <c r="H8" s="8">
        <f>[1]A売り上げ総利益完成!E497</f>
        <v>0</v>
      </c>
      <c r="I8" s="8">
        <f>[1]A売り上げ総利益完成!F497</f>
        <v>0</v>
      </c>
      <c r="J8" s="8">
        <f>[1]A売り上げ総利益完成!G497</f>
        <v>0</v>
      </c>
      <c r="K8" s="8">
        <f>[1]A売り上げ総利益完成!H497</f>
        <v>0</v>
      </c>
      <c r="L8" s="8">
        <f>[1]A売り上げ総利益完成!I497</f>
        <v>0</v>
      </c>
      <c r="M8" s="8">
        <f>[1]A売り上げ総利益完成!J497</f>
        <v>0</v>
      </c>
      <c r="N8" s="8">
        <f>[1]A売り上げ総利益完成!K497</f>
        <v>0</v>
      </c>
      <c r="O8" s="8">
        <f>[1]A売り上げ総利益完成!L497</f>
        <v>0</v>
      </c>
      <c r="P8" s="8">
        <f>[1]A売り上げ総利益完成!M497</f>
        <v>0</v>
      </c>
      <c r="Q8" s="8">
        <f>[1]A売り上げ総利益完成!N497</f>
        <v>0</v>
      </c>
      <c r="R8" s="8">
        <f>[1]A売り上げ総利益完成!O497</f>
        <v>0</v>
      </c>
      <c r="S8" s="5"/>
    </row>
    <row r="9" spans="2:23">
      <c r="B9" s="2" t="s">
        <v>22</v>
      </c>
      <c r="C9" s="2"/>
      <c r="D9" s="6">
        <f>[1]A売り上げ総利益完成!C502</f>
        <v>0</v>
      </c>
      <c r="E9" s="6">
        <f>[1]A売り上げ総利益完成!O502</f>
        <v>0</v>
      </c>
      <c r="F9" s="7">
        <f t="shared" si="0"/>
        <v>0</v>
      </c>
      <c r="G9" s="8">
        <f>[1]A売り上げ総利益完成!D502</f>
        <v>0</v>
      </c>
      <c r="H9" s="8">
        <f>[1]A売り上げ総利益完成!E502</f>
        <v>0</v>
      </c>
      <c r="I9" s="8">
        <f>[1]A売り上げ総利益完成!F502</f>
        <v>0</v>
      </c>
      <c r="J9" s="8">
        <f>[1]A売り上げ総利益完成!G502</f>
        <v>0</v>
      </c>
      <c r="K9" s="8">
        <f>[1]A売り上げ総利益完成!H502</f>
        <v>0</v>
      </c>
      <c r="L9" s="8">
        <f>[1]A売り上げ総利益完成!I502</f>
        <v>0</v>
      </c>
      <c r="M9" s="8">
        <f>[1]A売り上げ総利益完成!J502</f>
        <v>0</v>
      </c>
      <c r="N9" s="8">
        <f>[1]A売り上げ総利益完成!K502</f>
        <v>0</v>
      </c>
      <c r="O9" s="8">
        <f>[1]A売り上げ総利益完成!L502</f>
        <v>0</v>
      </c>
      <c r="P9" s="8">
        <f>[1]A売り上げ総利益完成!M502</f>
        <v>0</v>
      </c>
      <c r="Q9" s="8">
        <f>[1]A売り上げ総利益完成!N502</f>
        <v>0</v>
      </c>
      <c r="R9" s="8">
        <f>[1]A売り上げ総利益完成!O502</f>
        <v>0</v>
      </c>
      <c r="S9" s="5"/>
    </row>
    <row r="10" spans="2:23">
      <c r="B10" s="9"/>
      <c r="C10" s="9"/>
      <c r="D10" s="10"/>
      <c r="E10" s="10"/>
      <c r="F10" s="10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2" spans="2:23" ht="42">
      <c r="B12" s="2" t="s">
        <v>0</v>
      </c>
      <c r="C12" s="2"/>
      <c r="D12" s="3" t="s">
        <v>1</v>
      </c>
      <c r="E12" s="2" t="s">
        <v>2</v>
      </c>
      <c r="F12" s="3" t="s">
        <v>23</v>
      </c>
      <c r="G12" s="11" t="s">
        <v>24</v>
      </c>
      <c r="H12" t="s">
        <v>25</v>
      </c>
      <c r="I12" s="12" t="s">
        <v>26</v>
      </c>
      <c r="Q12" t="s">
        <v>27</v>
      </c>
      <c r="R12" t="s">
        <v>28</v>
      </c>
      <c r="S12" t="s">
        <v>29</v>
      </c>
    </row>
    <row r="13" spans="2:23">
      <c r="B13" s="2" t="s">
        <v>16</v>
      </c>
      <c r="C13" s="2"/>
      <c r="D13" s="6">
        <f t="shared" ref="D13:E19" si="1">D3</f>
        <v>0</v>
      </c>
      <c r="E13" s="6">
        <f t="shared" si="1"/>
        <v>0</v>
      </c>
      <c r="F13" s="6">
        <f>[1]A売り上げ総利益完成!O30</f>
        <v>0</v>
      </c>
      <c r="G13" s="5">
        <f>F13/20</f>
        <v>0</v>
      </c>
      <c r="H13" s="5">
        <f t="shared" ref="H13:H19" si="2">G13*30</f>
        <v>0</v>
      </c>
    </row>
    <row r="14" spans="2:23">
      <c r="B14" s="2" t="s">
        <v>17</v>
      </c>
      <c r="C14" s="2"/>
      <c r="D14" s="6">
        <f t="shared" si="1"/>
        <v>0</v>
      </c>
      <c r="E14" s="6">
        <f t="shared" si="1"/>
        <v>0</v>
      </c>
      <c r="F14" s="6">
        <f>[1]A売り上げ総利益完成!O66</f>
        <v>0</v>
      </c>
      <c r="G14" s="5">
        <f t="shared" ref="G14:G19" si="3">F14/20</f>
        <v>0</v>
      </c>
      <c r="H14" s="5">
        <f t="shared" si="2"/>
        <v>0</v>
      </c>
      <c r="I14">
        <f>480/150</f>
        <v>3.2</v>
      </c>
      <c r="Q14">
        <v>15000</v>
      </c>
      <c r="R14">
        <f>Q14/12</f>
        <v>1250</v>
      </c>
      <c r="S14">
        <f>R14/20</f>
        <v>62.5</v>
      </c>
      <c r="U14">
        <f>150*0.775</f>
        <v>116.25</v>
      </c>
    </row>
    <row r="15" spans="2:23">
      <c r="B15" s="2" t="s">
        <v>18</v>
      </c>
      <c r="C15" s="2"/>
      <c r="D15" s="6">
        <f t="shared" si="1"/>
        <v>0</v>
      </c>
      <c r="E15" s="6">
        <f t="shared" si="1"/>
        <v>0</v>
      </c>
      <c r="F15" s="6">
        <f>[1]A売り上げ総利益完成!O106</f>
        <v>0</v>
      </c>
      <c r="G15" s="5">
        <f t="shared" si="3"/>
        <v>0</v>
      </c>
      <c r="H15" s="5">
        <f t="shared" si="2"/>
        <v>0</v>
      </c>
      <c r="O15" s="5">
        <v>300000</v>
      </c>
    </row>
    <row r="16" spans="2:23">
      <c r="B16" s="2" t="s">
        <v>19</v>
      </c>
      <c r="C16" s="2"/>
      <c r="D16" s="6">
        <f t="shared" si="1"/>
        <v>0</v>
      </c>
      <c r="E16" s="6">
        <f t="shared" si="1"/>
        <v>0</v>
      </c>
      <c r="F16" s="6">
        <f>[1]A売り上げ総利益完成!O148</f>
        <v>0</v>
      </c>
      <c r="G16" s="5">
        <f t="shared" si="3"/>
        <v>0</v>
      </c>
      <c r="H16" s="5">
        <f t="shared" si="2"/>
        <v>0</v>
      </c>
      <c r="O16" s="5">
        <v>240</v>
      </c>
    </row>
    <row r="17" spans="2:29">
      <c r="B17" s="2" t="s">
        <v>20</v>
      </c>
      <c r="C17" s="2"/>
      <c r="D17" s="6">
        <f t="shared" si="1"/>
        <v>0</v>
      </c>
      <c r="E17" s="6">
        <f t="shared" si="1"/>
        <v>0</v>
      </c>
      <c r="F17" s="6">
        <f>[1]A売り上げ総利益完成!O190</f>
        <v>0</v>
      </c>
      <c r="G17" s="5">
        <f t="shared" si="3"/>
        <v>0</v>
      </c>
      <c r="H17" s="5">
        <f t="shared" si="2"/>
        <v>0</v>
      </c>
      <c r="O17" s="5">
        <f>O15*O16</f>
        <v>72000000</v>
      </c>
      <c r="T17">
        <v>2500</v>
      </c>
      <c r="U17">
        <v>1000</v>
      </c>
    </row>
    <row r="18" spans="2:29">
      <c r="B18" s="2" t="s">
        <v>21</v>
      </c>
      <c r="C18" s="2"/>
      <c r="D18" s="6">
        <f t="shared" si="1"/>
        <v>0</v>
      </c>
      <c r="E18" s="6">
        <f t="shared" si="1"/>
        <v>0</v>
      </c>
      <c r="F18" s="6">
        <f>[1]A売り上げ総利益完成!O232</f>
        <v>0</v>
      </c>
      <c r="G18" s="5">
        <f t="shared" si="3"/>
        <v>0</v>
      </c>
      <c r="H18" s="5">
        <f t="shared" si="2"/>
        <v>0</v>
      </c>
      <c r="T18">
        <v>900</v>
      </c>
      <c r="U18">
        <f>T19*U17</f>
        <v>2777.7777777777778</v>
      </c>
    </row>
    <row r="19" spans="2:29">
      <c r="B19" s="2" t="s">
        <v>22</v>
      </c>
      <c r="C19" s="2"/>
      <c r="D19" s="6">
        <f t="shared" si="1"/>
        <v>0</v>
      </c>
      <c r="E19" s="6">
        <f t="shared" si="1"/>
        <v>0</v>
      </c>
      <c r="F19" s="6">
        <f>[1]A売り上げ総利益完成!O442</f>
        <v>0</v>
      </c>
      <c r="G19" s="5">
        <f t="shared" si="3"/>
        <v>0</v>
      </c>
      <c r="H19" s="5">
        <f t="shared" si="2"/>
        <v>0</v>
      </c>
      <c r="T19">
        <f>T17/T18</f>
        <v>2.7777777777777777</v>
      </c>
    </row>
    <row r="20" spans="2:29">
      <c r="B20" s="9"/>
      <c r="C20" s="9"/>
      <c r="D20" s="10"/>
      <c r="E20" s="10"/>
      <c r="F20" s="10"/>
      <c r="P20" t="s">
        <v>30</v>
      </c>
    </row>
    <row r="21" spans="2:29">
      <c r="B21" s="1" t="s">
        <v>31</v>
      </c>
      <c r="F21" s="5"/>
      <c r="G21" t="s">
        <v>32</v>
      </c>
      <c r="P21" t="s">
        <v>33</v>
      </c>
      <c r="U21" s="13" t="s">
        <v>34</v>
      </c>
    </row>
    <row r="22" spans="2:29">
      <c r="B22" s="1" t="s">
        <v>35</v>
      </c>
      <c r="F22" s="5"/>
      <c r="H22" t="s">
        <v>36</v>
      </c>
      <c r="P22" t="s">
        <v>37</v>
      </c>
      <c r="U22" t="s">
        <v>38</v>
      </c>
    </row>
    <row r="23" spans="2:29">
      <c r="F23" s="5"/>
      <c r="G23" s="14" t="s">
        <v>39</v>
      </c>
      <c r="P23" s="14" t="s">
        <v>40</v>
      </c>
      <c r="U23" t="s">
        <v>41</v>
      </c>
      <c r="V23" t="s">
        <v>42</v>
      </c>
    </row>
    <row r="24" spans="2:29">
      <c r="F24" s="5"/>
      <c r="P24" s="14" t="s">
        <v>43</v>
      </c>
      <c r="U24" s="14" t="s">
        <v>44</v>
      </c>
    </row>
    <row r="26" spans="2:29">
      <c r="D26" t="s">
        <v>45</v>
      </c>
      <c r="Q26" t="s">
        <v>46</v>
      </c>
      <c r="S26" s="15"/>
      <c r="T26" s="15" t="s">
        <v>47</v>
      </c>
      <c r="U26" s="15" t="s">
        <v>48</v>
      </c>
      <c r="V26" s="15" t="s">
        <v>49</v>
      </c>
    </row>
    <row r="27" spans="2:29">
      <c r="D27" t="s">
        <v>50</v>
      </c>
      <c r="Q27" t="s">
        <v>51</v>
      </c>
      <c r="S27" s="15" t="s">
        <v>52</v>
      </c>
      <c r="T27" s="8">
        <v>87</v>
      </c>
      <c r="U27" s="8">
        <v>119</v>
      </c>
      <c r="V27" s="8">
        <v>71</v>
      </c>
    </row>
    <row r="28" spans="2:29">
      <c r="D28" t="s">
        <v>53</v>
      </c>
      <c r="S28" s="15" t="s">
        <v>54</v>
      </c>
      <c r="T28" s="8">
        <v>36477</v>
      </c>
      <c r="U28" s="8">
        <v>36580</v>
      </c>
      <c r="V28" s="8">
        <v>36381</v>
      </c>
    </row>
    <row r="29" spans="2:29">
      <c r="D29" t="s">
        <v>55</v>
      </c>
      <c r="S29" s="15" t="s">
        <v>56</v>
      </c>
      <c r="T29" s="16">
        <f>T27/T28</f>
        <v>2.3850645612303644E-3</v>
      </c>
      <c r="U29" s="16">
        <f>U27/U28</f>
        <v>3.2531437944231822E-3</v>
      </c>
      <c r="V29" s="16">
        <f>V27/V28</f>
        <v>1.9515681262197301E-3</v>
      </c>
    </row>
    <row r="30" spans="2:29">
      <c r="R30" t="s">
        <v>57</v>
      </c>
    </row>
    <row r="31" spans="2:29">
      <c r="D31" t="s">
        <v>45</v>
      </c>
      <c r="R31" s="15" t="s">
        <v>58</v>
      </c>
      <c r="S31" s="15" t="s">
        <v>59</v>
      </c>
      <c r="AC31" s="14" t="s">
        <v>60</v>
      </c>
    </row>
    <row r="32" spans="2:29">
      <c r="D32" s="15"/>
      <c r="E32" s="15" t="s">
        <v>61</v>
      </c>
      <c r="F32" s="15" t="s">
        <v>62</v>
      </c>
      <c r="G32" s="15" t="s">
        <v>63</v>
      </c>
      <c r="H32" s="15" t="s">
        <v>64</v>
      </c>
      <c r="I32" s="15" t="s">
        <v>65</v>
      </c>
      <c r="J32" s="15" t="s">
        <v>66</v>
      </c>
      <c r="K32" s="15" t="s">
        <v>67</v>
      </c>
      <c r="L32" s="15" t="s">
        <v>68</v>
      </c>
      <c r="N32" s="17">
        <f>F3</f>
        <v>0</v>
      </c>
      <c r="O32" s="18">
        <f>N32*2777*1000/1000000</f>
        <v>0</v>
      </c>
    </row>
    <row r="33" spans="1:31">
      <c r="D33" s="15" t="s">
        <v>69</v>
      </c>
      <c r="E33" s="15">
        <v>46</v>
      </c>
      <c r="F33" s="15">
        <v>41</v>
      </c>
      <c r="G33" s="15">
        <v>42</v>
      </c>
      <c r="H33" s="15">
        <v>55</v>
      </c>
      <c r="I33" s="15">
        <v>81</v>
      </c>
      <c r="J33" s="15">
        <v>114</v>
      </c>
      <c r="K33" s="15">
        <v>131</v>
      </c>
      <c r="L33" s="19">
        <v>2.84</v>
      </c>
      <c r="N33" s="17">
        <f>F4</f>
        <v>0</v>
      </c>
      <c r="O33" s="18">
        <f>N33*2777*1000/1000000</f>
        <v>0</v>
      </c>
    </row>
    <row r="34" spans="1:31">
      <c r="D34" s="15" t="s">
        <v>70</v>
      </c>
      <c r="E34" s="15">
        <v>73</v>
      </c>
      <c r="F34" s="15">
        <v>68</v>
      </c>
      <c r="G34" s="15">
        <v>58</v>
      </c>
      <c r="H34" s="15">
        <v>103</v>
      </c>
      <c r="I34" s="15">
        <v>161</v>
      </c>
      <c r="J34" s="15">
        <v>237</v>
      </c>
      <c r="K34" s="15">
        <v>268</v>
      </c>
      <c r="L34" s="19">
        <v>3.67</v>
      </c>
      <c r="N34" s="17">
        <f>F5</f>
        <v>0</v>
      </c>
      <c r="O34" s="18">
        <f>N34*2777*1000/1000000</f>
        <v>0</v>
      </c>
      <c r="AC34" t="s">
        <v>71</v>
      </c>
      <c r="AE34" s="14" t="s">
        <v>72</v>
      </c>
    </row>
    <row r="35" spans="1:31">
      <c r="F35" t="s">
        <v>73</v>
      </c>
      <c r="P35" s="20"/>
      <c r="R35" s="21"/>
      <c r="S35" s="22"/>
    </row>
    <row r="36" spans="1:31" ht="29">
      <c r="C36" s="23" t="s">
        <v>74</v>
      </c>
      <c r="D36" t="s">
        <v>75</v>
      </c>
      <c r="E36" s="5">
        <v>8000000</v>
      </c>
      <c r="F36" s="24">
        <f>E36/SUM($E$36:$E$38)</f>
        <v>0.33333333333333331</v>
      </c>
      <c r="G36" s="15" t="s">
        <v>76</v>
      </c>
      <c r="H36" s="25" t="s">
        <v>77</v>
      </c>
      <c r="I36" s="25" t="s">
        <v>78</v>
      </c>
      <c r="J36" s="25" t="s">
        <v>79</v>
      </c>
      <c r="L36" s="26" t="s">
        <v>80</v>
      </c>
    </row>
    <row r="37" spans="1:31">
      <c r="D37" t="s">
        <v>81</v>
      </c>
      <c r="E37" s="5">
        <v>8000000</v>
      </c>
      <c r="F37" s="24">
        <f t="shared" ref="F37:F38" si="4">E37/SUM($E$36:$E$38)</f>
        <v>0.33333333333333331</v>
      </c>
      <c r="G37" s="15" t="s">
        <v>82</v>
      </c>
      <c r="H37" s="8">
        <v>4000000</v>
      </c>
      <c r="I37" s="8">
        <v>4000000</v>
      </c>
      <c r="J37" s="8">
        <v>1000000</v>
      </c>
      <c r="K37" s="5"/>
      <c r="L37" s="27" t="s">
        <v>83</v>
      </c>
    </row>
    <row r="38" spans="1:31">
      <c r="D38" t="s">
        <v>84</v>
      </c>
      <c r="E38" s="5">
        <v>8000000</v>
      </c>
      <c r="F38" s="24">
        <f t="shared" si="4"/>
        <v>0.33333333333333331</v>
      </c>
      <c r="H38" s="28"/>
      <c r="I38" s="28"/>
      <c r="J38" s="28"/>
      <c r="K38" s="5"/>
      <c r="L38" s="27"/>
    </row>
    <row r="39" spans="1:31">
      <c r="A39" s="29">
        <v>2.9000000000000001E-2</v>
      </c>
      <c r="B39" s="30" t="s">
        <v>85</v>
      </c>
      <c r="C39" s="31">
        <v>10</v>
      </c>
      <c r="D39" t="s">
        <v>86</v>
      </c>
      <c r="E39" s="5">
        <v>5000000</v>
      </c>
      <c r="H39" s="28"/>
      <c r="I39" s="28"/>
      <c r="J39" s="28"/>
      <c r="K39" s="5"/>
      <c r="L39" s="27"/>
    </row>
    <row r="40" spans="1:31">
      <c r="A40" s="29"/>
      <c r="B40" s="30"/>
      <c r="C40" s="31">
        <v>10</v>
      </c>
      <c r="D40" t="s">
        <v>87</v>
      </c>
      <c r="E40" s="5">
        <v>5000000</v>
      </c>
      <c r="H40" s="28"/>
      <c r="I40" s="28"/>
      <c r="J40" s="28"/>
      <c r="K40" s="5"/>
      <c r="L40" s="27"/>
    </row>
    <row r="41" spans="1:31">
      <c r="D41" s="23" t="s">
        <v>88</v>
      </c>
      <c r="E41" s="5">
        <v>2000000</v>
      </c>
      <c r="F41" s="32" t="s">
        <v>89</v>
      </c>
      <c r="G41" s="33">
        <v>30000000</v>
      </c>
      <c r="K41" s="5"/>
    </row>
    <row r="42" spans="1:31">
      <c r="A42" s="1"/>
      <c r="B42" t="s">
        <v>90</v>
      </c>
      <c r="C42"/>
      <c r="E42" s="34" t="s">
        <v>91</v>
      </c>
      <c r="F42" s="35" t="s">
        <v>92</v>
      </c>
      <c r="G42" s="5" t="s">
        <v>93</v>
      </c>
      <c r="I42" s="5"/>
      <c r="J42" s="5"/>
      <c r="K42" s="5"/>
    </row>
    <row r="43" spans="1:31">
      <c r="A43" s="1" t="s">
        <v>94</v>
      </c>
      <c r="B43"/>
      <c r="C43" s="23" t="s">
        <v>95</v>
      </c>
    </row>
    <row r="44" spans="1:31">
      <c r="B44" t="s">
        <v>96</v>
      </c>
      <c r="C44">
        <v>3</v>
      </c>
      <c r="D44" s="5">
        <v>9000000</v>
      </c>
      <c r="E44" s="5">
        <f>$D$44/$C$44</f>
        <v>3000000</v>
      </c>
      <c r="F44" s="5">
        <f>$D$44/$C$44</f>
        <v>3000000</v>
      </c>
      <c r="G44" s="5">
        <f>$D$44/$C$44</f>
        <v>3000000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/>
      <c r="N44" s="5"/>
      <c r="O44" s="5"/>
      <c r="P44" s="5"/>
      <c r="Q44" s="5"/>
    </row>
    <row r="45" spans="1:31">
      <c r="B45" t="s">
        <v>97</v>
      </c>
      <c r="C45">
        <v>3</v>
      </c>
      <c r="D45" s="5">
        <v>15000000</v>
      </c>
      <c r="E45" s="5">
        <v>0</v>
      </c>
      <c r="F45" s="5">
        <f>$D$45/$C$45/2</f>
        <v>2500000</v>
      </c>
      <c r="G45" s="5">
        <f>$D$45/$C$45</f>
        <v>5000000</v>
      </c>
      <c r="H45" s="5">
        <f>$D$45/$C$45</f>
        <v>5000000</v>
      </c>
      <c r="I45" s="5">
        <f>$D$45/$C$45/2</f>
        <v>2500000</v>
      </c>
      <c r="J45" s="5">
        <v>0</v>
      </c>
      <c r="K45" s="5">
        <v>0</v>
      </c>
      <c r="L45" s="5">
        <v>0</v>
      </c>
      <c r="M45" s="5">
        <v>0</v>
      </c>
      <c r="N45" s="5"/>
      <c r="O45" s="5"/>
      <c r="P45" s="5"/>
      <c r="Q45" s="5"/>
    </row>
    <row r="46" spans="1:31">
      <c r="A46" s="1"/>
      <c r="B46" t="s">
        <v>98</v>
      </c>
      <c r="C46">
        <v>10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31">
      <c r="A47" s="1"/>
      <c r="B47" t="s">
        <v>99</v>
      </c>
      <c r="C47">
        <v>4</v>
      </c>
      <c r="D47" s="5">
        <v>400000</v>
      </c>
      <c r="E47" s="5">
        <v>100000</v>
      </c>
      <c r="F47" s="5">
        <v>100000</v>
      </c>
      <c r="G47" s="5">
        <v>100000</v>
      </c>
      <c r="H47" s="5">
        <v>100000</v>
      </c>
      <c r="I47" s="5">
        <v>0</v>
      </c>
      <c r="J47" s="5">
        <v>0</v>
      </c>
      <c r="K47" s="5">
        <v>0</v>
      </c>
      <c r="L47" s="5">
        <v>0</v>
      </c>
      <c r="M47" s="5"/>
      <c r="N47" s="5"/>
      <c r="O47" s="5"/>
      <c r="P47" s="5"/>
      <c r="Q47" s="5"/>
    </row>
    <row r="48" spans="1:31">
      <c r="A48" s="1"/>
      <c r="B48"/>
      <c r="C4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9">
      <c r="A49" s="1"/>
      <c r="B49" t="s">
        <v>100</v>
      </c>
      <c r="C49" t="s">
        <v>101</v>
      </c>
      <c r="D49" s="5">
        <f>SUM(D44:D47)</f>
        <v>24400000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9">
      <c r="D50" t="s">
        <v>102</v>
      </c>
      <c r="E50" s="5">
        <f>SUM(E44:E49)</f>
        <v>3100000</v>
      </c>
      <c r="F50" s="5">
        <f>SUM(F44:F49)</f>
        <v>5600000</v>
      </c>
      <c r="G50" s="5">
        <f t="shared" ref="G50:O50" si="5">SUM(G44:G49)</f>
        <v>8100000</v>
      </c>
      <c r="H50" s="5">
        <f>SUM(H44:H49)</f>
        <v>5100000</v>
      </c>
      <c r="I50" s="5">
        <f t="shared" si="5"/>
        <v>2500000</v>
      </c>
      <c r="J50" s="5">
        <f t="shared" si="5"/>
        <v>0</v>
      </c>
      <c r="K50" s="5">
        <f t="shared" si="5"/>
        <v>0</v>
      </c>
      <c r="L50" s="5">
        <f t="shared" si="5"/>
        <v>0</v>
      </c>
      <c r="M50" s="5">
        <f t="shared" si="5"/>
        <v>0</v>
      </c>
      <c r="N50" s="5">
        <f t="shared" si="5"/>
        <v>0</v>
      </c>
      <c r="O50" s="5">
        <f t="shared" si="5"/>
        <v>0</v>
      </c>
    </row>
    <row r="51" spans="1:19" ht="21" thickBot="1">
      <c r="D51" s="34" t="s">
        <v>103</v>
      </c>
      <c r="E51" s="5"/>
      <c r="F51" s="5">
        <v>10000</v>
      </c>
      <c r="G51" s="5">
        <v>15000</v>
      </c>
      <c r="H51" s="5">
        <v>20000</v>
      </c>
      <c r="I51" s="5">
        <v>30000</v>
      </c>
      <c r="J51" s="5">
        <v>50000</v>
      </c>
      <c r="K51" s="5">
        <v>100000</v>
      </c>
      <c r="L51" s="5">
        <v>250000</v>
      </c>
      <c r="M51" s="5"/>
      <c r="N51" s="5"/>
      <c r="O51" s="5"/>
    </row>
    <row r="52" spans="1:19">
      <c r="D52" s="36" t="s">
        <v>104</v>
      </c>
      <c r="E52" s="37">
        <f>[1]A売り上げ総利益完成!D9</f>
        <v>0</v>
      </c>
      <c r="F52" s="37">
        <f>[1]A売り上げ総利益完成!D10</f>
        <v>8000</v>
      </c>
      <c r="G52" s="38">
        <f>[1]A売り上げ総利益完成!D11</f>
        <v>8000</v>
      </c>
      <c r="H52" s="38">
        <f>[1]A売り上げ総利益完成!D12</f>
        <v>7200</v>
      </c>
      <c r="I52" s="38">
        <f>[1]A売り上げ総利益完成!D13</f>
        <v>14400</v>
      </c>
      <c r="J52" s="38">
        <f>[1]A売り上げ総利益完成!D14</f>
        <v>28800</v>
      </c>
      <c r="K52" s="38">
        <f>[1]A売り上げ総利益完成!D15</f>
        <v>102000</v>
      </c>
      <c r="L52" s="38">
        <f>[1]A売り上げ総利益完成!D16</f>
        <v>246000</v>
      </c>
      <c r="M52" s="38">
        <f>[1]A売り上げ総利益完成!D17</f>
        <v>590400</v>
      </c>
      <c r="N52" s="38">
        <f>[1]A売り上げ総利益完成!D18</f>
        <v>1116000</v>
      </c>
      <c r="O52" s="39">
        <f>[1]A売り上げ総利益完成!D19</f>
        <v>1116000</v>
      </c>
    </row>
    <row r="53" spans="1:19">
      <c r="D53" s="40"/>
      <c r="E53" s="8" t="s">
        <v>105</v>
      </c>
      <c r="F53" s="25" t="s">
        <v>106</v>
      </c>
      <c r="G53" s="25" t="s">
        <v>107</v>
      </c>
      <c r="H53" s="25" t="s">
        <v>108</v>
      </c>
      <c r="I53" s="25" t="s">
        <v>109</v>
      </c>
      <c r="J53" s="25" t="s">
        <v>110</v>
      </c>
      <c r="K53" s="25" t="s">
        <v>111</v>
      </c>
      <c r="L53" s="25" t="s">
        <v>112</v>
      </c>
      <c r="M53" s="25" t="s">
        <v>113</v>
      </c>
      <c r="N53" s="25" t="s">
        <v>114</v>
      </c>
      <c r="O53" s="41" t="s">
        <v>115</v>
      </c>
    </row>
    <row r="54" spans="1:19" hidden="1">
      <c r="D54" s="42"/>
      <c r="E54" s="43" t="s">
        <v>116</v>
      </c>
      <c r="F54" s="43" t="s">
        <v>117</v>
      </c>
      <c r="G54" s="43" t="s">
        <v>117</v>
      </c>
      <c r="H54" s="43" t="s">
        <v>118</v>
      </c>
      <c r="I54" s="44" t="s">
        <v>119</v>
      </c>
      <c r="J54" s="44" t="s">
        <v>118</v>
      </c>
      <c r="K54" s="44" t="s">
        <v>120</v>
      </c>
      <c r="L54" s="43"/>
      <c r="M54" s="43"/>
      <c r="N54" s="43"/>
      <c r="O54" s="45"/>
    </row>
    <row r="55" spans="1:19">
      <c r="D55" s="42" t="s">
        <v>121</v>
      </c>
      <c r="E55" s="43">
        <f>[1]A売り上げ総利益完成!O9</f>
        <v>233.33333333333334</v>
      </c>
      <c r="F55" s="43">
        <f>[1]A売り上げ総利益完成!O10</f>
        <v>366.66666666666669</v>
      </c>
      <c r="G55" s="43">
        <f>[1]A売り上げ総利益完成!O11</f>
        <v>466.66666666666669</v>
      </c>
      <c r="H55" s="43">
        <f>[1]A売り上げ総利益完成!O12</f>
        <v>800</v>
      </c>
      <c r="I55" s="43">
        <f>[1]A売り上げ総利益完成!O13</f>
        <v>1600</v>
      </c>
      <c r="J55" s="43">
        <f>[1]A売り上げ総利益完成!O14</f>
        <v>3200</v>
      </c>
      <c r="K55" s="43">
        <f>[1]A売り上げ総利益完成!O15</f>
        <v>11333.333333333334</v>
      </c>
      <c r="L55" s="43">
        <f>[1]A売り上げ総利益完成!O16</f>
        <v>27333.333333333332</v>
      </c>
      <c r="M55" s="43">
        <f>[1]A売り上げ総利益完成!O17</f>
        <v>65600</v>
      </c>
      <c r="N55" s="43">
        <f>[1]A売り上げ総利益完成!O18</f>
        <v>124000</v>
      </c>
      <c r="O55" s="45">
        <f>[1]A売り上げ総利益完成!O19</f>
        <v>124000</v>
      </c>
    </row>
    <row r="56" spans="1:19">
      <c r="B56" s="1" t="s">
        <v>122</v>
      </c>
      <c r="D56" s="46"/>
      <c r="E56" s="43" t="s">
        <v>123</v>
      </c>
      <c r="F56" s="43" t="s">
        <v>123</v>
      </c>
      <c r="G56" s="47" t="s">
        <v>124</v>
      </c>
      <c r="H56" s="43"/>
      <c r="I56" s="44" t="s">
        <v>125</v>
      </c>
      <c r="J56" s="43" t="s">
        <v>126</v>
      </c>
      <c r="K56" s="43" t="s">
        <v>127</v>
      </c>
      <c r="L56" s="43" t="s">
        <v>127</v>
      </c>
      <c r="M56" s="43" t="s">
        <v>127</v>
      </c>
      <c r="N56" s="43" t="s">
        <v>127</v>
      </c>
      <c r="O56" s="45" t="s">
        <v>127</v>
      </c>
    </row>
    <row r="57" spans="1:19" ht="23" customHeight="1">
      <c r="D57" s="46"/>
      <c r="E57" s="43"/>
      <c r="F57" s="43" t="s">
        <v>128</v>
      </c>
      <c r="G57" s="47" t="s">
        <v>129</v>
      </c>
      <c r="H57" s="43" t="s">
        <v>130</v>
      </c>
      <c r="I57" s="43" t="s">
        <v>130</v>
      </c>
      <c r="J57" s="43" t="s">
        <v>131</v>
      </c>
      <c r="K57" s="43" t="s">
        <v>132</v>
      </c>
      <c r="L57" s="43" t="s">
        <v>133</v>
      </c>
      <c r="M57" s="43" t="s">
        <v>134</v>
      </c>
      <c r="N57" s="43" t="s">
        <v>134</v>
      </c>
      <c r="O57" s="45" t="s">
        <v>134</v>
      </c>
      <c r="Q57">
        <v>1</v>
      </c>
      <c r="R57">
        <v>100</v>
      </c>
      <c r="S57">
        <v>0.95</v>
      </c>
    </row>
    <row r="58" spans="1:19">
      <c r="B58" s="1">
        <v>16000</v>
      </c>
      <c r="D58" s="46"/>
      <c r="E58" s="43" t="s">
        <v>135</v>
      </c>
      <c r="F58" s="43"/>
      <c r="G58" s="43">
        <f>G71/G61</f>
        <v>4333333.333333333</v>
      </c>
      <c r="H58" s="43">
        <f t="shared" ref="H58:O58" si="6">H71/H61</f>
        <v>5000000</v>
      </c>
      <c r="I58" s="43">
        <f t="shared" si="6"/>
        <v>5000000</v>
      </c>
      <c r="J58" s="43">
        <f t="shared" si="6"/>
        <v>6000000</v>
      </c>
      <c r="K58" s="43" t="e">
        <f t="shared" si="6"/>
        <v>#DIV/0!</v>
      </c>
      <c r="L58" s="43">
        <f t="shared" si="6"/>
        <v>6285714.2857142854</v>
      </c>
      <c r="M58" s="43">
        <f t="shared" si="6"/>
        <v>6300000</v>
      </c>
      <c r="N58" s="43">
        <f t="shared" si="6"/>
        <v>6400000</v>
      </c>
      <c r="O58" s="45">
        <f t="shared" si="6"/>
        <v>6666666.666666667</v>
      </c>
      <c r="Q58">
        <v>2</v>
      </c>
      <c r="R58">
        <f>R57*0.95</f>
        <v>95</v>
      </c>
    </row>
    <row r="59" spans="1:19">
      <c r="B59" s="1">
        <v>12</v>
      </c>
      <c r="D59" s="46"/>
      <c r="E59" s="43"/>
      <c r="F59" s="43"/>
      <c r="G59" s="43"/>
      <c r="H59" s="43"/>
      <c r="I59" s="43" t="s">
        <v>136</v>
      </c>
      <c r="J59" s="43">
        <f>J67/15</f>
        <v>22331476.199999999</v>
      </c>
      <c r="K59" s="43">
        <f>K67/15</f>
        <v>62953302.389999986</v>
      </c>
      <c r="L59" s="43">
        <f>L67/21</f>
        <v>114620598.05035713</v>
      </c>
      <c r="M59" s="43"/>
      <c r="N59" s="43"/>
      <c r="O59" s="45"/>
      <c r="Q59">
        <v>3</v>
      </c>
      <c r="R59">
        <f t="shared" ref="R59:R99" si="7">R58*0.95</f>
        <v>90.25</v>
      </c>
    </row>
    <row r="60" spans="1:19">
      <c r="B60" s="1">
        <f>B58*B59</f>
        <v>192000</v>
      </c>
      <c r="D60" s="46"/>
      <c r="E60" s="43" t="s">
        <v>137</v>
      </c>
      <c r="F60" s="43" t="s">
        <v>137</v>
      </c>
      <c r="G60" s="43" t="s">
        <v>138</v>
      </c>
      <c r="H60" s="43" t="s">
        <v>139</v>
      </c>
      <c r="I60" s="43" t="s">
        <v>140</v>
      </c>
      <c r="J60" s="47" t="s">
        <v>141</v>
      </c>
      <c r="K60" s="44" t="s">
        <v>142</v>
      </c>
      <c r="L60" s="44" t="s">
        <v>143</v>
      </c>
      <c r="M60" s="44" t="s">
        <v>144</v>
      </c>
      <c r="N60" s="44" t="s">
        <v>145</v>
      </c>
      <c r="O60" s="45"/>
      <c r="Q60">
        <v>4</v>
      </c>
      <c r="R60">
        <f t="shared" si="7"/>
        <v>85.737499999999997</v>
      </c>
    </row>
    <row r="61" spans="1:19">
      <c r="D61" s="46" t="s">
        <v>146</v>
      </c>
      <c r="E61" s="43"/>
      <c r="F61" s="43"/>
      <c r="G61" s="48">
        <v>3</v>
      </c>
      <c r="H61" s="48">
        <v>5</v>
      </c>
      <c r="I61" s="48">
        <v>11</v>
      </c>
      <c r="J61" s="48">
        <v>20</v>
      </c>
      <c r="K61" s="48"/>
      <c r="L61" s="48">
        <v>70</v>
      </c>
      <c r="M61" s="48">
        <v>100</v>
      </c>
      <c r="N61" s="48">
        <v>120</v>
      </c>
      <c r="O61" s="45">
        <v>120</v>
      </c>
      <c r="Q61">
        <v>5</v>
      </c>
      <c r="R61">
        <f t="shared" si="7"/>
        <v>81.450624999999988</v>
      </c>
    </row>
    <row r="62" spans="1:19" ht="21" thickBot="1">
      <c r="D62" s="49"/>
      <c r="E62" s="43" t="s">
        <v>147</v>
      </c>
      <c r="F62" s="50" t="s">
        <v>148</v>
      </c>
      <c r="G62" s="50" t="s">
        <v>149</v>
      </c>
      <c r="H62" s="50" t="s">
        <v>150</v>
      </c>
      <c r="I62" s="50" t="s">
        <v>151</v>
      </c>
      <c r="J62" s="50" t="s">
        <v>152</v>
      </c>
      <c r="K62" s="50" t="s">
        <v>153</v>
      </c>
      <c r="L62" s="50" t="s">
        <v>154</v>
      </c>
      <c r="M62" s="50" t="s">
        <v>155</v>
      </c>
      <c r="N62" s="50" t="s">
        <v>156</v>
      </c>
      <c r="O62" s="51"/>
      <c r="Q62">
        <v>6</v>
      </c>
      <c r="R62">
        <f t="shared" si="7"/>
        <v>77.378093749999991</v>
      </c>
    </row>
    <row r="63" spans="1:19" ht="22" thickTop="1" thickBot="1">
      <c r="D63" s="52" t="s">
        <v>157</v>
      </c>
      <c r="E63" s="53">
        <v>0</v>
      </c>
      <c r="F63" s="53">
        <v>22400000</v>
      </c>
      <c r="G63" s="53">
        <v>58399999.999999993</v>
      </c>
      <c r="H63" s="53">
        <v>88440000</v>
      </c>
      <c r="I63" s="53">
        <v>179058000</v>
      </c>
      <c r="J63" s="53">
        <v>360185100</v>
      </c>
      <c r="K63" s="53">
        <v>1015375844.9999999</v>
      </c>
      <c r="L63" s="53">
        <v>2588207052.75</v>
      </c>
      <c r="M63" s="53">
        <v>6355436700.1125002</v>
      </c>
      <c r="N63" s="53">
        <v>13403264865.106873</v>
      </c>
      <c r="O63" s="54">
        <v>20098701621.851536</v>
      </c>
      <c r="P63" s="5">
        <v>20098701621.851536</v>
      </c>
      <c r="Q63">
        <v>7</v>
      </c>
      <c r="R63">
        <f t="shared" si="7"/>
        <v>73.509189062499985</v>
      </c>
    </row>
    <row r="64" spans="1:19">
      <c r="D64" s="55" t="s">
        <v>158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7">
        <v>0</v>
      </c>
      <c r="Q64">
        <v>8</v>
      </c>
      <c r="R64">
        <f t="shared" si="7"/>
        <v>69.833729609374984</v>
      </c>
    </row>
    <row r="65" spans="2:22">
      <c r="B65" s="1" t="s">
        <v>159</v>
      </c>
      <c r="D65" s="58" t="s">
        <v>160</v>
      </c>
      <c r="E65" s="8">
        <v>0</v>
      </c>
      <c r="F65" s="8">
        <v>784000.00000000012</v>
      </c>
      <c r="G65" s="8">
        <v>2044000</v>
      </c>
      <c r="H65" s="8">
        <v>3095400.0000000005</v>
      </c>
      <c r="I65" s="8">
        <v>6267030.0000000009</v>
      </c>
      <c r="J65" s="8">
        <v>12606478.500000002</v>
      </c>
      <c r="K65" s="8">
        <v>35538154.574999996</v>
      </c>
      <c r="L65" s="8">
        <v>90587246.846250013</v>
      </c>
      <c r="M65" s="8">
        <v>222440284.50393754</v>
      </c>
      <c r="N65" s="8">
        <v>469114270.27874058</v>
      </c>
      <c r="O65" s="59">
        <v>703454556.76480377</v>
      </c>
      <c r="Q65">
        <v>9</v>
      </c>
      <c r="R65">
        <f t="shared" si="7"/>
        <v>66.342043128906226</v>
      </c>
    </row>
    <row r="66" spans="2:22" ht="21" thickBot="1">
      <c r="B66" s="1" t="s">
        <v>161</v>
      </c>
      <c r="D66" s="60" t="s">
        <v>162</v>
      </c>
      <c r="E66" s="61">
        <v>0</v>
      </c>
      <c r="F66" s="61">
        <v>784000.00000000012</v>
      </c>
      <c r="G66" s="61">
        <v>2044000</v>
      </c>
      <c r="H66" s="61">
        <v>3095400.0000000005</v>
      </c>
      <c r="I66" s="61">
        <v>6267030.0000000009</v>
      </c>
      <c r="J66" s="61">
        <v>12606478.500000002</v>
      </c>
      <c r="K66" s="61">
        <v>35538154.574999996</v>
      </c>
      <c r="L66" s="61">
        <v>90587246.846250013</v>
      </c>
      <c r="M66" s="61">
        <v>222440284.50393754</v>
      </c>
      <c r="N66" s="61">
        <v>469114270.27874058</v>
      </c>
      <c r="O66" s="62">
        <v>703454556.76480377</v>
      </c>
      <c r="Q66">
        <v>10</v>
      </c>
      <c r="R66">
        <f t="shared" si="7"/>
        <v>63.024940972460911</v>
      </c>
    </row>
    <row r="67" spans="2:22" ht="21" thickBot="1">
      <c r="D67" s="63" t="s">
        <v>163</v>
      </c>
      <c r="E67" s="64">
        <f>E63-E64-E65-E66</f>
        <v>0</v>
      </c>
      <c r="F67" s="64">
        <f t="shared" ref="F67:O67" si="8">F63-F64-F65-F66</f>
        <v>20832000</v>
      </c>
      <c r="G67" s="64">
        <f t="shared" si="8"/>
        <v>54311999.999999993</v>
      </c>
      <c r="H67" s="64">
        <f t="shared" si="8"/>
        <v>82249200</v>
      </c>
      <c r="I67" s="64">
        <f t="shared" si="8"/>
        <v>166523940</v>
      </c>
      <c r="J67" s="64">
        <f t="shared" si="8"/>
        <v>334972143</v>
      </c>
      <c r="K67" s="64">
        <f t="shared" si="8"/>
        <v>944299535.84999979</v>
      </c>
      <c r="L67" s="64">
        <f t="shared" si="8"/>
        <v>2407032559.0574999</v>
      </c>
      <c r="M67" s="64">
        <f t="shared" si="8"/>
        <v>5910556131.1046247</v>
      </c>
      <c r="N67" s="64">
        <f t="shared" si="8"/>
        <v>12465036324.549393</v>
      </c>
      <c r="O67" s="65">
        <f t="shared" si="8"/>
        <v>18691792508.321926</v>
      </c>
      <c r="Q67">
        <v>11</v>
      </c>
      <c r="R67">
        <f t="shared" si="7"/>
        <v>59.873693923837862</v>
      </c>
    </row>
    <row r="68" spans="2:22">
      <c r="B68" s="1" t="s">
        <v>164</v>
      </c>
      <c r="D68" s="66" t="s">
        <v>165</v>
      </c>
      <c r="E68" s="67">
        <v>2333333.3333333335</v>
      </c>
      <c r="F68" s="67">
        <v>3666666.666666667</v>
      </c>
      <c r="G68" s="68">
        <v>4666666.666666667</v>
      </c>
      <c r="H68" s="68">
        <v>8000000</v>
      </c>
      <c r="I68" s="68">
        <v>16000000</v>
      </c>
      <c r="J68" s="68">
        <v>32000000</v>
      </c>
      <c r="K68" s="68">
        <v>113333333.33333334</v>
      </c>
      <c r="L68" s="68">
        <v>273333333.33333331</v>
      </c>
      <c r="M68" s="68">
        <v>656000000</v>
      </c>
      <c r="N68" s="68">
        <v>1240000000</v>
      </c>
      <c r="O68" s="69">
        <v>1240000000</v>
      </c>
      <c r="P68" s="70"/>
      <c r="Q68">
        <v>12</v>
      </c>
      <c r="R68">
        <f t="shared" si="7"/>
        <v>56.880009227645964</v>
      </c>
    </row>
    <row r="69" spans="2:22">
      <c r="D69" s="71" t="s">
        <v>166</v>
      </c>
      <c r="E69" s="8">
        <v>1000000</v>
      </c>
      <c r="F69" s="8">
        <v>2000000</v>
      </c>
      <c r="G69" s="8">
        <v>3000000</v>
      </c>
      <c r="H69" s="72">
        <v>8000000</v>
      </c>
      <c r="I69" s="72">
        <v>8000000</v>
      </c>
      <c r="J69" s="72">
        <v>8000000</v>
      </c>
      <c r="K69" s="72">
        <v>10000000</v>
      </c>
      <c r="L69" s="72">
        <v>10000000</v>
      </c>
      <c r="M69" s="72">
        <v>10000000</v>
      </c>
      <c r="N69" s="72">
        <v>10000000</v>
      </c>
      <c r="O69" s="73">
        <v>10000000</v>
      </c>
      <c r="P69" s="70"/>
      <c r="R69">
        <f t="shared" si="7"/>
        <v>54.036008766263663</v>
      </c>
    </row>
    <row r="70" spans="2:22">
      <c r="D70" s="71" t="s">
        <v>167</v>
      </c>
      <c r="E70" s="8">
        <v>0</v>
      </c>
      <c r="F70" s="8"/>
      <c r="G70" s="8"/>
      <c r="H70" s="74">
        <v>10000000</v>
      </c>
      <c r="I70" s="74">
        <v>10000000</v>
      </c>
      <c r="J70" s="72">
        <v>20000000</v>
      </c>
      <c r="K70" s="72">
        <v>40000000</v>
      </c>
      <c r="L70" s="72">
        <v>50000000</v>
      </c>
      <c r="M70" s="74">
        <v>60000000</v>
      </c>
      <c r="N70" s="74">
        <v>60000000</v>
      </c>
      <c r="O70" s="75">
        <v>60000000</v>
      </c>
      <c r="P70" s="70"/>
      <c r="R70">
        <f t="shared" si="7"/>
        <v>51.334208327950478</v>
      </c>
    </row>
    <row r="71" spans="2:22">
      <c r="D71" s="71" t="s">
        <v>168</v>
      </c>
      <c r="E71" s="8">
        <v>0</v>
      </c>
      <c r="F71" s="8">
        <v>4000000</v>
      </c>
      <c r="G71" s="8">
        <v>13000000</v>
      </c>
      <c r="H71" s="72">
        <v>25000000</v>
      </c>
      <c r="I71" s="72">
        <v>55000000</v>
      </c>
      <c r="J71" s="72">
        <v>120000000</v>
      </c>
      <c r="K71" s="74">
        <v>320000000</v>
      </c>
      <c r="L71" s="74">
        <v>440000000</v>
      </c>
      <c r="M71" s="74">
        <v>630000000</v>
      </c>
      <c r="N71" s="74">
        <v>768000000</v>
      </c>
      <c r="O71" s="75">
        <v>800000000</v>
      </c>
      <c r="P71" s="8"/>
      <c r="R71">
        <f t="shared" si="7"/>
        <v>48.767497911552951</v>
      </c>
    </row>
    <row r="72" spans="2:22">
      <c r="C72" s="1" t="s">
        <v>169</v>
      </c>
      <c r="D72" s="71" t="s">
        <v>170</v>
      </c>
      <c r="E72" s="76">
        <v>240000</v>
      </c>
      <c r="F72" s="8">
        <v>480000</v>
      </c>
      <c r="G72" s="8">
        <v>480000</v>
      </c>
      <c r="H72" s="72"/>
      <c r="I72" s="74"/>
      <c r="J72" s="72">
        <v>16000000</v>
      </c>
      <c r="K72" s="74">
        <v>32000000</v>
      </c>
      <c r="L72" s="74">
        <v>32000000</v>
      </c>
      <c r="M72" s="74">
        <v>40000000</v>
      </c>
      <c r="N72" s="74">
        <v>40000000</v>
      </c>
      <c r="O72" s="75">
        <v>40000000</v>
      </c>
      <c r="P72" s="8"/>
      <c r="R72">
        <f t="shared" si="7"/>
        <v>46.329123015975298</v>
      </c>
    </row>
    <row r="73" spans="2:22">
      <c r="B73" s="23" t="s">
        <v>171</v>
      </c>
      <c r="C73" s="23"/>
      <c r="D73" s="58" t="s">
        <v>172</v>
      </c>
      <c r="E73" s="8">
        <v>300000</v>
      </c>
      <c r="F73" s="8">
        <v>500000</v>
      </c>
      <c r="G73" s="8">
        <v>500000</v>
      </c>
      <c r="H73" s="72">
        <v>1000000</v>
      </c>
      <c r="I73" s="72">
        <v>1000000</v>
      </c>
      <c r="J73" s="72">
        <v>1000000</v>
      </c>
      <c r="K73" s="72">
        <v>1000000</v>
      </c>
      <c r="L73" s="74">
        <v>2000000</v>
      </c>
      <c r="M73" s="74">
        <v>2000000</v>
      </c>
      <c r="N73" s="74">
        <v>2000000</v>
      </c>
      <c r="O73" s="75">
        <v>6000000</v>
      </c>
      <c r="P73" s="8"/>
      <c r="R73">
        <f t="shared" si="7"/>
        <v>44.012666865176534</v>
      </c>
    </row>
    <row r="74" spans="2:22">
      <c r="B74" s="1" t="s">
        <v>173</v>
      </c>
      <c r="D74" s="71" t="s">
        <v>174</v>
      </c>
      <c r="E74" s="8"/>
      <c r="F74" s="8"/>
      <c r="G74" s="8">
        <v>1000000</v>
      </c>
      <c r="H74" s="72">
        <v>3200000</v>
      </c>
      <c r="I74" s="72">
        <v>3200000</v>
      </c>
      <c r="J74" s="72">
        <v>3200000</v>
      </c>
      <c r="K74" s="72">
        <v>3200000</v>
      </c>
      <c r="L74" s="74">
        <v>5000000</v>
      </c>
      <c r="M74" s="74">
        <v>10000000</v>
      </c>
      <c r="N74" s="74">
        <v>10000000</v>
      </c>
      <c r="O74" s="75">
        <v>10000000</v>
      </c>
      <c r="P74" s="8"/>
      <c r="R74">
        <f t="shared" si="7"/>
        <v>41.812033521917705</v>
      </c>
    </row>
    <row r="75" spans="2:22">
      <c r="D75" s="71" t="s">
        <v>175</v>
      </c>
      <c r="E75" s="8"/>
      <c r="F75" s="8"/>
      <c r="G75" s="8">
        <v>600000</v>
      </c>
      <c r="H75" s="72">
        <v>1200000</v>
      </c>
      <c r="I75" s="72">
        <v>1200000</v>
      </c>
      <c r="J75" s="72">
        <v>1200000</v>
      </c>
      <c r="K75" s="72">
        <v>1200000</v>
      </c>
      <c r="L75" s="74">
        <v>2000000</v>
      </c>
      <c r="M75" s="74">
        <v>5000000</v>
      </c>
      <c r="N75" s="74">
        <v>5000000</v>
      </c>
      <c r="O75" s="75">
        <v>5000000</v>
      </c>
      <c r="P75" s="8"/>
      <c r="R75">
        <f t="shared" si="7"/>
        <v>39.721431845821819</v>
      </c>
    </row>
    <row r="76" spans="2:22">
      <c r="B76" s="1" t="s">
        <v>176</v>
      </c>
      <c r="D76" s="58" t="s">
        <v>177</v>
      </c>
      <c r="E76" s="8"/>
      <c r="F76" s="8">
        <v>660000</v>
      </c>
      <c r="G76" s="8">
        <v>1080000</v>
      </c>
      <c r="H76" s="8">
        <v>1560000</v>
      </c>
      <c r="I76" s="8">
        <v>3000000</v>
      </c>
      <c r="J76" s="8">
        <v>6000000</v>
      </c>
      <c r="K76" s="8">
        <v>18000000</v>
      </c>
      <c r="L76" s="8">
        <v>20000000</v>
      </c>
      <c r="M76" s="8">
        <v>22000000</v>
      </c>
      <c r="N76" s="8">
        <v>30000000</v>
      </c>
      <c r="O76" s="59">
        <v>30000000</v>
      </c>
      <c r="R76">
        <f t="shared" si="7"/>
        <v>37.735360253530729</v>
      </c>
      <c r="T76" s="70"/>
      <c r="U76" s="70"/>
      <c r="V76" s="70"/>
    </row>
    <row r="77" spans="2:22">
      <c r="D77" s="58" t="s">
        <v>178</v>
      </c>
      <c r="E77" s="8">
        <v>200000</v>
      </c>
      <c r="F77" s="8">
        <v>400000</v>
      </c>
      <c r="G77" s="8">
        <v>1000000</v>
      </c>
      <c r="H77" s="8">
        <v>2000000</v>
      </c>
      <c r="I77" s="8">
        <v>8000000</v>
      </c>
      <c r="J77" s="8">
        <v>20000000</v>
      </c>
      <c r="K77" s="8">
        <v>50000000</v>
      </c>
      <c r="L77" s="8">
        <v>60000000</v>
      </c>
      <c r="M77" s="8">
        <v>100000000</v>
      </c>
      <c r="N77" s="8">
        <v>120000000</v>
      </c>
      <c r="O77" s="59">
        <v>120000000</v>
      </c>
      <c r="R77">
        <f t="shared" si="7"/>
        <v>35.848592240854188</v>
      </c>
      <c r="T77" s="70" t="s">
        <v>179</v>
      </c>
      <c r="U77" s="70" t="s">
        <v>180</v>
      </c>
      <c r="V77" s="70" t="s">
        <v>181</v>
      </c>
    </row>
    <row r="78" spans="2:22">
      <c r="D78" s="58" t="s">
        <v>182</v>
      </c>
      <c r="E78" s="8">
        <v>200000</v>
      </c>
      <c r="F78" s="8">
        <v>200000</v>
      </c>
      <c r="G78" s="8">
        <v>200000</v>
      </c>
      <c r="H78" s="8">
        <v>200000</v>
      </c>
      <c r="I78" s="8">
        <v>200000</v>
      </c>
      <c r="J78" s="8">
        <v>200000</v>
      </c>
      <c r="K78" s="8">
        <v>1200000</v>
      </c>
      <c r="L78" s="8">
        <v>1200000</v>
      </c>
      <c r="M78" s="8">
        <v>1200000</v>
      </c>
      <c r="N78" s="8">
        <v>1200000</v>
      </c>
      <c r="O78" s="59">
        <v>1200000</v>
      </c>
      <c r="R78">
        <f t="shared" si="7"/>
        <v>34.056162628811478</v>
      </c>
      <c r="T78" s="70" t="s">
        <v>183</v>
      </c>
      <c r="U78" s="70" t="s">
        <v>184</v>
      </c>
      <c r="V78" s="70" t="s">
        <v>185</v>
      </c>
    </row>
    <row r="79" spans="2:22">
      <c r="B79" s="1" t="s">
        <v>186</v>
      </c>
      <c r="D79" s="58" t="s">
        <v>187</v>
      </c>
      <c r="E79" s="8">
        <v>100000</v>
      </c>
      <c r="F79" s="8">
        <v>200000</v>
      </c>
      <c r="G79" s="8">
        <v>400000</v>
      </c>
      <c r="H79" s="8">
        <v>1000000</v>
      </c>
      <c r="I79" s="8">
        <v>2000000</v>
      </c>
      <c r="J79" s="8">
        <v>5000000</v>
      </c>
      <c r="K79" s="8">
        <v>10000000</v>
      </c>
      <c r="L79" s="8">
        <v>20000000</v>
      </c>
      <c r="M79" s="8">
        <v>40000000</v>
      </c>
      <c r="N79" s="8">
        <v>100000000</v>
      </c>
      <c r="O79" s="59">
        <v>100000000</v>
      </c>
      <c r="R79">
        <f t="shared" si="7"/>
        <v>32.353354497370901</v>
      </c>
      <c r="T79" s="70" t="s">
        <v>188</v>
      </c>
      <c r="U79" s="70" t="s">
        <v>189</v>
      </c>
      <c r="V79" s="77"/>
    </row>
    <row r="80" spans="2:22">
      <c r="B80" s="23" t="s">
        <v>190</v>
      </c>
      <c r="C80" s="23"/>
      <c r="D80" s="58" t="s">
        <v>191</v>
      </c>
      <c r="E80" s="8"/>
      <c r="F80" s="8"/>
      <c r="G80" s="8"/>
      <c r="H80" s="8">
        <v>2000000</v>
      </c>
      <c r="I80" s="8">
        <v>2000000</v>
      </c>
      <c r="J80" s="8">
        <v>3000000</v>
      </c>
      <c r="K80" s="78">
        <v>15000000</v>
      </c>
      <c r="L80" s="78">
        <v>50000000</v>
      </c>
      <c r="M80" s="78">
        <v>90000000</v>
      </c>
      <c r="N80" s="78">
        <v>200000000</v>
      </c>
      <c r="O80" s="59">
        <v>20000000</v>
      </c>
      <c r="R80">
        <f t="shared" si="7"/>
        <v>30.735686772502355</v>
      </c>
      <c r="T80" s="77"/>
      <c r="U80" s="77"/>
      <c r="V80" s="70" t="s">
        <v>192</v>
      </c>
    </row>
    <row r="81" spans="2:22">
      <c r="B81" s="23"/>
      <c r="C81" s="23"/>
      <c r="D81" s="58" t="s">
        <v>193</v>
      </c>
      <c r="E81" s="8">
        <v>100000</v>
      </c>
      <c r="F81" s="8">
        <v>100000</v>
      </c>
      <c r="G81" s="8">
        <v>200000</v>
      </c>
      <c r="H81" s="8">
        <v>300000</v>
      </c>
      <c r="I81" s="8">
        <v>300000</v>
      </c>
      <c r="J81" s="8">
        <v>300000</v>
      </c>
      <c r="K81" s="8">
        <v>1000000</v>
      </c>
      <c r="L81" s="8">
        <v>1500000</v>
      </c>
      <c r="M81" s="8">
        <v>2000000</v>
      </c>
      <c r="N81" s="8">
        <v>2500000</v>
      </c>
      <c r="O81" s="59">
        <v>3000000</v>
      </c>
      <c r="R81">
        <f t="shared" si="7"/>
        <v>29.198902433877237</v>
      </c>
      <c r="T81" s="77"/>
      <c r="U81" s="77"/>
      <c r="V81" s="70"/>
    </row>
    <row r="82" spans="2:22">
      <c r="B82" s="23"/>
      <c r="C82" s="23"/>
      <c r="D82" s="58" t="s">
        <v>194</v>
      </c>
      <c r="E82" s="8">
        <v>50000</v>
      </c>
      <c r="F82" s="8">
        <v>50000</v>
      </c>
      <c r="G82" s="8">
        <v>100000</v>
      </c>
      <c r="H82" s="8">
        <v>300000</v>
      </c>
      <c r="I82" s="8">
        <v>400000</v>
      </c>
      <c r="J82" s="8">
        <v>500000</v>
      </c>
      <c r="K82" s="8">
        <v>600000</v>
      </c>
      <c r="L82" s="8">
        <v>700000</v>
      </c>
      <c r="M82" s="8">
        <v>800000</v>
      </c>
      <c r="N82" s="8">
        <v>900000</v>
      </c>
      <c r="O82" s="59">
        <v>1000000</v>
      </c>
      <c r="R82">
        <f t="shared" si="7"/>
        <v>27.738957312183373</v>
      </c>
      <c r="T82" s="77"/>
      <c r="U82" s="77"/>
      <c r="V82" s="70"/>
    </row>
    <row r="83" spans="2:22">
      <c r="B83" s="23"/>
      <c r="C83" s="23"/>
      <c r="D83" s="58" t="s">
        <v>195</v>
      </c>
      <c r="E83" s="8">
        <v>0</v>
      </c>
      <c r="F83" s="8">
        <v>0</v>
      </c>
      <c r="G83" s="8"/>
      <c r="H83" s="8"/>
      <c r="I83" s="79"/>
      <c r="J83" s="8"/>
      <c r="K83" s="8"/>
      <c r="L83" s="8"/>
      <c r="M83" s="8"/>
      <c r="N83" s="8"/>
      <c r="O83" s="59"/>
      <c r="R83">
        <f t="shared" si="7"/>
        <v>26.352009446574204</v>
      </c>
      <c r="T83" s="77"/>
      <c r="U83" s="77"/>
      <c r="V83" s="70"/>
    </row>
    <row r="84" spans="2:22">
      <c r="B84" s="23"/>
      <c r="C84" s="23" t="s">
        <v>196</v>
      </c>
      <c r="D84" s="58" t="s">
        <v>197</v>
      </c>
      <c r="E84" s="8">
        <v>1166666.6666666667</v>
      </c>
      <c r="F84" s="8">
        <v>1833333.3333333335</v>
      </c>
      <c r="G84" s="8">
        <v>2333333.3333333335</v>
      </c>
      <c r="H84" s="8">
        <v>4000000</v>
      </c>
      <c r="I84" s="8">
        <v>8000000</v>
      </c>
      <c r="J84" s="8">
        <v>16000000</v>
      </c>
      <c r="K84" s="8">
        <v>56666666.666666672</v>
      </c>
      <c r="L84" s="8">
        <v>136666666.66666666</v>
      </c>
      <c r="M84" s="8">
        <v>328000000</v>
      </c>
      <c r="N84" s="8">
        <v>620000000</v>
      </c>
      <c r="O84" s="59">
        <v>620000000</v>
      </c>
      <c r="R84">
        <f t="shared" si="7"/>
        <v>25.034408974245494</v>
      </c>
      <c r="T84" s="77"/>
      <c r="U84" s="77"/>
      <c r="V84" s="70"/>
    </row>
    <row r="85" spans="2:22">
      <c r="B85" s="23"/>
      <c r="C85" s="23"/>
      <c r="D85" s="58" t="s">
        <v>198</v>
      </c>
      <c r="E85" s="72">
        <v>50000</v>
      </c>
      <c r="F85" s="8">
        <v>100000</v>
      </c>
      <c r="G85" s="8">
        <v>200000</v>
      </c>
      <c r="H85" s="8">
        <v>1000000</v>
      </c>
      <c r="I85" s="8">
        <v>500000</v>
      </c>
      <c r="J85" s="8">
        <v>1000000</v>
      </c>
      <c r="K85" s="8">
        <v>1000000</v>
      </c>
      <c r="L85" s="8">
        <v>1000000</v>
      </c>
      <c r="M85" s="8">
        <v>1000000</v>
      </c>
      <c r="N85" s="8">
        <v>1000000</v>
      </c>
      <c r="O85" s="59">
        <v>1000000</v>
      </c>
      <c r="R85">
        <f t="shared" si="7"/>
        <v>23.782688525533217</v>
      </c>
      <c r="T85" s="77"/>
      <c r="U85" s="77"/>
      <c r="V85" s="70"/>
    </row>
    <row r="86" spans="2:22">
      <c r="B86" s="23" t="s">
        <v>199</v>
      </c>
      <c r="C86" s="23"/>
      <c r="D86" s="58" t="s">
        <v>200</v>
      </c>
      <c r="E86" s="8"/>
      <c r="F86" s="8"/>
      <c r="G86" s="8">
        <v>100000</v>
      </c>
      <c r="H86" s="8">
        <v>300000</v>
      </c>
      <c r="I86" s="8"/>
      <c r="J86" s="8"/>
      <c r="K86" s="8"/>
      <c r="L86" s="8"/>
      <c r="M86" s="8"/>
      <c r="N86" s="8"/>
      <c r="O86" s="59"/>
      <c r="R86">
        <f t="shared" si="7"/>
        <v>22.593554099256554</v>
      </c>
      <c r="T86" s="77"/>
      <c r="U86" s="77"/>
      <c r="V86" s="70"/>
    </row>
    <row r="87" spans="2:22">
      <c r="B87" s="23" t="s">
        <v>201</v>
      </c>
      <c r="C87" s="23"/>
      <c r="D87" s="58" t="s">
        <v>202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59"/>
      <c r="R87">
        <f t="shared" si="7"/>
        <v>21.463876394293724</v>
      </c>
      <c r="T87" s="77"/>
      <c r="U87" s="77"/>
      <c r="V87" s="70"/>
    </row>
    <row r="88" spans="2:22">
      <c r="D88" s="58" t="s">
        <v>203</v>
      </c>
      <c r="E88" s="8">
        <v>3100000</v>
      </c>
      <c r="F88" s="8">
        <v>5600000</v>
      </c>
      <c r="G88" s="8">
        <v>8100000</v>
      </c>
      <c r="H88" s="8">
        <v>5100000</v>
      </c>
      <c r="I88" s="8">
        <v>2500000</v>
      </c>
      <c r="J88" s="8">
        <v>0</v>
      </c>
      <c r="K88" s="8"/>
      <c r="L88" s="8"/>
      <c r="M88" s="8"/>
      <c r="N88" s="8"/>
      <c r="O88" s="59"/>
      <c r="R88">
        <f t="shared" si="7"/>
        <v>20.390682574579035</v>
      </c>
      <c r="T88" s="70" t="s">
        <v>204</v>
      </c>
      <c r="U88" s="70" t="s">
        <v>205</v>
      </c>
      <c r="V88" s="70" t="s">
        <v>206</v>
      </c>
    </row>
    <row r="89" spans="2:22" ht="21" thickBot="1">
      <c r="D89" s="80" t="s">
        <v>207</v>
      </c>
      <c r="E89" s="61">
        <f t="shared" ref="E89:O89" si="9">SUM(E68:E88)</f>
        <v>8840000</v>
      </c>
      <c r="F89" s="61">
        <f t="shared" si="9"/>
        <v>19790000</v>
      </c>
      <c r="G89" s="61">
        <f t="shared" si="9"/>
        <v>36960000</v>
      </c>
      <c r="H89" s="61">
        <f t="shared" si="9"/>
        <v>74160000</v>
      </c>
      <c r="I89" s="61">
        <f t="shared" si="9"/>
        <v>121300000</v>
      </c>
      <c r="J89" s="61">
        <f t="shared" si="9"/>
        <v>253400000</v>
      </c>
      <c r="K89" s="61">
        <f t="shared" si="9"/>
        <v>674200000</v>
      </c>
      <c r="L89" s="61">
        <f t="shared" si="9"/>
        <v>1105400000</v>
      </c>
      <c r="M89" s="61">
        <f t="shared" si="9"/>
        <v>1998000000</v>
      </c>
      <c r="N89" s="61">
        <f t="shared" si="9"/>
        <v>3210600000</v>
      </c>
      <c r="O89" s="62">
        <f t="shared" si="9"/>
        <v>3067200000</v>
      </c>
      <c r="R89">
        <f t="shared" si="7"/>
        <v>19.371148445850082</v>
      </c>
      <c r="T89" s="70" t="s">
        <v>208</v>
      </c>
      <c r="U89" s="70" t="s">
        <v>208</v>
      </c>
      <c r="V89" s="70"/>
    </row>
    <row r="90" spans="2:22" ht="21" thickBot="1">
      <c r="D90" s="80" t="s">
        <v>209</v>
      </c>
      <c r="E90" s="61">
        <f t="shared" ref="E90:O90" si="10">E67-E89</f>
        <v>-8840000</v>
      </c>
      <c r="F90" s="61">
        <f t="shared" si="10"/>
        <v>1042000</v>
      </c>
      <c r="G90" s="61">
        <f t="shared" si="10"/>
        <v>17351999.999999993</v>
      </c>
      <c r="H90" s="61">
        <f t="shared" si="10"/>
        <v>8089200</v>
      </c>
      <c r="I90" s="61">
        <f t="shared" si="10"/>
        <v>45223940</v>
      </c>
      <c r="J90" s="61">
        <f t="shared" si="10"/>
        <v>81572143</v>
      </c>
      <c r="K90" s="61">
        <f t="shared" si="10"/>
        <v>270099535.84999979</v>
      </c>
      <c r="L90" s="61">
        <f t="shared" si="10"/>
        <v>1301632559.0574999</v>
      </c>
      <c r="M90" s="61">
        <f t="shared" si="10"/>
        <v>3912556131.1046247</v>
      </c>
      <c r="N90" s="61">
        <f t="shared" si="10"/>
        <v>9254436324.5493927</v>
      </c>
      <c r="O90" s="62">
        <f t="shared" si="10"/>
        <v>15624592508.321926</v>
      </c>
      <c r="R90">
        <f t="shared" si="7"/>
        <v>18.402591023557576</v>
      </c>
      <c r="T90" s="70"/>
      <c r="U90" s="70"/>
      <c r="V90" s="70"/>
    </row>
    <row r="91" spans="2:22">
      <c r="B91" s="1" t="s">
        <v>210</v>
      </c>
      <c r="D91" s="81" t="s">
        <v>211</v>
      </c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9"/>
      <c r="R91">
        <f t="shared" si="7"/>
        <v>17.482461472379697</v>
      </c>
      <c r="T91" s="70"/>
      <c r="U91" s="70"/>
      <c r="V91" s="70"/>
    </row>
    <row r="92" spans="2:22">
      <c r="B92" s="1" t="s">
        <v>212</v>
      </c>
      <c r="D92" s="58" t="s">
        <v>213</v>
      </c>
      <c r="E92" s="8">
        <v>289998</v>
      </c>
      <c r="F92" s="8">
        <v>276708.5</v>
      </c>
      <c r="G92" s="8">
        <v>247708</v>
      </c>
      <c r="H92" s="8">
        <v>218708.5</v>
      </c>
      <c r="I92" s="8">
        <v>189708.5</v>
      </c>
      <c r="J92" s="8">
        <v>160708</v>
      </c>
      <c r="K92" s="8">
        <v>135000</v>
      </c>
      <c r="L92" s="8">
        <v>110000</v>
      </c>
      <c r="M92" s="8">
        <v>85000</v>
      </c>
      <c r="N92" s="8">
        <v>60000</v>
      </c>
      <c r="O92" s="59">
        <v>350000</v>
      </c>
      <c r="R92">
        <f t="shared" si="7"/>
        <v>16.608338398760711</v>
      </c>
      <c r="T92" s="70"/>
      <c r="U92" s="70"/>
      <c r="V92" s="70"/>
    </row>
    <row r="93" spans="2:22">
      <c r="D93" s="58" t="s">
        <v>214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59"/>
      <c r="R93">
        <f t="shared" si="7"/>
        <v>15.777921478822675</v>
      </c>
      <c r="T93" s="70"/>
      <c r="U93" s="70"/>
      <c r="V93" s="70"/>
    </row>
    <row r="94" spans="2:22" ht="21" thickBot="1">
      <c r="D94" s="80" t="s">
        <v>215</v>
      </c>
      <c r="E94" s="61">
        <f>E90+E91-E92-E93</f>
        <v>-9129998</v>
      </c>
      <c r="F94" s="61">
        <f t="shared" ref="F94:O94" si="11">F90+F91-F92-F93</f>
        <v>765291.5</v>
      </c>
      <c r="G94" s="61">
        <f t="shared" si="11"/>
        <v>17104291.999999993</v>
      </c>
      <c r="H94" s="61">
        <f t="shared" si="11"/>
        <v>7870491.5</v>
      </c>
      <c r="I94" s="61">
        <f t="shared" si="11"/>
        <v>45034231.5</v>
      </c>
      <c r="J94" s="61">
        <f t="shared" si="11"/>
        <v>81411435</v>
      </c>
      <c r="K94" s="61">
        <f t="shared" si="11"/>
        <v>269964535.84999979</v>
      </c>
      <c r="L94" s="61">
        <f t="shared" si="11"/>
        <v>1301522559.0574999</v>
      </c>
      <c r="M94" s="61">
        <f t="shared" si="11"/>
        <v>3912471131.1046247</v>
      </c>
      <c r="N94" s="61">
        <f t="shared" si="11"/>
        <v>9254376324.5493927</v>
      </c>
      <c r="O94" s="62">
        <f t="shared" si="11"/>
        <v>15624242508.321926</v>
      </c>
      <c r="R94">
        <f t="shared" si="7"/>
        <v>14.98902540488154</v>
      </c>
      <c r="T94" s="70" t="s">
        <v>216</v>
      </c>
      <c r="U94" s="70" t="s">
        <v>217</v>
      </c>
      <c r="V94" s="70"/>
    </row>
    <row r="95" spans="2:22">
      <c r="B95" s="23" t="s">
        <v>88</v>
      </c>
      <c r="C95" s="23"/>
      <c r="D95" s="81" t="s">
        <v>218</v>
      </c>
      <c r="E95" s="68">
        <v>2000000</v>
      </c>
      <c r="F95" s="68"/>
      <c r="G95" s="68"/>
      <c r="H95" s="68"/>
      <c r="I95" s="82"/>
      <c r="J95" s="68"/>
      <c r="K95" s="68"/>
      <c r="L95" s="68"/>
      <c r="M95" s="68"/>
      <c r="N95" s="68"/>
      <c r="O95" s="69"/>
      <c r="R95">
        <f t="shared" si="7"/>
        <v>14.239574134637461</v>
      </c>
      <c r="T95" s="70" t="s">
        <v>219</v>
      </c>
      <c r="U95" s="70" t="s">
        <v>220</v>
      </c>
      <c r="V95" s="70" t="s">
        <v>221</v>
      </c>
    </row>
    <row r="96" spans="2:22">
      <c r="D96" s="58" t="s">
        <v>222</v>
      </c>
      <c r="E96" s="8"/>
      <c r="F96" s="8"/>
      <c r="G96" s="8"/>
      <c r="H96" s="8"/>
      <c r="I96" s="79"/>
      <c r="J96" s="8"/>
      <c r="K96" s="8"/>
      <c r="L96" s="8"/>
      <c r="M96" s="8"/>
      <c r="N96" s="8"/>
      <c r="O96" s="59"/>
      <c r="R96">
        <f t="shared" si="7"/>
        <v>13.527595427905588</v>
      </c>
      <c r="T96" s="70" t="s">
        <v>223</v>
      </c>
      <c r="U96" s="70" t="s">
        <v>224</v>
      </c>
      <c r="V96" s="70" t="s">
        <v>225</v>
      </c>
    </row>
    <row r="97" spans="2:22" ht="21" thickBot="1">
      <c r="D97" s="80" t="s">
        <v>226</v>
      </c>
      <c r="E97" s="61">
        <f>E94+E95-E96</f>
        <v>-7129998</v>
      </c>
      <c r="F97" s="61">
        <f t="shared" ref="F97:O97" si="12">F94+F95-F96</f>
        <v>765291.5</v>
      </c>
      <c r="G97" s="61">
        <f>G94+G95-G96</f>
        <v>17104291.999999993</v>
      </c>
      <c r="H97" s="61">
        <f t="shared" si="12"/>
        <v>7870491.5</v>
      </c>
      <c r="I97" s="61">
        <f t="shared" si="12"/>
        <v>45034231.5</v>
      </c>
      <c r="J97" s="61">
        <f t="shared" si="12"/>
        <v>81411435</v>
      </c>
      <c r="K97" s="61">
        <f t="shared" si="12"/>
        <v>269964535.84999979</v>
      </c>
      <c r="L97" s="61">
        <f t="shared" si="12"/>
        <v>1301522559.0574999</v>
      </c>
      <c r="M97" s="61">
        <f t="shared" si="12"/>
        <v>3912471131.1046247</v>
      </c>
      <c r="N97" s="61">
        <f t="shared" si="12"/>
        <v>9254376324.5493927</v>
      </c>
      <c r="O97" s="62">
        <f t="shared" si="12"/>
        <v>15624242508.321926</v>
      </c>
      <c r="R97">
        <f t="shared" si="7"/>
        <v>12.851215656510307</v>
      </c>
      <c r="T97" s="70"/>
      <c r="U97" s="70"/>
      <c r="V97" s="70"/>
    </row>
    <row r="98" spans="2:22">
      <c r="B98" s="83">
        <v>30</v>
      </c>
      <c r="C98" s="83"/>
      <c r="D98" s="81" t="s">
        <v>227</v>
      </c>
      <c r="E98" s="68">
        <f>IF(E97&gt;0,E97*$B$98/100,0)</f>
        <v>0</v>
      </c>
      <c r="F98" s="68">
        <v>0</v>
      </c>
      <c r="G98" s="84">
        <f>IF(G97&gt;0,(E97+F97+G97)*$B$98/100,0)</f>
        <v>3221875.6499999976</v>
      </c>
      <c r="H98" s="68">
        <f t="shared" ref="H98:O98" si="13">IF(H97&gt;0,H97*$B$98/100,0)</f>
        <v>2361147.4500000002</v>
      </c>
      <c r="I98" s="68">
        <f t="shared" si="13"/>
        <v>13510269.449999999</v>
      </c>
      <c r="J98" s="68">
        <f t="shared" si="13"/>
        <v>24423430.5</v>
      </c>
      <c r="K98" s="68">
        <f t="shared" si="13"/>
        <v>80989360.754999936</v>
      </c>
      <c r="L98" s="68">
        <f t="shared" si="13"/>
        <v>390456767.71724999</v>
      </c>
      <c r="M98" s="68">
        <f t="shared" si="13"/>
        <v>1173741339.3313875</v>
      </c>
      <c r="N98" s="68">
        <f t="shared" si="13"/>
        <v>2776312897.3648181</v>
      </c>
      <c r="O98" s="69">
        <f t="shared" si="13"/>
        <v>4687272752.4965782</v>
      </c>
      <c r="P98" s="76">
        <f>IF(E97&gt;0,E97*B98,0)</f>
        <v>0</v>
      </c>
      <c r="R98">
        <f t="shared" si="7"/>
        <v>12.208654873684791</v>
      </c>
      <c r="T98" s="70"/>
      <c r="U98" s="70"/>
      <c r="V98" s="70"/>
    </row>
    <row r="99" spans="2:22" ht="21" thickBot="1">
      <c r="D99" s="85" t="s">
        <v>228</v>
      </c>
      <c r="E99" s="86">
        <f>E97-E98</f>
        <v>-7129998</v>
      </c>
      <c r="F99" s="86">
        <f t="shared" ref="F99:O99" si="14">F97-F98</f>
        <v>765291.5</v>
      </c>
      <c r="G99" s="86">
        <f>G97-G98</f>
        <v>13882416.349999994</v>
      </c>
      <c r="H99" s="86">
        <f t="shared" si="14"/>
        <v>5509344.0499999998</v>
      </c>
      <c r="I99" s="86">
        <f t="shared" si="14"/>
        <v>31523962.050000001</v>
      </c>
      <c r="J99" s="86">
        <f t="shared" si="14"/>
        <v>56988004.5</v>
      </c>
      <c r="K99" s="86">
        <f t="shared" si="14"/>
        <v>188975175.09499985</v>
      </c>
      <c r="L99" s="86">
        <f t="shared" si="14"/>
        <v>911065791.3402499</v>
      </c>
      <c r="M99" s="86">
        <f t="shared" si="14"/>
        <v>2738729791.7732372</v>
      </c>
      <c r="N99" s="86">
        <f t="shared" si="14"/>
        <v>6478063427.1845741</v>
      </c>
      <c r="O99" s="87">
        <f t="shared" si="14"/>
        <v>10936969755.825348</v>
      </c>
      <c r="R99">
        <f t="shared" si="7"/>
        <v>11.598222130000551</v>
      </c>
      <c r="T99" s="70" t="s">
        <v>229</v>
      </c>
      <c r="U99" s="70" t="s">
        <v>230</v>
      </c>
      <c r="V99" s="70" t="s">
        <v>231</v>
      </c>
    </row>
    <row r="100" spans="2:22" ht="21" thickTop="1">
      <c r="D100" s="88" t="s">
        <v>203</v>
      </c>
      <c r="E100" s="89">
        <v>3100000</v>
      </c>
      <c r="F100" s="89">
        <v>5600000</v>
      </c>
      <c r="G100" s="89">
        <v>8100000</v>
      </c>
      <c r="H100" s="89">
        <v>5100000</v>
      </c>
      <c r="I100" s="89">
        <v>2500000</v>
      </c>
      <c r="J100" s="89">
        <v>0</v>
      </c>
      <c r="K100" s="89">
        <v>0</v>
      </c>
      <c r="L100" s="89">
        <v>0</v>
      </c>
      <c r="M100" s="89">
        <v>0</v>
      </c>
      <c r="N100" s="89">
        <v>0</v>
      </c>
      <c r="O100" s="90">
        <v>0</v>
      </c>
    </row>
    <row r="101" spans="2:22">
      <c r="D101" s="40" t="s">
        <v>232</v>
      </c>
      <c r="E101" s="91">
        <f t="shared" ref="E101:O101" si="15">E99+E100</f>
        <v>-4029998</v>
      </c>
      <c r="F101" s="91">
        <f t="shared" si="15"/>
        <v>6365291.5</v>
      </c>
      <c r="G101" s="91">
        <f t="shared" si="15"/>
        <v>21982416.349999994</v>
      </c>
      <c r="H101" s="91">
        <f t="shared" si="15"/>
        <v>10609344.050000001</v>
      </c>
      <c r="I101" s="91">
        <f t="shared" si="15"/>
        <v>34023962.049999997</v>
      </c>
      <c r="J101" s="91">
        <f t="shared" si="15"/>
        <v>56988004.5</v>
      </c>
      <c r="K101" s="91">
        <f t="shared" si="15"/>
        <v>188975175.09499985</v>
      </c>
      <c r="L101" s="91">
        <f t="shared" si="15"/>
        <v>911065791.3402499</v>
      </c>
      <c r="M101" s="91">
        <f t="shared" si="15"/>
        <v>2738729791.7732372</v>
      </c>
      <c r="N101" s="91">
        <f t="shared" si="15"/>
        <v>6478063427.1845741</v>
      </c>
      <c r="O101" s="92">
        <f t="shared" si="15"/>
        <v>10936969755.825348</v>
      </c>
    </row>
    <row r="102" spans="2:22">
      <c r="D102" s="40" t="s">
        <v>233</v>
      </c>
      <c r="E102" s="8"/>
      <c r="F102" s="8">
        <v>500000</v>
      </c>
      <c r="G102" s="8">
        <v>500000</v>
      </c>
      <c r="H102" s="8">
        <v>500000</v>
      </c>
      <c r="I102" s="8">
        <v>500000</v>
      </c>
      <c r="J102" s="8">
        <v>500000</v>
      </c>
      <c r="K102" s="8">
        <v>500000</v>
      </c>
      <c r="L102" s="8">
        <v>500000</v>
      </c>
      <c r="M102" s="8">
        <v>500000</v>
      </c>
      <c r="N102" s="8">
        <v>500000</v>
      </c>
      <c r="O102" s="93">
        <v>500000</v>
      </c>
    </row>
    <row r="103" spans="2:22">
      <c r="D103" s="40" t="s">
        <v>234</v>
      </c>
      <c r="E103" s="8"/>
      <c r="F103" s="8">
        <v>500000</v>
      </c>
      <c r="G103" s="8">
        <v>500000</v>
      </c>
      <c r="H103" s="8">
        <v>500000</v>
      </c>
      <c r="I103" s="8">
        <v>500000</v>
      </c>
      <c r="J103" s="8">
        <v>500000</v>
      </c>
      <c r="K103" s="8">
        <v>500000</v>
      </c>
      <c r="L103" s="8">
        <v>500000</v>
      </c>
      <c r="M103" s="8">
        <v>500000</v>
      </c>
      <c r="N103" s="8">
        <v>500000</v>
      </c>
      <c r="O103" s="93">
        <v>500000</v>
      </c>
      <c r="Q103">
        <v>1500</v>
      </c>
    </row>
    <row r="104" spans="2:22">
      <c r="D104" s="40" t="s">
        <v>235</v>
      </c>
      <c r="E104" s="8">
        <f t="shared" ref="E104:O104" si="16">E99-E102-E103</f>
        <v>-7129998</v>
      </c>
      <c r="F104" s="8">
        <f>F99-F102-F103</f>
        <v>-234708.5</v>
      </c>
      <c r="G104" s="8">
        <f t="shared" si="16"/>
        <v>12882416.349999994</v>
      </c>
      <c r="H104" s="8">
        <f t="shared" si="16"/>
        <v>4509344.05</v>
      </c>
      <c r="I104" s="8">
        <f t="shared" si="16"/>
        <v>30523962.050000001</v>
      </c>
      <c r="J104" s="8">
        <f t="shared" si="16"/>
        <v>55988004.5</v>
      </c>
      <c r="K104" s="8">
        <f t="shared" si="16"/>
        <v>187975175.09499985</v>
      </c>
      <c r="L104" s="8">
        <f t="shared" si="16"/>
        <v>910065791.3402499</v>
      </c>
      <c r="M104" s="8">
        <f t="shared" si="16"/>
        <v>2737729791.7732372</v>
      </c>
      <c r="N104" s="8">
        <f t="shared" si="16"/>
        <v>6477063427.1845741</v>
      </c>
      <c r="O104" s="93">
        <f t="shared" si="16"/>
        <v>10935969755.825348</v>
      </c>
      <c r="Q104">
        <v>18</v>
      </c>
    </row>
    <row r="105" spans="2:22" ht="21" thickBot="1">
      <c r="B105" s="1" t="s">
        <v>236</v>
      </c>
      <c r="D105" s="94" t="s">
        <v>237</v>
      </c>
      <c r="E105" s="95">
        <f>E104</f>
        <v>-7129998</v>
      </c>
      <c r="F105" s="95">
        <f>E105+F104</f>
        <v>-7364706.5</v>
      </c>
      <c r="G105" s="95">
        <f>F105+G104</f>
        <v>5517709.849999994</v>
      </c>
      <c r="H105" s="95">
        <f>G105+H104</f>
        <v>10027053.899999995</v>
      </c>
      <c r="I105" s="95">
        <f t="shared" ref="I105:O105" si="17">H105+I104</f>
        <v>40551015.949999996</v>
      </c>
      <c r="J105" s="95">
        <f t="shared" si="17"/>
        <v>96539020.449999988</v>
      </c>
      <c r="K105" s="95">
        <f t="shared" si="17"/>
        <v>284514195.54499984</v>
      </c>
      <c r="L105" s="95">
        <f t="shared" si="17"/>
        <v>1194579986.8852496</v>
      </c>
      <c r="M105" s="95">
        <f t="shared" si="17"/>
        <v>3932309778.6584868</v>
      </c>
      <c r="N105" s="95">
        <f t="shared" si="17"/>
        <v>10409373205.843061</v>
      </c>
      <c r="O105" s="96">
        <f t="shared" si="17"/>
        <v>21345342961.668411</v>
      </c>
      <c r="Q105" s="97">
        <f>Q103*Q104</f>
        <v>27000</v>
      </c>
    </row>
    <row r="106" spans="2:22"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</row>
    <row r="107" spans="2:22">
      <c r="D107" t="s">
        <v>238</v>
      </c>
      <c r="E107" s="24" t="e">
        <f t="shared" ref="E107:O107" si="18">E90/E63</f>
        <v>#DIV/0!</v>
      </c>
      <c r="F107" s="24">
        <f t="shared" si="18"/>
        <v>4.6517857142857146E-2</v>
      </c>
      <c r="G107" s="24">
        <f t="shared" si="18"/>
        <v>0.29712328767123281</v>
      </c>
      <c r="H107" s="24">
        <f t="shared" si="18"/>
        <v>9.1465400271370415E-2</v>
      </c>
      <c r="I107" s="24">
        <f t="shared" si="18"/>
        <v>0.25256587251058316</v>
      </c>
      <c r="J107" s="24">
        <f t="shared" si="18"/>
        <v>0.22647284132519641</v>
      </c>
      <c r="K107" s="24">
        <f t="shared" si="18"/>
        <v>0.26600941629648461</v>
      </c>
      <c r="L107" s="24">
        <f t="shared" si="18"/>
        <v>0.50290897618662311</v>
      </c>
      <c r="M107" s="24">
        <f t="shared" si="18"/>
        <v>0.61562349146446016</v>
      </c>
      <c r="N107" s="24">
        <f t="shared" si="18"/>
        <v>0.69046134786470936</v>
      </c>
      <c r="O107" s="24">
        <f t="shared" si="18"/>
        <v>0.77739312729209797</v>
      </c>
    </row>
    <row r="108" spans="2:22"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</row>
    <row r="109" spans="2:22"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</row>
    <row r="111" spans="2:22">
      <c r="E111" s="34" t="s">
        <v>239</v>
      </c>
      <c r="F111" t="s">
        <v>240</v>
      </c>
      <c r="H111" s="14" t="s">
        <v>241</v>
      </c>
    </row>
    <row r="112" spans="2:22">
      <c r="E112" t="s">
        <v>242</v>
      </c>
      <c r="H112" s="14" t="s">
        <v>243</v>
      </c>
    </row>
    <row r="113" spans="5:7">
      <c r="E113" t="s">
        <v>244</v>
      </c>
      <c r="F113" t="s">
        <v>245</v>
      </c>
    </row>
    <row r="114" spans="5:7">
      <c r="E114" t="s">
        <v>246</v>
      </c>
      <c r="F114" t="s">
        <v>247</v>
      </c>
      <c r="G114" t="s">
        <v>248</v>
      </c>
    </row>
  </sheetData>
  <phoneticPr fontId="3"/>
  <hyperlinks>
    <hyperlink ref="G23" r:id="rId1" xr:uid="{5A64CCF3-CD09-6A4B-8F63-559F9DD2BA38}"/>
    <hyperlink ref="P23" r:id="rId2" xr:uid="{40B6F78A-BD69-7045-AD86-5AEA133F4193}"/>
    <hyperlink ref="P24" r:id="rId3" xr:uid="{B649E61B-1970-BC4E-8C45-A45FACF1B493}"/>
    <hyperlink ref="U24" r:id="rId4" xr:uid="{31314DED-5010-4444-A3CE-F1A4DB3D4E39}"/>
    <hyperlink ref="AC31" r:id="rId5" xr:uid="{409C29C9-16CC-064D-AB15-B4D039849AF7}"/>
    <hyperlink ref="L37" r:id="rId6" xr:uid="{FD8A6FCB-DB37-7E46-B354-806C42E57155}"/>
    <hyperlink ref="AE34" r:id="rId7" xr:uid="{58450305-3693-F549-9E54-0C38D0A165BE}"/>
    <hyperlink ref="H112" r:id="rId8" xr:uid="{E961BD3E-4DFE-5544-AD0B-BFF8146DF861}"/>
    <hyperlink ref="H111" r:id="rId9" xr:uid="{1D2499D6-575F-8542-8096-9E46E4E22A16}"/>
  </hyperlinks>
  <printOptions horizontalCentered="1" verticalCentered="1"/>
  <pageMargins left="0.2" right="0.25" top="0.25" bottom="0.25" header="0.3" footer="0.3"/>
  <pageSetup paperSize="9" scale="68" orientation="portrait" horizontalDpi="0" verticalDpi="0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7367-8AB2-3540-ACA8-70997B3A2C27}">
  <sheetPr>
    <pageSetUpPr fitToPage="1"/>
  </sheetPr>
  <dimension ref="A1:M58"/>
  <sheetViews>
    <sheetView tabSelected="1" zoomScaleNormal="100" workbookViewId="0">
      <selection activeCell="D12" sqref="D12"/>
    </sheetView>
  </sheetViews>
  <sheetFormatPr baseColWidth="10" defaultRowHeight="20"/>
  <cols>
    <col min="1" max="1" width="5.7109375" style="1" customWidth="1"/>
    <col min="2" max="2" width="15.85546875" customWidth="1"/>
    <col min="3" max="10" width="14.5703125" customWidth="1"/>
    <col min="11" max="13" width="15.140625" customWidth="1"/>
  </cols>
  <sheetData>
    <row r="1" spans="1:13" ht="21" thickBot="1">
      <c r="A1"/>
    </row>
    <row r="2" spans="1:13">
      <c r="B2" s="120"/>
      <c r="C2" s="56" t="s">
        <v>105</v>
      </c>
      <c r="D2" s="121" t="s">
        <v>106</v>
      </c>
      <c r="E2" s="121" t="s">
        <v>107</v>
      </c>
      <c r="F2" s="121" t="s">
        <v>108</v>
      </c>
      <c r="G2" s="121" t="s">
        <v>109</v>
      </c>
      <c r="H2" s="121" t="s">
        <v>110</v>
      </c>
      <c r="I2" s="121" t="s">
        <v>111</v>
      </c>
      <c r="J2" s="121" t="s">
        <v>112</v>
      </c>
      <c r="K2" s="121" t="s">
        <v>113</v>
      </c>
      <c r="L2" s="121" t="s">
        <v>114</v>
      </c>
      <c r="M2" s="122" t="s">
        <v>115</v>
      </c>
    </row>
    <row r="3" spans="1:13">
      <c r="B3" s="46" t="s">
        <v>146</v>
      </c>
      <c r="C3" s="114">
        <v>1.5</v>
      </c>
      <c r="D3" s="48">
        <v>2</v>
      </c>
      <c r="E3" s="48">
        <v>4</v>
      </c>
      <c r="F3" s="48">
        <v>7</v>
      </c>
      <c r="G3" s="115">
        <v>13</v>
      </c>
      <c r="H3" s="48">
        <v>23</v>
      </c>
      <c r="I3" s="48">
        <v>57</v>
      </c>
      <c r="J3" s="48">
        <v>76</v>
      </c>
      <c r="K3" s="48">
        <v>107</v>
      </c>
      <c r="L3" s="48">
        <v>127</v>
      </c>
      <c r="M3" s="45">
        <v>127</v>
      </c>
    </row>
    <row r="4" spans="1:13" ht="21" thickBot="1">
      <c r="B4" s="49" t="s">
        <v>304</v>
      </c>
      <c r="C4" s="114">
        <v>0</v>
      </c>
      <c r="D4" s="48">
        <v>0</v>
      </c>
      <c r="E4" s="48">
        <v>0</v>
      </c>
      <c r="F4" s="48">
        <v>0</v>
      </c>
      <c r="G4" s="115">
        <v>0</v>
      </c>
      <c r="H4" s="48">
        <v>8</v>
      </c>
      <c r="I4" s="48">
        <v>15</v>
      </c>
      <c r="J4" s="48">
        <v>15</v>
      </c>
      <c r="K4" s="48">
        <v>15</v>
      </c>
      <c r="L4" s="48">
        <v>15</v>
      </c>
      <c r="M4" s="45">
        <v>15</v>
      </c>
    </row>
    <row r="5" spans="1:13" ht="22" thickTop="1" thickBot="1">
      <c r="B5" s="123" t="s">
        <v>157</v>
      </c>
      <c r="C5" s="53">
        <v>0</v>
      </c>
      <c r="D5" s="53">
        <v>22400000</v>
      </c>
      <c r="E5" s="53">
        <v>58399999.999999993</v>
      </c>
      <c r="F5" s="53">
        <v>88440000</v>
      </c>
      <c r="G5" s="53">
        <v>179058000</v>
      </c>
      <c r="H5" s="53">
        <v>360185100</v>
      </c>
      <c r="I5" s="53">
        <v>1015375844.9999999</v>
      </c>
      <c r="J5" s="53">
        <v>2588207052.75</v>
      </c>
      <c r="K5" s="53">
        <v>6355436700.1125002</v>
      </c>
      <c r="L5" s="53">
        <v>13403264865.106873</v>
      </c>
      <c r="M5" s="124">
        <v>20098701621.851536</v>
      </c>
    </row>
    <row r="6" spans="1:13">
      <c r="B6" s="120" t="s">
        <v>158</v>
      </c>
      <c r="C6" s="56">
        <v>0</v>
      </c>
      <c r="D6" s="56">
        <v>1568000.0000000002</v>
      </c>
      <c r="E6" s="56">
        <v>4088000</v>
      </c>
      <c r="F6" s="56">
        <v>6190800.0000000009</v>
      </c>
      <c r="G6" s="56">
        <v>12534060.000000002</v>
      </c>
      <c r="H6" s="56">
        <v>25212957.000000004</v>
      </c>
      <c r="I6" s="56">
        <v>71076309.149999991</v>
      </c>
      <c r="J6" s="56">
        <v>181174493.69250003</v>
      </c>
      <c r="K6" s="56">
        <v>444880569.00787508</v>
      </c>
      <c r="L6" s="56">
        <v>938228540.55748117</v>
      </c>
      <c r="M6" s="125">
        <v>1406909113.5296075</v>
      </c>
    </row>
    <row r="7" spans="1:13" ht="21" thickBot="1">
      <c r="B7" s="126" t="s">
        <v>163</v>
      </c>
      <c r="C7" s="64">
        <f>C5-C6</f>
        <v>0</v>
      </c>
      <c r="D7" s="64">
        <f t="shared" ref="D7:M7" si="0">D5-D6</f>
        <v>20832000</v>
      </c>
      <c r="E7" s="64">
        <f t="shared" si="0"/>
        <v>54311999.999999993</v>
      </c>
      <c r="F7" s="64">
        <f t="shared" si="0"/>
        <v>82249200</v>
      </c>
      <c r="G7" s="64">
        <f t="shared" si="0"/>
        <v>166523940</v>
      </c>
      <c r="H7" s="64">
        <f t="shared" si="0"/>
        <v>334972143</v>
      </c>
      <c r="I7" s="64">
        <f t="shared" si="0"/>
        <v>944299535.8499999</v>
      </c>
      <c r="J7" s="64">
        <f t="shared" si="0"/>
        <v>2407032559.0574999</v>
      </c>
      <c r="K7" s="64">
        <f t="shared" si="0"/>
        <v>5910556131.1046247</v>
      </c>
      <c r="L7" s="64">
        <f t="shared" si="0"/>
        <v>12465036324.549391</v>
      </c>
      <c r="M7" s="127">
        <f t="shared" si="0"/>
        <v>18691792508.32193</v>
      </c>
    </row>
    <row r="8" spans="1:13">
      <c r="B8" s="117" t="s">
        <v>305</v>
      </c>
      <c r="C8" s="76">
        <v>3573333.3333333335</v>
      </c>
      <c r="D8" s="8">
        <v>10146666.666666668</v>
      </c>
      <c r="E8" s="8">
        <v>21146666.666666668</v>
      </c>
      <c r="F8" s="72">
        <v>51000000</v>
      </c>
      <c r="G8" s="74">
        <v>89000000</v>
      </c>
      <c r="H8" s="72">
        <v>196000000</v>
      </c>
      <c r="I8" s="74">
        <v>515333333.33333337</v>
      </c>
      <c r="J8" s="74">
        <v>805333333.33333325</v>
      </c>
      <c r="K8" s="74">
        <v>1396000000</v>
      </c>
      <c r="L8" s="74">
        <v>2118000000</v>
      </c>
      <c r="M8" s="128">
        <v>2150000000</v>
      </c>
    </row>
    <row r="9" spans="1:13">
      <c r="A9" s="23"/>
      <c r="B9" s="40" t="s">
        <v>172</v>
      </c>
      <c r="C9" s="8">
        <v>300000</v>
      </c>
      <c r="D9" s="8">
        <v>500000</v>
      </c>
      <c r="E9" s="8">
        <v>500000</v>
      </c>
      <c r="F9" s="72">
        <v>1000000</v>
      </c>
      <c r="G9" s="72">
        <v>1000000</v>
      </c>
      <c r="H9" s="72">
        <v>1000000</v>
      </c>
      <c r="I9" s="72">
        <v>1000000</v>
      </c>
      <c r="J9" s="74">
        <v>2000000</v>
      </c>
      <c r="K9" s="74">
        <v>2000000</v>
      </c>
      <c r="L9" s="74">
        <v>2000000</v>
      </c>
      <c r="M9" s="128">
        <v>6000000</v>
      </c>
    </row>
    <row r="10" spans="1:13">
      <c r="B10" s="117" t="s">
        <v>174</v>
      </c>
      <c r="C10" s="8"/>
      <c r="D10" s="8"/>
      <c r="E10" s="8">
        <v>1000000</v>
      </c>
      <c r="F10" s="72">
        <v>3200000</v>
      </c>
      <c r="G10" s="72">
        <v>3200000</v>
      </c>
      <c r="H10" s="72">
        <v>3200000</v>
      </c>
      <c r="I10" s="72">
        <v>3200000</v>
      </c>
      <c r="J10" s="74">
        <v>5000000</v>
      </c>
      <c r="K10" s="74">
        <v>10000000</v>
      </c>
      <c r="L10" s="74">
        <v>10000000</v>
      </c>
      <c r="M10" s="128">
        <v>10000000</v>
      </c>
    </row>
    <row r="11" spans="1:13">
      <c r="A11" s="23"/>
      <c r="B11" s="40" t="s">
        <v>308</v>
      </c>
      <c r="C11" s="8">
        <v>1466666.6666666667</v>
      </c>
      <c r="D11" s="8">
        <v>2283333.3333333335</v>
      </c>
      <c r="E11" s="8">
        <v>3333333.3333333335</v>
      </c>
      <c r="F11" s="8">
        <v>8900000</v>
      </c>
      <c r="G11" s="8">
        <v>13200000</v>
      </c>
      <c r="H11" s="8">
        <v>25800000</v>
      </c>
      <c r="I11" s="8">
        <v>84266666.666666672</v>
      </c>
      <c r="J11" s="8">
        <v>209866666.66666666</v>
      </c>
      <c r="K11" s="8">
        <v>461800000</v>
      </c>
      <c r="L11" s="8">
        <v>924400000</v>
      </c>
      <c r="M11" s="93">
        <v>745000000</v>
      </c>
    </row>
    <row r="12" spans="1:13">
      <c r="B12" s="40" t="s">
        <v>203</v>
      </c>
      <c r="C12" s="8">
        <v>3100000</v>
      </c>
      <c r="D12" s="8">
        <v>5600000</v>
      </c>
      <c r="E12" s="8">
        <v>8100000</v>
      </c>
      <c r="F12" s="8">
        <v>5100000</v>
      </c>
      <c r="G12" s="8">
        <v>2500000</v>
      </c>
      <c r="H12" s="8">
        <v>0</v>
      </c>
      <c r="I12" s="8"/>
      <c r="J12" s="8"/>
      <c r="K12" s="8"/>
      <c r="L12" s="8"/>
      <c r="M12" s="93"/>
    </row>
    <row r="13" spans="1:13">
      <c r="B13" s="129" t="s">
        <v>306</v>
      </c>
      <c r="C13" s="116">
        <v>400000</v>
      </c>
      <c r="D13" s="116">
        <v>1260000</v>
      </c>
      <c r="E13" s="116">
        <v>2880000</v>
      </c>
      <c r="F13" s="116">
        <v>4960000</v>
      </c>
      <c r="G13" s="116">
        <v>12400000</v>
      </c>
      <c r="H13" s="116">
        <v>27400000</v>
      </c>
      <c r="I13" s="116">
        <v>70400000</v>
      </c>
      <c r="J13" s="116">
        <v>83200000</v>
      </c>
      <c r="K13" s="116">
        <v>128200000</v>
      </c>
      <c r="L13" s="116">
        <v>156200000</v>
      </c>
      <c r="M13" s="130">
        <v>156200000</v>
      </c>
    </row>
    <row r="14" spans="1:13" ht="21" thickBot="1">
      <c r="B14" s="94" t="s">
        <v>207</v>
      </c>
      <c r="C14" s="61">
        <f>SUM(C8:C13)</f>
        <v>8840000</v>
      </c>
      <c r="D14" s="61">
        <f t="shared" ref="D14:M14" si="1">SUM(D8:D13)</f>
        <v>19790000</v>
      </c>
      <c r="E14" s="61">
        <f t="shared" si="1"/>
        <v>36960000</v>
      </c>
      <c r="F14" s="61">
        <f t="shared" si="1"/>
        <v>74160000</v>
      </c>
      <c r="G14" s="61">
        <f t="shared" si="1"/>
        <v>121300000</v>
      </c>
      <c r="H14" s="61">
        <f t="shared" si="1"/>
        <v>253400000</v>
      </c>
      <c r="I14" s="61">
        <f t="shared" si="1"/>
        <v>674200000</v>
      </c>
      <c r="J14" s="61">
        <f t="shared" si="1"/>
        <v>1105400000</v>
      </c>
      <c r="K14" s="61">
        <f t="shared" si="1"/>
        <v>1998000000</v>
      </c>
      <c r="L14" s="61">
        <f t="shared" si="1"/>
        <v>3210600000</v>
      </c>
      <c r="M14" s="131">
        <f t="shared" si="1"/>
        <v>3067200000</v>
      </c>
    </row>
    <row r="15" spans="1:13" ht="21" thickBot="1">
      <c r="B15" s="94" t="s">
        <v>209</v>
      </c>
      <c r="C15" s="61">
        <f>C7-C14</f>
        <v>-8840000</v>
      </c>
      <c r="D15" s="61">
        <f>D7-D14</f>
        <v>1042000</v>
      </c>
      <c r="E15" s="61">
        <f>E7-E14</f>
        <v>17351999.999999993</v>
      </c>
      <c r="F15" s="61">
        <f>F7-F14</f>
        <v>8089200</v>
      </c>
      <c r="G15" s="61">
        <f>G7-G14</f>
        <v>45223940</v>
      </c>
      <c r="H15" s="61">
        <f>H7-H14</f>
        <v>81572143</v>
      </c>
      <c r="I15" s="61">
        <f>I7-I14</f>
        <v>270099535.8499999</v>
      </c>
      <c r="J15" s="61">
        <f>J7-J14</f>
        <v>1301632559.0574999</v>
      </c>
      <c r="K15" s="61">
        <f>K7-K14</f>
        <v>3912556131.1046247</v>
      </c>
      <c r="L15" s="61">
        <f>L7-L14</f>
        <v>9254436324.5493908</v>
      </c>
      <c r="M15" s="131">
        <f>M7-M14</f>
        <v>15624592508.32193</v>
      </c>
    </row>
    <row r="16" spans="1:13" hidden="1">
      <c r="B16" s="119" t="s">
        <v>211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132"/>
    </row>
    <row r="17" spans="1:13">
      <c r="B17" s="40" t="s">
        <v>213</v>
      </c>
      <c r="C17" s="8">
        <v>289998</v>
      </c>
      <c r="D17" s="8">
        <v>276708.5</v>
      </c>
      <c r="E17" s="8">
        <v>247708</v>
      </c>
      <c r="F17" s="8">
        <v>218708.5</v>
      </c>
      <c r="G17" s="8">
        <v>189708.5</v>
      </c>
      <c r="H17" s="8">
        <v>160708</v>
      </c>
      <c r="I17" s="8">
        <v>135000</v>
      </c>
      <c r="J17" s="8">
        <v>110000</v>
      </c>
      <c r="K17" s="8">
        <v>85000</v>
      </c>
      <c r="L17" s="8">
        <v>60000</v>
      </c>
      <c r="M17" s="93">
        <v>350000</v>
      </c>
    </row>
    <row r="18" spans="1:13" hidden="1">
      <c r="B18" s="40" t="s">
        <v>214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93"/>
    </row>
    <row r="19" spans="1:13" ht="21" thickBot="1">
      <c r="B19" s="94" t="s">
        <v>215</v>
      </c>
      <c r="C19" s="61">
        <f>C15+C16-C17-C18</f>
        <v>-9129998</v>
      </c>
      <c r="D19" s="61">
        <f t="shared" ref="D19:M19" si="2">D15+D16-D17-D18</f>
        <v>765291.5</v>
      </c>
      <c r="E19" s="61">
        <f t="shared" si="2"/>
        <v>17104291.999999993</v>
      </c>
      <c r="F19" s="61">
        <f t="shared" si="2"/>
        <v>7870491.5</v>
      </c>
      <c r="G19" s="61">
        <f t="shared" si="2"/>
        <v>45034231.5</v>
      </c>
      <c r="H19" s="61">
        <f t="shared" si="2"/>
        <v>81411435</v>
      </c>
      <c r="I19" s="61">
        <f t="shared" si="2"/>
        <v>269964535.8499999</v>
      </c>
      <c r="J19" s="61">
        <f t="shared" si="2"/>
        <v>1301522559.0574999</v>
      </c>
      <c r="K19" s="61">
        <f t="shared" si="2"/>
        <v>3912471131.1046247</v>
      </c>
      <c r="L19" s="61">
        <f t="shared" si="2"/>
        <v>9254376324.5493908</v>
      </c>
      <c r="M19" s="131">
        <f t="shared" si="2"/>
        <v>15624242508.32193</v>
      </c>
    </row>
    <row r="20" spans="1:13">
      <c r="A20" s="23"/>
      <c r="B20" s="119" t="s">
        <v>218</v>
      </c>
      <c r="C20" s="68">
        <v>2000000</v>
      </c>
      <c r="D20" s="68"/>
      <c r="E20" s="68"/>
      <c r="F20" s="68"/>
      <c r="G20" s="82"/>
      <c r="H20" s="68"/>
      <c r="I20" s="68"/>
      <c r="J20" s="68"/>
      <c r="K20" s="68"/>
      <c r="L20" s="68"/>
      <c r="M20" s="132"/>
    </row>
    <row r="21" spans="1:13" hidden="1">
      <c r="B21" s="40" t="s">
        <v>222</v>
      </c>
      <c r="C21" s="8"/>
      <c r="D21" s="8"/>
      <c r="E21" s="8"/>
      <c r="F21" s="8"/>
      <c r="G21" s="79"/>
      <c r="H21" s="8"/>
      <c r="I21" s="8"/>
      <c r="J21" s="8"/>
      <c r="K21" s="8"/>
      <c r="L21" s="8"/>
      <c r="M21" s="93"/>
    </row>
    <row r="22" spans="1:13" ht="21" thickBot="1">
      <c r="B22" s="94" t="s">
        <v>226</v>
      </c>
      <c r="C22" s="61">
        <f>C19+C20-C21</f>
        <v>-7129998</v>
      </c>
      <c r="D22" s="61">
        <f t="shared" ref="D22:M22" si="3">D19+D20-D21</f>
        <v>765291.5</v>
      </c>
      <c r="E22" s="61">
        <f>E19+E20-E21</f>
        <v>17104291.999999993</v>
      </c>
      <c r="F22" s="61">
        <f t="shared" si="3"/>
        <v>7870491.5</v>
      </c>
      <c r="G22" s="61">
        <f t="shared" si="3"/>
        <v>45034231.5</v>
      </c>
      <c r="H22" s="61">
        <f t="shared" si="3"/>
        <v>81411435</v>
      </c>
      <c r="I22" s="61">
        <f t="shared" si="3"/>
        <v>269964535.8499999</v>
      </c>
      <c r="J22" s="61">
        <f t="shared" si="3"/>
        <v>1301522559.0574999</v>
      </c>
      <c r="K22" s="61">
        <f t="shared" si="3"/>
        <v>3912471131.1046247</v>
      </c>
      <c r="L22" s="61">
        <f t="shared" si="3"/>
        <v>9254376324.5493908</v>
      </c>
      <c r="M22" s="131">
        <f t="shared" si="3"/>
        <v>15624242508.32193</v>
      </c>
    </row>
    <row r="23" spans="1:13">
      <c r="A23" s="118">
        <v>0.3</v>
      </c>
      <c r="B23" s="119" t="s">
        <v>227</v>
      </c>
      <c r="C23" s="68">
        <f>IF(C22&gt;0,C22*#REF!/100,0)</f>
        <v>0</v>
      </c>
      <c r="D23" s="68">
        <v>0</v>
      </c>
      <c r="E23" s="67">
        <f>IF(E22&gt;0,(C22+D22+E22)*30/100,0)</f>
        <v>3221875.6499999976</v>
      </c>
      <c r="F23" s="68">
        <f>IF(F22&gt;0,F22*30/100,0)</f>
        <v>2361147.4500000002</v>
      </c>
      <c r="G23" s="68">
        <f t="shared" ref="G23:M23" si="4">IF(G22&gt;0,G22*30/100,0)</f>
        <v>13510269.449999999</v>
      </c>
      <c r="H23" s="68">
        <f t="shared" si="4"/>
        <v>24423430.5</v>
      </c>
      <c r="I23" s="68">
        <f t="shared" si="4"/>
        <v>80989360.754999965</v>
      </c>
      <c r="J23" s="68">
        <f t="shared" si="4"/>
        <v>390456767.71724999</v>
      </c>
      <c r="K23" s="68">
        <f t="shared" si="4"/>
        <v>1173741339.3313875</v>
      </c>
      <c r="L23" s="68">
        <f t="shared" si="4"/>
        <v>2776312897.3648176</v>
      </c>
      <c r="M23" s="132">
        <f t="shared" si="4"/>
        <v>4687272752.4965792</v>
      </c>
    </row>
    <row r="24" spans="1:13" ht="21" thickBot="1">
      <c r="B24" s="94" t="s">
        <v>228</v>
      </c>
      <c r="C24" s="61">
        <f>C22-C23</f>
        <v>-7129998</v>
      </c>
      <c r="D24" s="61">
        <f t="shared" ref="D24:M24" si="5">D22-D23</f>
        <v>765291.5</v>
      </c>
      <c r="E24" s="61">
        <f>E22-E23</f>
        <v>13882416.349999994</v>
      </c>
      <c r="F24" s="61">
        <f t="shared" si="5"/>
        <v>5509344.0499999998</v>
      </c>
      <c r="G24" s="61">
        <f t="shared" si="5"/>
        <v>31523962.050000001</v>
      </c>
      <c r="H24" s="61">
        <f t="shared" si="5"/>
        <v>56988004.5</v>
      </c>
      <c r="I24" s="61">
        <f t="shared" si="5"/>
        <v>188975175.09499994</v>
      </c>
      <c r="J24" s="61">
        <f t="shared" si="5"/>
        <v>911065791.3402499</v>
      </c>
      <c r="K24" s="61">
        <f t="shared" si="5"/>
        <v>2738729791.7732372</v>
      </c>
      <c r="L24" s="61">
        <f t="shared" si="5"/>
        <v>6478063427.1845732</v>
      </c>
      <c r="M24" s="131">
        <f t="shared" si="5"/>
        <v>10936969755.825352</v>
      </c>
    </row>
    <row r="25" spans="1:13">
      <c r="B25" s="119" t="s">
        <v>203</v>
      </c>
      <c r="C25" s="68">
        <v>3100000</v>
      </c>
      <c r="D25" s="68">
        <v>5600000</v>
      </c>
      <c r="E25" s="68">
        <v>8100000</v>
      </c>
      <c r="F25" s="68">
        <v>5100000</v>
      </c>
      <c r="G25" s="68">
        <v>2500000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132">
        <v>0</v>
      </c>
    </row>
    <row r="26" spans="1:13">
      <c r="B26" s="40" t="s">
        <v>232</v>
      </c>
      <c r="C26" s="91">
        <f t="shared" ref="C26:M26" si="6">C24+C25</f>
        <v>-4029998</v>
      </c>
      <c r="D26" s="91">
        <f t="shared" si="6"/>
        <v>6365291.5</v>
      </c>
      <c r="E26" s="91">
        <f t="shared" si="6"/>
        <v>21982416.349999994</v>
      </c>
      <c r="F26" s="91">
        <f t="shared" si="6"/>
        <v>10609344.050000001</v>
      </c>
      <c r="G26" s="91">
        <f t="shared" si="6"/>
        <v>34023962.049999997</v>
      </c>
      <c r="H26" s="91">
        <f t="shared" si="6"/>
        <v>56988004.5</v>
      </c>
      <c r="I26" s="91">
        <f t="shared" si="6"/>
        <v>188975175.09499994</v>
      </c>
      <c r="J26" s="91">
        <f t="shared" si="6"/>
        <v>911065791.3402499</v>
      </c>
      <c r="K26" s="91">
        <f t="shared" si="6"/>
        <v>2738729791.7732372</v>
      </c>
      <c r="L26" s="91">
        <f t="shared" si="6"/>
        <v>6478063427.1845732</v>
      </c>
      <c r="M26" s="92">
        <f t="shared" si="6"/>
        <v>10936969755.825352</v>
      </c>
    </row>
    <row r="27" spans="1:13">
      <c r="B27" s="40" t="s">
        <v>233</v>
      </c>
      <c r="C27" s="8"/>
      <c r="D27" s="8">
        <v>500000</v>
      </c>
      <c r="E27" s="8">
        <v>500000</v>
      </c>
      <c r="F27" s="8">
        <v>500000</v>
      </c>
      <c r="G27" s="8">
        <v>500000</v>
      </c>
      <c r="H27" s="8">
        <v>500000</v>
      </c>
      <c r="I27" s="8">
        <v>500000</v>
      </c>
      <c r="J27" s="8">
        <v>500000</v>
      </c>
      <c r="K27" s="8">
        <v>500000</v>
      </c>
      <c r="L27" s="8">
        <v>500000</v>
      </c>
      <c r="M27" s="93">
        <v>500000</v>
      </c>
    </row>
    <row r="28" spans="1:13">
      <c r="B28" s="40" t="s">
        <v>234</v>
      </c>
      <c r="C28" s="8"/>
      <c r="D28" s="8">
        <v>500000</v>
      </c>
      <c r="E28" s="8">
        <v>500000</v>
      </c>
      <c r="F28" s="8">
        <v>500000</v>
      </c>
      <c r="G28" s="8">
        <v>500000</v>
      </c>
      <c r="H28" s="8">
        <v>500000</v>
      </c>
      <c r="I28" s="8">
        <v>500000</v>
      </c>
      <c r="J28" s="8">
        <v>500000</v>
      </c>
      <c r="K28" s="8">
        <v>500000</v>
      </c>
      <c r="L28" s="8">
        <v>500000</v>
      </c>
      <c r="M28" s="93">
        <v>500000</v>
      </c>
    </row>
    <row r="29" spans="1:13">
      <c r="B29" s="40" t="s">
        <v>235</v>
      </c>
      <c r="C29" s="8">
        <f t="shared" ref="C29:M29" si="7">C24-C27-C28</f>
        <v>-7129998</v>
      </c>
      <c r="D29" s="8">
        <f>D24-D27-D28</f>
        <v>-234708.5</v>
      </c>
      <c r="E29" s="8">
        <f t="shared" si="7"/>
        <v>12882416.349999994</v>
      </c>
      <c r="F29" s="8">
        <f t="shared" si="7"/>
        <v>4509344.05</v>
      </c>
      <c r="G29" s="8">
        <f t="shared" si="7"/>
        <v>30523962.050000001</v>
      </c>
      <c r="H29" s="8">
        <f t="shared" si="7"/>
        <v>55988004.5</v>
      </c>
      <c r="I29" s="8">
        <f t="shared" si="7"/>
        <v>187975175.09499994</v>
      </c>
      <c r="J29" s="8">
        <f t="shared" si="7"/>
        <v>910065791.3402499</v>
      </c>
      <c r="K29" s="8">
        <f t="shared" si="7"/>
        <v>2737729791.7732372</v>
      </c>
      <c r="L29" s="8">
        <f t="shared" si="7"/>
        <v>6477063427.1845732</v>
      </c>
      <c r="M29" s="93">
        <f t="shared" si="7"/>
        <v>10935969755.825352</v>
      </c>
    </row>
    <row r="30" spans="1:13" ht="21" thickBot="1">
      <c r="B30" s="94" t="s">
        <v>237</v>
      </c>
      <c r="C30" s="95">
        <f>C29</f>
        <v>-7129998</v>
      </c>
      <c r="D30" s="95">
        <f>C30+D29</f>
        <v>-7364706.5</v>
      </c>
      <c r="E30" s="95">
        <f>D30+E29</f>
        <v>5517709.849999994</v>
      </c>
      <c r="F30" s="95">
        <f>E30+F29</f>
        <v>10027053.899999995</v>
      </c>
      <c r="G30" s="95">
        <f t="shared" ref="G30:M30" si="8">F30+G29</f>
        <v>40551015.949999996</v>
      </c>
      <c r="H30" s="95">
        <f t="shared" si="8"/>
        <v>96539020.449999988</v>
      </c>
      <c r="I30" s="95">
        <f t="shared" si="8"/>
        <v>284514195.54499996</v>
      </c>
      <c r="J30" s="95">
        <f t="shared" si="8"/>
        <v>1194579986.8852499</v>
      </c>
      <c r="K30" s="95">
        <f t="shared" si="8"/>
        <v>3932309778.6584873</v>
      </c>
      <c r="L30" s="95">
        <f t="shared" si="8"/>
        <v>10409373205.84306</v>
      </c>
      <c r="M30" s="96">
        <f t="shared" si="8"/>
        <v>21345342961.668411</v>
      </c>
    </row>
    <row r="31" spans="1:13"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</row>
    <row r="32" spans="1:13">
      <c r="B32" t="s">
        <v>238</v>
      </c>
      <c r="C32" s="24" t="e">
        <f>C15/C5</f>
        <v>#DIV/0!</v>
      </c>
      <c r="D32" s="24">
        <f>D15/D5</f>
        <v>4.6517857142857146E-2</v>
      </c>
      <c r="E32" s="24">
        <f>E15/E5</f>
        <v>0.29712328767123281</v>
      </c>
      <c r="F32" s="24">
        <f>F15/F5</f>
        <v>9.1465400271370415E-2</v>
      </c>
      <c r="G32" s="24">
        <f>G15/G5</f>
        <v>0.25256587251058316</v>
      </c>
      <c r="H32" s="24">
        <f>H15/H5</f>
        <v>0.22647284132519641</v>
      </c>
      <c r="I32" s="24">
        <f>I15/I5</f>
        <v>0.26600941629648472</v>
      </c>
      <c r="J32" s="24">
        <f>J15/J5</f>
        <v>0.50290897618662311</v>
      </c>
      <c r="K32" s="24">
        <f>K15/K5</f>
        <v>0.61562349146446016</v>
      </c>
      <c r="L32" s="24">
        <f>L15/L5</f>
        <v>0.69046134786470914</v>
      </c>
      <c r="M32" s="24">
        <f>M15/M5</f>
        <v>0.77739312729209809</v>
      </c>
    </row>
    <row r="33" spans="2:13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</row>
    <row r="35" spans="2:13">
      <c r="L35" t="s">
        <v>307</v>
      </c>
    </row>
    <row r="56" spans="2:13">
      <c r="B56" s="8"/>
      <c r="C56" s="8" t="s">
        <v>105</v>
      </c>
      <c r="D56" s="4" t="s">
        <v>106</v>
      </c>
      <c r="E56" s="4" t="s">
        <v>107</v>
      </c>
      <c r="F56" s="4" t="s">
        <v>108</v>
      </c>
      <c r="G56" s="4" t="s">
        <v>109</v>
      </c>
      <c r="H56" s="4" t="s">
        <v>110</v>
      </c>
      <c r="I56" s="4" t="s">
        <v>111</v>
      </c>
      <c r="J56" s="4" t="s">
        <v>112</v>
      </c>
      <c r="K56" s="4" t="s">
        <v>113</v>
      </c>
      <c r="L56" s="4" t="s">
        <v>114</v>
      </c>
      <c r="M56" s="4" t="s">
        <v>115</v>
      </c>
    </row>
    <row r="57" spans="2:13">
      <c r="B57" s="8" t="s">
        <v>157</v>
      </c>
      <c r="C57" s="8">
        <v>0</v>
      </c>
      <c r="D57" s="8">
        <v>22400</v>
      </c>
      <c r="E57" s="8">
        <v>58399.999999999993</v>
      </c>
      <c r="F57" s="8">
        <v>88440</v>
      </c>
      <c r="G57" s="8">
        <v>179058</v>
      </c>
      <c r="H57" s="8">
        <v>360185.1</v>
      </c>
      <c r="I57" s="8">
        <v>1015375.8449999999</v>
      </c>
      <c r="J57" s="8">
        <v>2588207.0527499998</v>
      </c>
      <c r="K57" s="8">
        <v>6355436.7001125002</v>
      </c>
      <c r="L57" s="8">
        <v>13403264.865106873</v>
      </c>
      <c r="M57" s="8">
        <v>20098701.621851537</v>
      </c>
    </row>
    <row r="58" spans="2:13">
      <c r="B58" s="8" t="s">
        <v>209</v>
      </c>
      <c r="C58" s="8">
        <v>-8840</v>
      </c>
      <c r="D58" s="8">
        <v>1042</v>
      </c>
      <c r="E58" s="8">
        <v>17351.999999999993</v>
      </c>
      <c r="F58" s="8">
        <v>8089.2</v>
      </c>
      <c r="G58" s="8">
        <v>45223.94</v>
      </c>
      <c r="H58" s="8">
        <v>81572.142999999996</v>
      </c>
      <c r="I58" s="8">
        <v>270099.53584999993</v>
      </c>
      <c r="J58" s="8">
        <v>1301632.5590575</v>
      </c>
      <c r="K58" s="8">
        <v>3912556.1311046248</v>
      </c>
      <c r="L58" s="8">
        <v>9254436.32454939</v>
      </c>
      <c r="M58" s="8">
        <v>15624592.50832193</v>
      </c>
    </row>
  </sheetData>
  <phoneticPr fontId="3"/>
  <printOptions horizontalCentered="1" verticalCentered="1"/>
  <pageMargins left="0.2" right="0.25" top="0.25" bottom="0.25" header="0.3" footer="0.3"/>
  <pageSetup paperSize="9" scale="68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7C0B1-4905-2146-BD7A-477DA1255324}">
  <dimension ref="A1:P355"/>
  <sheetViews>
    <sheetView zoomScale="101" zoomScaleNormal="101" workbookViewId="0">
      <selection activeCell="D20" sqref="D20"/>
    </sheetView>
  </sheetViews>
  <sheetFormatPr baseColWidth="10" defaultRowHeight="20"/>
  <cols>
    <col min="1" max="1" width="14.85546875" bestFit="1" customWidth="1"/>
    <col min="2" max="2" width="27" style="1" customWidth="1"/>
    <col min="3" max="3" width="27" style="99" customWidth="1"/>
    <col min="4" max="4" width="27" style="1" customWidth="1"/>
    <col min="5" max="5" width="27" style="99" customWidth="1"/>
    <col min="7" max="7" width="12.28515625" customWidth="1"/>
    <col min="8" max="8" width="14.85546875" bestFit="1" customWidth="1"/>
    <col min="9" max="10" width="12.28515625" customWidth="1"/>
  </cols>
  <sheetData>
    <row r="1" spans="1:5">
      <c r="B1" s="98" t="s">
        <v>249</v>
      </c>
      <c r="C1" s="34" t="s">
        <v>250</v>
      </c>
    </row>
    <row r="2" spans="1:5">
      <c r="B2" s="1" t="s">
        <v>251</v>
      </c>
      <c r="C2" s="99" t="s">
        <v>252</v>
      </c>
    </row>
    <row r="3" spans="1:5">
      <c r="B3" s="25" t="s">
        <v>253</v>
      </c>
      <c r="C3" s="100" t="s">
        <v>254</v>
      </c>
      <c r="D3" s="25" t="s">
        <v>253</v>
      </c>
      <c r="E3" s="100" t="s">
        <v>254</v>
      </c>
    </row>
    <row r="4" spans="1:5">
      <c r="B4" s="101" t="s">
        <v>255</v>
      </c>
      <c r="C4" s="102"/>
      <c r="D4" s="101" t="s">
        <v>256</v>
      </c>
      <c r="E4" s="102"/>
    </row>
    <row r="5" spans="1:5">
      <c r="B5" s="103" t="s">
        <v>257</v>
      </c>
      <c r="C5" s="104">
        <v>34000000</v>
      </c>
      <c r="D5" s="101" t="s">
        <v>258</v>
      </c>
      <c r="E5" s="102">
        <v>0</v>
      </c>
    </row>
    <row r="6" spans="1:5">
      <c r="A6" s="105">
        <v>0</v>
      </c>
      <c r="B6" s="101" t="s">
        <v>259</v>
      </c>
      <c r="C6" s="102">
        <v>34000000</v>
      </c>
      <c r="D6" s="101" t="s">
        <v>260</v>
      </c>
      <c r="E6" s="102"/>
    </row>
    <row r="7" spans="1:5">
      <c r="B7" s="101"/>
      <c r="C7" s="102"/>
      <c r="D7" s="101" t="s">
        <v>261</v>
      </c>
      <c r="E7" s="102"/>
    </row>
    <row r="8" spans="1:5">
      <c r="B8" s="103" t="s">
        <v>262</v>
      </c>
      <c r="C8" s="104">
        <v>0</v>
      </c>
      <c r="D8" s="101" t="s">
        <v>263</v>
      </c>
      <c r="E8" s="102">
        <v>10000000</v>
      </c>
    </row>
    <row r="9" spans="1:5">
      <c r="B9" s="106" t="s">
        <v>264</v>
      </c>
      <c r="C9" s="107">
        <v>0</v>
      </c>
      <c r="D9" s="101" t="s">
        <v>265</v>
      </c>
      <c r="E9" s="102"/>
    </row>
    <row r="10" spans="1:5">
      <c r="B10" s="101" t="s">
        <v>266</v>
      </c>
      <c r="C10" s="102"/>
      <c r="D10" s="101" t="s">
        <v>267</v>
      </c>
      <c r="E10" s="102">
        <v>5000000</v>
      </c>
    </row>
    <row r="11" spans="1:5">
      <c r="B11" s="101" t="s">
        <v>268</v>
      </c>
      <c r="C11" s="102"/>
      <c r="D11" s="101" t="s">
        <v>269</v>
      </c>
      <c r="E11" s="102">
        <v>5000000</v>
      </c>
    </row>
    <row r="12" spans="1:5">
      <c r="B12" s="101" t="s">
        <v>99</v>
      </c>
      <c r="C12" s="102"/>
      <c r="D12" s="101"/>
      <c r="E12" s="102"/>
    </row>
    <row r="13" spans="1:5">
      <c r="B13" s="106" t="s">
        <v>270</v>
      </c>
      <c r="C13" s="107">
        <v>0</v>
      </c>
      <c r="D13" s="101"/>
      <c r="E13" s="102"/>
    </row>
    <row r="14" spans="1:5">
      <c r="B14" s="101" t="s">
        <v>271</v>
      </c>
      <c r="C14" s="102"/>
      <c r="D14" s="101"/>
      <c r="E14" s="102"/>
    </row>
    <row r="15" spans="1:5">
      <c r="B15" s="101"/>
      <c r="C15" s="102"/>
      <c r="D15" s="25" t="s">
        <v>272</v>
      </c>
      <c r="E15" s="108">
        <v>10000000</v>
      </c>
    </row>
    <row r="16" spans="1:5">
      <c r="B16" s="101"/>
      <c r="C16" s="102"/>
      <c r="D16" s="101" t="s">
        <v>273</v>
      </c>
      <c r="E16" s="102"/>
    </row>
    <row r="17" spans="1:5">
      <c r="B17" s="101"/>
      <c r="C17" s="102"/>
      <c r="D17" s="101" t="s">
        <v>274</v>
      </c>
      <c r="E17" s="102">
        <v>24000000</v>
      </c>
    </row>
    <row r="18" spans="1:5">
      <c r="B18" s="101"/>
      <c r="C18" s="102"/>
      <c r="D18" s="101" t="s">
        <v>275</v>
      </c>
      <c r="E18" s="102">
        <v>24000000</v>
      </c>
    </row>
    <row r="19" spans="1:5">
      <c r="B19" s="101" t="s">
        <v>276</v>
      </c>
      <c r="C19" s="102">
        <v>0</v>
      </c>
      <c r="D19" s="101" t="s">
        <v>277</v>
      </c>
      <c r="E19" s="102">
        <v>0</v>
      </c>
    </row>
    <row r="20" spans="1:5">
      <c r="B20" s="101"/>
      <c r="C20" s="102"/>
      <c r="D20" s="101" t="s">
        <v>278</v>
      </c>
      <c r="E20" s="102"/>
    </row>
    <row r="21" spans="1:5">
      <c r="B21" s="101" t="s">
        <v>279</v>
      </c>
      <c r="C21" s="102">
        <v>0</v>
      </c>
      <c r="D21" s="101" t="s">
        <v>280</v>
      </c>
      <c r="E21" s="102">
        <v>0</v>
      </c>
    </row>
    <row r="22" spans="1:5">
      <c r="B22" s="101"/>
      <c r="C22" s="102"/>
      <c r="D22" s="25" t="s">
        <v>281</v>
      </c>
      <c r="E22" s="108">
        <v>24000000</v>
      </c>
    </row>
    <row r="23" spans="1:5">
      <c r="B23" s="25"/>
      <c r="C23" s="108">
        <v>34000000</v>
      </c>
      <c r="D23" s="25" t="s">
        <v>282</v>
      </c>
      <c r="E23" s="108">
        <v>34000000</v>
      </c>
    </row>
    <row r="24" spans="1:5">
      <c r="B24"/>
      <c r="C24"/>
      <c r="D24"/>
      <c r="E24"/>
    </row>
    <row r="25" spans="1:5">
      <c r="B25"/>
      <c r="C25"/>
      <c r="D25"/>
      <c r="E25"/>
    </row>
    <row r="26" spans="1:5">
      <c r="B26"/>
      <c r="C26"/>
      <c r="D26"/>
      <c r="E26"/>
    </row>
    <row r="27" spans="1:5">
      <c r="B27" s="98" t="s">
        <v>249</v>
      </c>
      <c r="C27" s="34" t="s">
        <v>250</v>
      </c>
      <c r="D27"/>
      <c r="E27"/>
    </row>
    <row r="28" spans="1:5">
      <c r="B28" s="1" t="s">
        <v>283</v>
      </c>
      <c r="C28" s="109">
        <v>45748</v>
      </c>
    </row>
    <row r="29" spans="1:5">
      <c r="B29" s="25" t="s">
        <v>253</v>
      </c>
      <c r="C29" s="100" t="s">
        <v>254</v>
      </c>
      <c r="D29" s="25" t="s">
        <v>253</v>
      </c>
      <c r="E29" s="100" t="s">
        <v>254</v>
      </c>
    </row>
    <row r="30" spans="1:5">
      <c r="B30" s="101" t="s">
        <v>255</v>
      </c>
      <c r="C30" s="102"/>
      <c r="D30" s="101" t="s">
        <v>256</v>
      </c>
      <c r="E30" s="102"/>
    </row>
    <row r="31" spans="1:5">
      <c r="B31" s="106" t="s">
        <v>257</v>
      </c>
      <c r="C31" s="107">
        <v>24600000</v>
      </c>
      <c r="D31" s="101" t="s">
        <v>258</v>
      </c>
      <c r="E31" s="102">
        <v>0</v>
      </c>
    </row>
    <row r="32" spans="1:5">
      <c r="A32" s="105">
        <v>0</v>
      </c>
      <c r="B32" s="101" t="s">
        <v>259</v>
      </c>
      <c r="C32" s="102">
        <v>24600000</v>
      </c>
      <c r="D32" s="101" t="s">
        <v>260</v>
      </c>
      <c r="E32" s="102"/>
    </row>
    <row r="33" spans="2:5">
      <c r="B33" s="101"/>
      <c r="C33" s="102"/>
      <c r="D33" s="101" t="s">
        <v>261</v>
      </c>
      <c r="E33" s="102"/>
    </row>
    <row r="34" spans="2:5">
      <c r="B34" s="106" t="s">
        <v>262</v>
      </c>
      <c r="C34" s="107">
        <v>9400000</v>
      </c>
      <c r="D34" s="101" t="s">
        <v>263</v>
      </c>
      <c r="E34" s="110">
        <v>10000000</v>
      </c>
    </row>
    <row r="35" spans="2:5">
      <c r="B35" s="106" t="s">
        <v>264</v>
      </c>
      <c r="C35" s="107">
        <v>400000</v>
      </c>
      <c r="D35" s="101" t="s">
        <v>265</v>
      </c>
      <c r="E35" s="102"/>
    </row>
    <row r="36" spans="2:5">
      <c r="B36" s="101" t="s">
        <v>266</v>
      </c>
      <c r="C36" s="102"/>
      <c r="D36" s="101" t="s">
        <v>267</v>
      </c>
      <c r="E36" s="111">
        <v>5000000</v>
      </c>
    </row>
    <row r="37" spans="2:5">
      <c r="B37" s="101" t="s">
        <v>268</v>
      </c>
      <c r="C37" s="111">
        <v>0</v>
      </c>
      <c r="D37" s="101" t="s">
        <v>269</v>
      </c>
      <c r="E37" s="111">
        <v>5000000</v>
      </c>
    </row>
    <row r="38" spans="2:5">
      <c r="B38" s="101" t="s">
        <v>99</v>
      </c>
      <c r="C38" s="111">
        <v>400000</v>
      </c>
      <c r="D38" s="101"/>
      <c r="E38" s="102"/>
    </row>
    <row r="39" spans="2:5">
      <c r="B39" s="106" t="s">
        <v>270</v>
      </c>
      <c r="C39" s="107">
        <v>9000000</v>
      </c>
      <c r="D39" s="101"/>
      <c r="E39" s="102"/>
    </row>
    <row r="40" spans="2:5">
      <c r="B40" s="101" t="s">
        <v>271</v>
      </c>
      <c r="C40" s="111">
        <v>9000000</v>
      </c>
      <c r="D40" s="101"/>
      <c r="E40" s="102"/>
    </row>
    <row r="41" spans="2:5">
      <c r="B41" s="101"/>
      <c r="C41" s="102"/>
      <c r="D41" s="25" t="s">
        <v>272</v>
      </c>
      <c r="E41" s="108">
        <v>10000000</v>
      </c>
    </row>
    <row r="42" spans="2:5">
      <c r="B42" s="101"/>
      <c r="C42" s="102"/>
      <c r="D42" s="101" t="s">
        <v>273</v>
      </c>
      <c r="E42" s="102"/>
    </row>
    <row r="43" spans="2:5">
      <c r="B43" s="101"/>
      <c r="C43" s="102"/>
      <c r="D43" s="101" t="s">
        <v>274</v>
      </c>
      <c r="E43" s="102">
        <v>24000000</v>
      </c>
    </row>
    <row r="44" spans="2:5">
      <c r="B44" s="101"/>
      <c r="C44" s="102"/>
      <c r="D44" s="101" t="s">
        <v>275</v>
      </c>
      <c r="E44" s="102">
        <v>24000000</v>
      </c>
    </row>
    <row r="45" spans="2:5">
      <c r="B45" s="101" t="s">
        <v>276</v>
      </c>
      <c r="C45" s="102">
        <v>0</v>
      </c>
      <c r="D45" s="101" t="s">
        <v>277</v>
      </c>
      <c r="E45" s="102">
        <v>0</v>
      </c>
    </row>
    <row r="46" spans="2:5">
      <c r="B46" s="101"/>
      <c r="C46" s="102"/>
      <c r="D46" s="101" t="s">
        <v>278</v>
      </c>
      <c r="E46" s="102"/>
    </row>
    <row r="47" spans="2:5">
      <c r="B47" s="101" t="s">
        <v>279</v>
      </c>
      <c r="C47" s="102">
        <v>0</v>
      </c>
      <c r="D47" s="101" t="s">
        <v>280</v>
      </c>
      <c r="E47" s="102">
        <v>0</v>
      </c>
    </row>
    <row r="48" spans="2:5">
      <c r="B48" s="101"/>
      <c r="C48" s="102"/>
      <c r="D48" s="25" t="s">
        <v>281</v>
      </c>
      <c r="E48" s="108">
        <v>24000000</v>
      </c>
    </row>
    <row r="49" spans="1:5">
      <c r="B49" s="25"/>
      <c r="C49" s="108">
        <v>34000000</v>
      </c>
      <c r="D49" s="25" t="s">
        <v>282</v>
      </c>
      <c r="E49" s="108">
        <v>34000000</v>
      </c>
    </row>
    <row r="53" spans="1:5">
      <c r="B53" s="98" t="s">
        <v>249</v>
      </c>
      <c r="C53" s="34" t="s">
        <v>250</v>
      </c>
    </row>
    <row r="54" spans="1:5">
      <c r="C54" s="109">
        <v>46112</v>
      </c>
    </row>
    <row r="55" spans="1:5">
      <c r="A55" s="23" t="s">
        <v>284</v>
      </c>
      <c r="B55" s="25" t="s">
        <v>253</v>
      </c>
      <c r="C55" s="100" t="s">
        <v>254</v>
      </c>
      <c r="D55" s="25" t="s">
        <v>253</v>
      </c>
      <c r="E55" s="100" t="s">
        <v>254</v>
      </c>
    </row>
    <row r="56" spans="1:5">
      <c r="B56" s="101" t="s">
        <v>255</v>
      </c>
      <c r="C56" s="102"/>
      <c r="D56" s="101" t="s">
        <v>256</v>
      </c>
      <c r="E56" s="102"/>
    </row>
    <row r="57" spans="1:5">
      <c r="B57" s="106" t="s">
        <v>257</v>
      </c>
      <c r="C57" s="107">
        <v>20570002</v>
      </c>
      <c r="D57" s="101" t="s">
        <v>258</v>
      </c>
      <c r="E57" s="102">
        <v>0</v>
      </c>
    </row>
    <row r="58" spans="1:5">
      <c r="A58" s="105">
        <v>0</v>
      </c>
      <c r="B58" s="101" t="s">
        <v>259</v>
      </c>
      <c r="C58" s="111">
        <v>20570002</v>
      </c>
      <c r="D58" s="101" t="s">
        <v>260</v>
      </c>
      <c r="E58" s="102"/>
    </row>
    <row r="59" spans="1:5">
      <c r="B59" s="101"/>
      <c r="C59" s="102"/>
      <c r="D59" s="101" t="s">
        <v>261</v>
      </c>
      <c r="E59" s="102"/>
    </row>
    <row r="60" spans="1:5">
      <c r="B60" s="106" t="s">
        <v>262</v>
      </c>
      <c r="C60" s="107">
        <v>6300000</v>
      </c>
      <c r="D60" s="101" t="s">
        <v>263</v>
      </c>
      <c r="E60" s="102">
        <v>10000000</v>
      </c>
    </row>
    <row r="61" spans="1:5">
      <c r="B61" s="106" t="s">
        <v>264</v>
      </c>
      <c r="C61" s="107">
        <v>300000</v>
      </c>
      <c r="D61" s="101" t="s">
        <v>265</v>
      </c>
      <c r="E61" s="102"/>
    </row>
    <row r="62" spans="1:5">
      <c r="B62" s="101" t="s">
        <v>266</v>
      </c>
      <c r="C62" s="102"/>
      <c r="D62" s="101" t="s">
        <v>267</v>
      </c>
      <c r="E62" s="111">
        <v>5000000</v>
      </c>
    </row>
    <row r="63" spans="1:5">
      <c r="B63" s="101" t="s">
        <v>268</v>
      </c>
      <c r="C63" s="111">
        <v>0</v>
      </c>
      <c r="D63" s="101" t="s">
        <v>269</v>
      </c>
      <c r="E63" s="111">
        <v>5000000</v>
      </c>
    </row>
    <row r="64" spans="1:5">
      <c r="B64" s="101" t="s">
        <v>99</v>
      </c>
      <c r="C64" s="111">
        <v>300000</v>
      </c>
      <c r="D64" s="101"/>
      <c r="E64" s="102"/>
    </row>
    <row r="65" spans="2:5">
      <c r="B65" s="106" t="s">
        <v>270</v>
      </c>
      <c r="C65" s="107">
        <v>6000000</v>
      </c>
      <c r="D65" s="101"/>
      <c r="E65" s="102"/>
    </row>
    <row r="66" spans="2:5">
      <c r="B66" s="101" t="s">
        <v>271</v>
      </c>
      <c r="C66" s="111">
        <v>6000000</v>
      </c>
      <c r="D66" s="101"/>
      <c r="E66" s="102"/>
    </row>
    <row r="67" spans="2:5">
      <c r="B67" s="101"/>
      <c r="C67" s="102"/>
      <c r="D67" s="25" t="s">
        <v>272</v>
      </c>
      <c r="E67" s="108">
        <v>10000000</v>
      </c>
    </row>
    <row r="68" spans="2:5">
      <c r="B68" s="101"/>
      <c r="C68" s="102"/>
      <c r="D68" s="101" t="s">
        <v>273</v>
      </c>
      <c r="E68" s="102"/>
    </row>
    <row r="69" spans="2:5">
      <c r="B69" s="101"/>
      <c r="C69" s="102"/>
      <c r="D69" s="101" t="s">
        <v>274</v>
      </c>
      <c r="E69" s="102">
        <v>16870002</v>
      </c>
    </row>
    <row r="70" spans="2:5">
      <c r="B70" s="101"/>
      <c r="C70" s="102"/>
      <c r="D70" s="101" t="s">
        <v>275</v>
      </c>
      <c r="E70" s="102">
        <v>24000000</v>
      </c>
    </row>
    <row r="71" spans="2:5">
      <c r="B71" s="101" t="s">
        <v>276</v>
      </c>
      <c r="C71" s="102">
        <v>0</v>
      </c>
      <c r="D71" s="101" t="s">
        <v>277</v>
      </c>
      <c r="E71" s="102">
        <v>0</v>
      </c>
    </row>
    <row r="72" spans="2:5">
      <c r="B72" s="101"/>
      <c r="C72" s="102"/>
      <c r="D72" s="101" t="s">
        <v>278</v>
      </c>
      <c r="E72" s="111">
        <v>-7129998</v>
      </c>
    </row>
    <row r="73" spans="2:5">
      <c r="B73" s="101" t="s">
        <v>279</v>
      </c>
      <c r="C73" s="102">
        <v>0</v>
      </c>
      <c r="D73" s="101" t="s">
        <v>280</v>
      </c>
      <c r="E73" s="102">
        <v>0</v>
      </c>
    </row>
    <row r="74" spans="2:5">
      <c r="B74" s="101"/>
      <c r="C74" s="102"/>
      <c r="D74" s="25" t="s">
        <v>281</v>
      </c>
      <c r="E74" s="108">
        <v>16870002</v>
      </c>
    </row>
    <row r="75" spans="2:5">
      <c r="B75" s="25"/>
      <c r="C75" s="108">
        <v>26870002</v>
      </c>
      <c r="D75" s="25" t="s">
        <v>282</v>
      </c>
      <c r="E75" s="108">
        <v>26870002</v>
      </c>
    </row>
    <row r="79" spans="2:5">
      <c r="B79" s="98" t="s">
        <v>249</v>
      </c>
      <c r="C79" s="34" t="s">
        <v>250</v>
      </c>
      <c r="E79" s="99" t="s">
        <v>285</v>
      </c>
    </row>
    <row r="80" spans="2:5">
      <c r="C80" s="109">
        <v>46477</v>
      </c>
    </row>
    <row r="81" spans="1:16">
      <c r="A81" s="23" t="s">
        <v>286</v>
      </c>
      <c r="B81" s="25" t="s">
        <v>253</v>
      </c>
      <c r="C81" s="100" t="s">
        <v>254</v>
      </c>
      <c r="D81" s="25" t="s">
        <v>253</v>
      </c>
      <c r="E81" s="100" t="s">
        <v>254</v>
      </c>
    </row>
    <row r="82" spans="1:16">
      <c r="B82" s="101" t="s">
        <v>255</v>
      </c>
      <c r="C82" s="102"/>
      <c r="D82" s="101" t="s">
        <v>256</v>
      </c>
      <c r="E82" s="102"/>
    </row>
    <row r="83" spans="1:16">
      <c r="B83" s="106" t="s">
        <v>257</v>
      </c>
      <c r="C83" s="107">
        <v>9935293.5</v>
      </c>
      <c r="D83" s="101" t="s">
        <v>258</v>
      </c>
      <c r="E83" s="102">
        <v>0</v>
      </c>
    </row>
    <row r="84" spans="1:16">
      <c r="A84" s="105">
        <v>0</v>
      </c>
      <c r="B84" s="101" t="s">
        <v>259</v>
      </c>
      <c r="C84" s="111">
        <v>9935293.5</v>
      </c>
      <c r="D84" s="101" t="s">
        <v>260</v>
      </c>
      <c r="E84" s="102"/>
    </row>
    <row r="85" spans="1:16">
      <c r="B85" s="101"/>
      <c r="C85" s="102"/>
      <c r="D85" s="101" t="s">
        <v>261</v>
      </c>
      <c r="E85" s="102"/>
    </row>
    <row r="86" spans="1:16">
      <c r="B86" s="106" t="s">
        <v>262</v>
      </c>
      <c r="C86" s="107">
        <v>15700000</v>
      </c>
      <c r="D86" s="101" t="s">
        <v>263</v>
      </c>
      <c r="E86" s="102">
        <v>9000000</v>
      </c>
    </row>
    <row r="87" spans="1:16">
      <c r="B87" s="103" t="s">
        <v>264</v>
      </c>
      <c r="C87" s="104">
        <v>200000</v>
      </c>
      <c r="D87" s="101" t="s">
        <v>265</v>
      </c>
      <c r="E87" s="102"/>
    </row>
    <row r="88" spans="1:16">
      <c r="B88" s="101" t="s">
        <v>287</v>
      </c>
      <c r="C88" s="102"/>
      <c r="D88" s="101" t="s">
        <v>288</v>
      </c>
      <c r="E88" s="102"/>
    </row>
    <row r="89" spans="1:16">
      <c r="B89" s="101" t="s">
        <v>266</v>
      </c>
      <c r="C89" s="102"/>
      <c r="D89" s="101" t="s">
        <v>267</v>
      </c>
      <c r="E89" s="111">
        <v>4500000</v>
      </c>
      <c r="P89" s="97">
        <f>O89-概算モデル!$M$14</f>
        <v>-3067200000</v>
      </c>
    </row>
    <row r="90" spans="1:16">
      <c r="B90" s="101" t="s">
        <v>268</v>
      </c>
      <c r="C90" s="111">
        <v>0</v>
      </c>
      <c r="D90" s="101" t="s">
        <v>269</v>
      </c>
      <c r="E90" s="111">
        <v>4500000</v>
      </c>
    </row>
    <row r="91" spans="1:16">
      <c r="B91" s="101" t="s">
        <v>99</v>
      </c>
      <c r="C91" s="111">
        <v>200000</v>
      </c>
      <c r="D91" s="101"/>
      <c r="E91" s="102"/>
    </row>
    <row r="92" spans="1:16">
      <c r="B92" s="103" t="s">
        <v>270</v>
      </c>
      <c r="C92" s="104">
        <v>15500000</v>
      </c>
      <c r="D92" s="101"/>
      <c r="E92" s="102"/>
    </row>
    <row r="93" spans="1:16">
      <c r="B93" s="101" t="s">
        <v>271</v>
      </c>
      <c r="C93" s="111">
        <v>15500000</v>
      </c>
      <c r="D93" s="101"/>
      <c r="E93" s="102"/>
    </row>
    <row r="94" spans="1:16">
      <c r="B94" s="101"/>
      <c r="C94" s="102"/>
      <c r="D94" s="25" t="s">
        <v>272</v>
      </c>
      <c r="E94" s="108">
        <v>9000000</v>
      </c>
    </row>
    <row r="95" spans="1:16">
      <c r="B95" s="112"/>
      <c r="C95" s="102"/>
      <c r="D95" s="101" t="s">
        <v>273</v>
      </c>
      <c r="E95" s="102"/>
    </row>
    <row r="96" spans="1:16">
      <c r="B96" s="101"/>
      <c r="C96" s="102"/>
      <c r="D96" s="101" t="s">
        <v>274</v>
      </c>
      <c r="E96" s="102">
        <v>16635293.5</v>
      </c>
    </row>
    <row r="97" spans="1:5">
      <c r="B97" s="101"/>
      <c r="C97" s="102"/>
      <c r="D97" s="101" t="s">
        <v>275</v>
      </c>
      <c r="E97" s="102">
        <v>24000000</v>
      </c>
    </row>
    <row r="98" spans="1:5">
      <c r="B98" s="101" t="s">
        <v>276</v>
      </c>
      <c r="C98" s="102">
        <v>0</v>
      </c>
      <c r="D98" s="101" t="s">
        <v>277</v>
      </c>
      <c r="E98" s="102">
        <v>0</v>
      </c>
    </row>
    <row r="99" spans="1:5">
      <c r="B99" s="101"/>
      <c r="C99" s="102"/>
      <c r="D99" s="101" t="s">
        <v>278</v>
      </c>
      <c r="E99" s="111">
        <v>-7364706.5</v>
      </c>
    </row>
    <row r="100" spans="1:5">
      <c r="B100" s="101" t="s">
        <v>279</v>
      </c>
      <c r="C100" s="102">
        <v>0</v>
      </c>
      <c r="D100" s="101" t="s">
        <v>280</v>
      </c>
      <c r="E100" s="102">
        <v>0</v>
      </c>
    </row>
    <row r="101" spans="1:5">
      <c r="B101" s="101"/>
      <c r="C101" s="102"/>
      <c r="D101" s="25" t="s">
        <v>281</v>
      </c>
      <c r="E101" s="108">
        <v>16635293.5</v>
      </c>
    </row>
    <row r="102" spans="1:5">
      <c r="B102" s="25"/>
      <c r="C102" s="108">
        <v>25635293.5</v>
      </c>
      <c r="D102" s="25" t="s">
        <v>282</v>
      </c>
      <c r="E102" s="108">
        <v>25635293.5</v>
      </c>
    </row>
    <row r="106" spans="1:5">
      <c r="B106" s="98" t="s">
        <v>249</v>
      </c>
      <c r="C106" s="34" t="s">
        <v>250</v>
      </c>
    </row>
    <row r="107" spans="1:5">
      <c r="C107" s="109">
        <v>46843</v>
      </c>
    </row>
    <row r="108" spans="1:5">
      <c r="A108" s="23" t="s">
        <v>289</v>
      </c>
      <c r="B108" s="25" t="s">
        <v>253</v>
      </c>
      <c r="C108" s="100" t="s">
        <v>254</v>
      </c>
      <c r="D108" s="25" t="s">
        <v>253</v>
      </c>
      <c r="E108" s="100" t="s">
        <v>254</v>
      </c>
    </row>
    <row r="109" spans="1:5">
      <c r="B109" s="101" t="s">
        <v>255</v>
      </c>
      <c r="C109" s="102"/>
      <c r="D109" s="101" t="s">
        <v>256</v>
      </c>
      <c r="E109" s="102"/>
    </row>
    <row r="110" spans="1:5">
      <c r="B110" s="106" t="s">
        <v>257</v>
      </c>
      <c r="C110" s="107">
        <v>29917709.849999994</v>
      </c>
      <c r="D110" s="101" t="s">
        <v>258</v>
      </c>
      <c r="E110" s="102">
        <v>0</v>
      </c>
    </row>
    <row r="111" spans="1:5">
      <c r="A111" s="105">
        <v>0</v>
      </c>
      <c r="B111" s="101" t="s">
        <v>259</v>
      </c>
      <c r="C111" s="111">
        <v>29917709.849999994</v>
      </c>
      <c r="D111" s="101" t="s">
        <v>260</v>
      </c>
      <c r="E111" s="102"/>
    </row>
    <row r="112" spans="1:5">
      <c r="B112" s="101"/>
      <c r="C112" s="102"/>
      <c r="D112" s="101" t="s">
        <v>261</v>
      </c>
      <c r="E112" s="102"/>
    </row>
    <row r="113" spans="2:5">
      <c r="B113" s="106" t="s">
        <v>262</v>
      </c>
      <c r="C113" s="107">
        <v>7600000</v>
      </c>
      <c r="D113" s="101" t="s">
        <v>263</v>
      </c>
      <c r="E113" s="102">
        <v>8000000</v>
      </c>
    </row>
    <row r="114" spans="2:5">
      <c r="B114" s="106" t="s">
        <v>264</v>
      </c>
      <c r="C114" s="107">
        <v>100000</v>
      </c>
      <c r="D114" s="101" t="s">
        <v>265</v>
      </c>
      <c r="E114" s="102"/>
    </row>
    <row r="115" spans="2:5">
      <c r="B115" s="101" t="s">
        <v>287</v>
      </c>
      <c r="C115" s="102"/>
      <c r="D115" s="101" t="s">
        <v>288</v>
      </c>
      <c r="E115" s="102"/>
    </row>
    <row r="116" spans="2:5">
      <c r="B116" s="101" t="s">
        <v>266</v>
      </c>
      <c r="C116" s="102"/>
      <c r="D116" s="101" t="s">
        <v>267</v>
      </c>
      <c r="E116" s="111">
        <v>4000000</v>
      </c>
    </row>
    <row r="117" spans="2:5">
      <c r="B117" s="101" t="s">
        <v>268</v>
      </c>
      <c r="C117" s="111">
        <v>0</v>
      </c>
      <c r="D117" s="101" t="s">
        <v>269</v>
      </c>
      <c r="E117" s="111">
        <v>4000000</v>
      </c>
    </row>
    <row r="118" spans="2:5">
      <c r="B118" s="101" t="s">
        <v>99</v>
      </c>
      <c r="C118" s="111">
        <v>100000</v>
      </c>
      <c r="D118" s="101"/>
      <c r="E118" s="102"/>
    </row>
    <row r="119" spans="2:5">
      <c r="B119" s="106" t="s">
        <v>270</v>
      </c>
      <c r="C119" s="107">
        <v>7500000</v>
      </c>
      <c r="D119" s="101"/>
      <c r="E119" s="102"/>
    </row>
    <row r="120" spans="2:5">
      <c r="B120" s="101" t="s">
        <v>271</v>
      </c>
      <c r="C120" s="111">
        <v>7500000</v>
      </c>
      <c r="D120" s="101"/>
      <c r="E120" s="102"/>
    </row>
    <row r="121" spans="2:5">
      <c r="B121" s="101"/>
      <c r="C121" s="102"/>
      <c r="D121" s="25" t="s">
        <v>272</v>
      </c>
      <c r="E121" s="108">
        <v>8000000</v>
      </c>
    </row>
    <row r="122" spans="2:5">
      <c r="B122" s="101"/>
      <c r="C122" s="102"/>
      <c r="D122" s="101" t="s">
        <v>273</v>
      </c>
      <c r="E122" s="102"/>
    </row>
    <row r="123" spans="2:5">
      <c r="B123" s="101"/>
      <c r="C123" s="102"/>
      <c r="D123" s="101" t="s">
        <v>274</v>
      </c>
      <c r="E123" s="102">
        <v>29517709.849999994</v>
      </c>
    </row>
    <row r="124" spans="2:5">
      <c r="B124" s="101"/>
      <c r="C124" s="102"/>
      <c r="D124" s="101" t="s">
        <v>275</v>
      </c>
      <c r="E124" s="102">
        <v>24000000</v>
      </c>
    </row>
    <row r="125" spans="2:5">
      <c r="B125" s="101" t="s">
        <v>276</v>
      </c>
      <c r="C125" s="102">
        <v>0</v>
      </c>
      <c r="D125" s="101" t="s">
        <v>277</v>
      </c>
      <c r="E125" s="102">
        <v>0</v>
      </c>
    </row>
    <row r="126" spans="2:5">
      <c r="B126" s="101"/>
      <c r="C126" s="102"/>
      <c r="D126" s="101" t="s">
        <v>278</v>
      </c>
      <c r="E126" s="111">
        <v>5517709.849999994</v>
      </c>
    </row>
    <row r="127" spans="2:5">
      <c r="B127" s="101" t="s">
        <v>279</v>
      </c>
      <c r="C127" s="102">
        <v>0</v>
      </c>
      <c r="D127" s="101" t="s">
        <v>280</v>
      </c>
      <c r="E127" s="102">
        <v>0</v>
      </c>
    </row>
    <row r="128" spans="2:5">
      <c r="B128" s="101"/>
      <c r="C128" s="102"/>
      <c r="D128" s="25" t="s">
        <v>281</v>
      </c>
      <c r="E128" s="108">
        <v>29517709.849999994</v>
      </c>
    </row>
    <row r="129" spans="1:5">
      <c r="B129" s="25"/>
      <c r="C129" s="108">
        <v>37517709.849999994</v>
      </c>
      <c r="D129" s="25" t="s">
        <v>282</v>
      </c>
      <c r="E129" s="108">
        <v>37517709.849999994</v>
      </c>
    </row>
    <row r="133" spans="1:5">
      <c r="B133" s="98" t="s">
        <v>249</v>
      </c>
      <c r="C133" s="34" t="s">
        <v>250</v>
      </c>
    </row>
    <row r="134" spans="1:5">
      <c r="B134" s="1" t="s">
        <v>251</v>
      </c>
      <c r="C134" s="109">
        <v>47208</v>
      </c>
    </row>
    <row r="135" spans="1:5">
      <c r="A135" s="23" t="s">
        <v>290</v>
      </c>
      <c r="B135" s="25" t="s">
        <v>253</v>
      </c>
      <c r="C135" s="100" t="s">
        <v>254</v>
      </c>
      <c r="D135" s="25" t="s">
        <v>253</v>
      </c>
      <c r="E135" s="100" t="s">
        <v>254</v>
      </c>
    </row>
    <row r="136" spans="1:5">
      <c r="B136" s="101" t="s">
        <v>255</v>
      </c>
      <c r="C136" s="102"/>
      <c r="D136" s="101" t="s">
        <v>256</v>
      </c>
      <c r="E136" s="102"/>
    </row>
    <row r="137" spans="1:5">
      <c r="B137" s="106" t="s">
        <v>257</v>
      </c>
      <c r="C137" s="107">
        <v>38527053.899999991</v>
      </c>
      <c r="D137" s="101" t="s">
        <v>258</v>
      </c>
      <c r="E137" s="102">
        <v>0</v>
      </c>
    </row>
    <row r="138" spans="1:5">
      <c r="A138" s="105">
        <v>0</v>
      </c>
      <c r="B138" s="101" t="s">
        <v>259</v>
      </c>
      <c r="C138" s="111">
        <v>38527053.899999991</v>
      </c>
      <c r="D138" s="101" t="s">
        <v>260</v>
      </c>
      <c r="E138" s="102"/>
    </row>
    <row r="139" spans="1:5">
      <c r="B139" s="101"/>
      <c r="C139" s="102"/>
      <c r="D139" s="101" t="s">
        <v>261</v>
      </c>
      <c r="E139" s="102"/>
    </row>
    <row r="140" spans="1:5">
      <c r="B140" s="106" t="s">
        <v>262</v>
      </c>
      <c r="C140" s="107">
        <v>2500000</v>
      </c>
      <c r="D140" s="101" t="s">
        <v>263</v>
      </c>
      <c r="E140" s="102">
        <v>7000000</v>
      </c>
    </row>
    <row r="141" spans="1:5">
      <c r="B141" s="106" t="s">
        <v>264</v>
      </c>
      <c r="C141" s="107">
        <v>0</v>
      </c>
      <c r="D141" s="101" t="s">
        <v>265</v>
      </c>
      <c r="E141" s="102"/>
    </row>
    <row r="142" spans="1:5">
      <c r="B142" s="101" t="s">
        <v>287</v>
      </c>
      <c r="C142" s="102"/>
      <c r="D142" s="101" t="s">
        <v>288</v>
      </c>
      <c r="E142" s="102"/>
    </row>
    <row r="143" spans="1:5">
      <c r="B143" s="101" t="s">
        <v>266</v>
      </c>
      <c r="C143" s="102"/>
      <c r="D143" s="101" t="s">
        <v>267</v>
      </c>
      <c r="E143" s="111">
        <v>3500000</v>
      </c>
    </row>
    <row r="144" spans="1:5">
      <c r="B144" s="101" t="s">
        <v>268</v>
      </c>
      <c r="C144" s="111">
        <v>0</v>
      </c>
      <c r="D144" s="101" t="s">
        <v>269</v>
      </c>
      <c r="E144" s="111">
        <v>3500000</v>
      </c>
    </row>
    <row r="145" spans="2:5">
      <c r="B145" s="101" t="s">
        <v>99</v>
      </c>
      <c r="C145" s="111">
        <v>0</v>
      </c>
      <c r="D145" s="101"/>
      <c r="E145" s="102"/>
    </row>
    <row r="146" spans="2:5">
      <c r="B146" s="106" t="s">
        <v>270</v>
      </c>
      <c r="C146" s="107">
        <v>2500000</v>
      </c>
      <c r="D146" s="101"/>
      <c r="E146" s="102"/>
    </row>
    <row r="147" spans="2:5">
      <c r="B147" s="101" t="s">
        <v>271</v>
      </c>
      <c r="C147" s="111">
        <v>2500000</v>
      </c>
      <c r="D147" s="101"/>
      <c r="E147" s="102"/>
    </row>
    <row r="148" spans="2:5">
      <c r="B148" s="101"/>
      <c r="C148" s="102"/>
      <c r="D148" s="25" t="s">
        <v>272</v>
      </c>
      <c r="E148" s="108">
        <v>7000000</v>
      </c>
    </row>
    <row r="149" spans="2:5">
      <c r="B149" s="101"/>
      <c r="C149" s="102"/>
      <c r="D149" s="101" t="s">
        <v>273</v>
      </c>
      <c r="E149" s="102"/>
    </row>
    <row r="150" spans="2:5">
      <c r="B150" s="101"/>
      <c r="C150" s="102"/>
      <c r="D150" s="101" t="s">
        <v>274</v>
      </c>
      <c r="E150" s="102">
        <v>34027053.899999991</v>
      </c>
    </row>
    <row r="151" spans="2:5">
      <c r="B151" s="101"/>
      <c r="C151" s="102"/>
      <c r="D151" s="101" t="s">
        <v>275</v>
      </c>
      <c r="E151" s="102">
        <v>24000000</v>
      </c>
    </row>
    <row r="152" spans="2:5">
      <c r="B152" s="101" t="s">
        <v>276</v>
      </c>
      <c r="C152" s="102">
        <v>0</v>
      </c>
      <c r="D152" s="101" t="s">
        <v>277</v>
      </c>
      <c r="E152" s="102">
        <v>0</v>
      </c>
    </row>
    <row r="153" spans="2:5">
      <c r="B153" s="101"/>
      <c r="C153" s="102"/>
      <c r="D153" s="101" t="s">
        <v>278</v>
      </c>
      <c r="E153" s="111">
        <v>10027053.899999995</v>
      </c>
    </row>
    <row r="154" spans="2:5">
      <c r="B154" s="101" t="s">
        <v>279</v>
      </c>
      <c r="C154" s="102">
        <v>0</v>
      </c>
      <c r="D154" s="101" t="s">
        <v>280</v>
      </c>
      <c r="E154" s="102">
        <v>0</v>
      </c>
    </row>
    <row r="155" spans="2:5">
      <c r="B155" s="101"/>
      <c r="C155" s="102"/>
      <c r="D155" s="25" t="s">
        <v>281</v>
      </c>
      <c r="E155" s="108">
        <v>34027053.899999991</v>
      </c>
    </row>
    <row r="156" spans="2:5">
      <c r="B156" s="25"/>
      <c r="C156" s="108">
        <v>41027053.899999991</v>
      </c>
      <c r="D156" s="25" t="s">
        <v>282</v>
      </c>
      <c r="E156" s="108">
        <v>41027053.899999991</v>
      </c>
    </row>
    <row r="160" spans="2:5">
      <c r="B160" s="98" t="s">
        <v>249</v>
      </c>
      <c r="C160" s="34" t="s">
        <v>250</v>
      </c>
    </row>
    <row r="161" spans="1:5">
      <c r="B161" s="1" t="s">
        <v>251</v>
      </c>
      <c r="C161" s="109"/>
    </row>
    <row r="162" spans="1:5">
      <c r="A162" s="23" t="s">
        <v>291</v>
      </c>
      <c r="B162" s="25" t="s">
        <v>253</v>
      </c>
      <c r="C162" s="100" t="s">
        <v>254</v>
      </c>
      <c r="D162" s="25" t="s">
        <v>253</v>
      </c>
      <c r="E162" s="100" t="s">
        <v>254</v>
      </c>
    </row>
    <row r="163" spans="1:5">
      <c r="B163" s="101" t="s">
        <v>255</v>
      </c>
      <c r="C163" s="102"/>
      <c r="D163" s="101" t="s">
        <v>256</v>
      </c>
      <c r="E163" s="102"/>
    </row>
    <row r="164" spans="1:5">
      <c r="B164" s="106" t="s">
        <v>257</v>
      </c>
      <c r="C164" s="107">
        <v>70551015.949999988</v>
      </c>
      <c r="D164" s="101" t="s">
        <v>258</v>
      </c>
      <c r="E164" s="102">
        <v>0</v>
      </c>
    </row>
    <row r="165" spans="1:5">
      <c r="A165" s="105">
        <v>0</v>
      </c>
      <c r="B165" s="101" t="s">
        <v>259</v>
      </c>
      <c r="C165" s="111">
        <v>70551015.949999988</v>
      </c>
      <c r="D165" s="101" t="s">
        <v>260</v>
      </c>
      <c r="E165" s="102"/>
    </row>
    <row r="166" spans="1:5">
      <c r="B166" s="101"/>
      <c r="C166" s="102"/>
      <c r="D166" s="101" t="s">
        <v>261</v>
      </c>
      <c r="E166" s="102"/>
    </row>
    <row r="167" spans="1:5">
      <c r="B167" s="106" t="s">
        <v>262</v>
      </c>
      <c r="C167" s="107">
        <v>0</v>
      </c>
      <c r="D167" s="101" t="s">
        <v>263</v>
      </c>
      <c r="E167" s="102">
        <v>6000000</v>
      </c>
    </row>
    <row r="168" spans="1:5">
      <c r="B168" s="106" t="s">
        <v>264</v>
      </c>
      <c r="C168" s="107">
        <v>0</v>
      </c>
      <c r="D168" s="101" t="s">
        <v>265</v>
      </c>
      <c r="E168" s="102"/>
    </row>
    <row r="169" spans="1:5">
      <c r="B169" s="101" t="s">
        <v>287</v>
      </c>
      <c r="C169" s="102"/>
      <c r="D169" s="101" t="s">
        <v>288</v>
      </c>
      <c r="E169" s="102"/>
    </row>
    <row r="170" spans="1:5">
      <c r="B170" s="101" t="s">
        <v>266</v>
      </c>
      <c r="C170" s="102"/>
      <c r="D170" s="101" t="s">
        <v>267</v>
      </c>
      <c r="E170" s="111">
        <v>3000000</v>
      </c>
    </row>
    <row r="171" spans="1:5">
      <c r="B171" s="101" t="s">
        <v>268</v>
      </c>
      <c r="C171" s="111">
        <v>0</v>
      </c>
      <c r="D171" s="101" t="s">
        <v>269</v>
      </c>
      <c r="E171" s="111">
        <v>3000000</v>
      </c>
    </row>
    <row r="172" spans="1:5">
      <c r="B172" s="101" t="s">
        <v>99</v>
      </c>
      <c r="C172" s="111">
        <v>0</v>
      </c>
      <c r="D172" s="101"/>
      <c r="E172" s="102"/>
    </row>
    <row r="173" spans="1:5">
      <c r="B173" s="106" t="s">
        <v>270</v>
      </c>
      <c r="C173" s="107">
        <v>0</v>
      </c>
      <c r="D173" s="101"/>
      <c r="E173" s="102"/>
    </row>
    <row r="174" spans="1:5">
      <c r="B174" s="101" t="s">
        <v>271</v>
      </c>
      <c r="C174" s="111">
        <v>0</v>
      </c>
      <c r="D174" s="101"/>
      <c r="E174" s="102"/>
    </row>
    <row r="175" spans="1:5">
      <c r="B175" s="101"/>
      <c r="C175" s="102"/>
      <c r="D175" s="25" t="s">
        <v>272</v>
      </c>
      <c r="E175" s="108">
        <v>6000000</v>
      </c>
    </row>
    <row r="176" spans="1:5">
      <c r="B176" s="101"/>
      <c r="C176" s="102"/>
      <c r="D176" s="101" t="s">
        <v>273</v>
      </c>
      <c r="E176" s="102"/>
    </row>
    <row r="177" spans="1:11">
      <c r="B177" s="101"/>
      <c r="C177" s="102"/>
      <c r="D177" s="101" t="s">
        <v>274</v>
      </c>
      <c r="E177" s="102">
        <v>64551015.949999996</v>
      </c>
      <c r="G177" t="s">
        <v>292</v>
      </c>
    </row>
    <row r="178" spans="1:11">
      <c r="B178" s="101"/>
      <c r="C178" s="102"/>
      <c r="D178" s="101" t="s">
        <v>275</v>
      </c>
      <c r="E178" s="102">
        <v>24000000</v>
      </c>
      <c r="G178" t="s">
        <v>293</v>
      </c>
      <c r="H178" t="s">
        <v>294</v>
      </c>
      <c r="I178" t="s">
        <v>295</v>
      </c>
      <c r="J178" t="s">
        <v>254</v>
      </c>
      <c r="K178" t="s">
        <v>296</v>
      </c>
    </row>
    <row r="179" spans="1:11">
      <c r="B179" s="101" t="s">
        <v>276</v>
      </c>
      <c r="C179" s="102">
        <v>0</v>
      </c>
      <c r="D179" s="101" t="s">
        <v>277</v>
      </c>
      <c r="E179" s="102">
        <v>0</v>
      </c>
      <c r="G179" s="97">
        <v>8000000</v>
      </c>
      <c r="H179" s="105">
        <v>64551015.949999996</v>
      </c>
      <c r="I179" s="24">
        <v>0.33333333333333331</v>
      </c>
      <c r="J179" s="5">
        <v>21517005.316666663</v>
      </c>
      <c r="K179" s="24">
        <v>2.6896256645833327</v>
      </c>
    </row>
    <row r="180" spans="1:11">
      <c r="B180" s="101"/>
      <c r="C180" s="102"/>
      <c r="D180" s="101" t="s">
        <v>278</v>
      </c>
      <c r="E180" s="111">
        <v>40551015.949999996</v>
      </c>
    </row>
    <row r="181" spans="1:11">
      <c r="B181" s="101" t="s">
        <v>279</v>
      </c>
      <c r="C181" s="102">
        <v>0</v>
      </c>
      <c r="D181" s="101" t="s">
        <v>280</v>
      </c>
      <c r="E181" s="102">
        <v>0</v>
      </c>
    </row>
    <row r="182" spans="1:11">
      <c r="B182" s="101"/>
      <c r="C182" s="102"/>
      <c r="D182" s="25" t="s">
        <v>281</v>
      </c>
      <c r="E182" s="108">
        <v>64551015.949999996</v>
      </c>
    </row>
    <row r="183" spans="1:11">
      <c r="B183" s="25"/>
      <c r="C183" s="108">
        <v>70551015.949999988</v>
      </c>
      <c r="D183" s="25" t="s">
        <v>282</v>
      </c>
      <c r="E183" s="108">
        <v>70551015.949999988</v>
      </c>
    </row>
    <row r="187" spans="1:11">
      <c r="B187" s="98" t="s">
        <v>249</v>
      </c>
      <c r="C187" s="34" t="s">
        <v>250</v>
      </c>
    </row>
    <row r="188" spans="1:11">
      <c r="B188" s="1" t="s">
        <v>251</v>
      </c>
      <c r="C188" s="109">
        <v>47938</v>
      </c>
    </row>
    <row r="189" spans="1:11">
      <c r="A189" s="23" t="s">
        <v>297</v>
      </c>
      <c r="B189" s="25" t="s">
        <v>253</v>
      </c>
      <c r="C189" s="100" t="s">
        <v>254</v>
      </c>
      <c r="D189" s="25" t="s">
        <v>253</v>
      </c>
      <c r="E189" s="100" t="s">
        <v>254</v>
      </c>
    </row>
    <row r="190" spans="1:11">
      <c r="B190" s="101" t="s">
        <v>255</v>
      </c>
      <c r="C190" s="102"/>
      <c r="D190" s="101" t="s">
        <v>256</v>
      </c>
      <c r="E190" s="102"/>
    </row>
    <row r="191" spans="1:11">
      <c r="B191" s="106" t="s">
        <v>257</v>
      </c>
      <c r="C191" s="107">
        <v>125539020.44999999</v>
      </c>
      <c r="D191" s="101" t="s">
        <v>258</v>
      </c>
      <c r="E191" s="102">
        <v>0</v>
      </c>
    </row>
    <row r="192" spans="1:11">
      <c r="A192" s="105">
        <v>0</v>
      </c>
      <c r="B192" s="101" t="s">
        <v>259</v>
      </c>
      <c r="C192" s="113">
        <v>125539020.44999999</v>
      </c>
      <c r="D192" s="101" t="s">
        <v>260</v>
      </c>
      <c r="E192" s="102"/>
    </row>
    <row r="193" spans="1:11">
      <c r="B193" s="101"/>
      <c r="C193" s="102"/>
      <c r="D193" s="101" t="s">
        <v>261</v>
      </c>
      <c r="E193" s="102"/>
    </row>
    <row r="194" spans="1:11">
      <c r="B194" s="106" t="s">
        <v>262</v>
      </c>
      <c r="C194" s="107">
        <v>0</v>
      </c>
      <c r="D194" s="101" t="s">
        <v>263</v>
      </c>
      <c r="E194" s="102">
        <v>5000000</v>
      </c>
    </row>
    <row r="195" spans="1:11">
      <c r="B195" s="106" t="s">
        <v>264</v>
      </c>
      <c r="C195" s="107">
        <v>0</v>
      </c>
      <c r="D195" s="101" t="s">
        <v>265</v>
      </c>
      <c r="E195" s="102"/>
    </row>
    <row r="196" spans="1:11">
      <c r="B196" s="101" t="s">
        <v>287</v>
      </c>
      <c r="C196" s="102"/>
      <c r="D196" s="101" t="s">
        <v>288</v>
      </c>
      <c r="E196" s="102"/>
    </row>
    <row r="197" spans="1:11">
      <c r="B197" s="101" t="s">
        <v>266</v>
      </c>
      <c r="C197" s="102"/>
      <c r="D197" s="101" t="s">
        <v>267</v>
      </c>
      <c r="E197" s="111">
        <v>2500000</v>
      </c>
    </row>
    <row r="198" spans="1:11">
      <c r="B198" s="101" t="s">
        <v>268</v>
      </c>
      <c r="C198" s="111">
        <v>0</v>
      </c>
      <c r="D198" s="101" t="s">
        <v>269</v>
      </c>
      <c r="E198" s="111">
        <v>2500000</v>
      </c>
    </row>
    <row r="199" spans="1:11">
      <c r="B199" s="101" t="s">
        <v>99</v>
      </c>
      <c r="C199" s="111">
        <v>0</v>
      </c>
      <c r="D199" s="101"/>
      <c r="E199" s="102"/>
    </row>
    <row r="200" spans="1:11">
      <c r="A200" s="105"/>
      <c r="B200" s="106" t="s">
        <v>270</v>
      </c>
      <c r="C200" s="107">
        <v>0</v>
      </c>
      <c r="D200" s="101"/>
      <c r="E200" s="102"/>
    </row>
    <row r="201" spans="1:11">
      <c r="B201" s="101" t="s">
        <v>271</v>
      </c>
      <c r="C201" s="111">
        <v>0</v>
      </c>
      <c r="D201" s="101"/>
      <c r="E201" s="102"/>
    </row>
    <row r="202" spans="1:11">
      <c r="B202" s="101"/>
      <c r="C202" s="102"/>
      <c r="D202" s="25" t="s">
        <v>272</v>
      </c>
      <c r="E202" s="108">
        <v>5000000</v>
      </c>
    </row>
    <row r="203" spans="1:11">
      <c r="B203" s="101"/>
      <c r="C203" s="102"/>
      <c r="D203" s="101" t="s">
        <v>273</v>
      </c>
      <c r="E203" s="102"/>
    </row>
    <row r="204" spans="1:11">
      <c r="B204" s="101"/>
      <c r="C204" s="102"/>
      <c r="D204" s="101" t="s">
        <v>274</v>
      </c>
      <c r="E204" s="102">
        <v>120539020.44999999</v>
      </c>
      <c r="G204" t="s">
        <v>292</v>
      </c>
    </row>
    <row r="205" spans="1:11">
      <c r="B205" s="101"/>
      <c r="C205" s="102"/>
      <c r="D205" s="101" t="s">
        <v>275</v>
      </c>
      <c r="E205" s="102">
        <v>24000000</v>
      </c>
      <c r="G205" t="s">
        <v>293</v>
      </c>
      <c r="H205" t="s">
        <v>294</v>
      </c>
      <c r="I205" t="s">
        <v>295</v>
      </c>
      <c r="J205" t="s">
        <v>254</v>
      </c>
      <c r="K205" t="s">
        <v>296</v>
      </c>
    </row>
    <row r="206" spans="1:11">
      <c r="B206" s="101" t="s">
        <v>276</v>
      </c>
      <c r="C206" s="102">
        <v>0</v>
      </c>
      <c r="D206" s="101" t="s">
        <v>277</v>
      </c>
      <c r="E206" s="102">
        <v>0</v>
      </c>
      <c r="G206" s="97">
        <v>8000000</v>
      </c>
      <c r="H206" s="105">
        <v>120539020.44999999</v>
      </c>
      <c r="I206" s="24">
        <v>0.33333333333333331</v>
      </c>
      <c r="J206" s="5">
        <v>40179673.483333327</v>
      </c>
      <c r="K206" s="24">
        <v>5.0224591854166656</v>
      </c>
    </row>
    <row r="207" spans="1:11">
      <c r="B207" s="101"/>
      <c r="C207" s="102"/>
      <c r="D207" s="101" t="s">
        <v>278</v>
      </c>
      <c r="E207" s="111">
        <v>96539020.449999988</v>
      </c>
    </row>
    <row r="208" spans="1:11">
      <c r="B208" s="101" t="s">
        <v>279</v>
      </c>
      <c r="C208" s="102">
        <v>0</v>
      </c>
      <c r="D208" s="101" t="s">
        <v>280</v>
      </c>
      <c r="E208" s="102">
        <v>0</v>
      </c>
    </row>
    <row r="209" spans="1:5">
      <c r="B209" s="101"/>
      <c r="C209" s="102"/>
      <c r="D209" s="25" t="s">
        <v>281</v>
      </c>
      <c r="E209" s="108">
        <v>120539020.44999999</v>
      </c>
    </row>
    <row r="210" spans="1:5">
      <c r="B210" s="25"/>
      <c r="C210" s="108">
        <v>125539020.44999999</v>
      </c>
      <c r="D210" s="25" t="s">
        <v>282</v>
      </c>
      <c r="E210" s="108">
        <v>125539020.44999999</v>
      </c>
    </row>
    <row r="214" spans="1:5">
      <c r="B214" s="98" t="s">
        <v>249</v>
      </c>
      <c r="C214" s="34" t="s">
        <v>250</v>
      </c>
    </row>
    <row r="215" spans="1:5">
      <c r="B215" s="1" t="s">
        <v>251</v>
      </c>
      <c r="C215" s="109">
        <v>48304</v>
      </c>
    </row>
    <row r="216" spans="1:5">
      <c r="A216" s="23" t="s">
        <v>298</v>
      </c>
      <c r="B216" s="25" t="s">
        <v>253</v>
      </c>
      <c r="C216" s="100" t="s">
        <v>254</v>
      </c>
      <c r="D216" s="25" t="s">
        <v>253</v>
      </c>
      <c r="E216" s="100" t="s">
        <v>254</v>
      </c>
    </row>
    <row r="217" spans="1:5">
      <c r="B217" s="101" t="s">
        <v>255</v>
      </c>
      <c r="C217" s="102"/>
      <c r="D217" s="101" t="s">
        <v>256</v>
      </c>
      <c r="E217" s="102"/>
    </row>
    <row r="218" spans="1:5">
      <c r="B218" s="106" t="s">
        <v>257</v>
      </c>
      <c r="C218" s="107">
        <v>312514195.54499984</v>
      </c>
      <c r="D218" s="101" t="s">
        <v>258</v>
      </c>
      <c r="E218" s="102">
        <v>0</v>
      </c>
    </row>
    <row r="219" spans="1:5">
      <c r="A219" s="105">
        <v>0</v>
      </c>
      <c r="B219" s="101" t="s">
        <v>259</v>
      </c>
      <c r="C219" s="111">
        <v>312514195.54499984</v>
      </c>
      <c r="D219" s="101" t="s">
        <v>260</v>
      </c>
      <c r="E219" s="102"/>
    </row>
    <row r="220" spans="1:5">
      <c r="B220" s="101"/>
      <c r="C220" s="102"/>
      <c r="D220" s="101" t="s">
        <v>261</v>
      </c>
      <c r="E220" s="102"/>
    </row>
    <row r="221" spans="1:5">
      <c r="B221" s="106" t="s">
        <v>262</v>
      </c>
      <c r="C221" s="107">
        <v>0</v>
      </c>
      <c r="D221" s="101" t="s">
        <v>263</v>
      </c>
      <c r="E221" s="102">
        <v>4000000</v>
      </c>
    </row>
    <row r="222" spans="1:5">
      <c r="B222" s="106" t="s">
        <v>264</v>
      </c>
      <c r="C222" s="107">
        <v>0</v>
      </c>
      <c r="D222" s="101" t="s">
        <v>265</v>
      </c>
      <c r="E222" s="102"/>
    </row>
    <row r="223" spans="1:5">
      <c r="B223" s="101" t="s">
        <v>287</v>
      </c>
      <c r="C223" s="102"/>
      <c r="D223" s="101" t="s">
        <v>288</v>
      </c>
      <c r="E223" s="102"/>
    </row>
    <row r="224" spans="1:5">
      <c r="B224" s="101" t="s">
        <v>266</v>
      </c>
      <c r="C224" s="102"/>
      <c r="D224" s="101" t="s">
        <v>267</v>
      </c>
      <c r="E224" s="111">
        <v>2000000</v>
      </c>
    </row>
    <row r="225" spans="2:11">
      <c r="B225" s="101" t="s">
        <v>268</v>
      </c>
      <c r="C225" s="111">
        <v>0</v>
      </c>
      <c r="D225" s="101" t="s">
        <v>269</v>
      </c>
      <c r="E225" s="111">
        <v>2000000</v>
      </c>
    </row>
    <row r="226" spans="2:11">
      <c r="B226" s="101" t="s">
        <v>99</v>
      </c>
      <c r="C226" s="111">
        <v>0</v>
      </c>
      <c r="D226" s="101"/>
      <c r="E226" s="102"/>
    </row>
    <row r="227" spans="2:11">
      <c r="B227" s="106" t="s">
        <v>270</v>
      </c>
      <c r="C227" s="107">
        <v>0</v>
      </c>
      <c r="D227" s="101"/>
      <c r="E227" s="102"/>
    </row>
    <row r="228" spans="2:11">
      <c r="B228" s="101" t="s">
        <v>271</v>
      </c>
      <c r="C228" s="111">
        <v>0</v>
      </c>
      <c r="D228" s="101"/>
      <c r="E228" s="102"/>
    </row>
    <row r="229" spans="2:11">
      <c r="B229" s="101"/>
      <c r="C229" s="102"/>
      <c r="D229" s="25" t="s">
        <v>272</v>
      </c>
      <c r="E229" s="108">
        <v>4000000</v>
      </c>
    </row>
    <row r="230" spans="2:11">
      <c r="B230" s="101"/>
      <c r="C230" s="102"/>
      <c r="D230" s="101" t="s">
        <v>273</v>
      </c>
      <c r="E230" s="102"/>
    </row>
    <row r="231" spans="2:11">
      <c r="B231" s="101"/>
      <c r="C231" s="102"/>
      <c r="D231" s="101" t="s">
        <v>274</v>
      </c>
      <c r="E231" s="102">
        <v>308514195.54499984</v>
      </c>
      <c r="G231" t="s">
        <v>292</v>
      </c>
    </row>
    <row r="232" spans="2:11">
      <c r="B232" s="101"/>
      <c r="C232" s="102"/>
      <c r="D232" s="101" t="s">
        <v>275</v>
      </c>
      <c r="E232" s="102">
        <v>24000000</v>
      </c>
      <c r="G232" t="s">
        <v>293</v>
      </c>
      <c r="H232" t="s">
        <v>294</v>
      </c>
      <c r="I232" t="s">
        <v>295</v>
      </c>
      <c r="J232" t="s">
        <v>254</v>
      </c>
      <c r="K232" t="s">
        <v>296</v>
      </c>
    </row>
    <row r="233" spans="2:11">
      <c r="B233" s="101" t="s">
        <v>276</v>
      </c>
      <c r="C233" s="102">
        <v>0</v>
      </c>
      <c r="D233" s="101" t="s">
        <v>277</v>
      </c>
      <c r="E233" s="102">
        <v>0</v>
      </c>
      <c r="G233" s="97">
        <v>8000000</v>
      </c>
      <c r="H233" s="105">
        <v>308514195.54499984</v>
      </c>
      <c r="I233" s="24">
        <v>0.33333333333333331</v>
      </c>
      <c r="J233" s="5">
        <v>102838065.18166661</v>
      </c>
      <c r="K233" s="24">
        <v>12.854758147708326</v>
      </c>
    </row>
    <row r="234" spans="2:11">
      <c r="B234" s="101"/>
      <c r="C234" s="102"/>
      <c r="D234" s="101" t="s">
        <v>278</v>
      </c>
      <c r="E234" s="111">
        <v>284514195.54499984</v>
      </c>
    </row>
    <row r="235" spans="2:11">
      <c r="B235" s="101" t="s">
        <v>279</v>
      </c>
      <c r="C235" s="102">
        <v>0</v>
      </c>
      <c r="D235" s="101" t="s">
        <v>280</v>
      </c>
      <c r="E235" s="102">
        <v>0</v>
      </c>
    </row>
    <row r="236" spans="2:11">
      <c r="B236" s="101"/>
      <c r="C236" s="102"/>
      <c r="D236" s="25" t="s">
        <v>281</v>
      </c>
      <c r="E236" s="108">
        <v>308514195.54499984</v>
      </c>
    </row>
    <row r="237" spans="2:11">
      <c r="B237" s="25"/>
      <c r="C237" s="108">
        <v>312514195.54499984</v>
      </c>
      <c r="D237" s="25" t="s">
        <v>282</v>
      </c>
      <c r="E237" s="108">
        <v>312514195.54499984</v>
      </c>
    </row>
    <row r="241" spans="1:5">
      <c r="B241" s="98" t="s">
        <v>249</v>
      </c>
      <c r="C241" s="34" t="s">
        <v>250</v>
      </c>
    </row>
    <row r="242" spans="1:5">
      <c r="B242" s="1" t="s">
        <v>251</v>
      </c>
      <c r="C242" s="109">
        <v>48669</v>
      </c>
    </row>
    <row r="243" spans="1:5">
      <c r="A243" s="23" t="s">
        <v>299</v>
      </c>
      <c r="B243" s="25" t="s">
        <v>253</v>
      </c>
      <c r="C243" s="100" t="s">
        <v>254</v>
      </c>
      <c r="D243" s="25" t="s">
        <v>253</v>
      </c>
      <c r="E243" s="100" t="s">
        <v>254</v>
      </c>
    </row>
    <row r="244" spans="1:5">
      <c r="B244" s="101" t="s">
        <v>255</v>
      </c>
      <c r="C244" s="102"/>
      <c r="D244" s="101" t="s">
        <v>256</v>
      </c>
      <c r="E244" s="102"/>
    </row>
    <row r="245" spans="1:5">
      <c r="B245" s="106" t="s">
        <v>257</v>
      </c>
      <c r="C245" s="107">
        <v>1221579986.8852496</v>
      </c>
      <c r="D245" s="101" t="s">
        <v>258</v>
      </c>
      <c r="E245" s="102">
        <v>0</v>
      </c>
    </row>
    <row r="246" spans="1:5">
      <c r="A246" s="105">
        <v>0</v>
      </c>
      <c r="B246" s="101" t="s">
        <v>259</v>
      </c>
      <c r="C246" s="111">
        <v>1221579986.8852496</v>
      </c>
      <c r="D246" s="101" t="s">
        <v>260</v>
      </c>
      <c r="E246" s="102"/>
    </row>
    <row r="247" spans="1:5">
      <c r="B247" s="101"/>
      <c r="C247" s="102"/>
      <c r="D247" s="101" t="s">
        <v>261</v>
      </c>
      <c r="E247" s="102"/>
    </row>
    <row r="248" spans="1:5">
      <c r="B248" s="106" t="s">
        <v>262</v>
      </c>
      <c r="C248" s="107">
        <v>0</v>
      </c>
      <c r="D248" s="101" t="s">
        <v>263</v>
      </c>
      <c r="E248" s="102">
        <v>3000000</v>
      </c>
    </row>
    <row r="249" spans="1:5">
      <c r="B249" s="106" t="s">
        <v>264</v>
      </c>
      <c r="C249" s="107">
        <v>0</v>
      </c>
      <c r="D249" s="101" t="s">
        <v>265</v>
      </c>
      <c r="E249" s="102"/>
    </row>
    <row r="250" spans="1:5">
      <c r="B250" s="101" t="s">
        <v>287</v>
      </c>
      <c r="C250" s="102"/>
      <c r="D250" s="101" t="s">
        <v>288</v>
      </c>
      <c r="E250" s="102"/>
    </row>
    <row r="251" spans="1:5">
      <c r="B251" s="101" t="s">
        <v>266</v>
      </c>
      <c r="C251" s="102"/>
      <c r="D251" s="101" t="s">
        <v>267</v>
      </c>
      <c r="E251" s="111">
        <v>1500000</v>
      </c>
    </row>
    <row r="252" spans="1:5">
      <c r="B252" s="101" t="s">
        <v>268</v>
      </c>
      <c r="C252" s="111">
        <v>0</v>
      </c>
      <c r="D252" s="101" t="s">
        <v>269</v>
      </c>
      <c r="E252" s="111">
        <v>1500000</v>
      </c>
    </row>
    <row r="253" spans="1:5">
      <c r="B253" s="101" t="s">
        <v>99</v>
      </c>
      <c r="C253" s="111">
        <v>0</v>
      </c>
      <c r="D253" s="101"/>
      <c r="E253" s="102"/>
    </row>
    <row r="254" spans="1:5">
      <c r="B254" s="106" t="s">
        <v>270</v>
      </c>
      <c r="C254" s="107">
        <v>0</v>
      </c>
      <c r="D254" s="101"/>
      <c r="E254" s="102"/>
    </row>
    <row r="255" spans="1:5">
      <c r="B255" s="101" t="s">
        <v>271</v>
      </c>
      <c r="C255" s="111">
        <v>0</v>
      </c>
      <c r="D255" s="101"/>
      <c r="E255" s="102"/>
    </row>
    <row r="256" spans="1:5">
      <c r="B256" s="101"/>
      <c r="C256" s="102"/>
      <c r="D256" s="25" t="s">
        <v>272</v>
      </c>
      <c r="E256" s="108">
        <v>3000000</v>
      </c>
    </row>
    <row r="257" spans="1:11">
      <c r="B257" s="101"/>
      <c r="C257" s="102"/>
      <c r="D257" s="101" t="s">
        <v>273</v>
      </c>
      <c r="E257" s="102"/>
    </row>
    <row r="258" spans="1:11">
      <c r="B258" s="101"/>
      <c r="C258" s="102"/>
      <c r="D258" s="101" t="s">
        <v>274</v>
      </c>
      <c r="E258" s="102">
        <v>1218579986.8852496</v>
      </c>
      <c r="G258" t="s">
        <v>292</v>
      </c>
    </row>
    <row r="259" spans="1:11">
      <c r="B259" s="101"/>
      <c r="C259" s="102"/>
      <c r="D259" s="101" t="s">
        <v>275</v>
      </c>
      <c r="E259" s="102">
        <v>24000000</v>
      </c>
      <c r="G259" t="s">
        <v>293</v>
      </c>
      <c r="H259" t="s">
        <v>294</v>
      </c>
      <c r="I259" t="s">
        <v>295</v>
      </c>
      <c r="J259" t="s">
        <v>254</v>
      </c>
      <c r="K259" t="s">
        <v>296</v>
      </c>
    </row>
    <row r="260" spans="1:11">
      <c r="B260" s="101" t="s">
        <v>276</v>
      </c>
      <c r="C260" s="102">
        <v>0</v>
      </c>
      <c r="D260" s="101" t="s">
        <v>277</v>
      </c>
      <c r="E260" s="102">
        <v>0</v>
      </c>
      <c r="G260" s="97">
        <v>8000000</v>
      </c>
      <c r="H260" s="105">
        <v>1218579986.8852496</v>
      </c>
      <c r="I260" s="24">
        <v>0.33333333333333331</v>
      </c>
      <c r="J260" s="5">
        <v>406193328.96174985</v>
      </c>
      <c r="K260" s="24">
        <v>50.77416612021873</v>
      </c>
    </row>
    <row r="261" spans="1:11">
      <c r="B261" s="101"/>
      <c r="C261" s="102"/>
      <c r="D261" s="101" t="s">
        <v>278</v>
      </c>
      <c r="E261" s="111">
        <v>1194579986.8852496</v>
      </c>
    </row>
    <row r="262" spans="1:11">
      <c r="B262" s="101" t="s">
        <v>279</v>
      </c>
      <c r="C262" s="102">
        <v>0</v>
      </c>
      <c r="D262" s="101" t="s">
        <v>280</v>
      </c>
      <c r="E262" s="102">
        <v>0</v>
      </c>
    </row>
    <row r="263" spans="1:11">
      <c r="B263" s="101"/>
      <c r="C263" s="102"/>
      <c r="D263" s="25" t="s">
        <v>281</v>
      </c>
      <c r="E263" s="108">
        <v>1218579986.8852496</v>
      </c>
    </row>
    <row r="264" spans="1:11">
      <c r="B264" s="25"/>
      <c r="C264" s="108">
        <v>1221579986.8852496</v>
      </c>
      <c r="D264" s="25" t="s">
        <v>282</v>
      </c>
      <c r="E264" s="108">
        <v>1221579986.8852496</v>
      </c>
    </row>
    <row r="268" spans="1:11">
      <c r="B268" s="98" t="s">
        <v>249</v>
      </c>
      <c r="C268" s="34" t="s">
        <v>250</v>
      </c>
    </row>
    <row r="269" spans="1:11">
      <c r="B269" s="1" t="s">
        <v>251</v>
      </c>
      <c r="C269" s="109">
        <v>49034</v>
      </c>
    </row>
    <row r="270" spans="1:11">
      <c r="A270" s="23" t="s">
        <v>300</v>
      </c>
      <c r="B270" s="25" t="s">
        <v>253</v>
      </c>
      <c r="C270" s="100" t="s">
        <v>254</v>
      </c>
      <c r="D270" s="25" t="s">
        <v>253</v>
      </c>
      <c r="E270" s="100" t="s">
        <v>254</v>
      </c>
    </row>
    <row r="271" spans="1:11">
      <c r="B271" s="101" t="s">
        <v>255</v>
      </c>
      <c r="C271" s="102"/>
      <c r="D271" s="101" t="s">
        <v>256</v>
      </c>
      <c r="E271" s="102"/>
    </row>
    <row r="272" spans="1:11">
      <c r="B272" s="106" t="s">
        <v>257</v>
      </c>
      <c r="C272" s="107">
        <v>3958309778.6584868</v>
      </c>
      <c r="D272" s="101" t="s">
        <v>258</v>
      </c>
      <c r="E272" s="102">
        <v>0</v>
      </c>
    </row>
    <row r="273" spans="1:11">
      <c r="A273" s="105">
        <v>0</v>
      </c>
      <c r="B273" s="101" t="s">
        <v>259</v>
      </c>
      <c r="C273" s="113">
        <v>3958309778.6584868</v>
      </c>
      <c r="D273" s="101" t="s">
        <v>260</v>
      </c>
      <c r="E273" s="102"/>
    </row>
    <row r="274" spans="1:11">
      <c r="B274" s="101"/>
      <c r="C274" s="102"/>
      <c r="D274" s="101" t="s">
        <v>261</v>
      </c>
      <c r="E274" s="102"/>
    </row>
    <row r="275" spans="1:11">
      <c r="B275" s="106" t="s">
        <v>262</v>
      </c>
      <c r="C275" s="107">
        <v>0</v>
      </c>
      <c r="D275" s="101" t="s">
        <v>263</v>
      </c>
      <c r="E275" s="102">
        <v>2000000</v>
      </c>
    </row>
    <row r="276" spans="1:11">
      <c r="B276" s="106" t="s">
        <v>264</v>
      </c>
      <c r="C276" s="107">
        <v>0</v>
      </c>
      <c r="D276" s="101" t="s">
        <v>265</v>
      </c>
      <c r="E276" s="102"/>
    </row>
    <row r="277" spans="1:11">
      <c r="B277" s="101" t="s">
        <v>287</v>
      </c>
      <c r="C277" s="102"/>
      <c r="D277" s="101" t="s">
        <v>288</v>
      </c>
      <c r="E277" s="102"/>
    </row>
    <row r="278" spans="1:11">
      <c r="B278" s="101" t="s">
        <v>266</v>
      </c>
      <c r="C278" s="102"/>
      <c r="D278" s="101" t="s">
        <v>267</v>
      </c>
      <c r="E278" s="111">
        <v>1000000</v>
      </c>
    </row>
    <row r="279" spans="1:11">
      <c r="B279" s="101" t="s">
        <v>268</v>
      </c>
      <c r="C279" s="111">
        <v>0</v>
      </c>
      <c r="D279" s="101" t="s">
        <v>269</v>
      </c>
      <c r="E279" s="111">
        <v>1000000</v>
      </c>
    </row>
    <row r="280" spans="1:11">
      <c r="B280" s="101" t="s">
        <v>99</v>
      </c>
      <c r="C280" s="111">
        <v>0</v>
      </c>
      <c r="D280" s="101"/>
      <c r="E280" s="102"/>
    </row>
    <row r="281" spans="1:11">
      <c r="A281" s="105"/>
      <c r="B281" s="106" t="s">
        <v>270</v>
      </c>
      <c r="C281" s="107">
        <v>0</v>
      </c>
      <c r="D281" s="101"/>
      <c r="E281" s="102"/>
    </row>
    <row r="282" spans="1:11">
      <c r="B282" s="101" t="s">
        <v>271</v>
      </c>
      <c r="C282" s="111">
        <v>0</v>
      </c>
      <c r="D282" s="101"/>
      <c r="E282" s="102"/>
    </row>
    <row r="283" spans="1:11">
      <c r="B283" s="101"/>
      <c r="C283" s="102"/>
      <c r="D283" s="25" t="s">
        <v>272</v>
      </c>
      <c r="E283" s="108">
        <v>2000000</v>
      </c>
    </row>
    <row r="284" spans="1:11">
      <c r="B284" s="101"/>
      <c r="C284" s="102"/>
      <c r="D284" s="101" t="s">
        <v>273</v>
      </c>
      <c r="E284" s="102"/>
    </row>
    <row r="285" spans="1:11">
      <c r="B285" s="101"/>
      <c r="C285" s="102"/>
      <c r="D285" s="101" t="s">
        <v>274</v>
      </c>
      <c r="E285" s="102">
        <v>3956309778.6584868</v>
      </c>
      <c r="G285" t="s">
        <v>292</v>
      </c>
    </row>
    <row r="286" spans="1:11">
      <c r="B286" s="101"/>
      <c r="C286" s="102"/>
      <c r="D286" s="101" t="s">
        <v>275</v>
      </c>
      <c r="E286" s="102">
        <v>24000000</v>
      </c>
      <c r="G286" t="s">
        <v>293</v>
      </c>
      <c r="H286" t="s">
        <v>294</v>
      </c>
      <c r="I286" t="s">
        <v>295</v>
      </c>
      <c r="J286" t="s">
        <v>254</v>
      </c>
      <c r="K286" t="s">
        <v>296</v>
      </c>
    </row>
    <row r="287" spans="1:11">
      <c r="B287" s="101" t="s">
        <v>276</v>
      </c>
      <c r="C287" s="102">
        <v>0</v>
      </c>
      <c r="D287" s="101" t="s">
        <v>277</v>
      </c>
      <c r="E287" s="102">
        <v>0</v>
      </c>
      <c r="G287" s="97">
        <v>8000000</v>
      </c>
      <c r="H287" s="105">
        <v>3956309778.6584868</v>
      </c>
      <c r="I287" s="24">
        <v>0.33333333333333331</v>
      </c>
      <c r="J287" s="5">
        <v>1318769926.2194955</v>
      </c>
      <c r="K287" s="24">
        <v>164.84624077743695</v>
      </c>
    </row>
    <row r="288" spans="1:11">
      <c r="B288" s="101"/>
      <c r="C288" s="102"/>
      <c r="D288" s="101" t="s">
        <v>278</v>
      </c>
      <c r="E288" s="111">
        <v>3932309778.6584868</v>
      </c>
    </row>
    <row r="289" spans="1:5">
      <c r="B289" s="101" t="s">
        <v>279</v>
      </c>
      <c r="C289" s="102">
        <v>0</v>
      </c>
      <c r="D289" s="101" t="s">
        <v>280</v>
      </c>
      <c r="E289" s="102">
        <v>0</v>
      </c>
    </row>
    <row r="290" spans="1:5">
      <c r="B290" s="101"/>
      <c r="C290" s="102"/>
      <c r="D290" s="25" t="s">
        <v>281</v>
      </c>
      <c r="E290" s="108">
        <v>3956309778.6584868</v>
      </c>
    </row>
    <row r="291" spans="1:5">
      <c r="B291" s="25"/>
      <c r="C291" s="108">
        <v>3958309778.6584868</v>
      </c>
      <c r="D291" s="25" t="s">
        <v>282</v>
      </c>
      <c r="E291" s="108">
        <v>3958309778.6584868</v>
      </c>
    </row>
    <row r="295" spans="1:5">
      <c r="B295" s="98" t="s">
        <v>249</v>
      </c>
      <c r="C295" s="34" t="s">
        <v>250</v>
      </c>
    </row>
    <row r="296" spans="1:5">
      <c r="B296" s="1" t="s">
        <v>251</v>
      </c>
      <c r="C296" s="109">
        <v>49399</v>
      </c>
    </row>
    <row r="297" spans="1:5">
      <c r="A297" s="23" t="s">
        <v>301</v>
      </c>
      <c r="B297" s="25" t="s">
        <v>253</v>
      </c>
      <c r="C297" s="100" t="s">
        <v>254</v>
      </c>
      <c r="D297" s="25" t="s">
        <v>253</v>
      </c>
      <c r="E297" s="100" t="s">
        <v>254</v>
      </c>
    </row>
    <row r="298" spans="1:5">
      <c r="B298" s="101" t="s">
        <v>255</v>
      </c>
      <c r="C298" s="102"/>
      <c r="D298" s="101" t="s">
        <v>256</v>
      </c>
      <c r="E298" s="102"/>
    </row>
    <row r="299" spans="1:5">
      <c r="B299" s="106" t="s">
        <v>257</v>
      </c>
      <c r="C299" s="107">
        <v>10434373205.843061</v>
      </c>
      <c r="D299" s="101" t="s">
        <v>258</v>
      </c>
      <c r="E299" s="102">
        <v>0</v>
      </c>
    </row>
    <row r="300" spans="1:5">
      <c r="A300" s="105">
        <v>0</v>
      </c>
      <c r="B300" s="101" t="s">
        <v>259</v>
      </c>
      <c r="C300" s="111">
        <v>10434373205.843061</v>
      </c>
      <c r="D300" s="101" t="s">
        <v>260</v>
      </c>
      <c r="E300" s="102"/>
    </row>
    <row r="301" spans="1:5">
      <c r="B301" s="101"/>
      <c r="C301" s="102"/>
      <c r="D301" s="101" t="s">
        <v>261</v>
      </c>
      <c r="E301" s="102"/>
    </row>
    <row r="302" spans="1:5">
      <c r="B302" s="106" t="s">
        <v>262</v>
      </c>
      <c r="C302" s="107">
        <v>0</v>
      </c>
      <c r="D302" s="101" t="s">
        <v>263</v>
      </c>
      <c r="E302" s="102">
        <v>1000000</v>
      </c>
    </row>
    <row r="303" spans="1:5">
      <c r="B303" s="106" t="s">
        <v>264</v>
      </c>
      <c r="C303" s="107">
        <v>0</v>
      </c>
      <c r="D303" s="101" t="s">
        <v>265</v>
      </c>
      <c r="E303" s="102"/>
    </row>
    <row r="304" spans="1:5">
      <c r="B304" s="101" t="s">
        <v>287</v>
      </c>
      <c r="C304" s="102"/>
      <c r="D304" s="101" t="s">
        <v>288</v>
      </c>
      <c r="E304" s="102"/>
    </row>
    <row r="305" spans="2:11">
      <c r="B305" s="101" t="s">
        <v>266</v>
      </c>
      <c r="C305" s="102"/>
      <c r="D305" s="101" t="s">
        <v>267</v>
      </c>
      <c r="E305" s="111">
        <v>500000</v>
      </c>
    </row>
    <row r="306" spans="2:11">
      <c r="B306" s="101" t="s">
        <v>268</v>
      </c>
      <c r="C306" s="111">
        <v>0</v>
      </c>
      <c r="D306" s="101" t="s">
        <v>269</v>
      </c>
      <c r="E306" s="111">
        <v>500000</v>
      </c>
    </row>
    <row r="307" spans="2:11">
      <c r="B307" s="101" t="s">
        <v>99</v>
      </c>
      <c r="C307" s="111">
        <v>0</v>
      </c>
      <c r="D307" s="101"/>
      <c r="E307" s="102"/>
    </row>
    <row r="308" spans="2:11">
      <c r="B308" s="106" t="s">
        <v>270</v>
      </c>
      <c r="C308" s="107">
        <v>0</v>
      </c>
      <c r="D308" s="101"/>
      <c r="E308" s="102"/>
    </row>
    <row r="309" spans="2:11">
      <c r="B309" s="101" t="s">
        <v>271</v>
      </c>
      <c r="C309" s="111">
        <v>0</v>
      </c>
      <c r="D309" s="101"/>
      <c r="E309" s="102"/>
    </row>
    <row r="310" spans="2:11">
      <c r="B310" s="101"/>
      <c r="C310" s="102"/>
      <c r="D310" s="25" t="s">
        <v>272</v>
      </c>
      <c r="E310" s="108">
        <v>1000000</v>
      </c>
    </row>
    <row r="311" spans="2:11">
      <c r="B311" s="101"/>
      <c r="C311" s="102"/>
      <c r="D311" s="101" t="s">
        <v>273</v>
      </c>
      <c r="E311" s="102"/>
    </row>
    <row r="312" spans="2:11">
      <c r="B312" s="101"/>
      <c r="C312" s="102"/>
      <c r="D312" s="101" t="s">
        <v>274</v>
      </c>
      <c r="E312" s="102">
        <v>10433373205.843061</v>
      </c>
      <c r="G312" t="s">
        <v>292</v>
      </c>
    </row>
    <row r="313" spans="2:11">
      <c r="B313" s="101"/>
      <c r="C313" s="102"/>
      <c r="D313" s="101" t="s">
        <v>275</v>
      </c>
      <c r="E313" s="102">
        <v>24000000</v>
      </c>
      <c r="G313" t="s">
        <v>293</v>
      </c>
      <c r="H313" t="s">
        <v>294</v>
      </c>
      <c r="I313" t="s">
        <v>295</v>
      </c>
      <c r="J313" t="s">
        <v>254</v>
      </c>
      <c r="K313" t="s">
        <v>296</v>
      </c>
    </row>
    <row r="314" spans="2:11">
      <c r="B314" s="101" t="s">
        <v>276</v>
      </c>
      <c r="C314" s="102">
        <v>0</v>
      </c>
      <c r="D314" s="101" t="s">
        <v>277</v>
      </c>
      <c r="E314" s="102">
        <v>0</v>
      </c>
      <c r="G314" s="97">
        <v>8000000</v>
      </c>
      <c r="H314" s="105">
        <v>10433373205.843061</v>
      </c>
      <c r="I314" s="24">
        <v>0.33333333333333331</v>
      </c>
      <c r="J314" s="5">
        <v>3477791068.6143537</v>
      </c>
      <c r="K314" s="24">
        <v>434.72388357679421</v>
      </c>
    </row>
    <row r="315" spans="2:11">
      <c r="B315" s="101"/>
      <c r="C315" s="102"/>
      <c r="D315" s="101" t="s">
        <v>278</v>
      </c>
      <c r="E315" s="111">
        <v>10409373205.843061</v>
      </c>
    </row>
    <row r="316" spans="2:11">
      <c r="B316" s="101" t="s">
        <v>279</v>
      </c>
      <c r="C316" s="102">
        <v>0</v>
      </c>
      <c r="D316" s="101" t="s">
        <v>280</v>
      </c>
      <c r="E316" s="102">
        <v>0</v>
      </c>
    </row>
    <row r="317" spans="2:11">
      <c r="B317" s="101"/>
      <c r="C317" s="102"/>
      <c r="D317" s="25" t="s">
        <v>281</v>
      </c>
      <c r="E317" s="108">
        <v>10433373205.843061</v>
      </c>
    </row>
    <row r="318" spans="2:11">
      <c r="B318" s="25"/>
      <c r="C318" s="108">
        <v>10434373205.843061</v>
      </c>
      <c r="D318" s="25" t="s">
        <v>282</v>
      </c>
      <c r="E318" s="108">
        <v>10434373205.843061</v>
      </c>
    </row>
    <row r="322" spans="1:5">
      <c r="B322" s="98" t="s">
        <v>249</v>
      </c>
      <c r="C322" s="34" t="s">
        <v>250</v>
      </c>
    </row>
    <row r="323" spans="1:5">
      <c r="B323" s="1" t="s">
        <v>251</v>
      </c>
      <c r="C323" s="109">
        <v>49765</v>
      </c>
    </row>
    <row r="324" spans="1:5">
      <c r="A324" s="23" t="s">
        <v>302</v>
      </c>
      <c r="B324" s="25" t="s">
        <v>253</v>
      </c>
      <c r="C324" s="100" t="s">
        <v>254</v>
      </c>
      <c r="D324" s="25" t="s">
        <v>253</v>
      </c>
      <c r="E324" s="100" t="s">
        <v>254</v>
      </c>
    </row>
    <row r="325" spans="1:5">
      <c r="B325" s="101" t="s">
        <v>255</v>
      </c>
      <c r="C325" s="102"/>
      <c r="D325" s="101" t="s">
        <v>256</v>
      </c>
      <c r="E325" s="102"/>
    </row>
    <row r="326" spans="1:5">
      <c r="B326" s="106" t="s">
        <v>257</v>
      </c>
      <c r="C326" s="107">
        <v>21369342961.668411</v>
      </c>
      <c r="D326" s="101" t="s">
        <v>258</v>
      </c>
      <c r="E326" s="102">
        <v>0</v>
      </c>
    </row>
    <row r="327" spans="1:5">
      <c r="A327" s="105">
        <v>0</v>
      </c>
      <c r="B327" s="101" t="s">
        <v>259</v>
      </c>
      <c r="C327" s="111">
        <v>21369342961.668411</v>
      </c>
      <c r="D327" s="101" t="s">
        <v>260</v>
      </c>
      <c r="E327" s="102"/>
    </row>
    <row r="328" spans="1:5">
      <c r="B328" s="101"/>
      <c r="C328" s="102"/>
      <c r="D328" s="101" t="s">
        <v>261</v>
      </c>
      <c r="E328" s="102"/>
    </row>
    <row r="329" spans="1:5">
      <c r="B329" s="106" t="s">
        <v>262</v>
      </c>
      <c r="C329" s="107">
        <v>0</v>
      </c>
      <c r="D329" s="101" t="s">
        <v>263</v>
      </c>
      <c r="E329" s="102">
        <v>0</v>
      </c>
    </row>
    <row r="330" spans="1:5">
      <c r="B330" s="106" t="s">
        <v>264</v>
      </c>
      <c r="C330" s="107">
        <v>0</v>
      </c>
      <c r="D330" s="101" t="s">
        <v>265</v>
      </c>
      <c r="E330" s="102"/>
    </row>
    <row r="331" spans="1:5">
      <c r="B331" s="101" t="s">
        <v>287</v>
      </c>
      <c r="C331" s="102"/>
      <c r="D331" s="101" t="s">
        <v>288</v>
      </c>
      <c r="E331" s="102"/>
    </row>
    <row r="332" spans="1:5">
      <c r="B332" s="101" t="s">
        <v>266</v>
      </c>
      <c r="C332" s="102"/>
      <c r="D332" s="101" t="s">
        <v>267</v>
      </c>
      <c r="E332" s="111">
        <v>0</v>
      </c>
    </row>
    <row r="333" spans="1:5">
      <c r="B333" s="101" t="s">
        <v>268</v>
      </c>
      <c r="C333" s="111">
        <v>0</v>
      </c>
      <c r="D333" s="101" t="s">
        <v>269</v>
      </c>
      <c r="E333" s="111">
        <v>0</v>
      </c>
    </row>
    <row r="334" spans="1:5">
      <c r="B334" s="101" t="s">
        <v>99</v>
      </c>
      <c r="C334" s="111">
        <v>0</v>
      </c>
      <c r="D334" s="101"/>
      <c r="E334" s="102"/>
    </row>
    <row r="335" spans="1:5">
      <c r="B335" s="106" t="s">
        <v>270</v>
      </c>
      <c r="C335" s="107">
        <v>0</v>
      </c>
      <c r="D335" s="101"/>
      <c r="E335" s="102"/>
    </row>
    <row r="336" spans="1:5">
      <c r="B336" s="101" t="s">
        <v>271</v>
      </c>
      <c r="C336" s="111">
        <v>0</v>
      </c>
      <c r="D336" s="101"/>
      <c r="E336" s="102"/>
    </row>
    <row r="337" spans="2:11">
      <c r="B337" s="101"/>
      <c r="C337" s="102"/>
      <c r="D337" s="25" t="s">
        <v>272</v>
      </c>
      <c r="E337" s="108">
        <v>0</v>
      </c>
    </row>
    <row r="338" spans="2:11">
      <c r="B338" s="101"/>
      <c r="C338" s="102"/>
      <c r="D338" s="101" t="s">
        <v>273</v>
      </c>
      <c r="E338" s="102"/>
    </row>
    <row r="339" spans="2:11">
      <c r="B339" s="101"/>
      <c r="C339" s="102"/>
      <c r="D339" s="101" t="s">
        <v>274</v>
      </c>
      <c r="E339" s="102">
        <v>21369342961.668411</v>
      </c>
      <c r="G339" t="s">
        <v>292</v>
      </c>
    </row>
    <row r="340" spans="2:11">
      <c r="B340" s="101"/>
      <c r="C340" s="102"/>
      <c r="D340" s="101" t="s">
        <v>275</v>
      </c>
      <c r="E340" s="102">
        <v>24000000</v>
      </c>
      <c r="G340" t="s">
        <v>293</v>
      </c>
      <c r="H340" t="s">
        <v>294</v>
      </c>
      <c r="I340" t="s">
        <v>295</v>
      </c>
      <c r="J340" t="s">
        <v>254</v>
      </c>
      <c r="K340" t="s">
        <v>296</v>
      </c>
    </row>
    <row r="341" spans="2:11">
      <c r="B341" s="101" t="s">
        <v>276</v>
      </c>
      <c r="C341" s="102">
        <v>0</v>
      </c>
      <c r="D341" s="101" t="s">
        <v>277</v>
      </c>
      <c r="E341" s="102">
        <v>0</v>
      </c>
      <c r="G341" s="97">
        <v>8000000</v>
      </c>
      <c r="H341" s="105">
        <v>21369342961.668411</v>
      </c>
      <c r="I341" s="24">
        <v>0.33333333333333331</v>
      </c>
      <c r="J341" s="5">
        <v>7123114320.5561371</v>
      </c>
      <c r="K341" s="24">
        <v>890.38929006951719</v>
      </c>
    </row>
    <row r="342" spans="2:11">
      <c r="B342" s="101"/>
      <c r="C342" s="102"/>
      <c r="D342" s="101" t="s">
        <v>278</v>
      </c>
      <c r="E342" s="111">
        <v>21345342961.668411</v>
      </c>
    </row>
    <row r="343" spans="2:11">
      <c r="B343" s="101" t="s">
        <v>279</v>
      </c>
      <c r="C343" s="102">
        <v>0</v>
      </c>
      <c r="D343" s="101" t="s">
        <v>280</v>
      </c>
      <c r="E343" s="102">
        <v>0</v>
      </c>
    </row>
    <row r="344" spans="2:11">
      <c r="B344" s="101"/>
      <c r="C344" s="102"/>
      <c r="D344" s="25" t="s">
        <v>281</v>
      </c>
      <c r="E344" s="108">
        <v>21369342961.668411</v>
      </c>
    </row>
    <row r="345" spans="2:11">
      <c r="B345" s="25"/>
      <c r="C345" s="108">
        <v>21369342961.668411</v>
      </c>
      <c r="D345" s="25" t="s">
        <v>282</v>
      </c>
      <c r="E345" s="108">
        <v>21369342961.668411</v>
      </c>
    </row>
    <row r="355" spans="2:2">
      <c r="B355" s="1" t="s">
        <v>303</v>
      </c>
    </row>
  </sheetData>
  <phoneticPr fontId="3"/>
  <printOptions horizontalCentered="1"/>
  <pageMargins left="0.7" right="0.7" top="1.25" bottom="0.25" header="0.3" footer="0.3"/>
  <pageSetup paperSize="9" scale="54" fitToHeight="4" orientation="portrait" horizontalDpi="0" verticalDpi="0"/>
  <rowBreaks count="4" manualBreakCount="4">
    <brk id="52" max="5" man="1"/>
    <brk id="105" max="5" man="1"/>
    <brk id="159" max="5" man="1"/>
    <brk id="213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A売り上げ総利益完成</vt:lpstr>
      <vt:lpstr>生産計画定期便件数A連動</vt:lpstr>
      <vt:lpstr>概算モデル</vt:lpstr>
      <vt:lpstr>創業前6年貸借対照表</vt:lpstr>
      <vt:lpstr>A売り上げ総利益完成!Print_Area</vt:lpstr>
      <vt:lpstr>概算モデル!Print_Area</vt:lpstr>
      <vt:lpstr>生産計画定期便件数A連動!Print_Area</vt:lpstr>
      <vt:lpstr>創業前6年貸借対照表!Print_Area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登 小野</dc:creator>
  <cp:lastModifiedBy>登 小野</cp:lastModifiedBy>
  <dcterms:created xsi:type="dcterms:W3CDTF">2025-02-10T03:17:52Z</dcterms:created>
  <dcterms:modified xsi:type="dcterms:W3CDTF">2025-02-10T05:41:58Z</dcterms:modified>
</cp:coreProperties>
</file>