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ivotTables/pivotTable1.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tables/table1.xml" ContentType="application/vnd.openxmlformats-officedocument.spreadsheetml.table+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08A79659-5E31-442E-96C5-73F007B8B208}" xr6:coauthVersionLast="43" xr6:coauthVersionMax="43" xr10:uidLastSave="{00000000-0000-0000-0000-000000000000}"/>
  <bookViews>
    <workbookView xWindow="-110" yWindow="-110" windowWidth="19420" windowHeight="10300" activeTab="7" xr2:uid="{A928BD4E-CF46-4D4B-9D75-1A13A1CC6172}"/>
  </bookViews>
  <sheets>
    <sheet name="Sheet1" sheetId="1" r:id="rId1"/>
    <sheet name="1Q1" sheetId="2" r:id="rId2"/>
    <sheet name="1Q2" sheetId="3" r:id="rId3"/>
    <sheet name="1Q3" sheetId="4" r:id="rId4"/>
    <sheet name="2Q1" sheetId="5" r:id="rId5"/>
    <sheet name="2Q2" sheetId="6" r:id="rId6"/>
    <sheet name="2Q3" sheetId="7" r:id="rId7"/>
    <sheet name="3Q1" sheetId="8" r:id="rId8"/>
    <sheet name="3Q2" sheetId="9" r:id="rId9"/>
    <sheet name="3Q3" sheetId="10" r:id="rId10"/>
    <sheet name="4Q1" sheetId="11" r:id="rId11"/>
    <sheet name="4Q2" sheetId="12" r:id="rId12"/>
    <sheet name="4Q3" sheetId="13" r:id="rId13"/>
    <sheet name="5Q1" sheetId="15" r:id="rId14"/>
    <sheet name="5Q2" sheetId="16" r:id="rId15"/>
    <sheet name="5Q3" sheetId="17" r:id="rId16"/>
  </sheets>
  <definedNames>
    <definedName name="a">'3Q1'!$E$16</definedName>
    <definedName name="b">'3Q1'!$E$17</definedName>
    <definedName name="Model" localSheetId="9">'3Q3'!$F$2:$F$10</definedName>
    <definedName name="Model">'3Q1'!$F$2:$F$13</definedName>
    <definedName name="Model_1">'3Q3'!$F$2:$F$10</definedName>
    <definedName name="Month">'3Q1'!$D$2:$D$13</definedName>
    <definedName name="solver_adj" localSheetId="7" hidden="1">'3Q1'!$E$16:$E$17</definedName>
    <definedName name="solver_adj" localSheetId="9" hidden="1">'3Q3'!$E$14:$E$15</definedName>
    <definedName name="solver_cvg" localSheetId="7" hidden="1">0.0001</definedName>
    <definedName name="solver_cvg" localSheetId="9" hidden="1">0.0001</definedName>
    <definedName name="solver_drv" localSheetId="7" hidden="1">1</definedName>
    <definedName name="solver_drv" localSheetId="9" hidden="1">1</definedName>
    <definedName name="solver_eng" localSheetId="7" hidden="1">1</definedName>
    <definedName name="solver_eng" localSheetId="9" hidden="1">1</definedName>
    <definedName name="solver_est" localSheetId="7" hidden="1">1</definedName>
    <definedName name="solver_est" localSheetId="9" hidden="1">1</definedName>
    <definedName name="solver_itr" localSheetId="7" hidden="1">2147483647</definedName>
    <definedName name="solver_itr" localSheetId="9" hidden="1">2147483647</definedName>
    <definedName name="solver_mip" localSheetId="7" hidden="1">2147483647</definedName>
    <definedName name="solver_mip" localSheetId="9" hidden="1">2147483647</definedName>
    <definedName name="solver_mni" localSheetId="7" hidden="1">30</definedName>
    <definedName name="solver_mni" localSheetId="9" hidden="1">30</definedName>
    <definedName name="solver_mrt" localSheetId="7" hidden="1">0.075</definedName>
    <definedName name="solver_mrt" localSheetId="9" hidden="1">0.075</definedName>
    <definedName name="solver_msl" localSheetId="7" hidden="1">2</definedName>
    <definedName name="solver_msl" localSheetId="9" hidden="1">2</definedName>
    <definedName name="solver_neg" localSheetId="7" hidden="1">1</definedName>
    <definedName name="solver_neg" localSheetId="9" hidden="1">1</definedName>
    <definedName name="solver_nod" localSheetId="7" hidden="1">2147483647</definedName>
    <definedName name="solver_nod" localSheetId="9" hidden="1">2147483647</definedName>
    <definedName name="solver_num" localSheetId="7" hidden="1">0</definedName>
    <definedName name="solver_num" localSheetId="9" hidden="1">0</definedName>
    <definedName name="solver_nwt" localSheetId="7" hidden="1">1</definedName>
    <definedName name="solver_nwt" localSheetId="9" hidden="1">1</definedName>
    <definedName name="solver_opt" localSheetId="7" hidden="1">'3Q1'!$F$19</definedName>
    <definedName name="solver_opt" localSheetId="9" hidden="1">'3Q3'!$F$17</definedName>
    <definedName name="solver_pre" localSheetId="7" hidden="1">0.000001</definedName>
    <definedName name="solver_pre" localSheetId="9" hidden="1">0.000001</definedName>
    <definedName name="solver_rbv" localSheetId="7" hidden="1">1</definedName>
    <definedName name="solver_rbv" localSheetId="9" hidden="1">1</definedName>
    <definedName name="solver_rlx" localSheetId="7" hidden="1">2</definedName>
    <definedName name="solver_rlx" localSheetId="9" hidden="1">2</definedName>
    <definedName name="solver_rsd" localSheetId="7" hidden="1">0</definedName>
    <definedName name="solver_rsd" localSheetId="9" hidden="1">0</definedName>
    <definedName name="solver_scl" localSheetId="7" hidden="1">1</definedName>
    <definedName name="solver_scl" localSheetId="9" hidden="1">1</definedName>
    <definedName name="solver_sho" localSheetId="7" hidden="1">2</definedName>
    <definedName name="solver_sho" localSheetId="9" hidden="1">2</definedName>
    <definedName name="solver_ssz" localSheetId="7" hidden="1">100</definedName>
    <definedName name="solver_ssz" localSheetId="9" hidden="1">100</definedName>
    <definedName name="solver_tim" localSheetId="7" hidden="1">2147483647</definedName>
    <definedName name="solver_tim" localSheetId="9" hidden="1">2147483647</definedName>
    <definedName name="solver_tol" localSheetId="7" hidden="1">0.01</definedName>
    <definedName name="solver_tol" localSheetId="9" hidden="1">0.01</definedName>
    <definedName name="solver_typ" localSheetId="7" hidden="1">2</definedName>
    <definedName name="solver_typ" localSheetId="9" hidden="1">2</definedName>
    <definedName name="solver_val" localSheetId="7" hidden="1">0</definedName>
    <definedName name="solver_val" localSheetId="9" hidden="1">0</definedName>
    <definedName name="solver_ver" localSheetId="7" hidden="1">3</definedName>
    <definedName name="solver_ver" localSheetId="9" hidden="1">3</definedName>
    <definedName name="TPS">'3Q3'!$D$2:$D$10</definedName>
    <definedName name="TVL_in_Millions">'3Q1'!$E$2:$E$13</definedName>
    <definedName name="Txn_Fee">'3Q3'!$E$2:$E$10</definedName>
  </definedNames>
  <calcPr calcId="191029"/>
  <pivotCaches>
    <pivotCache cacheId="1" r:id="rId1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 i="17" l="1"/>
  <c r="H13" i="17"/>
  <c r="H9" i="17"/>
  <c r="H7" i="17"/>
  <c r="H5" i="17"/>
  <c r="H11" i="17"/>
  <c r="H15" i="17"/>
  <c r="H3" i="17"/>
  <c r="D20" i="17" l="1"/>
  <c r="S1" i="16"/>
  <c r="N23" i="16"/>
  <c r="N20" i="16"/>
  <c r="N17" i="16"/>
  <c r="N14" i="16"/>
  <c r="N11" i="16"/>
  <c r="N8" i="16"/>
  <c r="N5" i="16"/>
  <c r="N2" i="16"/>
  <c r="K22" i="16"/>
  <c r="K16" i="16"/>
  <c r="K10" i="16"/>
  <c r="D22" i="15" l="1"/>
  <c r="D23" i="15"/>
  <c r="D21" i="15"/>
  <c r="D20" i="15"/>
  <c r="D19" i="15"/>
  <c r="D18" i="15"/>
  <c r="D17" i="15"/>
  <c r="D16" i="15"/>
  <c r="O3" i="15" l="1"/>
  <c r="P15" i="15" s="1"/>
  <c r="G23" i="15" s="1"/>
  <c r="C9" i="15"/>
  <c r="P17" i="15" l="1"/>
  <c r="G21" i="15" s="1"/>
  <c r="P8" i="15"/>
  <c r="P2" i="15"/>
  <c r="G18" i="15" s="1"/>
  <c r="P11" i="15"/>
  <c r="O6" i="15"/>
  <c r="O11" i="15" s="1"/>
  <c r="O15" i="15" s="1"/>
  <c r="O8" i="15"/>
  <c r="O13" i="15" s="1"/>
  <c r="O17" i="15" s="1"/>
  <c r="M7" i="15"/>
  <c r="M12" i="15" s="1"/>
  <c r="M16" i="15" s="1"/>
  <c r="K16" i="15"/>
  <c r="K12" i="15"/>
  <c r="I7" i="15"/>
  <c r="G19" i="15" l="1"/>
  <c r="P13" i="15"/>
  <c r="G17" i="15" s="1"/>
  <c r="G20" i="15"/>
  <c r="P6" i="15"/>
  <c r="P4" i="15"/>
  <c r="E23" i="13"/>
  <c r="C20" i="13"/>
  <c r="C8" i="13"/>
  <c r="C14" i="13"/>
  <c r="C4" i="13"/>
  <c r="C5" i="13"/>
  <c r="C6" i="13"/>
  <c r="C9" i="13"/>
  <c r="C10" i="13"/>
  <c r="C11" i="13"/>
  <c r="D11" i="13" s="1"/>
  <c r="E14" i="13" s="1"/>
  <c r="C12" i="13"/>
  <c r="C15" i="13"/>
  <c r="C16" i="13"/>
  <c r="C17" i="13"/>
  <c r="D17" i="13" s="1"/>
  <c r="C18" i="13"/>
  <c r="C21" i="13"/>
  <c r="C22" i="13"/>
  <c r="C3" i="13"/>
  <c r="B21" i="12"/>
  <c r="B19" i="12"/>
  <c r="B4" i="11"/>
  <c r="B5" i="11" s="1"/>
  <c r="B6" i="11" s="1"/>
  <c r="B7" i="11" s="1"/>
  <c r="B8" i="11" s="1"/>
  <c r="B9" i="11" s="1"/>
  <c r="B10" i="11" s="1"/>
  <c r="B11" i="11" s="1"/>
  <c r="B12" i="11" s="1"/>
  <c r="B3" i="11"/>
  <c r="B2" i="11"/>
  <c r="G16" i="15" l="1"/>
  <c r="G22" i="15"/>
  <c r="E22" i="13"/>
  <c r="C23" i="13" s="1"/>
  <c r="B23" i="13" l="1"/>
  <c r="D12" i="10" l="1"/>
  <c r="E12" i="10" s="1"/>
  <c r="B12" i="10" s="1"/>
  <c r="D11" i="10"/>
  <c r="F11" i="10" s="1"/>
  <c r="F10" i="10"/>
  <c r="F2" i="10"/>
  <c r="E2" i="10"/>
  <c r="E3" i="10"/>
  <c r="E4" i="10"/>
  <c r="E5" i="10"/>
  <c r="E6" i="10"/>
  <c r="E7" i="10"/>
  <c r="E8" i="10"/>
  <c r="E9" i="10"/>
  <c r="E10" i="10"/>
  <c r="D3" i="10"/>
  <c r="F3" i="10" s="1"/>
  <c r="D4" i="10"/>
  <c r="F4" i="10" s="1"/>
  <c r="D5" i="10"/>
  <c r="F5" i="10" s="1"/>
  <c r="D6" i="10"/>
  <c r="F6" i="10" s="1"/>
  <c r="D7" i="10"/>
  <c r="F7" i="10" s="1"/>
  <c r="D8" i="10"/>
  <c r="F8" i="10" s="1"/>
  <c r="D9" i="10"/>
  <c r="F9" i="10" s="1"/>
  <c r="D10" i="10"/>
  <c r="D2" i="10"/>
  <c r="E11" i="10" l="1"/>
  <c r="B11" i="10" s="1"/>
  <c r="F12" i="10"/>
  <c r="F17" i="10"/>
  <c r="D15" i="8"/>
  <c r="E15" i="8" s="1"/>
  <c r="B15" i="8" s="1"/>
  <c r="D14" i="8"/>
  <c r="E14" i="8" s="1"/>
  <c r="B14" i="8" s="1"/>
  <c r="E3" i="8" l="1"/>
  <c r="E4" i="8"/>
  <c r="E5" i="8"/>
  <c r="E6" i="8"/>
  <c r="E7" i="8"/>
  <c r="E8" i="8"/>
  <c r="E9" i="8"/>
  <c r="E10" i="8"/>
  <c r="E11" i="8"/>
  <c r="E12" i="8"/>
  <c r="E13" i="8"/>
  <c r="E2" i="8"/>
  <c r="D3" i="8"/>
  <c r="F3" i="8" s="1"/>
  <c r="D4" i="8"/>
  <c r="F4" i="8" s="1"/>
  <c r="D5" i="8"/>
  <c r="F5" i="8" s="1"/>
  <c r="D6" i="8"/>
  <c r="F6" i="8" s="1"/>
  <c r="D7" i="8"/>
  <c r="F7" i="8" s="1"/>
  <c r="D8" i="8"/>
  <c r="F8" i="8" s="1"/>
  <c r="D9" i="8"/>
  <c r="F9" i="8" s="1"/>
  <c r="D10" i="8"/>
  <c r="F10" i="8" s="1"/>
  <c r="D11" i="8"/>
  <c r="F11" i="8" s="1"/>
  <c r="D12" i="8"/>
  <c r="F12" i="8" s="1"/>
  <c r="D13" i="8"/>
  <c r="F13" i="8" s="1"/>
  <c r="D2" i="8"/>
  <c r="F2" i="8" s="1"/>
  <c r="F19" i="8" l="1"/>
  <c r="G6" i="7"/>
  <c r="G2" i="7"/>
  <c r="F13" i="7"/>
  <c r="F14" i="7"/>
  <c r="F12" i="7"/>
  <c r="G4" i="7"/>
  <c r="B19" i="7"/>
  <c r="B16" i="7" l="1"/>
  <c r="B17" i="7" s="1"/>
  <c r="I8" i="6"/>
  <c r="I5" i="6"/>
  <c r="K12" i="6"/>
  <c r="K11" i="6"/>
  <c r="K9" i="6"/>
  <c r="K8" i="6"/>
  <c r="K6" i="6"/>
  <c r="K5" i="6"/>
  <c r="K3" i="6"/>
  <c r="K2" i="6"/>
  <c r="C13" i="5" l="1"/>
  <c r="C12" i="5"/>
  <c r="C11" i="5"/>
  <c r="C10" i="5"/>
  <c r="C9" i="5"/>
  <c r="C8" i="5"/>
  <c r="F13" i="5"/>
  <c r="F12" i="5"/>
  <c r="F11" i="5"/>
  <c r="F10" i="5"/>
  <c r="F9" i="5"/>
  <c r="F8" i="5"/>
  <c r="G4" i="5"/>
  <c r="G5" i="5"/>
  <c r="G6" i="5"/>
  <c r="G3" i="5"/>
  <c r="D3" i="5"/>
  <c r="D4" i="5"/>
  <c r="D5" i="5"/>
  <c r="D6" i="5"/>
  <c r="D2" i="5"/>
  <c r="D10" i="4" l="1"/>
  <c r="D13" i="4" s="1"/>
  <c r="D9" i="4"/>
  <c r="D8" i="4"/>
  <c r="Q4" i="3" l="1"/>
  <c r="K5" i="3"/>
  <c r="K6" i="3"/>
  <c r="K7" i="3"/>
  <c r="K8" i="3"/>
  <c r="K9" i="3"/>
  <c r="K10" i="3"/>
  <c r="K11" i="3"/>
  <c r="K12" i="3"/>
  <c r="K4" i="3"/>
  <c r="E5" i="3"/>
  <c r="E6" i="3"/>
  <c r="E7" i="3"/>
  <c r="E8" i="3"/>
  <c r="E9" i="3"/>
  <c r="E10" i="3"/>
  <c r="E11" i="3"/>
  <c r="E12" i="3"/>
  <c r="E4" i="3"/>
  <c r="P5" i="3"/>
  <c r="P6" i="3"/>
  <c r="P7" i="3"/>
  <c r="P8" i="3"/>
  <c r="P9" i="3"/>
  <c r="P10" i="3"/>
  <c r="P11" i="3"/>
  <c r="P12" i="3"/>
  <c r="P4" i="3"/>
  <c r="Q5" i="3"/>
  <c r="Q6" i="3"/>
  <c r="Q7" i="3"/>
  <c r="Q8" i="3"/>
  <c r="Q9" i="3"/>
  <c r="Q10" i="3"/>
  <c r="Q11" i="3"/>
  <c r="Q12" i="3"/>
  <c r="J4" i="3"/>
  <c r="O5" i="3"/>
  <c r="O6" i="3"/>
  <c r="O7" i="3"/>
  <c r="O8" i="3"/>
  <c r="O9" i="3"/>
  <c r="O10" i="3"/>
  <c r="O11" i="3"/>
  <c r="O12" i="3"/>
  <c r="O4" i="3"/>
  <c r="I4" i="3"/>
  <c r="H5" i="3"/>
  <c r="H6" i="3"/>
  <c r="H7" i="3"/>
  <c r="H8" i="3"/>
  <c r="H9" i="3"/>
  <c r="H10" i="3"/>
  <c r="H11" i="3"/>
  <c r="H12" i="3"/>
  <c r="H4" i="3"/>
  <c r="B5" i="3"/>
  <c r="B6" i="3"/>
  <c r="B7" i="3"/>
  <c r="B8" i="3"/>
  <c r="B9" i="3"/>
  <c r="B10" i="3"/>
  <c r="B11" i="3"/>
  <c r="B12" i="3"/>
  <c r="B4" i="3"/>
  <c r="I12" i="3" l="1"/>
  <c r="J12" i="3" s="1"/>
  <c r="C10" i="3"/>
  <c r="D10" i="3" s="1"/>
  <c r="I10" i="3"/>
  <c r="J10" i="3" s="1"/>
  <c r="I9" i="3"/>
  <c r="J9" i="3" s="1"/>
  <c r="I5" i="3"/>
  <c r="J5" i="3" s="1"/>
  <c r="I11" i="3"/>
  <c r="J11" i="3" s="1"/>
  <c r="I8" i="3"/>
  <c r="J8" i="3" s="1"/>
  <c r="I7" i="3"/>
  <c r="J7" i="3" s="1"/>
  <c r="I6" i="3"/>
  <c r="J6" i="3" s="1"/>
  <c r="C4" i="3"/>
  <c r="D4" i="3" s="1"/>
  <c r="C8" i="3"/>
  <c r="D8" i="3" s="1"/>
  <c r="C7" i="3"/>
  <c r="D7" i="3" s="1"/>
  <c r="C5" i="3"/>
  <c r="D5" i="3" s="1"/>
  <c r="C6" i="3"/>
  <c r="D6" i="3" s="1"/>
  <c r="C12" i="3"/>
  <c r="D12" i="3" s="1"/>
  <c r="C11" i="3"/>
  <c r="D11" i="3" s="1"/>
  <c r="C9" i="3"/>
  <c r="D9" i="3" s="1"/>
  <c r="B3" i="2" l="1"/>
  <c r="B4" i="2"/>
  <c r="B5" i="2"/>
  <c r="B6" i="2"/>
  <c r="B7" i="2"/>
  <c r="B8" i="2"/>
  <c r="B9" i="2"/>
  <c r="B10" i="2"/>
  <c r="B11" i="2"/>
  <c r="B2" i="2"/>
  <c r="C3" i="2" l="1"/>
  <c r="C4" i="2"/>
  <c r="C9" i="2"/>
  <c r="D14" i="2"/>
  <c r="C7" i="2"/>
  <c r="C5" i="2"/>
  <c r="C6" i="2"/>
  <c r="C10" i="2"/>
  <c r="C8" i="2"/>
  <c r="C11" i="2"/>
  <c r="D13" i="2" l="1"/>
  <c r="B17" i="2" s="1"/>
</calcChain>
</file>

<file path=xl/sharedStrings.xml><?xml version="1.0" encoding="utf-8"?>
<sst xmlns="http://schemas.openxmlformats.org/spreadsheetml/2006/main" count="293" uniqueCount="218">
  <si>
    <t>Bitcoin</t>
  </si>
  <si>
    <t>Ethereum</t>
  </si>
  <si>
    <t>Cardano</t>
  </si>
  <si>
    <t>Solana</t>
  </si>
  <si>
    <t>Ripple</t>
  </si>
  <si>
    <t>Litecoin</t>
  </si>
  <si>
    <t>Polkadot</t>
  </si>
  <si>
    <t>Dogecoin</t>
  </si>
  <si>
    <t>Chainlink</t>
  </si>
  <si>
    <t>Stellar</t>
  </si>
  <si>
    <t>ID</t>
  </si>
  <si>
    <t>Date</t>
  </si>
  <si>
    <t>Cryptocurrency</t>
  </si>
  <si>
    <t>Price (USD)</t>
  </si>
  <si>
    <t xml:space="preserve"> Return(%)</t>
  </si>
  <si>
    <t>Users</t>
  </si>
  <si>
    <t>AdoptionRate(%)</t>
  </si>
  <si>
    <t xml:space="preserve"> Txn Time(mins.)</t>
  </si>
  <si>
    <t>TxnFees(USD)</t>
  </si>
  <si>
    <t xml:space="preserve"> Network Load (txns/sec)</t>
  </si>
  <si>
    <t>Mean</t>
  </si>
  <si>
    <t>S.D</t>
  </si>
  <si>
    <t>Log Returns</t>
  </si>
  <si>
    <t>Log-Normal Distribution</t>
  </si>
  <si>
    <t>Daily Returns</t>
  </si>
  <si>
    <t>Normal Distribution</t>
  </si>
  <si>
    <t>Rank</t>
  </si>
  <si>
    <t>Percentile</t>
  </si>
  <si>
    <t>Normal theoreticalquantiles(Z-score)</t>
  </si>
  <si>
    <t>Data quantiles(Z-score)</t>
  </si>
  <si>
    <t>T theoretical quantiles(Z-score)</t>
  </si>
  <si>
    <t>Student-t Distribution</t>
  </si>
  <si>
    <t xml:space="preserve"> Submission Time     </t>
  </si>
  <si>
    <t xml:space="preserve"> Confirmation Time   </t>
  </si>
  <si>
    <t xml:space="preserve"> 2023-01-01 10:00:00 </t>
  </si>
  <si>
    <t xml:space="preserve"> 2023-01-01 10:05:00 </t>
  </si>
  <si>
    <t xml:space="preserve"> 2023-01-01 10:01:00 </t>
  </si>
  <si>
    <t xml:space="preserve"> 2023-01-01 10:03:00 </t>
  </si>
  <si>
    <t xml:space="preserve"> 2023-01-01 10:02:00 </t>
  </si>
  <si>
    <t xml:space="preserve"> 2023-01-01 10:06:00 </t>
  </si>
  <si>
    <t xml:space="preserve"> 2023-01-01 10:10:00 </t>
  </si>
  <si>
    <t xml:space="preserve"> 2023-01-01 10:04:00 </t>
  </si>
  <si>
    <t xml:space="preserve"> 2023-01-01 10:08:00 </t>
  </si>
  <si>
    <t xml:space="preserve"> Confirmation Time (secs) </t>
  </si>
  <si>
    <t xml:space="preserve"> Txn ID </t>
  </si>
  <si>
    <t>Variance</t>
  </si>
  <si>
    <t>Lambda</t>
  </si>
  <si>
    <t>P(T&gt;250)= 1-P(T&lt;=250)=</t>
  </si>
  <si>
    <r>
      <t>P</t>
    </r>
    <r>
      <rPr>
        <sz val="11"/>
        <color rgb="FF2A343D"/>
        <rFont val="Calibri"/>
        <family val="2"/>
        <scheme val="minor"/>
      </rPr>
      <t>(</t>
    </r>
    <r>
      <rPr>
        <i/>
        <sz val="11"/>
        <color rgb="FF2A343D"/>
        <rFont val="Calibri"/>
        <family val="2"/>
        <scheme val="minor"/>
      </rPr>
      <t>T</t>
    </r>
    <r>
      <rPr>
        <sz val="11"/>
        <color rgb="FF2A343D"/>
        <rFont val="Calibri"/>
        <family val="2"/>
        <scheme val="minor"/>
      </rPr>
      <t>&gt;</t>
    </r>
    <r>
      <rPr>
        <i/>
        <sz val="11"/>
        <color rgb="FF2A343D"/>
        <rFont val="Calibri"/>
        <family val="2"/>
        <scheme val="minor"/>
      </rPr>
      <t>t</t>
    </r>
    <r>
      <rPr>
        <sz val="11"/>
        <color rgb="FF2A343D"/>
        <rFont val="Calibri"/>
        <family val="2"/>
        <scheme val="minor"/>
      </rPr>
      <t xml:space="preserve">)= </t>
    </r>
    <r>
      <rPr>
        <i/>
        <sz val="11"/>
        <color rgb="FF2A343D"/>
        <rFont val="Calibri"/>
        <family val="2"/>
        <scheme val="minor"/>
      </rPr>
      <t>e</t>
    </r>
    <r>
      <rPr>
        <sz val="11"/>
        <color rgb="FF2A343D"/>
        <rFont val="Calibri"/>
        <family val="2"/>
        <scheme val="minor"/>
      </rPr>
      <t>−</t>
    </r>
    <r>
      <rPr>
        <i/>
        <sz val="11"/>
        <color rgb="FF2A343D"/>
        <rFont val="Calibri"/>
        <family val="2"/>
        <scheme val="minor"/>
      </rPr>
      <t>λt</t>
    </r>
    <r>
      <rPr>
        <sz val="11"/>
        <color rgb="FF2A343D"/>
        <rFont val="Calibri"/>
        <family val="2"/>
        <scheme val="minor"/>
      </rPr>
      <t xml:space="preserve">= </t>
    </r>
    <r>
      <rPr>
        <i/>
        <sz val="11"/>
        <color rgb="FF2A343D"/>
        <rFont val="Calibri"/>
        <family val="2"/>
        <scheme val="minor"/>
      </rPr>
      <t>e</t>
    </r>
    <r>
      <rPr>
        <sz val="11"/>
        <color rgb="FF2A343D"/>
        <rFont val="Calibri"/>
        <family val="2"/>
        <scheme val="minor"/>
      </rPr>
      <t>−</t>
    </r>
    <r>
      <rPr>
        <i/>
        <sz val="11"/>
        <color rgb="FF2A343D"/>
        <rFont val="Calibri"/>
        <family val="2"/>
        <scheme val="minor"/>
      </rPr>
      <t>μt</t>
    </r>
    <r>
      <rPr>
        <sz val="11"/>
        <color rgb="FF2A343D"/>
        <rFont val="Calibri"/>
        <family val="2"/>
        <scheme val="minor"/>
      </rPr>
      <t>​</t>
    </r>
  </si>
  <si>
    <t>General Formula</t>
  </si>
  <si>
    <t>The Prob. of Txn. Time &gt;250</t>
  </si>
  <si>
    <t xml:space="preserve"> Timestamp (Discrete) </t>
  </si>
  <si>
    <t xml:space="preserve"> Timestamp (Continuous) </t>
  </si>
  <si>
    <t>Discrete interval</t>
  </si>
  <si>
    <t xml:space="preserve"> 2023-01-01 10:01</t>
  </si>
  <si>
    <t xml:space="preserve"> 2023-01-01 10:09</t>
  </si>
  <si>
    <t xml:space="preserve"> 2023-01-01 10:13</t>
  </si>
  <si>
    <t xml:space="preserve"> 2023-01-01 10:24</t>
  </si>
  <si>
    <t xml:space="preserve"> 2023-01-01 10:28</t>
  </si>
  <si>
    <t>Inter arrival(Mins)</t>
  </si>
  <si>
    <t>Mode</t>
  </si>
  <si>
    <t>Median</t>
  </si>
  <si>
    <t>Range</t>
  </si>
  <si>
    <t>Standard Deviation</t>
  </si>
  <si>
    <t xml:space="preserve"> 2023-01-01 10:01:15</t>
  </si>
  <si>
    <t xml:space="preserve"> 2023-01-01 10:09:52</t>
  </si>
  <si>
    <t xml:space="preserve"> 2023-01-01 10:13:19</t>
  </si>
  <si>
    <t xml:space="preserve"> 2023-01-01 10:24:33</t>
  </si>
  <si>
    <t xml:space="preserve"> 2023-01-01 10:28:46</t>
  </si>
  <si>
    <t>Mins (Continuous)</t>
  </si>
  <si>
    <t>Min (Discrete)</t>
  </si>
  <si>
    <t>Scenario</t>
  </si>
  <si>
    <t>Discrete</t>
  </si>
  <si>
    <t>N/A</t>
  </si>
  <si>
    <t>Model Type</t>
  </si>
  <si>
    <t>Time Interval (minutes)</t>
  </si>
  <si>
    <t>Txn Count</t>
  </si>
  <si>
    <t>Average Latency (secs)</t>
  </si>
  <si>
    <t>Peak Latency(secs)</t>
  </si>
  <si>
    <t>Network Congestion (txns)</t>
  </si>
  <si>
    <t>High Volume</t>
  </si>
  <si>
    <t>Continuous</t>
  </si>
  <si>
    <t>Low Volume</t>
  </si>
  <si>
    <t xml:space="preserve">Discrete </t>
  </si>
  <si>
    <t>Txn count</t>
  </si>
  <si>
    <t>Net. Congestion (txns)</t>
  </si>
  <si>
    <t>Month</t>
  </si>
  <si>
    <t>Unique Users</t>
  </si>
  <si>
    <t>Txn. Vol. ($)</t>
  </si>
  <si>
    <t>TVL in Millions ($)</t>
  </si>
  <si>
    <t xml:space="preserve"> r*G(t)*(1−G(t)/K​)</t>
  </si>
  <si>
    <t>dG(t)/dt ​=</t>
  </si>
  <si>
    <t xml:space="preserve">G(t)= </t>
  </si>
  <si>
    <t>K/1+ K−G(0)/G(0)e^−rt</t>
  </si>
  <si>
    <t>Interval</t>
  </si>
  <si>
    <t>r=</t>
  </si>
  <si>
    <t>in(N(t2)/N(t1))/t2-t1</t>
  </si>
  <si>
    <t>n(t2)=</t>
  </si>
  <si>
    <t>Final value</t>
  </si>
  <si>
    <t>n(t1)=</t>
  </si>
  <si>
    <t>Initial Value</t>
  </si>
  <si>
    <t>t2-t1=</t>
  </si>
  <si>
    <t>intervals</t>
  </si>
  <si>
    <t>where,</t>
  </si>
  <si>
    <t>G(0)=</t>
  </si>
  <si>
    <t>k=</t>
  </si>
  <si>
    <t>Model</t>
  </si>
  <si>
    <t>a</t>
  </si>
  <si>
    <t>b</t>
  </si>
  <si>
    <t>Cost Function=</t>
  </si>
  <si>
    <t>Row Labels</t>
  </si>
  <si>
    <t>Grand Total</t>
  </si>
  <si>
    <t>Sum of Txn. Vol. ($)</t>
  </si>
  <si>
    <t>Txn Fee (in USD)</t>
  </si>
  <si>
    <t>Net. Load (TPS)</t>
  </si>
  <si>
    <t>A</t>
  </si>
  <si>
    <t>B</t>
  </si>
  <si>
    <t>C function</t>
  </si>
  <si>
    <t>TPS</t>
  </si>
  <si>
    <t>Txn Fee</t>
  </si>
  <si>
    <t>Model 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</si>
  <si>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</si>
  <si>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</si>
  <si>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</si>
  <si>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</si>
  <si>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</si>
  <si>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</si>
  <si>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</si>
  <si>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</si>
  <si>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</si>
  <si>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</si>
  <si>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</si>
  <si>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</si>
  <si>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</si>
  <si>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</si>
  <si>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</si>
  <si>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</si>
  <si>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</si>
  <si>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</si>
  <si>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</si>
  <si>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</si>
  <si>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</si>
  <si>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</si>
  <si>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</si>
  <si>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</si>
  <si>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X Variable 1</t>
  </si>
  <si>
    <t>RESIDUAL OUTPUT</t>
  </si>
  <si>
    <t>Observation</t>
  </si>
  <si>
    <t>Predicted Y</t>
  </si>
  <si>
    <t>Residuals</t>
  </si>
  <si>
    <t>Year</t>
  </si>
  <si>
    <t>Inv. Year</t>
  </si>
  <si>
    <t>P</t>
  </si>
  <si>
    <t>r</t>
  </si>
  <si>
    <t>Inv. Amt. ($)</t>
  </si>
  <si>
    <t>TPS (Thousands)</t>
  </si>
  <si>
    <t>b*logx+a</t>
  </si>
  <si>
    <t>Y=</t>
  </si>
  <si>
    <t>b=</t>
  </si>
  <si>
    <t>a=</t>
  </si>
  <si>
    <t>Avg Price (USD)</t>
  </si>
  <si>
    <t>Change in price</t>
  </si>
  <si>
    <t>Project Fundamentals</t>
  </si>
  <si>
    <t>Good</t>
  </si>
  <si>
    <t>Bull</t>
  </si>
  <si>
    <t>Bear</t>
  </si>
  <si>
    <t>Adoption Rate</t>
  </si>
  <si>
    <t>High</t>
  </si>
  <si>
    <t>Low</t>
  </si>
  <si>
    <t>Competition</t>
  </si>
  <si>
    <t>Market trend</t>
  </si>
  <si>
    <t>More Competition</t>
  </si>
  <si>
    <t>Less Competition</t>
  </si>
  <si>
    <t>Criteria</t>
  </si>
  <si>
    <t>Scenarios</t>
  </si>
  <si>
    <t>High Adoption Rate</t>
  </si>
  <si>
    <t>Bull Market</t>
  </si>
  <si>
    <t>Bear Market</t>
  </si>
  <si>
    <t>Low Adoption Rate</t>
  </si>
  <si>
    <t>Weights</t>
  </si>
  <si>
    <t>Scenario weights</t>
  </si>
  <si>
    <t>c</t>
  </si>
  <si>
    <t>d</t>
  </si>
  <si>
    <t>e</t>
  </si>
  <si>
    <t>f</t>
  </si>
  <si>
    <t>g</t>
  </si>
  <si>
    <t>h</t>
  </si>
  <si>
    <t>Scenario Prob.</t>
  </si>
  <si>
    <t>Inv. Score</t>
  </si>
  <si>
    <t>Blockchain Startup</t>
  </si>
  <si>
    <t>Technology Stack</t>
  </si>
  <si>
    <t>Strong Demand</t>
  </si>
  <si>
    <t>Weak Demand</t>
  </si>
  <si>
    <t>Fundraising</t>
  </si>
  <si>
    <t>High P</t>
  </si>
  <si>
    <t>Low P</t>
  </si>
  <si>
    <t xml:space="preserve">Good </t>
  </si>
  <si>
    <t xml:space="preserve">Bad </t>
  </si>
  <si>
    <t>Scenario s/n</t>
  </si>
  <si>
    <t>High p Tech</t>
  </si>
  <si>
    <t>Good Funding</t>
  </si>
  <si>
    <t>Low p Tech</t>
  </si>
  <si>
    <t>Bad  Funding</t>
  </si>
  <si>
    <t>Weighted Score</t>
  </si>
  <si>
    <t>Ind. Scenarios</t>
  </si>
  <si>
    <t>DeFi Lending</t>
  </si>
  <si>
    <t>Borrow</t>
  </si>
  <si>
    <t>Lend</t>
  </si>
  <si>
    <t>Paid</t>
  </si>
  <si>
    <t>Defaulted</t>
  </si>
  <si>
    <t>Loss</t>
  </si>
  <si>
    <t>Profit</t>
  </si>
  <si>
    <t>Collaterised</t>
  </si>
  <si>
    <t>Uncollaterised</t>
  </si>
  <si>
    <t>Efficient Use</t>
  </si>
  <si>
    <t>Inefficient Use</t>
  </si>
  <si>
    <t>Paid by Collateral</t>
  </si>
  <si>
    <t>Bankrupt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</si>
</sst>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0.000"/>
    <numFmt numFmtId="165" formatCode="#,##0.0000"/>
    <numFmt numFmtId="166" formatCode="0.000000000E+00"/>
    <numFmt numFmtId="167" formatCode="0.00000000"/>
    <numFmt numFmtId="168" formatCode="0.000000000"/>
    <numFmt numFmtId="169" formatCode="0.000"/>
    <numFmt numFmtId="170" formatCode="_-* #,##0_-;\-* #,##0_-;_-* &quot;-&quot;??_-;_-@_-"/>
    <numFmt numFmtId="171" formatCode="_-* #,##0.0_-;\-* #,##0.0_-;_-* &quot;-&quot;??_-;_-@_-"/>
    <numFmt numFmtId="172" formatCode="#,##0.0"/>
    <numFmt numFmtId="173" formatCode="0.0000000000"/>
    <numFmt numFmtId="174" formatCode="0.0"/>
    <numFmt numFmtId="175" formatCode="0.0%"/>
  </numFmts>
  <fonts count="14" x14ac:knownFonts="1">
    <font>
      <sz val="11"/>
      <color theme="1"/>
      <name val="Calibri"/>
      <family val="2"/>
      <scheme val="minor"/>
    </font>
    <font>
      <sz val="11"/>
      <color theme="1"/>
      <name val="Calibri"/>
      <family val="2"/>
      <scheme val="minor"/>
    </font>
    <font>
      <sz val="11"/>
      <color rgb="FF000000"/>
      <name val="Calibri"/>
      <family val="2"/>
      <scheme val="minor"/>
    </font>
    <font>
      <b/>
      <sz val="16"/>
      <color theme="1"/>
      <name val="Calibri Light"/>
      <family val="2"/>
      <scheme val="major"/>
    </font>
    <font>
      <sz val="11"/>
      <color rgb="FF006100"/>
      <name val="Calibri"/>
      <family val="2"/>
      <scheme val="minor"/>
    </font>
    <font>
      <i/>
      <sz val="11"/>
      <color rgb="FF2A343D"/>
      <name val="Calibri"/>
      <family val="2"/>
      <scheme val="minor"/>
    </font>
    <font>
      <sz val="11"/>
      <color rgb="FF2A343D"/>
      <name val="Calibri"/>
      <family val="2"/>
      <scheme val="minor"/>
    </font>
    <font>
      <b/>
      <sz val="11"/>
      <color theme="1"/>
      <name val="Calibri"/>
      <family val="2"/>
      <scheme val="minor"/>
    </font>
    <font>
      <sz val="10"/>
      <color rgb="FF2A343D"/>
      <name val="Calibri"/>
      <family val="2"/>
      <scheme val="minor"/>
    </font>
    <font>
      <b/>
      <sz val="11"/>
      <color rgb="FF2A343D"/>
      <name val="Calibri"/>
      <family val="2"/>
      <scheme val="minor"/>
    </font>
    <font>
      <i/>
      <sz val="11"/>
      <color rgb="FF000000"/>
      <name val="Calibri"/>
      <family val="2"/>
      <scheme val="minor"/>
    </font>
    <font>
      <b/>
      <sz val="11"/>
      <color rgb="FF000000"/>
      <name val="Calibri"/>
      <family val="2"/>
      <scheme val="minor"/>
    </font>
    <font>
      <sz val="11"/>
      <color rgb="FF9C5700"/>
      <name val="Calibri"/>
      <family val="2"/>
      <scheme val="minor"/>
    </font>
    <font>
      <i/>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FFFF"/>
        <bgColor indexed="64"/>
      </patternFill>
    </fill>
    <fill>
      <patternFill patternType="solid">
        <fgColor rgb="FFFFEB9C"/>
      </patternFill>
    </fill>
    <fill>
      <patternFill patternType="solid">
        <fgColor theme="4" tint="0.79998168889431442"/>
        <bgColor indexed="65"/>
      </patternFill>
    </fill>
    <fill>
      <patternFill patternType="solid">
        <fgColor theme="6" tint="0.79998168889431442"/>
        <bgColor indexed="65"/>
      </patternFill>
    </fill>
    <fill>
      <patternFill patternType="solid">
        <fgColor theme="4" tint="0.59999389629810485"/>
        <bgColor indexed="65"/>
      </patternFill>
    </fill>
    <fill>
      <patternFill patternType="solid">
        <fgColor theme="6" tint="0.59999389629810485"/>
        <bgColor indexed="65"/>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9">
    <xf numFmtId="0" fontId="0" fillId="0" borderId="0"/>
    <xf numFmtId="9" fontId="1" fillId="0" borderId="0" applyFont="0" applyFill="0" applyBorder="0" applyAlignment="0" applyProtection="0"/>
    <xf numFmtId="0" fontId="4" fillId="2" borderId="0" applyNumberFormat="0" applyBorder="0" applyAlignment="0" applyProtection="0"/>
    <xf numFmtId="43" fontId="1" fillId="0" borderId="0" applyFont="0" applyFill="0" applyBorder="0" applyAlignment="0" applyProtection="0"/>
    <xf numFmtId="0" fontId="12"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60">
    <xf numFmtId="0" fontId="0" fillId="0" borderId="0" xfId="0"/>
    <xf numFmtId="14" fontId="0" fillId="0" borderId="0" xfId="0" applyNumberFormat="1"/>
    <xf numFmtId="3" fontId="0" fillId="0" borderId="0" xfId="0" applyNumberFormat="1"/>
    <xf numFmtId="0" fontId="2"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10" fontId="0" fillId="0" borderId="0" xfId="1" applyNumberFormat="1" applyFont="1"/>
    <xf numFmtId="167" fontId="0" fillId="0" borderId="0" xfId="1" applyNumberFormat="1" applyFont="1"/>
    <xf numFmtId="168" fontId="0" fillId="0" borderId="0" xfId="1" applyNumberFormat="1" applyFont="1"/>
    <xf numFmtId="0" fontId="4" fillId="2" borderId="0" xfId="2"/>
    <xf numFmtId="0" fontId="5" fillId="0" borderId="0" xfId="0" applyFont="1"/>
    <xf numFmtId="1" fontId="0" fillId="0" borderId="0" xfId="0" applyNumberFormat="1"/>
    <xf numFmtId="2" fontId="0" fillId="0" borderId="0" xfId="0" applyNumberFormat="1"/>
    <xf numFmtId="169" fontId="0" fillId="0" borderId="0" xfId="0" applyNumberFormat="1"/>
    <xf numFmtId="0" fontId="0" fillId="0" borderId="0" xfId="0" applyFont="1"/>
    <xf numFmtId="0" fontId="9"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right" vertical="center" wrapText="1"/>
    </xf>
    <xf numFmtId="3" fontId="6" fillId="3" borderId="1" xfId="0" applyNumberFormat="1" applyFont="1" applyFill="1" applyBorder="1" applyAlignment="1">
      <alignment horizontal="right" vertical="center" wrapText="1"/>
    </xf>
    <xf numFmtId="0" fontId="8" fillId="3" borderId="1" xfId="0" applyFont="1" applyFill="1" applyBorder="1" applyAlignment="1">
      <alignment horizontal="left" vertical="center" wrapText="1"/>
    </xf>
    <xf numFmtId="0" fontId="7" fillId="0" borderId="0" xfId="0" applyFont="1"/>
    <xf numFmtId="0" fontId="10" fillId="0" borderId="0" xfId="0" applyFont="1" applyAlignment="1">
      <alignment vertical="center" readingOrder="1"/>
    </xf>
    <xf numFmtId="0" fontId="11" fillId="0" borderId="0" xfId="0" applyFont="1"/>
    <xf numFmtId="0" fontId="6" fillId="3" borderId="2" xfId="0" applyFont="1" applyFill="1" applyBorder="1" applyAlignment="1">
      <alignment horizontal="right" vertical="center" wrapText="1"/>
    </xf>
    <xf numFmtId="43" fontId="0" fillId="0" borderId="0" xfId="3" applyFont="1"/>
    <xf numFmtId="0" fontId="0" fillId="0" borderId="0" xfId="0" pivotButton="1"/>
    <xf numFmtId="0" fontId="0" fillId="0" borderId="0" xfId="0" applyAlignment="1">
      <alignment horizontal="left"/>
    </xf>
    <xf numFmtId="0" fontId="0" fillId="0" borderId="0" xfId="0" applyNumberFormat="1"/>
    <xf numFmtId="170" fontId="0" fillId="0" borderId="0" xfId="3" applyNumberFormat="1" applyFont="1"/>
    <xf numFmtId="0" fontId="0" fillId="0" borderId="0" xfId="0" applyFill="1" applyBorder="1" applyAlignment="1"/>
    <xf numFmtId="0" fontId="0" fillId="0" borderId="3" xfId="0" applyFill="1" applyBorder="1" applyAlignment="1"/>
    <xf numFmtId="0" fontId="13" fillId="0" borderId="4" xfId="0" applyFont="1" applyFill="1" applyBorder="1" applyAlignment="1">
      <alignment horizontal="center"/>
    </xf>
    <xf numFmtId="0" fontId="13" fillId="0" borderId="4" xfId="0" applyFont="1" applyFill="1" applyBorder="1" applyAlignment="1">
      <alignment horizontal="centerContinuous"/>
    </xf>
    <xf numFmtId="0" fontId="0" fillId="0" borderId="0" xfId="0" applyAlignment="1">
      <alignment horizontal="right" vertical="center"/>
    </xf>
    <xf numFmtId="171" fontId="0" fillId="0" borderId="0" xfId="3" applyNumberFormat="1" applyFont="1" applyAlignment="1">
      <alignment horizontal="right" vertical="center"/>
    </xf>
    <xf numFmtId="43" fontId="0" fillId="0" borderId="0" xfId="3" applyNumberFormat="1" applyFont="1" applyAlignment="1">
      <alignment horizontal="right" vertical="center"/>
    </xf>
    <xf numFmtId="172" fontId="0" fillId="0" borderId="0" xfId="0" applyNumberFormat="1"/>
    <xf numFmtId="171" fontId="0" fillId="0" borderId="0" xfId="0" applyNumberFormat="1"/>
    <xf numFmtId="43" fontId="0" fillId="0" borderId="0" xfId="0" applyNumberFormat="1"/>
    <xf numFmtId="170" fontId="0" fillId="0" borderId="0" xfId="0" applyNumberFormat="1"/>
    <xf numFmtId="173" fontId="0" fillId="0" borderId="0" xfId="1" applyNumberFormat="1" applyFont="1" applyAlignment="1">
      <alignment horizontal="right" vertical="center"/>
    </xf>
    <xf numFmtId="173" fontId="4" fillId="2" borderId="0" xfId="2" applyNumberFormat="1" applyAlignment="1">
      <alignment horizontal="right" vertical="center"/>
    </xf>
    <xf numFmtId="43" fontId="4" fillId="2" borderId="0" xfId="2" applyNumberFormat="1"/>
    <xf numFmtId="0" fontId="12" fillId="4" borderId="0" xfId="4"/>
    <xf numFmtId="174" fontId="0" fillId="0" borderId="0" xfId="0" applyNumberFormat="1" applyAlignment="1">
      <alignment horizontal="right" vertical="top"/>
    </xf>
    <xf numFmtId="0" fontId="0" fillId="0" borderId="0" xfId="0" applyAlignment="1"/>
    <xf numFmtId="175" fontId="0" fillId="0" borderId="0" xfId="1" applyNumberFormat="1" applyFont="1"/>
    <xf numFmtId="0" fontId="1" fillId="5" borderId="0" xfId="5" applyAlignment="1">
      <alignment horizontal="left" vertical="center"/>
    </xf>
    <xf numFmtId="0" fontId="1" fillId="5" borderId="0" xfId="5" applyAlignment="1">
      <alignment horizontal="center" vertical="center"/>
    </xf>
    <xf numFmtId="0" fontId="1" fillId="5" borderId="0" xfId="5"/>
    <xf numFmtId="0" fontId="1" fillId="6" borderId="0" xfId="6" applyAlignment="1">
      <alignment horizontal="center" vertical="center"/>
    </xf>
    <xf numFmtId="0" fontId="1" fillId="6" borderId="0" xfId="6" applyAlignment="1">
      <alignment horizontal="center"/>
    </xf>
    <xf numFmtId="0" fontId="1" fillId="6" borderId="0" xfId="6" applyAlignment="1"/>
    <xf numFmtId="0" fontId="0" fillId="0" borderId="0" xfId="0" applyAlignment="1">
      <alignment wrapText="1"/>
    </xf>
    <xf numFmtId="0" fontId="1" fillId="7" borderId="0" xfId="7" applyAlignment="1">
      <alignment wrapText="1"/>
    </xf>
    <xf numFmtId="0" fontId="1" fillId="7" borderId="0" xfId="7"/>
    <xf numFmtId="0" fontId="1" fillId="8" borderId="0" xfId="8"/>
    <xf numFmtId="10" fontId="0" fillId="0" borderId="0" xfId="0" applyNumberFormat="1"/>
    <xf numFmtId="0" fontId="3" fillId="0" borderId="0" xfId="0" applyFont="1" applyAlignment="1">
      <alignment horizontal="center"/>
    </xf>
  </cellXfs>
  <cellStyles count="9">
    <cellStyle name="20% - Accent1" xfId="5" builtinId="30"/>
    <cellStyle name="20% - Accent3" xfId="6" builtinId="38"/>
    <cellStyle name="40% - Accent1" xfId="7" builtinId="31"/>
    <cellStyle name="40% - Accent3" xfId="8" builtinId="39"/>
    <cellStyle name="Comma" xfId="3" builtinId="3"/>
    <cellStyle name="Good" xfId="2" builtinId="26"/>
    <cellStyle name="Neutral" xfId="4" builtinId="28"/>
    <cellStyle name="Normal" xfId="0" builtinId="0"/>
    <cellStyle name="Percent" xfId="1" builtinId="5"/>
  </cellStyles>
  <dxfs count="1">
    <dxf>
      <numFmt numFmtId="175" formatCode="0.0%"/>
    </dxf>
  </dxfs>
  <tableStyles count="0" defaultTableStyle="TableStyleMedium2" defaultPivotStyle="PivotStyleLight16"/>
  <colors>
    <mruColors>
      <color rgb="FF66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log-Normal Dist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'1Q2'!$E$2</c:f>
              <c:strCache>
                <c:ptCount val="1"/>
                <c:pt idx="0">
                  <c:v>Data quantiles(Z-score)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'1Q2'!$D$3:$D$12</c:f>
              <c:numCache>
                <c:formatCode>General</c:formatCode>
                <c:ptCount val="10"/>
                <c:pt idx="1">
                  <c:v>-1.5932188180230502</c:v>
                </c:pt>
                <c:pt idx="2">
                  <c:v>-1.5932188180230502</c:v>
                </c:pt>
                <c:pt idx="3">
                  <c:v>-0.96742156610170071</c:v>
                </c:pt>
                <c:pt idx="4">
                  <c:v>-0.58945579784977842</c:v>
                </c:pt>
                <c:pt idx="5">
                  <c:v>-0.28221614706250814</c:v>
                </c:pt>
                <c:pt idx="6">
                  <c:v>0</c:v>
                </c:pt>
                <c:pt idx="7">
                  <c:v>0.28221614706250825</c:v>
                </c:pt>
                <c:pt idx="8">
                  <c:v>0.58945579784977842</c:v>
                </c:pt>
                <c:pt idx="9">
                  <c:v>0.96742156610170071</c:v>
                </c:pt>
              </c:numCache>
            </c:numRef>
          </c:xVal>
          <c:yVal>
            <c:numRef>
              <c:f>'1Q2'!$E$3:$E$12</c:f>
              <c:numCache>
                <c:formatCode>General</c:formatCode>
                <c:ptCount val="10"/>
                <c:pt idx="1">
                  <c:v>-1.926638704383798</c:v>
                </c:pt>
                <c:pt idx="2">
                  <c:v>-1.3106519834562382</c:v>
                </c:pt>
                <c:pt idx="3">
                  <c:v>-0.79173231707371217</c:v>
                </c:pt>
                <c:pt idx="4">
                  <c:v>0.53527850702034641</c:v>
                </c:pt>
                <c:pt idx="5">
                  <c:v>0.57184785585264364</c:v>
                </c:pt>
                <c:pt idx="6">
                  <c:v>0.58481822314685539</c:v>
                </c:pt>
                <c:pt idx="7">
                  <c:v>0.59821063809796438</c:v>
                </c:pt>
                <c:pt idx="8">
                  <c:v>0.62634679941088456</c:v>
                </c:pt>
                <c:pt idx="9">
                  <c:v>1.1125209813850545</c:v>
                </c:pt>
              </c:numCache>
            </c:numRef>
          </c:yVal>
          <c:smooth val="0"/>
          <c:extLst>
            <c:ext xmlns:c16="http://schemas.microsoft.com/office/drawing/2014/chart" uri="{C3380CC4-5D6E-409C-BE32-E72D297353CC}">
              <c16:uniqueId val="{00000000-7675-4C0A-9398-68E19BE9543F}"/>
            </c:ext>
          </c:extLst>
        </c:ser>
        <c:dLbls>
          <c:showLegendKey val="0"/>
          <c:showVal val="0"/>
          <c:showCatName val="0"/>
          <c:showSerName val="0"/>
          <c:showPercent val="0"/>
          <c:showBubbleSize val="0"/>
        </c:dLbls>
        <c:axId val="65041231"/>
        <c:axId val="90051071"/>
      </c:scatterChart>
      <c:valAx>
        <c:axId val="65041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51071"/>
        <c:crosses val="autoZero"/>
        <c:crossBetween val="midCat"/>
      </c:valAx>
      <c:valAx>
        <c:axId val="9005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412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Normal Dist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'1Q2'!$K$2</c:f>
              <c:strCache>
                <c:ptCount val="1"/>
                <c:pt idx="0">
                  <c:v>Data quantiles(Z-score)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'1Q2'!$J$3:$J$12</c:f>
              <c:numCache>
                <c:formatCode>0.00000000</c:formatCode>
                <c:ptCount val="10"/>
                <c:pt idx="1">
                  <c:v>-1.5932188180230502</c:v>
                </c:pt>
                <c:pt idx="2">
                  <c:v>-0.96742156610170071</c:v>
                </c:pt>
                <c:pt idx="3">
                  <c:v>-0.58945579784977842</c:v>
                </c:pt>
                <c:pt idx="4">
                  <c:v>-0.28221614706250814</c:v>
                </c:pt>
                <c:pt idx="5">
                  <c:v>0</c:v>
                </c:pt>
                <c:pt idx="6">
                  <c:v>0.28221614706250825</c:v>
                </c:pt>
                <c:pt idx="7">
                  <c:v>0.58945579784977842</c:v>
                </c:pt>
                <c:pt idx="8">
                  <c:v>0.96742156610170071</c:v>
                </c:pt>
                <c:pt idx="9">
                  <c:v>1.59321881802305</c:v>
                </c:pt>
              </c:numCache>
            </c:numRef>
          </c:xVal>
          <c:yVal>
            <c:numRef>
              <c:f>'1Q2'!$K$3:$K$12</c:f>
              <c:numCache>
                <c:formatCode>0.00000000</c:formatCode>
                <c:ptCount val="10"/>
                <c:pt idx="1">
                  <c:v>-1.8946313996923079</c:v>
                </c:pt>
                <c:pt idx="2">
                  <c:v>-1.3209002251627862</c:v>
                </c:pt>
                <c:pt idx="3">
                  <c:v>-0.82132478067449521</c:v>
                </c:pt>
                <c:pt idx="4">
                  <c:v>0.52714463064043771</c:v>
                </c:pt>
                <c:pt idx="5">
                  <c:v>0.56580284462646091</c:v>
                </c:pt>
                <c:pt idx="6">
                  <c:v>0.57953390423898277</c:v>
                </c:pt>
                <c:pt idx="7">
                  <c:v>0.5937226658385889</c:v>
                </c:pt>
                <c:pt idx="8">
                  <c:v>0.62356799196189783</c:v>
                </c:pt>
                <c:pt idx="9">
                  <c:v>1.1470843682232215</c:v>
                </c:pt>
              </c:numCache>
            </c:numRef>
          </c:yVal>
          <c:smooth val="0"/>
          <c:extLst>
            <c:ext xmlns:c16="http://schemas.microsoft.com/office/drawing/2014/chart" uri="{C3380CC4-5D6E-409C-BE32-E72D297353CC}">
              <c16:uniqueId val="{00000000-5227-415F-A22F-EA6A808E8164}"/>
            </c:ext>
          </c:extLst>
        </c:ser>
        <c:dLbls>
          <c:showLegendKey val="0"/>
          <c:showVal val="0"/>
          <c:showCatName val="0"/>
          <c:showSerName val="0"/>
          <c:showPercent val="0"/>
          <c:showBubbleSize val="0"/>
        </c:dLbls>
        <c:axId val="65053631"/>
        <c:axId val="60381583"/>
      </c:scatterChart>
      <c:valAx>
        <c:axId val="650536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381583"/>
        <c:crosses val="autoZero"/>
        <c:crossBetween val="midCat"/>
      </c:valAx>
      <c:valAx>
        <c:axId val="60381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3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QQ T. Dist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'1Q2'!$Q$2</c:f>
              <c:strCache>
                <c:ptCount val="1"/>
                <c:pt idx="0">
                  <c:v>Data quantiles(Z-score)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'1Q2'!$P$3:$P$12</c:f>
              <c:numCache>
                <c:formatCode>General</c:formatCode>
                <c:ptCount val="10"/>
                <c:pt idx="1">
                  <c:v>-5.6712818196177093</c:v>
                </c:pt>
                <c:pt idx="2">
                  <c:v>-1.7320508075688774</c:v>
                </c:pt>
                <c:pt idx="3">
                  <c:v>-0.83909963117728004</c:v>
                </c:pt>
                <c:pt idx="4">
                  <c:v>-0.36397023426620245</c:v>
                </c:pt>
                <c:pt idx="5">
                  <c:v>0</c:v>
                </c:pt>
                <c:pt idx="6">
                  <c:v>0.36397023426620245</c:v>
                </c:pt>
                <c:pt idx="7">
                  <c:v>0.83909963117728004</c:v>
                </c:pt>
                <c:pt idx="8">
                  <c:v>1.7320508075688781</c:v>
                </c:pt>
                <c:pt idx="9">
                  <c:v>5.6712818196177066</c:v>
                </c:pt>
              </c:numCache>
            </c:numRef>
          </c:xVal>
          <c:yVal>
            <c:numRef>
              <c:f>'1Q2'!$Q$3:$Q$12</c:f>
              <c:numCache>
                <c:formatCode>General</c:formatCode>
                <c:ptCount val="10"/>
                <c:pt idx="1">
                  <c:v>-1.8946313996923079</c:v>
                </c:pt>
                <c:pt idx="2">
                  <c:v>-1.3209002251627862</c:v>
                </c:pt>
                <c:pt idx="3">
                  <c:v>-0.82132478067449521</c:v>
                </c:pt>
                <c:pt idx="4">
                  <c:v>0.52714463064043771</c:v>
                </c:pt>
                <c:pt idx="5">
                  <c:v>0.56580284462646091</c:v>
                </c:pt>
                <c:pt idx="6">
                  <c:v>0.57953390423898277</c:v>
                </c:pt>
                <c:pt idx="7">
                  <c:v>0.5937226658385889</c:v>
                </c:pt>
                <c:pt idx="8">
                  <c:v>0.62356799196189783</c:v>
                </c:pt>
                <c:pt idx="9">
                  <c:v>1.1470843682232215</c:v>
                </c:pt>
              </c:numCache>
            </c:numRef>
          </c:yVal>
          <c:smooth val="0"/>
          <c:extLst>
            <c:ext xmlns:c16="http://schemas.microsoft.com/office/drawing/2014/chart" uri="{C3380CC4-5D6E-409C-BE32-E72D297353CC}">
              <c16:uniqueId val="{00000000-4A9B-4D38-B2FA-3967C35D8444}"/>
            </c:ext>
          </c:extLst>
        </c:ser>
        <c:dLbls>
          <c:showLegendKey val="0"/>
          <c:showVal val="0"/>
          <c:showCatName val="0"/>
          <c:showSerName val="0"/>
          <c:showPercent val="0"/>
          <c:showBubbleSize val="0"/>
        </c:dLbls>
        <c:axId val="65133983"/>
        <c:axId val="92106047"/>
      </c:scatterChart>
      <c:valAx>
        <c:axId val="65133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06047"/>
        <c:crosses val="autoZero"/>
        <c:crossBetween val="midCat"/>
      </c:valAx>
      <c:valAx>
        <c:axId val="9210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33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 model eg 2(AutoRecovered).xlsx]3Q2!PivotTable1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'3Q2'!$G$3</c:f>
              <c:strCache>
                <c:ptCount val="1"/>
                <c:pt idx="0">
                  <c:v>Total</c:v>
                </c:pt>
              </c:strCache>
            </c:strRef>
          </c:tx>
          <c:spPr>
            <a:solidFill>
              <a:schemeClr val="accent1"/>
            </a:solidFill>
            <a:ln>
              <a:noFill/>
            </a:ln>
            <a:effectLst/>
          </c:spPr>
          <c:invertIfNegative val="0"/>
          <c:cat>
            <c:strRef>
              <c:f>'3Q2'!$F$4:$F$18</c:f>
              <c:strCache>
                <c:ptCount val="14"/>
                <c:pt idx="0">
                  <c:v>100</c:v>
                </c:pt>
                <c:pt idx="1">
                  <c:v>150</c:v>
                </c:pt>
                <c:pt idx="2">
                  <c:v>200</c:v>
                </c:pt>
                <c:pt idx="3">
                  <c:v>300</c:v>
                </c:pt>
                <c:pt idx="4">
                  <c:v>450</c:v>
                </c:pt>
                <c:pt idx="5">
                  <c:v>600</c:v>
                </c:pt>
                <c:pt idx="6">
                  <c:v>800</c:v>
                </c:pt>
                <c:pt idx="7">
                  <c:v>1000</c:v>
                </c:pt>
                <c:pt idx="8">
                  <c:v>1200</c:v>
                </c:pt>
                <c:pt idx="9">
                  <c:v>1400</c:v>
                </c:pt>
                <c:pt idx="10">
                  <c:v>1600</c:v>
                </c:pt>
                <c:pt idx="11">
                  <c:v>1800</c:v>
                </c:pt>
                <c:pt idx="12">
                  <c:v>2000</c:v>
                </c:pt>
                <c:pt idx="13">
                  <c:v>2200</c:v>
                </c:pt>
              </c:strCache>
            </c:strRef>
          </c:cat>
          <c:val>
            <c:numRef>
              <c:f>'3Q2'!$G$4:$G$18</c:f>
              <c:numCache>
                <c:formatCode>General</c:formatCode>
                <c:ptCount val="14"/>
                <c:pt idx="0">
                  <c:v>50000</c:v>
                </c:pt>
                <c:pt idx="1">
                  <c:v>80000</c:v>
                </c:pt>
                <c:pt idx="2">
                  <c:v>120000</c:v>
                </c:pt>
                <c:pt idx="3">
                  <c:v>200000</c:v>
                </c:pt>
                <c:pt idx="4">
                  <c:v>350000</c:v>
                </c:pt>
                <c:pt idx="5">
                  <c:v>500000</c:v>
                </c:pt>
                <c:pt idx="6">
                  <c:v>750000</c:v>
                </c:pt>
                <c:pt idx="7">
                  <c:v>1000000</c:v>
                </c:pt>
                <c:pt idx="8">
                  <c:v>1200000</c:v>
                </c:pt>
                <c:pt idx="9">
                  <c:v>1500000</c:v>
                </c:pt>
                <c:pt idx="10">
                  <c:v>1800000</c:v>
                </c:pt>
                <c:pt idx="11">
                  <c:v>2000000</c:v>
                </c:pt>
                <c:pt idx="12">
                  <c:v>2265656.5277496334</c:v>
                </c:pt>
                <c:pt idx="13">
                  <c:v>2536774.3201216133</c:v>
                </c:pt>
              </c:numCache>
            </c:numRef>
          </c:val>
          <c:extLst>
            <c:ext xmlns:c16="http://schemas.microsoft.com/office/drawing/2014/chart" uri="{C3380CC4-5D6E-409C-BE32-E72D297353CC}">
              <c16:uniqueId val="{00000000-A00B-44DE-910D-B1F1E304CDFA}"/>
            </c:ext>
          </c:extLst>
        </c:ser>
        <c:dLbls>
          <c:showLegendKey val="0"/>
          <c:showVal val="0"/>
          <c:showCatName val="0"/>
          <c:showSerName val="0"/>
          <c:showPercent val="0"/>
          <c:showBubbleSize val="0"/>
        </c:dLbls>
        <c:gapWidth val="219"/>
        <c:overlap val="-27"/>
        <c:axId val="292476751"/>
        <c:axId val="294071727"/>
      </c:barChart>
      <c:catAx>
        <c:axId val="292476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071727"/>
        <c:crosses val="autoZero"/>
        <c:auto val="1"/>
        <c:lblAlgn val="ctr"/>
        <c:lblOffset val="100"/>
        <c:noMultiLvlLbl val="0"/>
      </c:catAx>
      <c:valAx>
        <c:axId val="294071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247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User growth based</a:t>
            </a:r>
            <a:r>
              <a:rPr lang="en-US" baseline="0"/>
              <a:t> on </a:t>
            </a:r>
            <a:r>
              <a:rPr lang="en-US"/>
              <a:t>TPS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'4Q2'!$B$1</c:f>
              <c:strCache>
                <c:ptCount val="1"/>
                <c:pt idx="0">
                  <c:v>TPS (Thousands)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layout>
                <c:manualLayout>
                  <c:x val="8.7159230096237966E-2"/>
                  <c:y val="0.705942725719122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'4Q2'!$A$2:$A$11</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'4Q2'!$B$2:$B$11</c:f>
              <c:numCache>
                <c:formatCode>General</c:formatCode>
                <c:ptCount val="10"/>
                <c:pt idx="0">
                  <c:v>1</c:v>
                </c:pt>
                <c:pt idx="1">
                  <c:v>1.5</c:v>
                </c:pt>
                <c:pt idx="2">
                  <c:v>2</c:v>
                </c:pt>
                <c:pt idx="3">
                  <c:v>2.5</c:v>
                </c:pt>
                <c:pt idx="4">
                  <c:v>2.8</c:v>
                </c:pt>
                <c:pt idx="5">
                  <c:v>3</c:v>
                </c:pt>
                <c:pt idx="6">
                  <c:v>3.2</c:v>
                </c:pt>
                <c:pt idx="7">
                  <c:v>3.3</c:v>
                </c:pt>
                <c:pt idx="8">
                  <c:v>3.4</c:v>
                </c:pt>
                <c:pt idx="9">
                  <c:v>3.5</c:v>
                </c:pt>
              </c:numCache>
            </c:numRef>
          </c:yVal>
          <c:smooth val="0"/>
          <c:extLst>
            <c:ext xmlns:c16="http://schemas.microsoft.com/office/drawing/2014/chart" uri="{C3380CC4-5D6E-409C-BE32-E72D297353CC}">
              <c16:uniqueId val="{00000000-F724-4146-8989-F83DBCEE44A8}"/>
            </c:ext>
          </c:extLst>
        </c:ser>
        <c:dLbls>
          <c:showLegendKey val="0"/>
          <c:showVal val="0"/>
          <c:showCatName val="0"/>
          <c:showSerName val="0"/>
          <c:showPercent val="0"/>
          <c:showBubbleSize val="0"/>
        </c:dLbls>
        <c:axId val="1247819023"/>
        <c:axId val="1211262287"/>
      </c:scatterChart>
      <c:valAx>
        <c:axId val="1247819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262287"/>
        <c:crosses val="autoZero"/>
        <c:crossBetween val="midCat"/>
        <c:majorUnit val="10"/>
      </c:valAx>
      <c:valAx>
        <c:axId val="121126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TPS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81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12474</xdr:colOff>
      <xdr:row>12</xdr:row>
      <xdr:rowOff>74159</xdr:rowOff>
    </xdr:from>
    <xdr:to>
      <xdr:col>4</xdr:col>
      <xdr:colOff>1487715</xdr:colOff>
      <xdr:row>27</xdr:row>
      <xdr:rowOff>90715</xdr:rowOff>
    </xdr:to>
    <xdr:graphicFrame macro="">
      <xdr:nvGraphicFramePr>
        <xdr:cNvPr id="5" name="Chart 4">
          <a:extLst>
            <a:ext uri="{FF2B5EF4-FFF2-40B4-BE49-F238E27FC236}">
              <a16:creationId xmlns:a16="http://schemas.microsoft.com/office/drawing/2014/main" id="{E25933D9-B2D1-4FBA-9ECF-8EE27353EB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511969</xdr:colOff>
      <xdr:row>12</xdr:row>
      <xdr:rowOff>45244</xdr:rowOff>
    </xdr:from>
    <xdr:to>
      <xdr:col>10</xdr:col>
      <xdr:colOff>1106714</xdr:colOff>
      <xdr:row>27</xdr:row>
      <xdr:rowOff>145143</xdr:rowOff>
    </xdr:to>
    <xdr:graphicFrame macro="">
      <xdr:nvGraphicFramePr>
        <xdr:cNvPr id="6" name="Chart 5">
          <a:extLst>
            <a:ext uri="{FF2B5EF4-FFF2-40B4-BE49-F238E27FC236}">
              <a16:creationId xmlns:a16="http://schemas.microsoft.com/office/drawing/2014/main" id="{FA60BAD2-E32C-4A8C-A8B9-A563AAF1B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58965</xdr:colOff>
      <xdr:row>12</xdr:row>
      <xdr:rowOff>156935</xdr:rowOff>
    </xdr:from>
    <xdr:to>
      <xdr:col>16</xdr:col>
      <xdr:colOff>580573</xdr:colOff>
      <xdr:row>27</xdr:row>
      <xdr:rowOff>178707</xdr:rowOff>
    </xdr:to>
    <xdr:graphicFrame macro="">
      <xdr:nvGraphicFramePr>
        <xdr:cNvPr id="7" name="Chart 6">
          <a:extLst>
            <a:ext uri="{FF2B5EF4-FFF2-40B4-BE49-F238E27FC236}">
              <a16:creationId xmlns:a16="http://schemas.microsoft.com/office/drawing/2014/main" id="{638E7B6B-A1EC-42D7-9C3D-A54C32E76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1514929</xdr:colOff>
      <xdr:row>29</xdr:row>
      <xdr:rowOff>9072</xdr:rowOff>
    </xdr:from>
    <xdr:to>
      <xdr:col>12</xdr:col>
      <xdr:colOff>662214</xdr:colOff>
      <xdr:row>41</xdr:row>
      <xdr:rowOff>99786</xdr:rowOff>
    </xdr:to>
    <xdr:sp macro="" textlink="">
      <xdr:nvSpPr>
        <xdr:cNvPr id="8" name="TextBox 7">
          <a:extLst>
            <a:ext uri="{FF2B5EF4-FFF2-40B4-BE49-F238E27FC236}">
              <a16:creationId xmlns:a16="http://schemas.microsoft.com/office/drawing/2014/main" id="{7CA05CD1-DE4C-4CE9-884F-63F26035D923}"/>
            </a:ext>
          </a:extLst>
        </xdr:cNvPr>
        <xdr:cNvSpPr txBox="1"/>
      </xdr:nvSpPr>
      <xdr:spPr>
        <a:xfrm>
          <a:off x="5207000" y="5352143"/>
          <a:ext cx="7855857" cy="22678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a:t>This is an analysis</a:t>
          </a:r>
          <a:r>
            <a:rPr lang="en-AE" sz="1100" baseline="0"/>
            <a:t> to know </a:t>
          </a:r>
          <a:r>
            <a:rPr lang="en-AE" sz="1100">
              <a:solidFill>
                <a:schemeClr val="dk1"/>
              </a:solidFill>
              <a:effectLst/>
              <a:latin typeface="+mn-lt"/>
              <a:ea typeface="+mn-ea"/>
              <a:cs typeface="+mn-cs"/>
            </a:rPr>
            <a:t>What probability distributions might best describe the returns of a blockchain investment over time.</a:t>
          </a:r>
          <a:br>
            <a:rPr lang="en-AE" sz="1100">
              <a:solidFill>
                <a:schemeClr val="dk1"/>
              </a:solidFill>
              <a:effectLst/>
              <a:latin typeface="+mn-lt"/>
              <a:ea typeface="+mn-ea"/>
              <a:cs typeface="+mn-cs"/>
            </a:rPr>
          </a:br>
          <a:endParaRPr lang="en-AE" sz="1100">
            <a:solidFill>
              <a:schemeClr val="dk1"/>
            </a:solidFill>
            <a:effectLst/>
            <a:latin typeface="+mn-lt"/>
            <a:ea typeface="+mn-ea"/>
            <a:cs typeface="+mn-cs"/>
          </a:endParaRPr>
        </a:p>
        <a:p>
          <a:r>
            <a:rPr lang="en-AE" sz="1100">
              <a:solidFill>
                <a:schemeClr val="dk1"/>
              </a:solidFill>
              <a:effectLst/>
              <a:latin typeface="+mn-lt"/>
              <a:ea typeface="+mn-ea"/>
              <a:cs typeface="+mn-cs"/>
            </a:rPr>
            <a:t>First</a:t>
          </a:r>
          <a:r>
            <a:rPr lang="en-AE" sz="1100" baseline="0">
              <a:solidFill>
                <a:schemeClr val="dk1"/>
              </a:solidFill>
              <a:effectLst/>
              <a:latin typeface="+mn-lt"/>
              <a:ea typeface="+mn-ea"/>
              <a:cs typeface="+mn-cs"/>
            </a:rPr>
            <a:t>, i calculated the returns, then i copied and pated the values only, so i'll be able to rank them. Then i calculated the percentile and the 2 Z-scores, which their formula are in the cells.</a:t>
          </a:r>
        </a:p>
        <a:p>
          <a:endParaRPr lang="en-AE" sz="1100" baseline="0">
            <a:solidFill>
              <a:schemeClr val="dk1"/>
            </a:solidFill>
            <a:effectLst/>
            <a:latin typeface="+mn-lt"/>
            <a:ea typeface="+mn-ea"/>
            <a:cs typeface="+mn-cs"/>
          </a:endParaRPr>
        </a:p>
        <a:p>
          <a:r>
            <a:rPr lang="en-AE" sz="1100" baseline="0">
              <a:solidFill>
                <a:schemeClr val="dk1"/>
              </a:solidFill>
              <a:effectLst/>
              <a:latin typeface="+mn-lt"/>
              <a:ea typeface="+mn-ea"/>
              <a:cs typeface="+mn-cs"/>
            </a:rPr>
            <a:t>All these is to haid me in creating my QQ plot. I selected the Z-score from the 2 columns to create this scatter plot with a trendline.</a:t>
          </a:r>
        </a:p>
        <a:p>
          <a:endParaRPr lang="en-AE" sz="1100" baseline="0">
            <a:solidFill>
              <a:schemeClr val="dk1"/>
            </a:solidFill>
            <a:effectLst/>
            <a:latin typeface="+mn-lt"/>
            <a:ea typeface="+mn-ea"/>
            <a:cs typeface="+mn-cs"/>
          </a:endParaRPr>
        </a:p>
        <a:p>
          <a:r>
            <a:rPr lang="en-AE" sz="1100" baseline="0">
              <a:solidFill>
                <a:schemeClr val="dk1"/>
              </a:solidFill>
              <a:effectLst/>
              <a:latin typeface="+mn-lt"/>
              <a:ea typeface="+mn-ea"/>
              <a:cs typeface="+mn-cs"/>
            </a:rPr>
            <a:t>The aim here is to know which of the plots between the Normal, Log-Normal and Student-T, do the points are closer to the line. </a:t>
          </a:r>
        </a:p>
        <a:p>
          <a:endParaRPr lang="en-AE" sz="1100" baseline="0">
            <a:solidFill>
              <a:schemeClr val="dk1"/>
            </a:solidFill>
            <a:effectLst/>
            <a:latin typeface="+mn-lt"/>
            <a:ea typeface="+mn-ea"/>
            <a:cs typeface="+mn-cs"/>
          </a:endParaRPr>
        </a:p>
        <a:p>
          <a:r>
            <a:rPr lang="en-AE" sz="1100" baseline="0">
              <a:solidFill>
                <a:schemeClr val="dk1"/>
              </a:solidFill>
              <a:effectLst/>
              <a:latin typeface="+mn-lt"/>
              <a:ea typeface="+mn-ea"/>
              <a:cs typeface="+mn-cs"/>
            </a:rPr>
            <a:t>And the best fit is the Log-normal Distribution.</a:t>
          </a:r>
          <a:endParaRPr lang="en-AE"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57151</xdr:colOff>
      <xdr:row>0</xdr:row>
      <xdr:rowOff>38100</xdr:rowOff>
    </xdr:from>
    <xdr:to>
      <xdr:col>8</xdr:col>
      <xdr:colOff>520700</xdr:colOff>
      <xdr:row>19</xdr:row>
      <xdr:rowOff>152400</xdr:rowOff>
    </xdr:to>
    <xdr:graphicFrame macro="">
      <xdr:nvGraphicFramePr>
        <xdr:cNvPr id="2" name="Chart 1">
          <a:extLst>
            <a:ext uri="{FF2B5EF4-FFF2-40B4-BE49-F238E27FC236}">
              <a16:creationId xmlns:a16="http://schemas.microsoft.com/office/drawing/2014/main" id="{0F3A7AC1-4868-4B66-9A95-B38D5D45D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603249</xdr:colOff>
      <xdr:row>0</xdr:row>
      <xdr:rowOff>44448</xdr:rowOff>
    </xdr:from>
    <xdr:to>
      <xdr:col>20</xdr:col>
      <xdr:colOff>451556</xdr:colOff>
      <xdr:row>23</xdr:row>
      <xdr:rowOff>126999</xdr:rowOff>
    </xdr:to>
    <xdr:sp macro="" textlink="">
      <xdr:nvSpPr>
        <xdr:cNvPr id="3" name="TextBox 2">
          <a:extLst>
            <a:ext uri="{FF2B5EF4-FFF2-40B4-BE49-F238E27FC236}">
              <a16:creationId xmlns:a16="http://schemas.microsoft.com/office/drawing/2014/main" id="{2F7B7601-0FD2-4301-80A9-A396AC88C5FF}"/>
            </a:ext>
          </a:extLst>
        </xdr:cNvPr>
        <xdr:cNvSpPr txBox="1"/>
      </xdr:nvSpPr>
      <xdr:spPr>
        <a:xfrm>
          <a:off x="5873749" y="44448"/>
          <a:ext cx="7129640" cy="43017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80" b="1" i="0">
              <a:solidFill>
                <a:schemeClr val="dk1"/>
              </a:solidFill>
              <a:effectLst/>
              <a:latin typeface="+mn-lt"/>
              <a:ea typeface="+mn-ea"/>
              <a:cs typeface="+mn-cs"/>
            </a:rPr>
            <a:t> The aim here is to find</a:t>
          </a:r>
          <a:r>
            <a:rPr lang="en-US" sz="1080" b="1" i="0" baseline="0">
              <a:solidFill>
                <a:schemeClr val="dk1"/>
              </a:solidFill>
              <a:effectLst/>
              <a:latin typeface="+mn-lt"/>
              <a:ea typeface="+mn-ea"/>
              <a:cs typeface="+mn-cs"/>
            </a:rPr>
            <a:t> out </a:t>
          </a:r>
          <a:r>
            <a:rPr lang="en-AE" sz="1080">
              <a:solidFill>
                <a:schemeClr val="dk1"/>
              </a:solidFill>
              <a:effectLst/>
              <a:latin typeface="+mn-lt"/>
              <a:ea typeface="+mn-ea"/>
              <a:cs typeface="+mn-cs"/>
            </a:rPr>
            <a:t>what ways</a:t>
          </a:r>
          <a:r>
            <a:rPr lang="en-AE" sz="1080" baseline="0">
              <a:solidFill>
                <a:schemeClr val="dk1"/>
              </a:solidFill>
              <a:effectLst/>
              <a:latin typeface="+mn-lt"/>
              <a:ea typeface="+mn-ea"/>
              <a:cs typeface="+mn-cs"/>
            </a:rPr>
            <a:t> </a:t>
          </a:r>
          <a:r>
            <a:rPr lang="en-AE" sz="1080">
              <a:solidFill>
                <a:schemeClr val="dk1"/>
              </a:solidFill>
              <a:effectLst/>
              <a:latin typeface="+mn-lt"/>
              <a:ea typeface="+mn-ea"/>
              <a:cs typeface="+mn-cs"/>
            </a:rPr>
            <a:t>log functions apply to blockchain scalability issues, particularly with respect to transaction throughput.</a:t>
          </a:r>
        </a:p>
        <a:p>
          <a:endParaRPr lang="en-AE" sz="1080" b="1" i="0">
            <a:solidFill>
              <a:schemeClr val="dk1"/>
            </a:solidFill>
            <a:effectLst/>
            <a:latin typeface="+mn-lt"/>
            <a:ea typeface="+mn-ea"/>
            <a:cs typeface="+mn-cs"/>
          </a:endParaRPr>
        </a:p>
        <a:p>
          <a:r>
            <a:rPr lang="en-US" sz="1080" b="1" i="0">
              <a:solidFill>
                <a:schemeClr val="dk1"/>
              </a:solidFill>
              <a:effectLst/>
              <a:latin typeface="+mn-lt"/>
              <a:ea typeface="+mn-ea"/>
              <a:cs typeface="+mn-cs"/>
            </a:rPr>
            <a:t>Defining Scalability and Its Challenges</a:t>
          </a:r>
        </a:p>
        <a:p>
          <a:r>
            <a:rPr lang="en-US" sz="1080" b="1" i="0">
              <a:solidFill>
                <a:schemeClr val="dk1"/>
              </a:solidFill>
              <a:effectLst/>
              <a:latin typeface="+mn-lt"/>
              <a:ea typeface="+mn-ea"/>
              <a:cs typeface="+mn-cs"/>
            </a:rPr>
            <a:t>Scalability</a:t>
          </a:r>
          <a:r>
            <a:rPr lang="en-US" sz="1080" b="0" i="0">
              <a:solidFill>
                <a:schemeClr val="dk1"/>
              </a:solidFill>
              <a:effectLst/>
              <a:latin typeface="+mn-lt"/>
              <a:ea typeface="+mn-ea"/>
              <a:cs typeface="+mn-cs"/>
            </a:rPr>
            <a:t> refers to a blockchain's ability to handle an increasing number of transactions efficiently as more users join the network. The main challenges include:</a:t>
          </a:r>
        </a:p>
        <a:p>
          <a:r>
            <a:rPr lang="en-US" sz="1080" b="1" i="0">
              <a:solidFill>
                <a:schemeClr val="dk1"/>
              </a:solidFill>
              <a:effectLst/>
              <a:latin typeface="+mn-lt"/>
              <a:ea typeface="+mn-ea"/>
              <a:cs typeface="+mn-cs"/>
            </a:rPr>
            <a:t>Transaction Throughput:</a:t>
          </a:r>
          <a:r>
            <a:rPr lang="en-US" sz="1080" b="0" i="0">
              <a:solidFill>
                <a:schemeClr val="dk1"/>
              </a:solidFill>
              <a:effectLst/>
              <a:latin typeface="+mn-lt"/>
              <a:ea typeface="+mn-ea"/>
              <a:cs typeface="+mn-cs"/>
            </a:rPr>
            <a:t> The number of transactions a blockchain can process per second (TPS). As user demand increases, maintaining high TPS becomes critical.</a:t>
          </a:r>
        </a:p>
        <a:p>
          <a:r>
            <a:rPr lang="en-US" sz="1080" b="1" i="0">
              <a:solidFill>
                <a:schemeClr val="dk1"/>
              </a:solidFill>
              <a:effectLst/>
              <a:latin typeface="+mn-lt"/>
              <a:ea typeface="+mn-ea"/>
              <a:cs typeface="+mn-cs"/>
            </a:rPr>
            <a:t>Latency:</a:t>
          </a:r>
          <a:r>
            <a:rPr lang="en-US" sz="1080" b="0" i="0">
              <a:solidFill>
                <a:schemeClr val="dk1"/>
              </a:solidFill>
              <a:effectLst/>
              <a:latin typeface="+mn-lt"/>
              <a:ea typeface="+mn-ea"/>
              <a:cs typeface="+mn-cs"/>
            </a:rPr>
            <a:t> The time it takes for a transaction to be confirmed. High latency can deter users.</a:t>
          </a:r>
        </a:p>
        <a:p>
          <a:r>
            <a:rPr lang="en-US" sz="1080" b="1" i="0">
              <a:solidFill>
                <a:schemeClr val="dk1"/>
              </a:solidFill>
              <a:effectLst/>
              <a:latin typeface="+mn-lt"/>
              <a:ea typeface="+mn-ea"/>
              <a:cs typeface="+mn-cs"/>
            </a:rPr>
            <a:t>Resource Limitations:</a:t>
          </a:r>
          <a:r>
            <a:rPr lang="en-US" sz="1080" b="0" i="0">
              <a:solidFill>
                <a:schemeClr val="dk1"/>
              </a:solidFill>
              <a:effectLst/>
              <a:latin typeface="+mn-lt"/>
              <a:ea typeface="+mn-ea"/>
              <a:cs typeface="+mn-cs"/>
            </a:rPr>
            <a:t> Block size and network bandwidth can limit how many transactions can be processed simultaneously.</a:t>
          </a:r>
        </a:p>
        <a:p>
          <a:endParaRPr lang="en-AE" sz="1080"/>
        </a:p>
        <a:p>
          <a:r>
            <a:rPr lang="en-AE" sz="1080"/>
            <a:t>This is a small dataset</a:t>
          </a:r>
          <a:r>
            <a:rPr lang="en-AE" sz="1080" baseline="0"/>
            <a:t> of ten rows showing the Log form of relationship between Users and TPS at a time. The analysis is self explanatory.</a:t>
          </a:r>
        </a:p>
        <a:p>
          <a:endParaRPr lang="en-AE" sz="1080" baseline="0"/>
        </a:p>
        <a:p>
          <a:r>
            <a:rPr lang="en-US" sz="1080" b="1" i="0">
              <a:solidFill>
                <a:schemeClr val="dk1"/>
              </a:solidFill>
              <a:effectLst/>
              <a:latin typeface="+mn-lt"/>
              <a:ea typeface="+mn-ea"/>
              <a:cs typeface="+mn-cs"/>
            </a:rPr>
            <a:t>Findings for Blockchain Design</a:t>
          </a:r>
        </a:p>
        <a:p>
          <a:r>
            <a:rPr lang="en-US" sz="1080" b="1" i="0">
              <a:solidFill>
                <a:schemeClr val="dk1"/>
              </a:solidFill>
              <a:effectLst/>
              <a:latin typeface="+mn-lt"/>
              <a:ea typeface="+mn-ea"/>
              <a:cs typeface="+mn-cs"/>
            </a:rPr>
            <a:t>Diminishing Returns:</a:t>
          </a:r>
          <a:r>
            <a:rPr lang="en-US" sz="1080" b="0" i="0">
              <a:solidFill>
                <a:schemeClr val="dk1"/>
              </a:solidFill>
              <a:effectLst/>
              <a:latin typeface="+mn-lt"/>
              <a:ea typeface="+mn-ea"/>
              <a:cs typeface="+mn-cs"/>
            </a:rPr>
            <a:t> The logarithmic relationship indicates that while adding more users initially boosts throughput, the benefits diminish as the network grows. This highlights the need for efficient scaling solutions.</a:t>
          </a:r>
        </a:p>
        <a:p>
          <a:endParaRPr lang="en-US" sz="1080" b="1" i="0">
            <a:solidFill>
              <a:schemeClr val="dk1"/>
            </a:solidFill>
            <a:effectLst/>
            <a:latin typeface="+mn-lt"/>
            <a:ea typeface="+mn-ea"/>
            <a:cs typeface="+mn-cs"/>
          </a:endParaRPr>
        </a:p>
        <a:p>
          <a:r>
            <a:rPr lang="en-US" sz="1080" b="1" i="0">
              <a:solidFill>
                <a:schemeClr val="dk1"/>
              </a:solidFill>
              <a:effectLst/>
              <a:latin typeface="+mn-lt"/>
              <a:ea typeface="+mn-ea"/>
              <a:cs typeface="+mn-cs"/>
            </a:rPr>
            <a:t>Implications for Blockchain Design:</a:t>
          </a:r>
        </a:p>
        <a:p>
          <a:r>
            <a:rPr lang="en-US" sz="1080" b="1" i="0">
              <a:solidFill>
                <a:schemeClr val="dk1"/>
              </a:solidFill>
              <a:effectLst/>
              <a:latin typeface="+mn-lt"/>
              <a:ea typeface="+mn-ea"/>
              <a:cs typeface="+mn-cs"/>
            </a:rPr>
            <a:t>Design for Scalability:</a:t>
          </a:r>
          <a:r>
            <a:rPr lang="en-US" sz="1080" b="0" i="0">
              <a:solidFill>
                <a:schemeClr val="dk1"/>
              </a:solidFill>
              <a:effectLst/>
              <a:latin typeface="+mn-lt"/>
              <a:ea typeface="+mn-ea"/>
              <a:cs typeface="+mn-cs"/>
            </a:rPr>
            <a:t> Blockchain protocols should be designed with scalability in mind, incorporating mechanisms that allow for efficient transaction processing as user demand grows.</a:t>
          </a:r>
        </a:p>
        <a:p>
          <a:r>
            <a:rPr lang="en-US" sz="1080" b="1" i="0">
              <a:solidFill>
                <a:schemeClr val="dk1"/>
              </a:solidFill>
              <a:effectLst/>
              <a:latin typeface="+mn-lt"/>
              <a:ea typeface="+mn-ea"/>
              <a:cs typeface="+mn-cs"/>
            </a:rPr>
            <a:t>Monitoring and Optimization:</a:t>
          </a:r>
          <a:r>
            <a:rPr lang="en-US" sz="1080" b="0" i="0">
              <a:solidFill>
                <a:schemeClr val="dk1"/>
              </a:solidFill>
              <a:effectLst/>
              <a:latin typeface="+mn-lt"/>
              <a:ea typeface="+mn-ea"/>
              <a:cs typeface="+mn-cs"/>
            </a:rPr>
            <a:t> Continuous monitoring of transaction throughput and user growth can help identify when to implement scaling solutions.</a:t>
          </a:r>
        </a:p>
        <a:p>
          <a:r>
            <a:rPr lang="en-US" sz="1080" b="1" i="0">
              <a:solidFill>
                <a:schemeClr val="dk1"/>
              </a:solidFill>
              <a:effectLst/>
              <a:latin typeface="+mn-lt"/>
              <a:ea typeface="+mn-ea"/>
              <a:cs typeface="+mn-cs"/>
            </a:rPr>
            <a:t>User Experience:</a:t>
          </a:r>
          <a:r>
            <a:rPr lang="en-US" sz="1080" b="0" i="0">
              <a:solidFill>
                <a:schemeClr val="dk1"/>
              </a:solidFill>
              <a:effectLst/>
              <a:latin typeface="+mn-lt"/>
              <a:ea typeface="+mn-ea"/>
              <a:cs typeface="+mn-cs"/>
            </a:rPr>
            <a:t> Understanding the logarithmic nature of throughput can guide developers in optimizing user experience, ensuring that latency remains low even as the network grows.</a:t>
          </a:r>
        </a:p>
        <a:p>
          <a:endParaRPr lang="en-AE" sz="108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14112</xdr:colOff>
      <xdr:row>0</xdr:row>
      <xdr:rowOff>21167</xdr:rowOff>
    </xdr:from>
    <xdr:to>
      <xdr:col>17</xdr:col>
      <xdr:colOff>218722</xdr:colOff>
      <xdr:row>21</xdr:row>
      <xdr:rowOff>176389</xdr:rowOff>
    </xdr:to>
    <xdr:sp macro="" textlink="">
      <xdr:nvSpPr>
        <xdr:cNvPr id="4" name="TextBox 3">
          <a:extLst>
            <a:ext uri="{FF2B5EF4-FFF2-40B4-BE49-F238E27FC236}">
              <a16:creationId xmlns:a16="http://schemas.microsoft.com/office/drawing/2014/main" id="{8F79B3AD-89FC-4443-AB09-4E2010F70138}"/>
            </a:ext>
          </a:extLst>
        </xdr:cNvPr>
        <xdr:cNvSpPr txBox="1"/>
      </xdr:nvSpPr>
      <xdr:spPr>
        <a:xfrm>
          <a:off x="4579056" y="21167"/>
          <a:ext cx="7055555" cy="4007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b="1"/>
            <a:t>The aim here is to know </a:t>
          </a:r>
          <a:r>
            <a:rPr lang="en-AE" sz="1100" b="0">
              <a:solidFill>
                <a:schemeClr val="dk1"/>
              </a:solidFill>
              <a:effectLst/>
              <a:latin typeface="+mn-lt"/>
              <a:ea typeface="+mn-ea"/>
              <a:cs typeface="+mn-cs"/>
            </a:rPr>
            <a:t>w</a:t>
          </a:r>
          <a:r>
            <a:rPr lang="en-AE" sz="1100">
              <a:solidFill>
                <a:schemeClr val="dk1"/>
              </a:solidFill>
              <a:effectLst/>
              <a:latin typeface="+mn-lt"/>
              <a:ea typeface="+mn-ea"/>
              <a:cs typeface="+mn-cs"/>
            </a:rPr>
            <a:t>hat role do exponential growth models play in predicting the future valuation of cryptocurrencies.</a:t>
          </a:r>
        </a:p>
        <a:p>
          <a:endParaRPr lang="en-AE" sz="1100">
            <a:solidFill>
              <a:schemeClr val="dk1"/>
            </a:solidFill>
            <a:effectLst/>
            <a:latin typeface="+mn-lt"/>
            <a:ea typeface="+mn-ea"/>
            <a:cs typeface="+mn-cs"/>
          </a:endParaRPr>
        </a:p>
        <a:p>
          <a:r>
            <a:rPr lang="en-AE" sz="1100"/>
            <a:t>This is a dataset showing</a:t>
          </a:r>
          <a:r>
            <a:rPr lang="en-AE" sz="1100" baseline="0"/>
            <a:t> prices of btc from 2010 - 2024, I first grouped the price by the cycle of the Bull/Bear market in column B, then caclculated the percentage change in prices each year in column C. I noticed a consistent percent change between Year 2&amp;3 in the previous 2 cycles, so i decided to use this consistency to predict the price for 2025. How do i do this?</a:t>
          </a:r>
        </a:p>
        <a:p>
          <a:endParaRPr lang="en-AE" sz="1100" baseline="0"/>
        </a:p>
        <a:p>
          <a:r>
            <a:rPr lang="en-AE" sz="1100" baseline="0"/>
            <a:t>I calculated the percent change of the percent change of year 3-4 in both cycles(d11,d17), then averaged it in e14, i then used this average to predict the percent change in price in c23, and finally used that rate to calculate compound interest (which is an exponential function) for the avg price in the year 2025 in b23. An alternative would be to simply multiply the value of the Principal year which in this case is b22 with the percent change in c23 which gave the answer in e23.</a:t>
          </a:r>
        </a:p>
        <a:p>
          <a:endParaRPr lang="en-AE" sz="1100" baseline="0"/>
        </a:p>
        <a:p>
          <a:r>
            <a:rPr lang="en-US" sz="1100" b="1" i="0">
              <a:solidFill>
                <a:schemeClr val="dk1"/>
              </a:solidFill>
              <a:effectLst/>
              <a:latin typeface="+mn-lt"/>
              <a:ea typeface="+mn-ea"/>
              <a:cs typeface="+mn-cs"/>
            </a:rPr>
            <a:t>Discussing Potential Future Scenarios</a:t>
          </a:r>
        </a:p>
        <a:p>
          <a:r>
            <a:rPr lang="en-US" sz="1100" b="1" i="0">
              <a:solidFill>
                <a:schemeClr val="dk1"/>
              </a:solidFill>
              <a:effectLst/>
              <a:latin typeface="+mn-lt"/>
              <a:ea typeface="+mn-ea"/>
              <a:cs typeface="+mn-cs"/>
            </a:rPr>
            <a:t>Scenario Analysis:</a:t>
          </a:r>
          <a:r>
            <a:rPr lang="en-US" sz="1100" b="0" i="0">
              <a:solidFill>
                <a:schemeClr val="dk1"/>
              </a:solidFill>
              <a:effectLst/>
              <a:latin typeface="+mn-lt"/>
              <a:ea typeface="+mn-ea"/>
              <a:cs typeface="+mn-cs"/>
            </a:rPr>
            <a:t> By applying the fitted models, analysts can project future prices under various scenarios:</a:t>
          </a:r>
        </a:p>
        <a:p>
          <a:pPr lvl="1"/>
          <a:r>
            <a:rPr lang="en-US" sz="1100" b="1" i="0">
              <a:solidFill>
                <a:schemeClr val="dk1"/>
              </a:solidFill>
              <a:effectLst/>
              <a:latin typeface="+mn-lt"/>
              <a:ea typeface="+mn-ea"/>
              <a:cs typeface="+mn-cs"/>
            </a:rPr>
            <a:t>Optimistic Scenario:</a:t>
          </a:r>
          <a:r>
            <a:rPr lang="en-US" sz="1100" b="0" i="0">
              <a:solidFill>
                <a:schemeClr val="dk1"/>
              </a:solidFill>
              <a:effectLst/>
              <a:latin typeface="+mn-lt"/>
              <a:ea typeface="+mn-ea"/>
              <a:cs typeface="+mn-cs"/>
            </a:rPr>
            <a:t> If the market continues to grow rapidly, prices could skyrocket, potentially reaching new all-time highs.</a:t>
          </a:r>
        </a:p>
        <a:p>
          <a:pPr lvl="1"/>
          <a:r>
            <a:rPr lang="en-US" sz="1100" b="1" i="0">
              <a:solidFill>
                <a:schemeClr val="dk1"/>
              </a:solidFill>
              <a:effectLst/>
              <a:latin typeface="+mn-lt"/>
              <a:ea typeface="+mn-ea"/>
              <a:cs typeface="+mn-cs"/>
            </a:rPr>
            <a:t>Pessimistic Scenario:</a:t>
          </a:r>
          <a:r>
            <a:rPr lang="en-US" sz="1100" b="0" i="0">
              <a:solidFill>
                <a:schemeClr val="dk1"/>
              </a:solidFill>
              <a:effectLst/>
              <a:latin typeface="+mn-lt"/>
              <a:ea typeface="+mn-ea"/>
              <a:cs typeface="+mn-cs"/>
            </a:rPr>
            <a:t> If market conditions change (e.g., regulatory challenges, technological issues), growth may slow down or even reverse.</a:t>
          </a:r>
        </a:p>
        <a:p>
          <a:r>
            <a:rPr lang="en-US" sz="1100" b="1" i="0">
              <a:solidFill>
                <a:schemeClr val="dk1"/>
              </a:solidFill>
              <a:effectLst/>
              <a:latin typeface="+mn-lt"/>
              <a:ea typeface="+mn-ea"/>
              <a:cs typeface="+mn-cs"/>
            </a:rPr>
            <a:t>Market Dynamics:</a:t>
          </a:r>
          <a:r>
            <a:rPr lang="en-US" sz="1100" b="0" i="0">
              <a:solidFill>
                <a:schemeClr val="dk1"/>
              </a:solidFill>
              <a:effectLst/>
              <a:latin typeface="+mn-lt"/>
              <a:ea typeface="+mn-ea"/>
              <a:cs typeface="+mn-cs"/>
            </a:rPr>
            <a:t> Factors such as adoption rates, technological advancements, and macroeconomic conditions can influence these projections. For instance, the </a:t>
          </a:r>
          <a:r>
            <a:rPr lang="en-US" sz="1100" b="1" i="0">
              <a:solidFill>
                <a:schemeClr val="dk1"/>
              </a:solidFill>
              <a:effectLst/>
              <a:latin typeface="+mn-lt"/>
              <a:ea typeface="+mn-ea"/>
              <a:cs typeface="+mn-cs"/>
            </a:rPr>
            <a:t>Stock-to-Flow</a:t>
          </a:r>
          <a:r>
            <a:rPr lang="en-US" sz="1100" b="0" i="0">
              <a:solidFill>
                <a:schemeClr val="dk1"/>
              </a:solidFill>
              <a:effectLst/>
              <a:latin typeface="+mn-lt"/>
              <a:ea typeface="+mn-ea"/>
              <a:cs typeface="+mn-cs"/>
            </a:rPr>
            <a:t> model, which relates scarcity to value, is often used to predict Bitcoin's price trajectory.</a:t>
          </a:r>
        </a:p>
        <a:p>
          <a:endParaRPr lang="en-AE"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19050</xdr:colOff>
      <xdr:row>9</xdr:row>
      <xdr:rowOff>196850</xdr:rowOff>
    </xdr:from>
    <xdr:to>
      <xdr:col>1</xdr:col>
      <xdr:colOff>603250</xdr:colOff>
      <xdr:row>9</xdr:row>
      <xdr:rowOff>196850</xdr:rowOff>
    </xdr:to>
    <xdr:cxnSp macro="">
      <xdr:nvCxnSpPr>
        <xdr:cNvPr id="4" name="Straight Connector 3">
          <a:extLst>
            <a:ext uri="{FF2B5EF4-FFF2-40B4-BE49-F238E27FC236}">
              <a16:creationId xmlns:a16="http://schemas.microsoft.com/office/drawing/2014/main" id="{35522A42-4DD3-43A4-B416-E09BE1D073ED}"/>
            </a:ext>
          </a:extLst>
        </xdr:cNvPr>
        <xdr:cNvCxnSpPr/>
      </xdr:nvCxnSpPr>
      <xdr:spPr>
        <a:xfrm flipH="1">
          <a:off x="1568450" y="1670050"/>
          <a:ext cx="584200" cy="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603250</xdr:colOff>
      <xdr:row>9</xdr:row>
      <xdr:rowOff>196850</xdr:rowOff>
    </xdr:from>
    <xdr:to>
      <xdr:col>4</xdr:col>
      <xdr:colOff>6350</xdr:colOff>
      <xdr:row>9</xdr:row>
      <xdr:rowOff>203200</xdr:rowOff>
    </xdr:to>
    <xdr:cxnSp macro="">
      <xdr:nvCxnSpPr>
        <xdr:cNvPr id="7" name="Straight Connector 6">
          <a:extLst>
            <a:ext uri="{FF2B5EF4-FFF2-40B4-BE49-F238E27FC236}">
              <a16:creationId xmlns:a16="http://schemas.microsoft.com/office/drawing/2014/main" id="{DB1C6061-B59E-46F9-8D13-296DA2C7C71F}"/>
            </a:ext>
          </a:extLst>
        </xdr:cNvPr>
        <xdr:cNvCxnSpPr/>
      </xdr:nvCxnSpPr>
      <xdr:spPr>
        <a:xfrm flipH="1">
          <a:off x="2762250" y="1670050"/>
          <a:ext cx="622300" cy="635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7937</xdr:colOff>
      <xdr:row>7</xdr:row>
      <xdr:rowOff>111125</xdr:rowOff>
    </xdr:from>
    <xdr:to>
      <xdr:col>6</xdr:col>
      <xdr:colOff>7938</xdr:colOff>
      <xdr:row>9</xdr:row>
      <xdr:rowOff>111125</xdr:rowOff>
    </xdr:to>
    <xdr:cxnSp macro="">
      <xdr:nvCxnSpPr>
        <xdr:cNvPr id="10" name="Straight Connector 9">
          <a:extLst>
            <a:ext uri="{FF2B5EF4-FFF2-40B4-BE49-F238E27FC236}">
              <a16:creationId xmlns:a16="http://schemas.microsoft.com/office/drawing/2014/main" id="{191D0B0B-10F6-4CDB-8105-7B5CF06B5B94}"/>
            </a:ext>
          </a:extLst>
        </xdr:cNvPr>
        <xdr:cNvCxnSpPr/>
      </xdr:nvCxnSpPr>
      <xdr:spPr>
        <a:xfrm flipH="1">
          <a:off x="4000500" y="1389063"/>
          <a:ext cx="611188" cy="36512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1150938</xdr:colOff>
      <xdr:row>6</xdr:row>
      <xdr:rowOff>79375</xdr:rowOff>
    </xdr:from>
    <xdr:to>
      <xdr:col>7</xdr:col>
      <xdr:colOff>595313</xdr:colOff>
      <xdr:row>7</xdr:row>
      <xdr:rowOff>71438</xdr:rowOff>
    </xdr:to>
    <xdr:cxnSp macro="">
      <xdr:nvCxnSpPr>
        <xdr:cNvPr id="12" name="Straight Connector 11">
          <a:extLst>
            <a:ext uri="{FF2B5EF4-FFF2-40B4-BE49-F238E27FC236}">
              <a16:creationId xmlns:a16="http://schemas.microsoft.com/office/drawing/2014/main" id="{5C528FA2-554F-4101-8171-61A9FF2165E4}"/>
            </a:ext>
          </a:extLst>
        </xdr:cNvPr>
        <xdr:cNvCxnSpPr/>
      </xdr:nvCxnSpPr>
      <xdr:spPr>
        <a:xfrm flipH="1">
          <a:off x="7643813" y="992188"/>
          <a:ext cx="603250" cy="17462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7937</xdr:colOff>
      <xdr:row>3</xdr:row>
      <xdr:rowOff>87313</xdr:rowOff>
    </xdr:from>
    <xdr:to>
      <xdr:col>10</xdr:col>
      <xdr:colOff>0</xdr:colOff>
      <xdr:row>6</xdr:row>
      <xdr:rowOff>103188</xdr:rowOff>
    </xdr:to>
    <xdr:cxnSp macro="">
      <xdr:nvCxnSpPr>
        <xdr:cNvPr id="14" name="Straight Connector 13">
          <a:extLst>
            <a:ext uri="{FF2B5EF4-FFF2-40B4-BE49-F238E27FC236}">
              <a16:creationId xmlns:a16="http://schemas.microsoft.com/office/drawing/2014/main" id="{41EBDFC0-90B5-4745-AF35-D41EB76FA84B}"/>
            </a:ext>
          </a:extLst>
        </xdr:cNvPr>
        <xdr:cNvCxnSpPr/>
      </xdr:nvCxnSpPr>
      <xdr:spPr>
        <a:xfrm flipH="1">
          <a:off x="6707187" y="817563"/>
          <a:ext cx="603251" cy="38100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xdr:row>
      <xdr:rowOff>87312</xdr:rowOff>
    </xdr:from>
    <xdr:to>
      <xdr:col>11</xdr:col>
      <xdr:colOff>603251</xdr:colOff>
      <xdr:row>3</xdr:row>
      <xdr:rowOff>103188</xdr:rowOff>
    </xdr:to>
    <xdr:cxnSp macro="">
      <xdr:nvCxnSpPr>
        <xdr:cNvPr id="16" name="Straight Connector 15">
          <a:extLst>
            <a:ext uri="{FF2B5EF4-FFF2-40B4-BE49-F238E27FC236}">
              <a16:creationId xmlns:a16="http://schemas.microsoft.com/office/drawing/2014/main" id="{D9043D90-D393-46C2-9716-EABAB11725E6}"/>
            </a:ext>
          </a:extLst>
        </xdr:cNvPr>
        <xdr:cNvCxnSpPr/>
      </xdr:nvCxnSpPr>
      <xdr:spPr>
        <a:xfrm flipH="1">
          <a:off x="7921625" y="635000"/>
          <a:ext cx="603251" cy="198438"/>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1</xdr:row>
      <xdr:rowOff>71438</xdr:rowOff>
    </xdr:from>
    <xdr:to>
      <xdr:col>13</xdr:col>
      <xdr:colOff>603250</xdr:colOff>
      <xdr:row>2</xdr:row>
      <xdr:rowOff>119063</xdr:rowOff>
    </xdr:to>
    <xdr:cxnSp macro="">
      <xdr:nvCxnSpPr>
        <xdr:cNvPr id="18" name="Straight Connector 17">
          <a:extLst>
            <a:ext uri="{FF2B5EF4-FFF2-40B4-BE49-F238E27FC236}">
              <a16:creationId xmlns:a16="http://schemas.microsoft.com/office/drawing/2014/main" id="{BD7A2842-62B5-464E-8227-05CECE1B174E}"/>
            </a:ext>
          </a:extLst>
        </xdr:cNvPr>
        <xdr:cNvCxnSpPr/>
      </xdr:nvCxnSpPr>
      <xdr:spPr>
        <a:xfrm flipH="1">
          <a:off x="9318626" y="436563"/>
          <a:ext cx="603249" cy="230188"/>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9</xdr:row>
      <xdr:rowOff>119062</xdr:rowOff>
    </xdr:from>
    <xdr:to>
      <xdr:col>6</xdr:col>
      <xdr:colOff>15875</xdr:colOff>
      <xdr:row>11</xdr:row>
      <xdr:rowOff>127000</xdr:rowOff>
    </xdr:to>
    <xdr:cxnSp macro="">
      <xdr:nvCxnSpPr>
        <xdr:cNvPr id="26" name="Straight Connector 25">
          <a:extLst>
            <a:ext uri="{FF2B5EF4-FFF2-40B4-BE49-F238E27FC236}">
              <a16:creationId xmlns:a16="http://schemas.microsoft.com/office/drawing/2014/main" id="{455527D9-9D2E-4E46-98A4-07ED2273318B}"/>
            </a:ext>
          </a:extLst>
        </xdr:cNvPr>
        <xdr:cNvCxnSpPr/>
      </xdr:nvCxnSpPr>
      <xdr:spPr>
        <a:xfrm flipH="1" flipV="1">
          <a:off x="3992563" y="1762125"/>
          <a:ext cx="627062" cy="373063"/>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71438</xdr:rowOff>
    </xdr:from>
    <xdr:to>
      <xdr:col>8</xdr:col>
      <xdr:colOff>0</xdr:colOff>
      <xdr:row>13</xdr:row>
      <xdr:rowOff>111125</xdr:rowOff>
    </xdr:to>
    <xdr:cxnSp macro="">
      <xdr:nvCxnSpPr>
        <xdr:cNvPr id="31" name="Straight Connector 30">
          <a:extLst>
            <a:ext uri="{FF2B5EF4-FFF2-40B4-BE49-F238E27FC236}">
              <a16:creationId xmlns:a16="http://schemas.microsoft.com/office/drawing/2014/main" id="{0B93EA5F-FE51-40CE-BCF8-C7E583897A1E}"/>
            </a:ext>
          </a:extLst>
        </xdr:cNvPr>
        <xdr:cNvCxnSpPr/>
      </xdr:nvCxnSpPr>
      <xdr:spPr>
        <a:xfrm flipH="1" flipV="1">
          <a:off x="7651750" y="1897063"/>
          <a:ext cx="611188" cy="404812"/>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863604</xdr:colOff>
      <xdr:row>13</xdr:row>
      <xdr:rowOff>109542</xdr:rowOff>
    </xdr:from>
    <xdr:to>
      <xdr:col>10</xdr:col>
      <xdr:colOff>1589</xdr:colOff>
      <xdr:row>15</xdr:row>
      <xdr:rowOff>112714</xdr:rowOff>
    </xdr:to>
    <xdr:cxnSp macro="">
      <xdr:nvCxnSpPr>
        <xdr:cNvPr id="33" name="Straight Connector 32">
          <a:extLst>
            <a:ext uri="{FF2B5EF4-FFF2-40B4-BE49-F238E27FC236}">
              <a16:creationId xmlns:a16="http://schemas.microsoft.com/office/drawing/2014/main" id="{FD478C47-0B65-4522-BA5B-A3E178FA0E4C}"/>
            </a:ext>
          </a:extLst>
        </xdr:cNvPr>
        <xdr:cNvCxnSpPr/>
      </xdr:nvCxnSpPr>
      <xdr:spPr>
        <a:xfrm flipH="1" flipV="1">
          <a:off x="6689729" y="2300292"/>
          <a:ext cx="622298" cy="18573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862013</xdr:colOff>
      <xdr:row>11</xdr:row>
      <xdr:rowOff>79375</xdr:rowOff>
    </xdr:from>
    <xdr:to>
      <xdr:col>10</xdr:col>
      <xdr:colOff>15875</xdr:colOff>
      <xdr:row>13</xdr:row>
      <xdr:rowOff>96838</xdr:rowOff>
    </xdr:to>
    <xdr:cxnSp macro="">
      <xdr:nvCxnSpPr>
        <xdr:cNvPr id="39" name="Straight Connector 38">
          <a:extLst>
            <a:ext uri="{FF2B5EF4-FFF2-40B4-BE49-F238E27FC236}">
              <a16:creationId xmlns:a16="http://schemas.microsoft.com/office/drawing/2014/main" id="{9D14113C-A714-40EF-86A1-05A5DA80272C}"/>
            </a:ext>
          </a:extLst>
        </xdr:cNvPr>
        <xdr:cNvCxnSpPr/>
      </xdr:nvCxnSpPr>
      <xdr:spPr>
        <a:xfrm flipH="1">
          <a:off x="6688138" y="2087563"/>
          <a:ext cx="638175" cy="200025"/>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xdr:colOff>
      <xdr:row>6</xdr:row>
      <xdr:rowOff>119068</xdr:rowOff>
    </xdr:from>
    <xdr:to>
      <xdr:col>10</xdr:col>
      <xdr:colOff>7937</xdr:colOff>
      <xdr:row>7</xdr:row>
      <xdr:rowOff>111125</xdr:rowOff>
    </xdr:to>
    <xdr:cxnSp macro="">
      <xdr:nvCxnSpPr>
        <xdr:cNvPr id="43" name="Straight Connector 42">
          <a:extLst>
            <a:ext uri="{FF2B5EF4-FFF2-40B4-BE49-F238E27FC236}">
              <a16:creationId xmlns:a16="http://schemas.microsoft.com/office/drawing/2014/main" id="{49D63927-03EF-410B-A7A0-9532DF1B1225}"/>
            </a:ext>
          </a:extLst>
        </xdr:cNvPr>
        <xdr:cNvCxnSpPr/>
      </xdr:nvCxnSpPr>
      <xdr:spPr>
        <a:xfrm flipH="1" flipV="1">
          <a:off x="6699254" y="1214443"/>
          <a:ext cx="619121" cy="17462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4329</xdr:colOff>
      <xdr:row>6</xdr:row>
      <xdr:rowOff>111125</xdr:rowOff>
    </xdr:from>
    <xdr:to>
      <xdr:col>11</xdr:col>
      <xdr:colOff>608300</xdr:colOff>
      <xdr:row>7</xdr:row>
      <xdr:rowOff>87313</xdr:rowOff>
    </xdr:to>
    <xdr:cxnSp macro="">
      <xdr:nvCxnSpPr>
        <xdr:cNvPr id="45" name="Straight Connector 44">
          <a:extLst>
            <a:ext uri="{FF2B5EF4-FFF2-40B4-BE49-F238E27FC236}">
              <a16:creationId xmlns:a16="http://schemas.microsoft.com/office/drawing/2014/main" id="{A1E0AD38-83FD-46FF-8347-E9BDD73496C8}"/>
            </a:ext>
          </a:extLst>
        </xdr:cNvPr>
        <xdr:cNvCxnSpPr/>
      </xdr:nvCxnSpPr>
      <xdr:spPr>
        <a:xfrm flipH="1">
          <a:off x="7941829" y="1034761"/>
          <a:ext cx="603971" cy="160916"/>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1588</xdr:colOff>
      <xdr:row>11</xdr:row>
      <xdr:rowOff>109682</xdr:rowOff>
    </xdr:from>
    <xdr:to>
      <xdr:col>12</xdr:col>
      <xdr:colOff>11546</xdr:colOff>
      <xdr:row>11</xdr:row>
      <xdr:rowOff>120651</xdr:rowOff>
    </xdr:to>
    <xdr:cxnSp macro="">
      <xdr:nvCxnSpPr>
        <xdr:cNvPr id="49" name="Straight Connector 48">
          <a:extLst>
            <a:ext uri="{FF2B5EF4-FFF2-40B4-BE49-F238E27FC236}">
              <a16:creationId xmlns:a16="http://schemas.microsoft.com/office/drawing/2014/main" id="{C5004821-8D96-47AA-A388-0F1BB504BE19}"/>
            </a:ext>
          </a:extLst>
        </xdr:cNvPr>
        <xdr:cNvCxnSpPr/>
      </xdr:nvCxnSpPr>
      <xdr:spPr>
        <a:xfrm flipH="1">
          <a:off x="7939088" y="2141682"/>
          <a:ext cx="621867" cy="10969"/>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779466</xdr:colOff>
      <xdr:row>2</xdr:row>
      <xdr:rowOff>120656</xdr:rowOff>
    </xdr:from>
    <xdr:to>
      <xdr:col>14</xdr:col>
      <xdr:colOff>1587</xdr:colOff>
      <xdr:row>3</xdr:row>
      <xdr:rowOff>112713</xdr:rowOff>
    </xdr:to>
    <xdr:cxnSp macro="">
      <xdr:nvCxnSpPr>
        <xdr:cNvPr id="50" name="Straight Connector 49">
          <a:extLst>
            <a:ext uri="{FF2B5EF4-FFF2-40B4-BE49-F238E27FC236}">
              <a16:creationId xmlns:a16="http://schemas.microsoft.com/office/drawing/2014/main" id="{7D819502-F0A8-4838-A303-C4CAD6CF5173}"/>
            </a:ext>
          </a:extLst>
        </xdr:cNvPr>
        <xdr:cNvCxnSpPr/>
      </xdr:nvCxnSpPr>
      <xdr:spPr>
        <a:xfrm flipH="1" flipV="1">
          <a:off x="9312279" y="303219"/>
          <a:ext cx="619121" cy="174619"/>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1588</xdr:colOff>
      <xdr:row>5</xdr:row>
      <xdr:rowOff>73025</xdr:rowOff>
    </xdr:from>
    <xdr:to>
      <xdr:col>13</xdr:col>
      <xdr:colOff>604837</xdr:colOff>
      <xdr:row>6</xdr:row>
      <xdr:rowOff>120650</xdr:rowOff>
    </xdr:to>
    <xdr:cxnSp macro="">
      <xdr:nvCxnSpPr>
        <xdr:cNvPr id="51" name="Straight Connector 50">
          <a:extLst>
            <a:ext uri="{FF2B5EF4-FFF2-40B4-BE49-F238E27FC236}">
              <a16:creationId xmlns:a16="http://schemas.microsoft.com/office/drawing/2014/main" id="{360126F3-FEB5-4B8D-B05F-0460128E84A7}"/>
            </a:ext>
          </a:extLst>
        </xdr:cNvPr>
        <xdr:cNvCxnSpPr/>
      </xdr:nvCxnSpPr>
      <xdr:spPr>
        <a:xfrm flipH="1">
          <a:off x="9320213" y="803275"/>
          <a:ext cx="603249" cy="230188"/>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781053</xdr:colOff>
      <xdr:row>6</xdr:row>
      <xdr:rowOff>122243</xdr:rowOff>
    </xdr:from>
    <xdr:to>
      <xdr:col>14</xdr:col>
      <xdr:colOff>3174</xdr:colOff>
      <xdr:row>7</xdr:row>
      <xdr:rowOff>114300</xdr:rowOff>
    </xdr:to>
    <xdr:cxnSp macro="">
      <xdr:nvCxnSpPr>
        <xdr:cNvPr id="52" name="Straight Connector 51">
          <a:extLst>
            <a:ext uri="{FF2B5EF4-FFF2-40B4-BE49-F238E27FC236}">
              <a16:creationId xmlns:a16="http://schemas.microsoft.com/office/drawing/2014/main" id="{7A4534D4-0D0E-4D81-9571-EB57DFD4667E}"/>
            </a:ext>
          </a:extLst>
        </xdr:cNvPr>
        <xdr:cNvCxnSpPr/>
      </xdr:nvCxnSpPr>
      <xdr:spPr>
        <a:xfrm flipH="1" flipV="1">
          <a:off x="9313866" y="1035056"/>
          <a:ext cx="619121" cy="174619"/>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779318</xdr:colOff>
      <xdr:row>10</xdr:row>
      <xdr:rowOff>90488</xdr:rowOff>
    </xdr:from>
    <xdr:to>
      <xdr:col>13</xdr:col>
      <xdr:colOff>606427</xdr:colOff>
      <xdr:row>11</xdr:row>
      <xdr:rowOff>92364</xdr:rowOff>
    </xdr:to>
    <xdr:cxnSp macro="">
      <xdr:nvCxnSpPr>
        <xdr:cNvPr id="53" name="Straight Connector 52">
          <a:extLst>
            <a:ext uri="{FF2B5EF4-FFF2-40B4-BE49-F238E27FC236}">
              <a16:creationId xmlns:a16="http://schemas.microsoft.com/office/drawing/2014/main" id="{176C6014-1A73-4408-BB7A-6E369AC7708A}"/>
            </a:ext>
          </a:extLst>
        </xdr:cNvPr>
        <xdr:cNvCxnSpPr/>
      </xdr:nvCxnSpPr>
      <xdr:spPr>
        <a:xfrm flipH="1">
          <a:off x="9328727" y="1937761"/>
          <a:ext cx="612200" cy="186603"/>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11</xdr:row>
      <xdr:rowOff>103909</xdr:rowOff>
    </xdr:from>
    <xdr:to>
      <xdr:col>14</xdr:col>
      <xdr:colOff>6350</xdr:colOff>
      <xdr:row>12</xdr:row>
      <xdr:rowOff>82550</xdr:rowOff>
    </xdr:to>
    <xdr:cxnSp macro="">
      <xdr:nvCxnSpPr>
        <xdr:cNvPr id="54" name="Straight Connector 53">
          <a:extLst>
            <a:ext uri="{FF2B5EF4-FFF2-40B4-BE49-F238E27FC236}">
              <a16:creationId xmlns:a16="http://schemas.microsoft.com/office/drawing/2014/main" id="{0A1FFFCB-9C9D-453A-A8C7-BEDA0C1F5190}"/>
            </a:ext>
          </a:extLst>
        </xdr:cNvPr>
        <xdr:cNvCxnSpPr/>
      </xdr:nvCxnSpPr>
      <xdr:spPr>
        <a:xfrm flipH="1" flipV="1">
          <a:off x="9334500" y="2135909"/>
          <a:ext cx="618259" cy="163368"/>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9072</xdr:colOff>
      <xdr:row>14</xdr:row>
      <xdr:rowOff>103188</xdr:rowOff>
    </xdr:from>
    <xdr:to>
      <xdr:col>14</xdr:col>
      <xdr:colOff>4</xdr:colOff>
      <xdr:row>15</xdr:row>
      <xdr:rowOff>99786</xdr:rowOff>
    </xdr:to>
    <xdr:cxnSp macro="">
      <xdr:nvCxnSpPr>
        <xdr:cNvPr id="55" name="Straight Connector 54">
          <a:extLst>
            <a:ext uri="{FF2B5EF4-FFF2-40B4-BE49-F238E27FC236}">
              <a16:creationId xmlns:a16="http://schemas.microsoft.com/office/drawing/2014/main" id="{E56555BB-53B3-40B9-B4A4-60EEC06A9298}"/>
            </a:ext>
          </a:extLst>
        </xdr:cNvPr>
        <xdr:cNvCxnSpPr/>
      </xdr:nvCxnSpPr>
      <xdr:spPr>
        <a:xfrm flipH="1">
          <a:off x="9307286" y="2280331"/>
          <a:ext cx="598718" cy="178026"/>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6804</xdr:colOff>
      <xdr:row>15</xdr:row>
      <xdr:rowOff>112258</xdr:rowOff>
    </xdr:from>
    <xdr:to>
      <xdr:col>14</xdr:col>
      <xdr:colOff>34018</xdr:colOff>
      <xdr:row>16</xdr:row>
      <xdr:rowOff>128135</xdr:rowOff>
    </xdr:to>
    <xdr:cxnSp macro="">
      <xdr:nvCxnSpPr>
        <xdr:cNvPr id="56" name="Straight Connector 55">
          <a:extLst>
            <a:ext uri="{FF2B5EF4-FFF2-40B4-BE49-F238E27FC236}">
              <a16:creationId xmlns:a16="http://schemas.microsoft.com/office/drawing/2014/main" id="{A27D3628-5592-4EAB-8DF8-97AB000541FA}"/>
            </a:ext>
          </a:extLst>
        </xdr:cNvPr>
        <xdr:cNvCxnSpPr/>
      </xdr:nvCxnSpPr>
      <xdr:spPr>
        <a:xfrm flipH="1" flipV="1">
          <a:off x="9305018" y="2470829"/>
          <a:ext cx="635000" cy="197306"/>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607559</xdr:colOff>
      <xdr:row>15</xdr:row>
      <xdr:rowOff>92364</xdr:rowOff>
    </xdr:from>
    <xdr:to>
      <xdr:col>12</xdr:col>
      <xdr:colOff>11546</xdr:colOff>
      <xdr:row>15</xdr:row>
      <xdr:rowOff>100694</xdr:rowOff>
    </xdr:to>
    <xdr:cxnSp macro="">
      <xdr:nvCxnSpPr>
        <xdr:cNvPr id="74" name="Straight Connector 73">
          <a:extLst>
            <a:ext uri="{FF2B5EF4-FFF2-40B4-BE49-F238E27FC236}">
              <a16:creationId xmlns:a16="http://schemas.microsoft.com/office/drawing/2014/main" id="{2A98A7B8-708E-4E59-8A67-C8647685FEC8}"/>
            </a:ext>
          </a:extLst>
        </xdr:cNvPr>
        <xdr:cNvCxnSpPr/>
      </xdr:nvCxnSpPr>
      <xdr:spPr>
        <a:xfrm flipH="1">
          <a:off x="7933150" y="2863273"/>
          <a:ext cx="627805" cy="8330"/>
        </a:xfrm>
        <a:prstGeom prst="line">
          <a:avLst/>
        </a:prstGeom>
        <a:ln w="22225"/>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17</xdr:row>
      <xdr:rowOff>174625</xdr:rowOff>
    </xdr:from>
    <xdr:to>
      <xdr:col>17</xdr:col>
      <xdr:colOff>23813</xdr:colOff>
      <xdr:row>32</xdr:row>
      <xdr:rowOff>0</xdr:rowOff>
    </xdr:to>
    <xdr:sp macro="" textlink="">
      <xdr:nvSpPr>
        <xdr:cNvPr id="8" name="TextBox 7">
          <a:extLst>
            <a:ext uri="{FF2B5EF4-FFF2-40B4-BE49-F238E27FC236}">
              <a16:creationId xmlns:a16="http://schemas.microsoft.com/office/drawing/2014/main" id="{8DE52A24-A9DE-403F-8FAA-BABEFB43EF49}"/>
            </a:ext>
          </a:extLst>
        </xdr:cNvPr>
        <xdr:cNvSpPr txBox="1"/>
      </xdr:nvSpPr>
      <xdr:spPr>
        <a:xfrm>
          <a:off x="7429500" y="3278188"/>
          <a:ext cx="6469063" cy="25638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b="1"/>
            <a:t>The aim here</a:t>
          </a:r>
          <a:r>
            <a:rPr lang="en-AE" sz="1100" b="1" baseline="0"/>
            <a:t> is to know </a:t>
          </a:r>
          <a:r>
            <a:rPr lang="en-AE" sz="1100">
              <a:solidFill>
                <a:schemeClr val="dk1"/>
              </a:solidFill>
              <a:effectLst/>
              <a:latin typeface="+mn-lt"/>
              <a:ea typeface="+mn-ea"/>
              <a:cs typeface="+mn-cs"/>
            </a:rPr>
            <a:t>How a probability tree be utilized to assess the risks associated with investing in different cryptocurrencies.</a:t>
          </a:r>
        </a:p>
        <a:p>
          <a:endParaRPr lang="en-AE" sz="1100">
            <a:solidFill>
              <a:schemeClr val="dk1"/>
            </a:solidFill>
            <a:effectLst/>
            <a:latin typeface="+mn-lt"/>
            <a:ea typeface="+mn-ea"/>
            <a:cs typeface="+mn-cs"/>
          </a:endParaRPr>
        </a:p>
        <a:p>
          <a:r>
            <a:rPr lang="en-AE" sz="1100">
              <a:solidFill>
                <a:schemeClr val="dk1"/>
              </a:solidFill>
              <a:effectLst/>
              <a:latin typeface="+mn-lt"/>
              <a:ea typeface="+mn-ea"/>
              <a:cs typeface="+mn-cs"/>
            </a:rPr>
            <a:t>For</a:t>
          </a:r>
          <a:r>
            <a:rPr lang="en-AE" sz="1100" baseline="0">
              <a:solidFill>
                <a:schemeClr val="dk1"/>
              </a:solidFill>
              <a:effectLst/>
              <a:latin typeface="+mn-lt"/>
              <a:ea typeface="+mn-ea"/>
              <a:cs typeface="+mn-cs"/>
            </a:rPr>
            <a:t> the analysis of safe investments, It is paramount that a project must have solid fundamentals, that's why there'es no room for bad/no project fundamentals. I first designed the structure, with all possible scenarios, i'm looking into, then made reasonable assumptions of each of their probabilities.</a:t>
          </a:r>
        </a:p>
        <a:p>
          <a:endParaRPr lang="en-AE" sz="1100" baseline="0">
            <a:solidFill>
              <a:schemeClr val="dk1"/>
            </a:solidFill>
            <a:effectLst/>
            <a:latin typeface="+mn-lt"/>
            <a:ea typeface="+mn-ea"/>
            <a:cs typeface="+mn-cs"/>
          </a:endParaRPr>
        </a:p>
        <a:p>
          <a:r>
            <a:rPr lang="en-AE" sz="1100" baseline="0">
              <a:solidFill>
                <a:schemeClr val="dk1"/>
              </a:solidFill>
              <a:effectLst/>
              <a:latin typeface="+mn-lt"/>
              <a:ea typeface="+mn-ea"/>
              <a:cs typeface="+mn-cs"/>
            </a:rPr>
            <a:t>I assigned weights to each criteria except project fundamentals. I labeled each scenario, numerically in a descending order. And labelled the </a:t>
          </a:r>
          <a:r>
            <a:rPr lang="en-US" sz="1100" baseline="0">
              <a:solidFill>
                <a:schemeClr val="dk1"/>
              </a:solidFill>
              <a:effectLst/>
              <a:latin typeface="+mn-lt"/>
              <a:ea typeface="+mn-ea"/>
              <a:cs typeface="+mn-cs"/>
            </a:rPr>
            <a:t>investment score with alphabets(a-h), highest to smallest. Then sort the Investment score by the largest, assigned probability and score to each scenario.</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It's safe to say, we will only invest in projects that have an Investment score of 70% and above, which posses the following qualities: Less competition, High adoption rate, Bull and Bear market.</a:t>
          </a:r>
        </a:p>
        <a:p>
          <a:endParaRPr lang="en-AE"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6350</xdr:colOff>
      <xdr:row>1</xdr:row>
      <xdr:rowOff>76200</xdr:rowOff>
    </xdr:from>
    <xdr:to>
      <xdr:col>12</xdr:col>
      <xdr:colOff>12700</xdr:colOff>
      <xdr:row>3</xdr:row>
      <xdr:rowOff>95250</xdr:rowOff>
    </xdr:to>
    <xdr:cxnSp macro="">
      <xdr:nvCxnSpPr>
        <xdr:cNvPr id="3" name="Straight Connector 2">
          <a:extLst>
            <a:ext uri="{FF2B5EF4-FFF2-40B4-BE49-F238E27FC236}">
              <a16:creationId xmlns:a16="http://schemas.microsoft.com/office/drawing/2014/main" id="{06A44C5A-7376-48E9-9A6E-B73F1BB058E5}"/>
            </a:ext>
          </a:extLst>
        </xdr:cNvPr>
        <xdr:cNvCxnSpPr/>
      </xdr:nvCxnSpPr>
      <xdr:spPr>
        <a:xfrm flipV="1">
          <a:off x="7766050" y="628650"/>
          <a:ext cx="9398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927100</xdr:colOff>
      <xdr:row>7</xdr:row>
      <xdr:rowOff>101600</xdr:rowOff>
    </xdr:from>
    <xdr:to>
      <xdr:col>12</xdr:col>
      <xdr:colOff>0</xdr:colOff>
      <xdr:row>9</xdr:row>
      <xdr:rowOff>120650</xdr:rowOff>
    </xdr:to>
    <xdr:cxnSp macro="">
      <xdr:nvCxnSpPr>
        <xdr:cNvPr id="4" name="Straight Connector 3">
          <a:extLst>
            <a:ext uri="{FF2B5EF4-FFF2-40B4-BE49-F238E27FC236}">
              <a16:creationId xmlns:a16="http://schemas.microsoft.com/office/drawing/2014/main" id="{77345B4A-E540-4654-B33D-13AC6B472D1B}"/>
            </a:ext>
          </a:extLst>
        </xdr:cNvPr>
        <xdr:cNvCxnSpPr/>
      </xdr:nvCxnSpPr>
      <xdr:spPr>
        <a:xfrm flipV="1">
          <a:off x="7753350" y="1390650"/>
          <a:ext cx="9398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13</xdr:row>
      <xdr:rowOff>88900</xdr:rowOff>
    </xdr:from>
    <xdr:to>
      <xdr:col>12</xdr:col>
      <xdr:colOff>19050</xdr:colOff>
      <xdr:row>15</xdr:row>
      <xdr:rowOff>107950</xdr:rowOff>
    </xdr:to>
    <xdr:cxnSp macro="">
      <xdr:nvCxnSpPr>
        <xdr:cNvPr id="5" name="Straight Connector 4">
          <a:extLst>
            <a:ext uri="{FF2B5EF4-FFF2-40B4-BE49-F238E27FC236}">
              <a16:creationId xmlns:a16="http://schemas.microsoft.com/office/drawing/2014/main" id="{771AD8DE-A3FD-43C0-9ACE-DD69AAAF336D}"/>
            </a:ext>
          </a:extLst>
        </xdr:cNvPr>
        <xdr:cNvCxnSpPr/>
      </xdr:nvCxnSpPr>
      <xdr:spPr>
        <a:xfrm flipV="1">
          <a:off x="7772400" y="2298700"/>
          <a:ext cx="9398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19</xdr:row>
      <xdr:rowOff>101600</xdr:rowOff>
    </xdr:from>
    <xdr:to>
      <xdr:col>12</xdr:col>
      <xdr:colOff>6350</xdr:colOff>
      <xdr:row>21</xdr:row>
      <xdr:rowOff>120650</xdr:rowOff>
    </xdr:to>
    <xdr:cxnSp macro="">
      <xdr:nvCxnSpPr>
        <xdr:cNvPr id="6" name="Straight Connector 5">
          <a:extLst>
            <a:ext uri="{FF2B5EF4-FFF2-40B4-BE49-F238E27FC236}">
              <a16:creationId xmlns:a16="http://schemas.microsoft.com/office/drawing/2014/main" id="{E974601C-794C-4E71-B94E-FC2573DCAFEA}"/>
            </a:ext>
          </a:extLst>
        </xdr:cNvPr>
        <xdr:cNvCxnSpPr/>
      </xdr:nvCxnSpPr>
      <xdr:spPr>
        <a:xfrm flipV="1">
          <a:off x="7759700" y="3048000"/>
          <a:ext cx="9398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3</xdr:row>
      <xdr:rowOff>107950</xdr:rowOff>
    </xdr:from>
    <xdr:to>
      <xdr:col>12</xdr:col>
      <xdr:colOff>6350</xdr:colOff>
      <xdr:row>4</xdr:row>
      <xdr:rowOff>82550</xdr:rowOff>
    </xdr:to>
    <xdr:cxnSp macro="">
      <xdr:nvCxnSpPr>
        <xdr:cNvPr id="7" name="Straight Connector 6">
          <a:extLst>
            <a:ext uri="{FF2B5EF4-FFF2-40B4-BE49-F238E27FC236}">
              <a16:creationId xmlns:a16="http://schemas.microsoft.com/office/drawing/2014/main" id="{239D4D18-CBDC-4933-A56C-CC8ACD4E5F08}"/>
            </a:ext>
          </a:extLst>
        </xdr:cNvPr>
        <xdr:cNvCxnSpPr/>
      </xdr:nvCxnSpPr>
      <xdr:spPr>
        <a:xfrm>
          <a:off x="7759700" y="844550"/>
          <a:ext cx="939800" cy="1587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9</xdr:row>
      <xdr:rowOff>127000</xdr:rowOff>
    </xdr:from>
    <xdr:to>
      <xdr:col>12</xdr:col>
      <xdr:colOff>6350</xdr:colOff>
      <xdr:row>10</xdr:row>
      <xdr:rowOff>101600</xdr:rowOff>
    </xdr:to>
    <xdr:cxnSp macro="">
      <xdr:nvCxnSpPr>
        <xdr:cNvPr id="11" name="Straight Connector 10">
          <a:extLst>
            <a:ext uri="{FF2B5EF4-FFF2-40B4-BE49-F238E27FC236}">
              <a16:creationId xmlns:a16="http://schemas.microsoft.com/office/drawing/2014/main" id="{12033603-C533-4B0E-BB19-382BC5813C74}"/>
            </a:ext>
          </a:extLst>
        </xdr:cNvPr>
        <xdr:cNvCxnSpPr/>
      </xdr:nvCxnSpPr>
      <xdr:spPr>
        <a:xfrm>
          <a:off x="7759700" y="1600200"/>
          <a:ext cx="939800" cy="1587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927100</xdr:colOff>
      <xdr:row>15</xdr:row>
      <xdr:rowOff>114300</xdr:rowOff>
    </xdr:from>
    <xdr:to>
      <xdr:col>12</xdr:col>
      <xdr:colOff>0</xdr:colOff>
      <xdr:row>16</xdr:row>
      <xdr:rowOff>88900</xdr:rowOff>
    </xdr:to>
    <xdr:cxnSp macro="">
      <xdr:nvCxnSpPr>
        <xdr:cNvPr id="12" name="Straight Connector 11">
          <a:extLst>
            <a:ext uri="{FF2B5EF4-FFF2-40B4-BE49-F238E27FC236}">
              <a16:creationId xmlns:a16="http://schemas.microsoft.com/office/drawing/2014/main" id="{8AE48D74-17EF-43F3-8F8B-9F6E87D802A9}"/>
            </a:ext>
          </a:extLst>
        </xdr:cNvPr>
        <xdr:cNvCxnSpPr/>
      </xdr:nvCxnSpPr>
      <xdr:spPr>
        <a:xfrm>
          <a:off x="7753350" y="2508250"/>
          <a:ext cx="939800" cy="1587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21</xdr:row>
      <xdr:rowOff>127000</xdr:rowOff>
    </xdr:from>
    <xdr:to>
      <xdr:col>12</xdr:col>
      <xdr:colOff>6350</xdr:colOff>
      <xdr:row>22</xdr:row>
      <xdr:rowOff>101600</xdr:rowOff>
    </xdr:to>
    <xdr:cxnSp macro="">
      <xdr:nvCxnSpPr>
        <xdr:cNvPr id="13" name="Straight Connector 12">
          <a:extLst>
            <a:ext uri="{FF2B5EF4-FFF2-40B4-BE49-F238E27FC236}">
              <a16:creationId xmlns:a16="http://schemas.microsoft.com/office/drawing/2014/main" id="{23699879-F6A4-486D-98C7-C7E4DF7EA42F}"/>
            </a:ext>
          </a:extLst>
        </xdr:cNvPr>
        <xdr:cNvCxnSpPr/>
      </xdr:nvCxnSpPr>
      <xdr:spPr>
        <a:xfrm>
          <a:off x="7759700" y="3257550"/>
          <a:ext cx="939800" cy="1587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xdr:row>
      <xdr:rowOff>88900</xdr:rowOff>
    </xdr:from>
    <xdr:to>
      <xdr:col>10</xdr:col>
      <xdr:colOff>12700</xdr:colOff>
      <xdr:row>3</xdr:row>
      <xdr:rowOff>95250</xdr:rowOff>
    </xdr:to>
    <xdr:cxnSp macro="">
      <xdr:nvCxnSpPr>
        <xdr:cNvPr id="14" name="Straight Connector 13">
          <a:extLst>
            <a:ext uri="{FF2B5EF4-FFF2-40B4-BE49-F238E27FC236}">
              <a16:creationId xmlns:a16="http://schemas.microsoft.com/office/drawing/2014/main" id="{F6DAA41D-5B51-4BA3-9F83-C87489E82C66}"/>
            </a:ext>
          </a:extLst>
        </xdr:cNvPr>
        <xdr:cNvCxnSpPr/>
      </xdr:nvCxnSpPr>
      <xdr:spPr>
        <a:xfrm flipV="1">
          <a:off x="6216650" y="82550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882650</xdr:colOff>
      <xdr:row>9</xdr:row>
      <xdr:rowOff>95250</xdr:rowOff>
    </xdr:from>
    <xdr:to>
      <xdr:col>10</xdr:col>
      <xdr:colOff>0</xdr:colOff>
      <xdr:row>9</xdr:row>
      <xdr:rowOff>101600</xdr:rowOff>
    </xdr:to>
    <xdr:cxnSp macro="">
      <xdr:nvCxnSpPr>
        <xdr:cNvPr id="16" name="Straight Connector 15">
          <a:extLst>
            <a:ext uri="{FF2B5EF4-FFF2-40B4-BE49-F238E27FC236}">
              <a16:creationId xmlns:a16="http://schemas.microsoft.com/office/drawing/2014/main" id="{A7E55B24-8220-4E53-9962-79E01D7D2341}"/>
            </a:ext>
          </a:extLst>
        </xdr:cNvPr>
        <xdr:cNvCxnSpPr/>
      </xdr:nvCxnSpPr>
      <xdr:spPr>
        <a:xfrm flipV="1">
          <a:off x="6203950" y="156845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889000</xdr:colOff>
      <xdr:row>15</xdr:row>
      <xdr:rowOff>95250</xdr:rowOff>
    </xdr:from>
    <xdr:to>
      <xdr:col>10</xdr:col>
      <xdr:colOff>6350</xdr:colOff>
      <xdr:row>15</xdr:row>
      <xdr:rowOff>101600</xdr:rowOff>
    </xdr:to>
    <xdr:cxnSp macro="">
      <xdr:nvCxnSpPr>
        <xdr:cNvPr id="17" name="Straight Connector 16">
          <a:extLst>
            <a:ext uri="{FF2B5EF4-FFF2-40B4-BE49-F238E27FC236}">
              <a16:creationId xmlns:a16="http://schemas.microsoft.com/office/drawing/2014/main" id="{3A234AC1-BD1D-4A25-A174-3D5EA451EF3B}"/>
            </a:ext>
          </a:extLst>
        </xdr:cNvPr>
        <xdr:cNvCxnSpPr/>
      </xdr:nvCxnSpPr>
      <xdr:spPr>
        <a:xfrm flipV="1">
          <a:off x="6210300" y="248920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889000</xdr:colOff>
      <xdr:row>21</xdr:row>
      <xdr:rowOff>101600</xdr:rowOff>
    </xdr:from>
    <xdr:to>
      <xdr:col>10</xdr:col>
      <xdr:colOff>6350</xdr:colOff>
      <xdr:row>21</xdr:row>
      <xdr:rowOff>107950</xdr:rowOff>
    </xdr:to>
    <xdr:cxnSp macro="">
      <xdr:nvCxnSpPr>
        <xdr:cNvPr id="18" name="Straight Connector 17">
          <a:extLst>
            <a:ext uri="{FF2B5EF4-FFF2-40B4-BE49-F238E27FC236}">
              <a16:creationId xmlns:a16="http://schemas.microsoft.com/office/drawing/2014/main" id="{0623EF13-2A77-4679-AD4D-EA45426DB902}"/>
            </a:ext>
          </a:extLst>
        </xdr:cNvPr>
        <xdr:cNvCxnSpPr/>
      </xdr:nvCxnSpPr>
      <xdr:spPr>
        <a:xfrm flipV="1">
          <a:off x="6210300" y="323215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6350</xdr:colOff>
      <xdr:row>3</xdr:row>
      <xdr:rowOff>82550</xdr:rowOff>
    </xdr:from>
    <xdr:to>
      <xdr:col>8</xdr:col>
      <xdr:colOff>0</xdr:colOff>
      <xdr:row>6</xdr:row>
      <xdr:rowOff>107950</xdr:rowOff>
    </xdr:to>
    <xdr:cxnSp macro="">
      <xdr:nvCxnSpPr>
        <xdr:cNvPr id="19" name="Straight Connector 18">
          <a:extLst>
            <a:ext uri="{FF2B5EF4-FFF2-40B4-BE49-F238E27FC236}">
              <a16:creationId xmlns:a16="http://schemas.microsoft.com/office/drawing/2014/main" id="{569CBBC8-44C3-495C-9CE6-F17C30A2D7B2}"/>
            </a:ext>
          </a:extLst>
        </xdr:cNvPr>
        <xdr:cNvCxnSpPr/>
      </xdr:nvCxnSpPr>
      <xdr:spPr>
        <a:xfrm flipV="1">
          <a:off x="4629150" y="819150"/>
          <a:ext cx="692150" cy="3937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6</xdr:row>
      <xdr:rowOff>120650</xdr:rowOff>
    </xdr:from>
    <xdr:to>
      <xdr:col>8</xdr:col>
      <xdr:colOff>12700</xdr:colOff>
      <xdr:row>9</xdr:row>
      <xdr:rowOff>88900</xdr:rowOff>
    </xdr:to>
    <xdr:cxnSp macro="">
      <xdr:nvCxnSpPr>
        <xdr:cNvPr id="20" name="Straight Connector 19">
          <a:extLst>
            <a:ext uri="{FF2B5EF4-FFF2-40B4-BE49-F238E27FC236}">
              <a16:creationId xmlns:a16="http://schemas.microsoft.com/office/drawing/2014/main" id="{F3821DB4-9738-4B1F-B94A-F231077A0C4B}"/>
            </a:ext>
          </a:extLst>
        </xdr:cNvPr>
        <xdr:cNvCxnSpPr/>
      </xdr:nvCxnSpPr>
      <xdr:spPr>
        <a:xfrm>
          <a:off x="4622800" y="1225550"/>
          <a:ext cx="711200" cy="3365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88900</xdr:rowOff>
    </xdr:from>
    <xdr:to>
      <xdr:col>7</xdr:col>
      <xdr:colOff>692150</xdr:colOff>
      <xdr:row>18</xdr:row>
      <xdr:rowOff>114300</xdr:rowOff>
    </xdr:to>
    <xdr:cxnSp macro="">
      <xdr:nvCxnSpPr>
        <xdr:cNvPr id="25" name="Straight Connector 24">
          <a:extLst>
            <a:ext uri="{FF2B5EF4-FFF2-40B4-BE49-F238E27FC236}">
              <a16:creationId xmlns:a16="http://schemas.microsoft.com/office/drawing/2014/main" id="{985DC7A4-A7CE-4D99-9FC0-1B8E040996E1}"/>
            </a:ext>
          </a:extLst>
        </xdr:cNvPr>
        <xdr:cNvCxnSpPr/>
      </xdr:nvCxnSpPr>
      <xdr:spPr>
        <a:xfrm flipV="1">
          <a:off x="4622800" y="2482850"/>
          <a:ext cx="692150" cy="3937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692150</xdr:colOff>
      <xdr:row>18</xdr:row>
      <xdr:rowOff>127000</xdr:rowOff>
    </xdr:from>
    <xdr:to>
      <xdr:col>8</xdr:col>
      <xdr:colOff>6350</xdr:colOff>
      <xdr:row>21</xdr:row>
      <xdr:rowOff>95250</xdr:rowOff>
    </xdr:to>
    <xdr:cxnSp macro="">
      <xdr:nvCxnSpPr>
        <xdr:cNvPr id="26" name="Straight Connector 25">
          <a:extLst>
            <a:ext uri="{FF2B5EF4-FFF2-40B4-BE49-F238E27FC236}">
              <a16:creationId xmlns:a16="http://schemas.microsoft.com/office/drawing/2014/main" id="{E3C891DF-3AEB-49A1-829D-5B4177F65012}"/>
            </a:ext>
          </a:extLst>
        </xdr:cNvPr>
        <xdr:cNvCxnSpPr/>
      </xdr:nvCxnSpPr>
      <xdr:spPr>
        <a:xfrm>
          <a:off x="4616450" y="2889250"/>
          <a:ext cx="711200" cy="3365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539750</xdr:colOff>
      <xdr:row>6</xdr:row>
      <xdr:rowOff>101600</xdr:rowOff>
    </xdr:from>
    <xdr:to>
      <xdr:col>6</xdr:col>
      <xdr:colOff>0</xdr:colOff>
      <xdr:row>6</xdr:row>
      <xdr:rowOff>107950</xdr:rowOff>
    </xdr:to>
    <xdr:cxnSp macro="">
      <xdr:nvCxnSpPr>
        <xdr:cNvPr id="27" name="Straight Connector 26">
          <a:extLst>
            <a:ext uri="{FF2B5EF4-FFF2-40B4-BE49-F238E27FC236}">
              <a16:creationId xmlns:a16="http://schemas.microsoft.com/office/drawing/2014/main" id="{144BB78F-9C89-498B-94F3-92E83C34FD33}"/>
            </a:ext>
          </a:extLst>
        </xdr:cNvPr>
        <xdr:cNvCxnSpPr/>
      </xdr:nvCxnSpPr>
      <xdr:spPr>
        <a:xfrm flipV="1">
          <a:off x="3302000" y="120650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539750</xdr:colOff>
      <xdr:row>18</xdr:row>
      <xdr:rowOff>107950</xdr:rowOff>
    </xdr:from>
    <xdr:to>
      <xdr:col>6</xdr:col>
      <xdr:colOff>0</xdr:colOff>
      <xdr:row>18</xdr:row>
      <xdr:rowOff>114300</xdr:rowOff>
    </xdr:to>
    <xdr:cxnSp macro="">
      <xdr:nvCxnSpPr>
        <xdr:cNvPr id="29" name="Straight Connector 28">
          <a:extLst>
            <a:ext uri="{FF2B5EF4-FFF2-40B4-BE49-F238E27FC236}">
              <a16:creationId xmlns:a16="http://schemas.microsoft.com/office/drawing/2014/main" id="{4F0E7EC7-D939-4661-8CC1-0602CB04DFEB}"/>
            </a:ext>
          </a:extLst>
        </xdr:cNvPr>
        <xdr:cNvCxnSpPr/>
      </xdr:nvCxnSpPr>
      <xdr:spPr>
        <a:xfrm flipV="1">
          <a:off x="3302000" y="287020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717550</xdr:colOff>
      <xdr:row>6</xdr:row>
      <xdr:rowOff>82550</xdr:rowOff>
    </xdr:from>
    <xdr:to>
      <xdr:col>4</xdr:col>
      <xdr:colOff>12700</xdr:colOff>
      <xdr:row>12</xdr:row>
      <xdr:rowOff>203200</xdr:rowOff>
    </xdr:to>
    <xdr:cxnSp macro="">
      <xdr:nvCxnSpPr>
        <xdr:cNvPr id="31" name="Straight Connector 30">
          <a:extLst>
            <a:ext uri="{FF2B5EF4-FFF2-40B4-BE49-F238E27FC236}">
              <a16:creationId xmlns:a16="http://schemas.microsoft.com/office/drawing/2014/main" id="{3A618398-A360-4DCC-9FBE-5A79CD4A8FA4}"/>
            </a:ext>
          </a:extLst>
        </xdr:cNvPr>
        <xdr:cNvCxnSpPr/>
      </xdr:nvCxnSpPr>
      <xdr:spPr>
        <a:xfrm flipV="1">
          <a:off x="2032000" y="1187450"/>
          <a:ext cx="742950" cy="8572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711200</xdr:colOff>
      <xdr:row>12</xdr:row>
      <xdr:rowOff>215900</xdr:rowOff>
    </xdr:from>
    <xdr:to>
      <xdr:col>3</xdr:col>
      <xdr:colOff>717550</xdr:colOff>
      <xdr:row>18</xdr:row>
      <xdr:rowOff>95250</xdr:rowOff>
    </xdr:to>
    <xdr:cxnSp macro="">
      <xdr:nvCxnSpPr>
        <xdr:cNvPr id="32" name="Straight Connector 31">
          <a:extLst>
            <a:ext uri="{FF2B5EF4-FFF2-40B4-BE49-F238E27FC236}">
              <a16:creationId xmlns:a16="http://schemas.microsoft.com/office/drawing/2014/main" id="{98EE57F0-2B4E-4059-AFBB-90B31D20BDA8}"/>
            </a:ext>
          </a:extLst>
        </xdr:cNvPr>
        <xdr:cNvCxnSpPr/>
      </xdr:nvCxnSpPr>
      <xdr:spPr>
        <a:xfrm>
          <a:off x="2025650" y="2057400"/>
          <a:ext cx="730250" cy="8001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698500</xdr:colOff>
      <xdr:row>12</xdr:row>
      <xdr:rowOff>190500</xdr:rowOff>
    </xdr:from>
    <xdr:to>
      <xdr:col>2</xdr:col>
      <xdr:colOff>6350</xdr:colOff>
      <xdr:row>12</xdr:row>
      <xdr:rowOff>196850</xdr:rowOff>
    </xdr:to>
    <xdr:cxnSp macro="">
      <xdr:nvCxnSpPr>
        <xdr:cNvPr id="39" name="Straight Connector 38">
          <a:extLst>
            <a:ext uri="{FF2B5EF4-FFF2-40B4-BE49-F238E27FC236}">
              <a16:creationId xmlns:a16="http://schemas.microsoft.com/office/drawing/2014/main" id="{117A16D1-FF9A-470D-8A0B-0F2316AEEB52}"/>
            </a:ext>
          </a:extLst>
        </xdr:cNvPr>
        <xdr:cNvCxnSpPr/>
      </xdr:nvCxnSpPr>
      <xdr:spPr>
        <a:xfrm flipV="1">
          <a:off x="698500" y="2032000"/>
          <a:ext cx="622300" cy="63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598714</xdr:colOff>
      <xdr:row>10</xdr:row>
      <xdr:rowOff>18143</xdr:rowOff>
    </xdr:from>
    <xdr:to>
      <xdr:col>22</xdr:col>
      <xdr:colOff>9071</xdr:colOff>
      <xdr:row>28</xdr:row>
      <xdr:rowOff>0</xdr:rowOff>
    </xdr:to>
    <xdr:sp macro="" textlink="">
      <xdr:nvSpPr>
        <xdr:cNvPr id="40" name="TextBox 39">
          <a:extLst>
            <a:ext uri="{FF2B5EF4-FFF2-40B4-BE49-F238E27FC236}">
              <a16:creationId xmlns:a16="http://schemas.microsoft.com/office/drawing/2014/main" id="{FDA299BD-E7CC-43A2-828A-23AC31ABC7C1}"/>
            </a:ext>
          </a:extLst>
        </xdr:cNvPr>
        <xdr:cNvSpPr txBox="1"/>
      </xdr:nvSpPr>
      <xdr:spPr>
        <a:xfrm>
          <a:off x="11756571" y="1832429"/>
          <a:ext cx="4562929" cy="34380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b="1">
              <a:solidFill>
                <a:schemeClr val="dk1"/>
              </a:solidFill>
              <a:effectLst/>
              <a:latin typeface="+mn-lt"/>
              <a:ea typeface="+mn-ea"/>
              <a:cs typeface="+mn-cs"/>
            </a:rPr>
            <a:t>The aim here</a:t>
          </a:r>
          <a:r>
            <a:rPr lang="en-AE" sz="1100" b="1" baseline="0">
              <a:solidFill>
                <a:schemeClr val="dk1"/>
              </a:solidFill>
              <a:effectLst/>
              <a:latin typeface="+mn-lt"/>
              <a:ea typeface="+mn-ea"/>
              <a:cs typeface="+mn-cs"/>
            </a:rPr>
            <a:t> is to know </a:t>
          </a:r>
          <a:r>
            <a:rPr lang="en-AE" sz="1100">
              <a:solidFill>
                <a:schemeClr val="dk1"/>
              </a:solidFill>
              <a:effectLst/>
              <a:latin typeface="+mn-lt"/>
              <a:ea typeface="+mn-ea"/>
              <a:cs typeface="+mn-cs"/>
            </a:rPr>
            <a:t>What decision tree analysis can be applied to evaluate the potential outcomes of a blockchain-based start-up.</a:t>
          </a:r>
        </a:p>
        <a:p>
          <a:endParaRPr lang="en-AE" sz="1100">
            <a:solidFill>
              <a:schemeClr val="dk1"/>
            </a:solidFill>
            <a:effectLst/>
            <a:latin typeface="+mn-lt"/>
            <a:ea typeface="+mn-ea"/>
            <a:cs typeface="+mn-cs"/>
          </a:endParaRPr>
        </a:p>
        <a:p>
          <a:r>
            <a:rPr lang="en-AE" sz="1100" b="1">
              <a:solidFill>
                <a:schemeClr val="dk1"/>
              </a:solidFill>
              <a:effectLst/>
              <a:latin typeface="+mn-lt"/>
              <a:ea typeface="+mn-ea"/>
              <a:cs typeface="+mn-cs"/>
            </a:rPr>
            <a:t>The</a:t>
          </a:r>
          <a:r>
            <a:rPr lang="en-AE" sz="1100" b="1" baseline="0">
              <a:solidFill>
                <a:schemeClr val="dk1"/>
              </a:solidFill>
              <a:effectLst/>
              <a:latin typeface="+mn-lt"/>
              <a:ea typeface="+mn-ea"/>
              <a:cs typeface="+mn-cs"/>
            </a:rPr>
            <a:t> Key decions are</a:t>
          </a:r>
          <a:r>
            <a:rPr lang="en-AE" sz="1100" baseline="0">
              <a:solidFill>
                <a:schemeClr val="dk1"/>
              </a:solidFill>
              <a:effectLst/>
              <a:latin typeface="+mn-lt"/>
              <a:ea typeface="+mn-ea"/>
              <a:cs typeface="+mn-cs"/>
            </a:rPr>
            <a:t>: </a:t>
          </a:r>
          <a:r>
            <a:rPr lang="en-US" sz="1100" baseline="0">
              <a:solidFill>
                <a:schemeClr val="dk1"/>
              </a:solidFill>
              <a:effectLst/>
              <a:latin typeface="+mn-lt"/>
              <a:ea typeface="+mn-ea"/>
              <a:cs typeface="+mn-cs"/>
            </a:rPr>
            <a:t>Technology Stack, Fundraising, Adoption Rate.</a:t>
          </a:r>
        </a:p>
        <a:p>
          <a:endParaRPr lang="en-US" sz="1100" baseline="0">
            <a:solidFill>
              <a:schemeClr val="dk1"/>
            </a:solidFill>
            <a:effectLst/>
            <a:latin typeface="+mn-lt"/>
            <a:ea typeface="+mn-ea"/>
            <a:cs typeface="+mn-cs"/>
          </a:endParaRPr>
        </a:p>
        <a:p>
          <a:r>
            <a:rPr lang="en-US" sz="1100" b="1" baseline="0">
              <a:solidFill>
                <a:schemeClr val="dk1"/>
              </a:solidFill>
              <a:effectLst/>
              <a:latin typeface="+mn-lt"/>
              <a:ea typeface="+mn-ea"/>
              <a:cs typeface="+mn-cs"/>
            </a:rPr>
            <a:t>The Possible Outcomes are</a:t>
          </a:r>
          <a:r>
            <a:rPr lang="en-US" sz="1100" baseline="0">
              <a:solidFill>
                <a:schemeClr val="dk1"/>
              </a:solidFill>
              <a:effectLst/>
              <a:latin typeface="+mn-lt"/>
              <a:ea typeface="+mn-ea"/>
              <a:cs typeface="+mn-cs"/>
            </a:rPr>
            <a:t>: </a:t>
          </a:r>
        </a:p>
        <a:p>
          <a:r>
            <a:rPr lang="en-US" sz="1100" baseline="0">
              <a:solidFill>
                <a:schemeClr val="dk1"/>
              </a:solidFill>
              <a:effectLst/>
              <a:latin typeface="+mn-lt"/>
              <a:ea typeface="+mn-ea"/>
              <a:cs typeface="+mn-cs"/>
            </a:rPr>
            <a:t>High performance Technology stack </a:t>
          </a:r>
        </a:p>
        <a:p>
          <a:r>
            <a:rPr lang="en-US" sz="1100" baseline="0">
              <a:solidFill>
                <a:schemeClr val="dk1"/>
              </a:solidFill>
              <a:effectLst/>
              <a:latin typeface="+mn-lt"/>
              <a:ea typeface="+mn-ea"/>
              <a:cs typeface="+mn-cs"/>
            </a:rPr>
            <a:t>Good Funding</a:t>
          </a:r>
        </a:p>
        <a:p>
          <a:r>
            <a:rPr lang="en-US" sz="1100" baseline="0">
              <a:solidFill>
                <a:schemeClr val="dk1"/>
              </a:solidFill>
              <a:effectLst/>
              <a:latin typeface="+mn-lt"/>
              <a:ea typeface="+mn-ea"/>
              <a:cs typeface="+mn-cs"/>
            </a:rPr>
            <a:t>High Adoption rate</a:t>
          </a:r>
        </a:p>
        <a:p>
          <a:r>
            <a:rPr lang="en-US" sz="1100" baseline="0">
              <a:solidFill>
                <a:schemeClr val="dk1"/>
              </a:solidFill>
              <a:effectLst/>
              <a:latin typeface="+mn-lt"/>
              <a:ea typeface="+mn-ea"/>
              <a:cs typeface="+mn-cs"/>
            </a:rPr>
            <a:t>Low performance Technology stack</a:t>
          </a:r>
        </a:p>
        <a:p>
          <a:r>
            <a:rPr lang="en-US" sz="1100" baseline="0">
              <a:solidFill>
                <a:schemeClr val="dk1"/>
              </a:solidFill>
              <a:effectLst/>
              <a:latin typeface="+mn-lt"/>
              <a:ea typeface="+mn-ea"/>
              <a:cs typeface="+mn-cs"/>
            </a:rPr>
            <a:t>Bad  Funding</a:t>
          </a:r>
        </a:p>
        <a:p>
          <a:r>
            <a:rPr lang="en-US" sz="1100" baseline="0">
              <a:solidFill>
                <a:schemeClr val="dk1"/>
              </a:solidFill>
              <a:effectLst/>
              <a:latin typeface="+mn-lt"/>
              <a:ea typeface="+mn-ea"/>
              <a:cs typeface="+mn-cs"/>
            </a:rPr>
            <a:t>Low Adoption rate</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This analysis is similar to 5Q1, check for details.</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As we see here, Scenario 1 is the best possible scenario and has a probability of 19% which is very healthy for a single scenario. </a:t>
          </a:r>
          <a:endParaRPr lang="en-A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787400</xdr:colOff>
      <xdr:row>9</xdr:row>
      <xdr:rowOff>107950</xdr:rowOff>
    </xdr:from>
    <xdr:to>
      <xdr:col>2</xdr:col>
      <xdr:colOff>6350</xdr:colOff>
      <xdr:row>13</xdr:row>
      <xdr:rowOff>101600</xdr:rowOff>
    </xdr:to>
    <xdr:cxnSp macro="">
      <xdr:nvCxnSpPr>
        <xdr:cNvPr id="3" name="Straight Connector 2">
          <a:extLst>
            <a:ext uri="{FF2B5EF4-FFF2-40B4-BE49-F238E27FC236}">
              <a16:creationId xmlns:a16="http://schemas.microsoft.com/office/drawing/2014/main" id="{FD85A060-25AC-417D-99A2-62117F490CAB}"/>
            </a:ext>
          </a:extLst>
        </xdr:cNvPr>
        <xdr:cNvCxnSpPr/>
      </xdr:nvCxnSpPr>
      <xdr:spPr>
        <a:xfrm>
          <a:off x="787400" y="1397000"/>
          <a:ext cx="641350" cy="73025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781050</xdr:colOff>
      <xdr:row>5</xdr:row>
      <xdr:rowOff>76200</xdr:rowOff>
    </xdr:from>
    <xdr:to>
      <xdr:col>2</xdr:col>
      <xdr:colOff>0</xdr:colOff>
      <xdr:row>9</xdr:row>
      <xdr:rowOff>101600</xdr:rowOff>
    </xdr:to>
    <xdr:cxnSp macro="">
      <xdr:nvCxnSpPr>
        <xdr:cNvPr id="6" name="Straight Connector 5">
          <a:extLst>
            <a:ext uri="{FF2B5EF4-FFF2-40B4-BE49-F238E27FC236}">
              <a16:creationId xmlns:a16="http://schemas.microsoft.com/office/drawing/2014/main" id="{44671E3B-E546-4BEA-817D-11B70BA12312}"/>
            </a:ext>
          </a:extLst>
        </xdr:cNvPr>
        <xdr:cNvCxnSpPr/>
      </xdr:nvCxnSpPr>
      <xdr:spPr>
        <a:xfrm flipV="1">
          <a:off x="781050" y="628650"/>
          <a:ext cx="641350" cy="7620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3</xdr:row>
      <xdr:rowOff>57150</xdr:rowOff>
    </xdr:from>
    <xdr:to>
      <xdr:col>4</xdr:col>
      <xdr:colOff>6350</xdr:colOff>
      <xdr:row>5</xdr:row>
      <xdr:rowOff>95250</xdr:rowOff>
    </xdr:to>
    <xdr:cxnSp macro="">
      <xdr:nvCxnSpPr>
        <xdr:cNvPr id="10" name="Straight Connector 9">
          <a:extLst>
            <a:ext uri="{FF2B5EF4-FFF2-40B4-BE49-F238E27FC236}">
              <a16:creationId xmlns:a16="http://schemas.microsoft.com/office/drawing/2014/main" id="{00487DC0-473F-4595-A6DD-C5166C1A9662}"/>
            </a:ext>
          </a:extLst>
        </xdr:cNvPr>
        <xdr:cNvCxnSpPr/>
      </xdr:nvCxnSpPr>
      <xdr:spPr>
        <a:xfrm flipV="1">
          <a:off x="2032000" y="241300"/>
          <a:ext cx="615950" cy="4064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2</xdr:row>
      <xdr:rowOff>69850</xdr:rowOff>
    </xdr:from>
    <xdr:to>
      <xdr:col>6</xdr:col>
      <xdr:colOff>0</xdr:colOff>
      <xdr:row>3</xdr:row>
      <xdr:rowOff>88900</xdr:rowOff>
    </xdr:to>
    <xdr:cxnSp macro="">
      <xdr:nvCxnSpPr>
        <xdr:cNvPr id="12" name="Straight Connector 11">
          <a:extLst>
            <a:ext uri="{FF2B5EF4-FFF2-40B4-BE49-F238E27FC236}">
              <a16:creationId xmlns:a16="http://schemas.microsoft.com/office/drawing/2014/main" id="{12F3D3FC-1A37-4E69-AABF-74918EF1C73A}"/>
            </a:ext>
          </a:extLst>
        </xdr:cNvPr>
        <xdr:cNvCxnSpPr/>
      </xdr:nvCxnSpPr>
      <xdr:spPr>
        <a:xfrm flipV="1">
          <a:off x="3251200" y="69850"/>
          <a:ext cx="6096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6350</xdr:colOff>
      <xdr:row>5</xdr:row>
      <xdr:rowOff>101600</xdr:rowOff>
    </xdr:from>
    <xdr:to>
      <xdr:col>4</xdr:col>
      <xdr:colOff>0</xdr:colOff>
      <xdr:row>7</xdr:row>
      <xdr:rowOff>88900</xdr:rowOff>
    </xdr:to>
    <xdr:cxnSp macro="">
      <xdr:nvCxnSpPr>
        <xdr:cNvPr id="14" name="Straight Connector 13">
          <a:extLst>
            <a:ext uri="{FF2B5EF4-FFF2-40B4-BE49-F238E27FC236}">
              <a16:creationId xmlns:a16="http://schemas.microsoft.com/office/drawing/2014/main" id="{9D760FAB-1B80-4D8C-BB15-186F43EC3781}"/>
            </a:ext>
          </a:extLst>
        </xdr:cNvPr>
        <xdr:cNvCxnSpPr/>
      </xdr:nvCxnSpPr>
      <xdr:spPr>
        <a:xfrm>
          <a:off x="2038350" y="654050"/>
          <a:ext cx="603250" cy="3556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603250</xdr:colOff>
      <xdr:row>11</xdr:row>
      <xdr:rowOff>82550</xdr:rowOff>
    </xdr:from>
    <xdr:to>
      <xdr:col>4</xdr:col>
      <xdr:colOff>0</xdr:colOff>
      <xdr:row>13</xdr:row>
      <xdr:rowOff>120650</xdr:rowOff>
    </xdr:to>
    <xdr:cxnSp macro="">
      <xdr:nvCxnSpPr>
        <xdr:cNvPr id="17" name="Straight Connector 16">
          <a:extLst>
            <a:ext uri="{FF2B5EF4-FFF2-40B4-BE49-F238E27FC236}">
              <a16:creationId xmlns:a16="http://schemas.microsoft.com/office/drawing/2014/main" id="{29B0BA7C-BF87-466E-A0F5-666B11C36A63}"/>
            </a:ext>
          </a:extLst>
        </xdr:cNvPr>
        <xdr:cNvCxnSpPr/>
      </xdr:nvCxnSpPr>
      <xdr:spPr>
        <a:xfrm flipV="1">
          <a:off x="2025650" y="1739900"/>
          <a:ext cx="615950" cy="4064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127000</xdr:rowOff>
    </xdr:from>
    <xdr:to>
      <xdr:col>3</xdr:col>
      <xdr:colOff>603250</xdr:colOff>
      <xdr:row>15</xdr:row>
      <xdr:rowOff>114300</xdr:rowOff>
    </xdr:to>
    <xdr:cxnSp macro="">
      <xdr:nvCxnSpPr>
        <xdr:cNvPr id="18" name="Straight Connector 17">
          <a:extLst>
            <a:ext uri="{FF2B5EF4-FFF2-40B4-BE49-F238E27FC236}">
              <a16:creationId xmlns:a16="http://schemas.microsoft.com/office/drawing/2014/main" id="{7E0A0FA1-2023-4E96-866C-5FD5C6B63BAA}"/>
            </a:ext>
          </a:extLst>
        </xdr:cNvPr>
        <xdr:cNvCxnSpPr/>
      </xdr:nvCxnSpPr>
      <xdr:spPr>
        <a:xfrm>
          <a:off x="2032000" y="2152650"/>
          <a:ext cx="603250" cy="3556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xdr:row>
      <xdr:rowOff>95250</xdr:rowOff>
    </xdr:from>
    <xdr:to>
      <xdr:col>6</xdr:col>
      <xdr:colOff>0</xdr:colOff>
      <xdr:row>4</xdr:row>
      <xdr:rowOff>101600</xdr:rowOff>
    </xdr:to>
    <xdr:cxnSp macro="">
      <xdr:nvCxnSpPr>
        <xdr:cNvPr id="19" name="Straight Connector 18">
          <a:extLst>
            <a:ext uri="{FF2B5EF4-FFF2-40B4-BE49-F238E27FC236}">
              <a16:creationId xmlns:a16="http://schemas.microsoft.com/office/drawing/2014/main" id="{C5243547-52FE-4F30-BB07-4A380357522A}"/>
            </a:ext>
          </a:extLst>
        </xdr:cNvPr>
        <xdr:cNvCxnSpPr/>
      </xdr:nvCxnSpPr>
      <xdr:spPr>
        <a:xfrm>
          <a:off x="3251200" y="279400"/>
          <a:ext cx="609600" cy="190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603250</xdr:colOff>
      <xdr:row>6</xdr:row>
      <xdr:rowOff>82550</xdr:rowOff>
    </xdr:from>
    <xdr:to>
      <xdr:col>5</xdr:col>
      <xdr:colOff>603250</xdr:colOff>
      <xdr:row>7</xdr:row>
      <xdr:rowOff>101600</xdr:rowOff>
    </xdr:to>
    <xdr:cxnSp macro="">
      <xdr:nvCxnSpPr>
        <xdr:cNvPr id="23" name="Straight Connector 22">
          <a:extLst>
            <a:ext uri="{FF2B5EF4-FFF2-40B4-BE49-F238E27FC236}">
              <a16:creationId xmlns:a16="http://schemas.microsoft.com/office/drawing/2014/main" id="{53EA6E5B-298B-4F88-9E87-FF910FE462E8}"/>
            </a:ext>
          </a:extLst>
        </xdr:cNvPr>
        <xdr:cNvCxnSpPr/>
      </xdr:nvCxnSpPr>
      <xdr:spPr>
        <a:xfrm flipV="1">
          <a:off x="3244850" y="819150"/>
          <a:ext cx="6096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603250</xdr:colOff>
      <xdr:row>7</xdr:row>
      <xdr:rowOff>107950</xdr:rowOff>
    </xdr:from>
    <xdr:to>
      <xdr:col>5</xdr:col>
      <xdr:colOff>603250</xdr:colOff>
      <xdr:row>8</xdr:row>
      <xdr:rowOff>114300</xdr:rowOff>
    </xdr:to>
    <xdr:cxnSp macro="">
      <xdr:nvCxnSpPr>
        <xdr:cNvPr id="24" name="Straight Connector 23">
          <a:extLst>
            <a:ext uri="{FF2B5EF4-FFF2-40B4-BE49-F238E27FC236}">
              <a16:creationId xmlns:a16="http://schemas.microsoft.com/office/drawing/2014/main" id="{C5EA9252-1357-4C25-8193-53705F46FD44}"/>
            </a:ext>
          </a:extLst>
        </xdr:cNvPr>
        <xdr:cNvCxnSpPr/>
      </xdr:nvCxnSpPr>
      <xdr:spPr>
        <a:xfrm>
          <a:off x="3244850" y="1028700"/>
          <a:ext cx="609600" cy="190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596900</xdr:colOff>
      <xdr:row>10</xdr:row>
      <xdr:rowOff>95250</xdr:rowOff>
    </xdr:from>
    <xdr:to>
      <xdr:col>5</xdr:col>
      <xdr:colOff>596900</xdr:colOff>
      <xdr:row>11</xdr:row>
      <xdr:rowOff>114300</xdr:rowOff>
    </xdr:to>
    <xdr:cxnSp macro="">
      <xdr:nvCxnSpPr>
        <xdr:cNvPr id="25" name="Straight Connector 24">
          <a:extLst>
            <a:ext uri="{FF2B5EF4-FFF2-40B4-BE49-F238E27FC236}">
              <a16:creationId xmlns:a16="http://schemas.microsoft.com/office/drawing/2014/main" id="{CB68486C-A6D3-42AB-8BFD-BAE57827A8B8}"/>
            </a:ext>
          </a:extLst>
        </xdr:cNvPr>
        <xdr:cNvCxnSpPr/>
      </xdr:nvCxnSpPr>
      <xdr:spPr>
        <a:xfrm flipV="1">
          <a:off x="3238500" y="1568450"/>
          <a:ext cx="6096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596900</xdr:colOff>
      <xdr:row>11</xdr:row>
      <xdr:rowOff>120650</xdr:rowOff>
    </xdr:from>
    <xdr:to>
      <xdr:col>5</xdr:col>
      <xdr:colOff>596900</xdr:colOff>
      <xdr:row>12</xdr:row>
      <xdr:rowOff>127000</xdr:rowOff>
    </xdr:to>
    <xdr:cxnSp macro="">
      <xdr:nvCxnSpPr>
        <xdr:cNvPr id="26" name="Straight Connector 25">
          <a:extLst>
            <a:ext uri="{FF2B5EF4-FFF2-40B4-BE49-F238E27FC236}">
              <a16:creationId xmlns:a16="http://schemas.microsoft.com/office/drawing/2014/main" id="{B6B40454-C404-4DE4-817A-BEC3D19378CF}"/>
            </a:ext>
          </a:extLst>
        </xdr:cNvPr>
        <xdr:cNvCxnSpPr/>
      </xdr:nvCxnSpPr>
      <xdr:spPr>
        <a:xfrm>
          <a:off x="3238500" y="1778000"/>
          <a:ext cx="609600" cy="190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14</xdr:row>
      <xdr:rowOff>82550</xdr:rowOff>
    </xdr:from>
    <xdr:to>
      <xdr:col>6</xdr:col>
      <xdr:colOff>0</xdr:colOff>
      <xdr:row>15</xdr:row>
      <xdr:rowOff>101600</xdr:rowOff>
    </xdr:to>
    <xdr:cxnSp macro="">
      <xdr:nvCxnSpPr>
        <xdr:cNvPr id="27" name="Straight Connector 26">
          <a:extLst>
            <a:ext uri="{FF2B5EF4-FFF2-40B4-BE49-F238E27FC236}">
              <a16:creationId xmlns:a16="http://schemas.microsoft.com/office/drawing/2014/main" id="{8B22F17D-B7CE-423A-A0BD-DA452F178693}"/>
            </a:ext>
          </a:extLst>
        </xdr:cNvPr>
        <xdr:cNvCxnSpPr/>
      </xdr:nvCxnSpPr>
      <xdr:spPr>
        <a:xfrm flipV="1">
          <a:off x="3251200" y="2292350"/>
          <a:ext cx="609600" cy="2032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107950</xdr:rowOff>
    </xdr:from>
    <xdr:to>
      <xdr:col>6</xdr:col>
      <xdr:colOff>0</xdr:colOff>
      <xdr:row>16</xdr:row>
      <xdr:rowOff>114300</xdr:rowOff>
    </xdr:to>
    <xdr:cxnSp macro="">
      <xdr:nvCxnSpPr>
        <xdr:cNvPr id="28" name="Straight Connector 27">
          <a:extLst>
            <a:ext uri="{FF2B5EF4-FFF2-40B4-BE49-F238E27FC236}">
              <a16:creationId xmlns:a16="http://schemas.microsoft.com/office/drawing/2014/main" id="{EED0F791-D48E-4C83-8F65-DD445C480B53}"/>
            </a:ext>
          </a:extLst>
        </xdr:cNvPr>
        <xdr:cNvCxnSpPr/>
      </xdr:nvCxnSpPr>
      <xdr:spPr>
        <a:xfrm>
          <a:off x="3251200" y="2501900"/>
          <a:ext cx="609600" cy="19050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98778</xdr:colOff>
      <xdr:row>0</xdr:row>
      <xdr:rowOff>0</xdr:rowOff>
    </xdr:from>
    <xdr:to>
      <xdr:col>20</xdr:col>
      <xdr:colOff>0</xdr:colOff>
      <xdr:row>22</xdr:row>
      <xdr:rowOff>155222</xdr:rowOff>
    </xdr:to>
    <xdr:sp macro="" textlink="">
      <xdr:nvSpPr>
        <xdr:cNvPr id="2" name="TextBox 1">
          <a:extLst>
            <a:ext uri="{FF2B5EF4-FFF2-40B4-BE49-F238E27FC236}">
              <a16:creationId xmlns:a16="http://schemas.microsoft.com/office/drawing/2014/main" id="{38D6B910-68B9-412F-AB7B-4FB774097458}"/>
            </a:ext>
          </a:extLst>
        </xdr:cNvPr>
        <xdr:cNvSpPr txBox="1"/>
      </xdr:nvSpPr>
      <xdr:spPr>
        <a:xfrm>
          <a:off x="5665611" y="0"/>
          <a:ext cx="7182556" cy="419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b="1"/>
            <a:t>The</a:t>
          </a:r>
          <a:r>
            <a:rPr lang="en-AE" sz="1100" b="1" baseline="0"/>
            <a:t> aim here is to know </a:t>
          </a:r>
          <a:r>
            <a:rPr lang="en-AE" sz="1100">
              <a:solidFill>
                <a:schemeClr val="dk1"/>
              </a:solidFill>
              <a:effectLst/>
              <a:latin typeface="+mn-lt"/>
              <a:ea typeface="+mn-ea"/>
              <a:cs typeface="+mn-cs"/>
            </a:rPr>
            <a:t>How might probability trees influence decision-making in smart contract executions on a blockchain.</a:t>
          </a:r>
        </a:p>
        <a:p>
          <a:r>
            <a:rPr lang="en-US" sz="1100" b="1" i="0">
              <a:solidFill>
                <a:schemeClr val="dk1"/>
              </a:solidFill>
              <a:effectLst/>
              <a:latin typeface="+mn-lt"/>
              <a:ea typeface="+mn-ea"/>
              <a:cs typeface="+mn-cs"/>
            </a:rPr>
            <a:t>Scenario: Decentralized Finance (DeFi) Lending:</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Imagine a DeFi platform where users can lend and borrow cryptocurrencies.</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A smart contract governs the lending process, including interest rates, collateral requirements, and loan repayment.</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Key decisions:</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Lender:</a:t>
          </a:r>
          <a:r>
            <a:rPr lang="en-US" sz="1100" b="0" i="0">
              <a:solidFill>
                <a:schemeClr val="dk1"/>
              </a:solidFill>
              <a:effectLst/>
              <a:latin typeface="+mn-lt"/>
              <a:ea typeface="+mn-ea"/>
              <a:cs typeface="+mn-cs"/>
            </a:rPr>
            <a:t> Should I lend my crypto to this borrower?</a:t>
          </a:r>
        </a:p>
        <a:p>
          <a:r>
            <a:rPr lang="en-US" sz="1100" b="1" i="0">
              <a:solidFill>
                <a:schemeClr val="dk1"/>
              </a:solidFill>
              <a:effectLst/>
              <a:latin typeface="+mn-lt"/>
              <a:ea typeface="+mn-ea"/>
              <a:cs typeface="+mn-cs"/>
            </a:rPr>
            <a:t>Borrower:</a:t>
          </a:r>
          <a:r>
            <a:rPr lang="en-US" sz="1100" b="0" i="0">
              <a:solidFill>
                <a:schemeClr val="dk1"/>
              </a:solidFill>
              <a:effectLst/>
              <a:latin typeface="+mn-lt"/>
              <a:ea typeface="+mn-ea"/>
              <a:cs typeface="+mn-cs"/>
            </a:rPr>
            <a:t> Should I take out a loan with these terms?</a:t>
          </a:r>
        </a:p>
        <a:p>
          <a:endParaRPr lang="en-AE" sz="1100" baseline="0">
            <a:solidFill>
              <a:schemeClr val="dk1"/>
            </a:solidFill>
            <a:effectLst/>
            <a:latin typeface="+mn-lt"/>
            <a:ea typeface="+mn-ea"/>
            <a:cs typeface="+mn-cs"/>
          </a:endParaRPr>
        </a:p>
        <a:p>
          <a:r>
            <a:rPr lang="en-US" sz="1100" b="1" i="0">
              <a:solidFill>
                <a:schemeClr val="dk1"/>
              </a:solidFill>
              <a:effectLst/>
              <a:latin typeface="+mn-lt"/>
              <a:ea typeface="+mn-ea"/>
              <a:cs typeface="+mn-cs"/>
            </a:rPr>
            <a:t> Risk Management:</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The probability tree helps identify potential risks and their likelihood.</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Lenders can adjust their lending terms (interest rates, collateral requirements) to mitigate the risk of borrower default.</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Borrowers can carefully assess their ability to repay the loan and choose terms that fit their financial situation.</a:t>
          </a:r>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The analysis can also highlight areas where the smart contract itself needs to be improved.</a:t>
          </a:r>
          <a:r>
            <a:rPr lang="en-US" sz="1100" b="0" i="0">
              <a:solidFill>
                <a:schemeClr val="dk1"/>
              </a:solidFill>
              <a:effectLst/>
              <a:latin typeface="+mn-lt"/>
              <a:ea typeface="+mn-ea"/>
              <a:cs typeface="+mn-cs"/>
            </a:rPr>
            <a:t> For example, a more robust collateralization system could reduce the risk of losses for lenders.</a:t>
          </a:r>
          <a:endParaRPr lang="en-AE" sz="1100" baseline="0">
            <a:solidFill>
              <a:schemeClr val="dk1"/>
            </a:solidFill>
            <a:effectLst/>
            <a:latin typeface="+mn-lt"/>
            <a:ea typeface="+mn-ea"/>
            <a:cs typeface="+mn-cs"/>
          </a:endParaRPr>
        </a:p>
        <a:p>
          <a:endParaRPr lang="en-AE" sz="1100" baseline="0">
            <a:solidFill>
              <a:schemeClr val="dk1"/>
            </a:solidFill>
            <a:effectLst/>
            <a:latin typeface="+mn-lt"/>
            <a:ea typeface="+mn-ea"/>
            <a:cs typeface="+mn-cs"/>
          </a:endParaRPr>
        </a:p>
        <a:p>
          <a:r>
            <a:rPr lang="en-AE" sz="1100"/>
            <a:t>The cummulative probability</a:t>
          </a:r>
          <a:r>
            <a:rPr lang="en-AE" sz="1100" baseline="0"/>
            <a:t> that a loan borrowed will be used efficiently by the borrower and payed back to the lender is 72%</a:t>
          </a:r>
        </a:p>
        <a:p>
          <a:r>
            <a:rPr lang="en-AE" sz="1100" baseline="0"/>
            <a:t>The Probability that money will be paid back, but not on time, and other factors which will make the lender lose his profit is 1.5%</a:t>
          </a:r>
        </a:p>
        <a:p>
          <a:r>
            <a:rPr lang="en-AE" sz="1100" baseline="0"/>
            <a:t>The Cummulative probability that a defaulted loan efficiently used it collaterised asset is 9%</a:t>
          </a:r>
        </a:p>
        <a:p>
          <a:r>
            <a:rPr lang="en-AE" sz="1100" baseline="0"/>
            <a:t>The probability that loan was uncollaterised is 1.5%</a:t>
          </a:r>
        </a:p>
        <a:p>
          <a:r>
            <a:rPr lang="en-AE" sz="1100" baseline="0"/>
            <a:t>The probability that borrower didn't profit from the loan but still paid back completely is 4.5%</a:t>
          </a:r>
        </a:p>
        <a:p>
          <a:r>
            <a:rPr lang="en-AE" sz="1100" baseline="0"/>
            <a:t>The probability that the reason the loan is defaulted is because of legal issues is a 0.5%</a:t>
          </a:r>
          <a:endParaRPr lang="en-AE"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12700</xdr:colOff>
      <xdr:row>0</xdr:row>
      <xdr:rowOff>19050</xdr:rowOff>
    </xdr:from>
    <xdr:to>
      <xdr:col>11</xdr:col>
      <xdr:colOff>0</xdr:colOff>
      <xdr:row>12</xdr:row>
      <xdr:rowOff>12700</xdr:rowOff>
    </xdr:to>
    <xdr:sp macro="" textlink="">
      <xdr:nvSpPr>
        <xdr:cNvPr id="2" name="TextBox 1">
          <a:extLst>
            <a:ext uri="{FF2B5EF4-FFF2-40B4-BE49-F238E27FC236}">
              <a16:creationId xmlns:a16="http://schemas.microsoft.com/office/drawing/2014/main" id="{442DD198-6057-40B5-8887-890C183610A2}"/>
            </a:ext>
          </a:extLst>
        </xdr:cNvPr>
        <xdr:cNvSpPr txBox="1"/>
      </xdr:nvSpPr>
      <xdr:spPr>
        <a:xfrm>
          <a:off x="6032500" y="19050"/>
          <a:ext cx="3644900" cy="220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a:t>The aim here is to Determine the transaction time being &gt;</a:t>
          </a:r>
          <a:r>
            <a:rPr lang="en-AE" sz="1100" baseline="0"/>
            <a:t> 250 secs.</a:t>
          </a:r>
        </a:p>
        <a:p>
          <a:endParaRPr lang="en-AE" sz="1100" baseline="0"/>
        </a:p>
        <a:p>
          <a:r>
            <a:rPr lang="en-AE" sz="1100" baseline="0"/>
            <a:t>I started with the dataset, then derived my mean, variance and lambda which the formula are in cell d8:d10</a:t>
          </a:r>
        </a:p>
        <a:p>
          <a:endParaRPr lang="en-AE" sz="1100" baseline="0"/>
        </a:p>
        <a:p>
          <a:r>
            <a:rPr lang="en-AE" sz="1100" baseline="0"/>
            <a:t>Then i used exponential model to calculate the probability, first generating the normal xponential probability formulae then created one for the question.</a:t>
          </a:r>
          <a:br>
            <a:rPr lang="en-AE" sz="1100" baseline="0"/>
          </a:br>
          <a:endParaRPr lang="en-AE" sz="1100" baseline="0"/>
        </a:p>
        <a:p>
          <a:r>
            <a:rPr lang="en-AE" sz="1100" baseline="0"/>
            <a:t>Therefore, the probability of a transaction taking more than 250 seconds to be complete is 35.29%</a:t>
          </a:r>
          <a:endParaRPr lang="en-A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63500</xdr:colOff>
      <xdr:row>4</xdr:row>
      <xdr:rowOff>35278</xdr:rowOff>
    </xdr:from>
    <xdr:to>
      <xdr:col>14</xdr:col>
      <xdr:colOff>127000</xdr:colOff>
      <xdr:row>17</xdr:row>
      <xdr:rowOff>63500</xdr:rowOff>
    </xdr:to>
    <xdr:sp macro="" textlink="">
      <xdr:nvSpPr>
        <xdr:cNvPr id="2" name="TextBox 1">
          <a:extLst>
            <a:ext uri="{FF2B5EF4-FFF2-40B4-BE49-F238E27FC236}">
              <a16:creationId xmlns:a16="http://schemas.microsoft.com/office/drawing/2014/main" id="{7236E0F5-5D4B-41F2-BFF3-26C5D98FE955}"/>
            </a:ext>
          </a:extLst>
        </xdr:cNvPr>
        <xdr:cNvSpPr txBox="1"/>
      </xdr:nvSpPr>
      <xdr:spPr>
        <a:xfrm>
          <a:off x="7768167" y="769056"/>
          <a:ext cx="4310944" cy="241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E" sz="1100">
              <a:solidFill>
                <a:schemeClr val="dk1"/>
              </a:solidFill>
              <a:effectLst/>
              <a:latin typeface="+mn-lt"/>
              <a:ea typeface="+mn-ea"/>
              <a:cs typeface="+mn-cs"/>
            </a:rPr>
            <a:t>The aim here is to know how do blockchain transactions change in a discrete time model versus a continuous time model.</a:t>
          </a:r>
        </a:p>
        <a:p>
          <a:pPr marL="0" marR="0" lvl="0" indent="0" defTabSz="914400" eaLnBrk="1" fontAlgn="auto" latinLnBrk="0" hangingPunct="1">
            <a:lnSpc>
              <a:spcPct val="100000"/>
            </a:lnSpc>
            <a:spcBef>
              <a:spcPts val="0"/>
            </a:spcBef>
            <a:spcAft>
              <a:spcPts val="0"/>
            </a:spcAft>
            <a:buClrTx/>
            <a:buSzTx/>
            <a:buFontTx/>
            <a:buNone/>
            <a:tabLst/>
            <a:defRPr/>
          </a:pPr>
          <a:endParaRPr lang="en-A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Discrete time refers to a system where variables are defined at distinct, separate points in time. </a:t>
          </a:r>
          <a:r>
            <a:rPr lang="en-US" sz="1100" b="1" i="0">
              <a:solidFill>
                <a:schemeClr val="dk1"/>
              </a:solidFill>
              <a:effectLst/>
              <a:latin typeface="+mn-lt"/>
              <a:ea typeface="+mn-ea"/>
              <a:cs typeface="+mn-cs"/>
            </a:rPr>
            <a:t>Discrete Time Models</a:t>
          </a:r>
          <a:r>
            <a:rPr lang="en-US" sz="1100" b="0" i="0">
              <a:solidFill>
                <a:schemeClr val="dk1"/>
              </a:solidFill>
              <a:effectLst/>
              <a:latin typeface="+mn-lt"/>
              <a:ea typeface="+mn-ea"/>
              <a:cs typeface="+mn-cs"/>
            </a:rPr>
            <a:t> are useful for systems with fixed processing times.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Continuous time, on the other hand, describes a system where variables can take on any value at any moment. </a:t>
          </a:r>
          <a:r>
            <a:rPr lang="en-US" sz="1100" b="1" i="0">
              <a:solidFill>
                <a:schemeClr val="dk1"/>
              </a:solidFill>
              <a:effectLst/>
              <a:latin typeface="+mn-lt"/>
              <a:ea typeface="+mn-ea"/>
              <a:cs typeface="+mn-cs"/>
            </a:rPr>
            <a:t>Continuous Time Models</a:t>
          </a:r>
          <a:r>
            <a:rPr lang="en-US" sz="1100" b="0" i="0">
              <a:solidFill>
                <a:schemeClr val="dk1"/>
              </a:solidFill>
              <a:effectLst/>
              <a:latin typeface="+mn-lt"/>
              <a:ea typeface="+mn-ea"/>
              <a:cs typeface="+mn-cs"/>
            </a:rPr>
            <a:t> are more suited for dynamic environments where transactions can occur at any time.</a:t>
          </a:r>
          <a:endParaRPr lang="en-AE">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AE"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E" sz="1100" b="1" i="0">
              <a:solidFill>
                <a:schemeClr val="dk1"/>
              </a:solidFill>
              <a:effectLst/>
              <a:latin typeface="+mn-lt"/>
              <a:ea typeface="+mn-ea"/>
              <a:cs typeface="+mn-cs"/>
            </a:rPr>
            <a:t>This is a simple</a:t>
          </a:r>
          <a:r>
            <a:rPr lang="en-AE" sz="1100" b="1" i="0" baseline="0">
              <a:solidFill>
                <a:schemeClr val="dk1"/>
              </a:solidFill>
              <a:effectLst/>
              <a:latin typeface="+mn-lt"/>
              <a:ea typeface="+mn-ea"/>
              <a:cs typeface="+mn-cs"/>
            </a:rPr>
            <a:t> comparison between both models using Distributions.</a:t>
          </a:r>
          <a:endParaRPr lang="en-AE" sz="1100" b="1" i="0">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330200</xdr:colOff>
      <xdr:row>9</xdr:row>
      <xdr:rowOff>82550</xdr:rowOff>
    </xdr:from>
    <xdr:to>
      <xdr:col>7</xdr:col>
      <xdr:colOff>0</xdr:colOff>
      <xdr:row>22</xdr:row>
      <xdr:rowOff>107950</xdr:rowOff>
    </xdr:to>
    <xdr:sp macro="" textlink="">
      <xdr:nvSpPr>
        <xdr:cNvPr id="2" name="TextBox 1">
          <a:extLst>
            <a:ext uri="{FF2B5EF4-FFF2-40B4-BE49-F238E27FC236}">
              <a16:creationId xmlns:a16="http://schemas.microsoft.com/office/drawing/2014/main" id="{25178383-0924-48EF-B585-1C1CE58A6F8C}"/>
            </a:ext>
          </a:extLst>
        </xdr:cNvPr>
        <xdr:cNvSpPr txBox="1"/>
      </xdr:nvSpPr>
      <xdr:spPr>
        <a:xfrm>
          <a:off x="330200" y="1739900"/>
          <a:ext cx="6889750" cy="2419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Key Insights</a:t>
          </a:r>
        </a:p>
        <a:p>
          <a:r>
            <a:rPr lang="en-US" sz="1100" b="1" i="0">
              <a:solidFill>
                <a:schemeClr val="dk1"/>
              </a:solidFill>
              <a:effectLst/>
              <a:latin typeface="+mn-lt"/>
              <a:ea typeface="+mn-ea"/>
              <a:cs typeface="+mn-cs"/>
            </a:rPr>
            <a:t>Throughput:</a:t>
          </a:r>
          <a:r>
            <a:rPr lang="en-US" sz="1100" b="0" i="0">
              <a:solidFill>
                <a:schemeClr val="dk1"/>
              </a:solidFill>
              <a:effectLst/>
              <a:latin typeface="+mn-lt"/>
              <a:ea typeface="+mn-ea"/>
              <a:cs typeface="+mn-cs"/>
            </a:rPr>
            <a:t>In high-volume scenarios, the continuous model shows a higher transaction count, indicating better efficiency and responsiveness.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Discrete models may inflate throughput by averaging over fixed intervals, which can be misleading. The choice of interval length can significantly impact the results.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Latency:</a:t>
          </a:r>
          <a:r>
            <a:rPr lang="en-US" sz="1100" b="0" i="0">
              <a:solidFill>
                <a:schemeClr val="dk1"/>
              </a:solidFill>
              <a:effectLst/>
              <a:latin typeface="+mn-lt"/>
              <a:ea typeface="+mn-ea"/>
              <a:cs typeface="+mn-cs"/>
            </a:rPr>
            <a:t>Continuous models typically show lower average and peak latency than discrete models, especially during high transaction volumes.The discrete model averages can mask significant latency spikes.</a:t>
          </a:r>
        </a:p>
        <a:p>
          <a:endParaRPr lang="en-US" sz="1100" b="0" i="0">
            <a:solidFill>
              <a:schemeClr val="dk1"/>
            </a:solidFill>
            <a:effectLst/>
            <a:latin typeface="+mn-lt"/>
            <a:ea typeface="+mn-ea"/>
            <a:cs typeface="+mn-cs"/>
          </a:endParaRPr>
        </a:p>
        <a:p>
          <a:r>
            <a:rPr lang="en-US" sz="1100" b="1" i="0">
              <a:solidFill>
                <a:schemeClr val="dk1"/>
              </a:solidFill>
              <a:effectLst/>
              <a:latin typeface="+mn-lt"/>
              <a:ea typeface="+mn-ea"/>
              <a:cs typeface="+mn-cs"/>
            </a:rPr>
            <a:t>Network Congestion:</a:t>
          </a:r>
          <a:r>
            <a:rPr lang="en-US" sz="1100" b="0" i="0">
              <a:solidFill>
                <a:schemeClr val="dk1"/>
              </a:solidFill>
              <a:effectLst/>
              <a:latin typeface="+mn-lt"/>
              <a:ea typeface="+mn-ea"/>
              <a:cs typeface="+mn-cs"/>
            </a:rPr>
            <a:t>The continuous model provides a clearer picture of network congestion, showcasing higher congestion levels during peak transaction times compared to the discrete model.</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In Summary,</a:t>
          </a:r>
          <a:r>
            <a:rPr lang="en-US" sz="1100" b="0" i="0" baseline="0">
              <a:solidFill>
                <a:schemeClr val="dk1"/>
              </a:solidFill>
              <a:effectLst/>
              <a:latin typeface="+mn-lt"/>
              <a:ea typeface="+mn-ea"/>
              <a:cs typeface="+mn-cs"/>
            </a:rPr>
            <a:t> The continuous model is better than the discrete model in this use form of analysis.</a:t>
          </a:r>
          <a:endParaRPr lang="en-US" sz="1100" b="0" i="0">
            <a:solidFill>
              <a:schemeClr val="dk1"/>
            </a:solidFill>
            <a:effectLst/>
            <a:latin typeface="+mn-lt"/>
            <a:ea typeface="+mn-ea"/>
            <a:cs typeface="+mn-cs"/>
          </a:endParaRPr>
        </a:p>
        <a:p>
          <a:endParaRPr lang="en-A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25400</xdr:colOff>
      <xdr:row>0</xdr:row>
      <xdr:rowOff>19050</xdr:rowOff>
    </xdr:from>
    <xdr:to>
      <xdr:col>16</xdr:col>
      <xdr:colOff>196850</xdr:colOff>
      <xdr:row>19</xdr:row>
      <xdr:rowOff>76200</xdr:rowOff>
    </xdr:to>
    <xdr:sp macro="" textlink="">
      <xdr:nvSpPr>
        <xdr:cNvPr id="2" name="TextBox 1">
          <a:extLst>
            <a:ext uri="{FF2B5EF4-FFF2-40B4-BE49-F238E27FC236}">
              <a16:creationId xmlns:a16="http://schemas.microsoft.com/office/drawing/2014/main" id="{301B83D5-4257-4CDE-8EBE-6427347AE290}"/>
            </a:ext>
          </a:extLst>
        </xdr:cNvPr>
        <xdr:cNvSpPr txBox="1"/>
      </xdr:nvSpPr>
      <xdr:spPr>
        <a:xfrm>
          <a:off x="5949950" y="19050"/>
          <a:ext cx="5657850" cy="355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auto"/>
          <a:r>
            <a:rPr lang="en-AE" sz="1100">
              <a:solidFill>
                <a:schemeClr val="dk1"/>
              </a:solidFill>
              <a:effectLst/>
              <a:latin typeface="+mn-lt"/>
              <a:ea typeface="+mn-ea"/>
              <a:cs typeface="+mn-cs"/>
            </a:rPr>
            <a:t>The aim here is to know how can continuous time models be applied to predict the growth of decentralized finance (DeFi) platforms?</a:t>
          </a:r>
          <a:endParaRPr lang="en-US"/>
        </a:p>
        <a:p>
          <a:pPr rtl="0" fontAlgn="auto"/>
          <a:endParaRPr lang="en-US"/>
        </a:p>
        <a:p>
          <a:pPr marL="0" marR="0" lvl="0" indent="0" defTabSz="914400" rtl="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-Use Differential Equations to Model Growth Over Time:</a:t>
          </a:r>
          <a:r>
            <a:rPr lang="en-US" sz="1100" b="0" i="0" baseline="0">
              <a:solidFill>
                <a:schemeClr val="dk1"/>
              </a:solidFill>
              <a:effectLst/>
              <a:latin typeface="+mn-lt"/>
              <a:ea typeface="+mn-ea"/>
              <a:cs typeface="+mn-cs"/>
            </a:rPr>
            <a:t> </a:t>
          </a:r>
          <a:r>
            <a:rPr lang="en-US" sz="1100" b="1" i="0" u="none" strike="noStrike">
              <a:solidFill>
                <a:schemeClr val="dk1"/>
              </a:solidFill>
              <a:effectLst/>
              <a:latin typeface="+mn-lt"/>
              <a:ea typeface="+mn-ea"/>
              <a:cs typeface="+mn-cs"/>
            </a:rPr>
            <a:t>dG(t)/dt ​=</a:t>
          </a:r>
          <a:r>
            <a:rPr lang="en-US"/>
            <a:t> </a:t>
          </a:r>
          <a:r>
            <a:rPr lang="en-US" sz="1100" b="0" i="1" u="none" strike="noStrike">
              <a:solidFill>
                <a:schemeClr val="dk1"/>
              </a:solidFill>
              <a:effectLst/>
              <a:latin typeface="+mn-lt"/>
              <a:ea typeface="+mn-ea"/>
              <a:cs typeface="+mn-cs"/>
            </a:rPr>
            <a:t>r*G(t)*(1−G(t)/K​)</a:t>
          </a:r>
          <a:endParaRPr lang="en-US"/>
        </a:p>
        <a:p>
          <a:pPr rtl="0" fontAlgn="auto"/>
          <a:endParaRPr lang="en-US"/>
        </a:p>
        <a:p>
          <a:pPr rtl="0" fontAlgn="auto"/>
          <a:r>
            <a:rPr lang="en-US"/>
            <a:t>Intrinsic growth rate (</a:t>
          </a:r>
          <a:r>
            <a:rPr lang="en-US">
              <a:effectLst/>
            </a:rPr>
            <a:t>r</a:t>
          </a:r>
          <a:r>
            <a:rPr lang="en-US"/>
            <a:t>) is the maximum rate at which a population can grow when there are no limiting factors.</a:t>
          </a:r>
        </a:p>
        <a:p>
          <a:pPr rtl="0" fontAlgn="auto"/>
          <a:endParaRPr lang="en-US" sz="1100"/>
        </a:p>
        <a:p>
          <a:pPr rtl="0" fontAlgn="auto"/>
          <a:r>
            <a:rPr lang="en-US" sz="1100" b="0" i="0">
              <a:solidFill>
                <a:schemeClr val="dk1"/>
              </a:solidFill>
              <a:effectLst/>
              <a:latin typeface="+mn-lt"/>
              <a:ea typeface="+mn-ea"/>
              <a:cs typeface="+mn-cs"/>
            </a:rPr>
            <a:t>carrying capacity</a:t>
          </a:r>
          <a:r>
            <a:rPr lang="en-US" sz="1100" b="0" i="0" baseline="0">
              <a:solidFill>
                <a:schemeClr val="dk1"/>
              </a:solidFill>
              <a:effectLst/>
              <a:latin typeface="+mn-lt"/>
              <a:ea typeface="+mn-ea"/>
              <a:cs typeface="+mn-cs"/>
            </a:rPr>
            <a:t> (k)</a:t>
          </a:r>
          <a:r>
            <a:rPr lang="en-US" sz="1100" b="0" i="0">
              <a:solidFill>
                <a:schemeClr val="dk1"/>
              </a:solidFill>
              <a:effectLst/>
              <a:latin typeface="+mn-lt"/>
              <a:ea typeface="+mn-ea"/>
              <a:cs typeface="+mn-cs"/>
            </a:rPr>
            <a:t> refers to the maximum amount of assets or liquidity that can be effectively managed within a decentralized ecosystem without leading to inefficiencies or systemic risks. Assuming it is 1000.</a:t>
          </a:r>
        </a:p>
        <a:p>
          <a:pPr rtl="0" fontAlgn="auto"/>
          <a:endParaRPr lang="en-US" sz="1100" b="0" i="0">
            <a:solidFill>
              <a:schemeClr val="dk1"/>
            </a:solidFill>
            <a:effectLst/>
            <a:latin typeface="+mn-lt"/>
            <a:ea typeface="+mn-ea"/>
            <a:cs typeface="+mn-cs"/>
          </a:endParaRPr>
        </a:p>
        <a:p>
          <a:pPr rtl="0" fontAlgn="auto"/>
          <a:r>
            <a:rPr lang="en-US" sz="1100" b="0" i="1">
              <a:solidFill>
                <a:schemeClr val="dk1"/>
              </a:solidFill>
              <a:effectLst/>
              <a:latin typeface="+mn-lt"/>
              <a:ea typeface="+mn-ea"/>
              <a:cs typeface="+mn-cs"/>
            </a:rPr>
            <a:t>G</a:t>
          </a:r>
          <a:r>
            <a:rPr lang="en-US" sz="1100" b="0">
              <a:solidFill>
                <a:schemeClr val="dk1"/>
              </a:solidFill>
              <a:effectLst/>
              <a:latin typeface="+mn-lt"/>
              <a:ea typeface="+mn-ea"/>
              <a:cs typeface="+mn-cs"/>
            </a:rPr>
            <a:t>(0)</a:t>
          </a:r>
          <a:r>
            <a:rPr lang="en-US" sz="1100" b="0" i="0">
              <a:solidFill>
                <a:schemeClr val="dk1"/>
              </a:solidFill>
              <a:effectLst/>
              <a:latin typeface="+mn-lt"/>
              <a:ea typeface="+mn-ea"/>
              <a:cs typeface="+mn-cs"/>
            </a:rPr>
            <a:t> is the initial value of the growth metric.</a:t>
          </a:r>
        </a:p>
        <a:p>
          <a:pPr rtl="0" fontAlgn="auto"/>
          <a:r>
            <a:rPr lang="en-US" sz="1100"/>
            <a:t> </a:t>
          </a:r>
        </a:p>
        <a:p>
          <a:pPr rtl="0" fontAlgn="auto"/>
          <a:r>
            <a:rPr lang="en-US" sz="1100" i="1"/>
            <a:t>#</a:t>
          </a:r>
          <a:r>
            <a:rPr lang="en-US" sz="1100"/>
            <a:t>​Evaluate the Predictions Against Actual Growth Data:</a:t>
          </a:r>
        </a:p>
        <a:p>
          <a:pPr rtl="0" fontAlgn="auto"/>
          <a:r>
            <a:rPr lang="en-US" sz="1100"/>
            <a:t>Data Collection</a:t>
          </a:r>
          <a:r>
            <a:rPr lang="en-US" sz="1100" baseline="0"/>
            <a:t> </a:t>
          </a:r>
          <a:r>
            <a:rPr lang="en-US" sz="1100"/>
            <a:t>- Model Calibration</a:t>
          </a:r>
          <a:r>
            <a:rPr lang="en-US" sz="1100" baseline="0"/>
            <a:t> </a:t>
          </a:r>
          <a:r>
            <a:rPr lang="en-US" sz="1100"/>
            <a:t>- Prediction</a:t>
          </a:r>
          <a:r>
            <a:rPr lang="en-US" sz="1100" baseline="0"/>
            <a:t> </a:t>
          </a:r>
          <a:r>
            <a:rPr lang="en-US" sz="1100"/>
            <a:t>- Comparison</a:t>
          </a:r>
        </a:p>
        <a:p>
          <a:pPr rtl="0" fontAlgn="auto"/>
          <a:endParaRPr lang="en-US" sz="1100"/>
        </a:p>
        <a:p>
          <a:pPr rtl="0" fontAlgn="auto"/>
          <a:r>
            <a:rPr lang="en-US" sz="1100"/>
            <a:t>Insights and Adjustments:</a:t>
          </a:r>
        </a:p>
        <a:p>
          <a:pPr rtl="0" fontAlgn="auto"/>
          <a:r>
            <a:rPr lang="en-US" sz="1100"/>
            <a:t>Analysis of Results</a:t>
          </a:r>
          <a:r>
            <a:rPr lang="en-US" sz="1100" baseline="0"/>
            <a:t> - </a:t>
          </a:r>
          <a:r>
            <a:rPr lang="en-US" sz="1100"/>
            <a:t>Refinement</a:t>
          </a:r>
          <a:r>
            <a:rPr lang="en-US" sz="1100" baseline="0"/>
            <a:t> - </a:t>
          </a:r>
          <a:r>
            <a:rPr lang="en-US" sz="1100"/>
            <a:t>Scenario Testing</a:t>
          </a:r>
          <a:endParaRPr lang="en-A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50800</xdr:colOff>
      <xdr:row>1</xdr:row>
      <xdr:rowOff>6350</xdr:rowOff>
    </xdr:from>
    <xdr:to>
      <xdr:col>9</xdr:col>
      <xdr:colOff>139700</xdr:colOff>
      <xdr:row>3</xdr:row>
      <xdr:rowOff>19050</xdr:rowOff>
    </xdr:to>
    <xdr:sp macro="" textlink="">
      <xdr:nvSpPr>
        <xdr:cNvPr id="2" name="TextBox 1">
          <a:extLst>
            <a:ext uri="{FF2B5EF4-FFF2-40B4-BE49-F238E27FC236}">
              <a16:creationId xmlns:a16="http://schemas.microsoft.com/office/drawing/2014/main" id="{D2A8F39D-A6D4-4EB6-8DEE-BEEC3F0748F2}"/>
            </a:ext>
          </a:extLst>
        </xdr:cNvPr>
        <xdr:cNvSpPr txBox="1"/>
      </xdr:nvSpPr>
      <xdr:spPr>
        <a:xfrm>
          <a:off x="5213350" y="190500"/>
          <a:ext cx="130810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a:t>Y=4.2x^0.6</a:t>
          </a:r>
        </a:p>
      </xdr:txBody>
    </xdr:sp>
    <xdr:clientData/>
  </xdr:twoCellAnchor>
  <xdr:twoCellAnchor>
    <xdr:from>
      <xdr:col>9</xdr:col>
      <xdr:colOff>596900</xdr:colOff>
      <xdr:row>0</xdr:row>
      <xdr:rowOff>63500</xdr:rowOff>
    </xdr:from>
    <xdr:to>
      <xdr:col>17</xdr:col>
      <xdr:colOff>342900</xdr:colOff>
      <xdr:row>21</xdr:row>
      <xdr:rowOff>25400</xdr:rowOff>
    </xdr:to>
    <xdr:sp macro="" textlink="">
      <xdr:nvSpPr>
        <xdr:cNvPr id="3" name="TextBox 2">
          <a:extLst>
            <a:ext uri="{FF2B5EF4-FFF2-40B4-BE49-F238E27FC236}">
              <a16:creationId xmlns:a16="http://schemas.microsoft.com/office/drawing/2014/main" id="{FBF2102D-2F01-4A11-8CD4-8C57BD268154}"/>
            </a:ext>
          </a:extLst>
        </xdr:cNvPr>
        <xdr:cNvSpPr txBox="1"/>
      </xdr:nvSpPr>
      <xdr:spPr>
        <a:xfrm>
          <a:off x="7105650" y="63500"/>
          <a:ext cx="4622800" cy="3829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The aim here is to know</a:t>
          </a:r>
          <a:r>
            <a:rPr lang="en-US" sz="1100" b="0" i="0" baseline="0">
              <a:solidFill>
                <a:schemeClr val="dk1"/>
              </a:solidFill>
              <a:effectLst/>
              <a:latin typeface="+mn-lt"/>
              <a:ea typeface="+mn-ea"/>
              <a:cs typeface="+mn-cs"/>
            </a:rPr>
            <a:t> </a:t>
          </a:r>
          <a:r>
            <a:rPr lang="en-AE" sz="1100">
              <a:solidFill>
                <a:schemeClr val="dk1"/>
              </a:solidFill>
              <a:effectLst/>
              <a:latin typeface="+mn-lt"/>
              <a:ea typeface="+mn-ea"/>
              <a:cs typeface="+mn-cs"/>
            </a:rPr>
            <a:t>what scenarios could a power function be used to model the growth rate of blockchain technology adoption,</a:t>
          </a:r>
          <a:r>
            <a:rPr lang="en-AE" sz="1100" baseline="0">
              <a:solidFill>
                <a:schemeClr val="dk1"/>
              </a:solidFill>
              <a:effectLst/>
              <a:latin typeface="+mn-lt"/>
              <a:ea typeface="+mn-ea"/>
              <a:cs typeface="+mn-cs"/>
            </a:rPr>
            <a:t> and below is my deduction.</a:t>
          </a:r>
          <a:endParaRPr lang="en-US" sz="1100" b="1" i="0">
            <a:solidFill>
              <a:schemeClr val="dk1"/>
            </a:solidFill>
            <a:effectLst/>
            <a:latin typeface="+mn-lt"/>
            <a:ea typeface="+mn-ea"/>
            <a:cs typeface="+mn-cs"/>
          </a:endParaRPr>
        </a:p>
        <a:p>
          <a:endParaRPr lang="en-US" sz="1100" b="1" i="0">
            <a:solidFill>
              <a:schemeClr val="dk1"/>
            </a:solidFill>
            <a:effectLst/>
            <a:latin typeface="+mn-lt"/>
            <a:ea typeface="+mn-ea"/>
            <a:cs typeface="+mn-cs"/>
          </a:endParaRPr>
        </a:p>
        <a:p>
          <a:r>
            <a:rPr lang="en-US" sz="1100" b="0" i="0">
              <a:solidFill>
                <a:schemeClr val="dk1"/>
              </a:solidFill>
              <a:effectLst/>
              <a:latin typeface="+mn-lt"/>
              <a:ea typeface="+mn-ea"/>
              <a:cs typeface="+mn-cs"/>
            </a:rPr>
            <a:t>Power functions might be particularly useful in the following scenarios:</a:t>
          </a:r>
        </a:p>
        <a:p>
          <a:r>
            <a:rPr lang="en-US" sz="1100" b="1" i="0">
              <a:solidFill>
                <a:schemeClr val="dk1"/>
              </a:solidFill>
              <a:effectLst/>
              <a:latin typeface="+mn-lt"/>
              <a:ea typeface="+mn-ea"/>
              <a:cs typeface="+mn-cs"/>
            </a:rPr>
            <a:t>Early Stage Adoption:</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In the initial phases of blockchain technology, adoption may grow rapidly as more users discover its benefits, which can be modeled effectively with a power function.</a:t>
          </a:r>
        </a:p>
        <a:p>
          <a:r>
            <a:rPr lang="en-US" sz="1100" b="1" i="0">
              <a:solidFill>
                <a:schemeClr val="dk1"/>
              </a:solidFill>
              <a:effectLst/>
              <a:latin typeface="+mn-lt"/>
              <a:ea typeface="+mn-ea"/>
              <a:cs typeface="+mn-cs"/>
            </a:rPr>
            <a:t>Market Saturation:</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As the technology matures, growth may slow down, but the power function can still capture the relationship between existing user bases and transaction volumes.</a:t>
          </a:r>
        </a:p>
        <a:p>
          <a:r>
            <a:rPr lang="en-US" sz="1100" b="1" i="0">
              <a:solidFill>
                <a:schemeClr val="dk1"/>
              </a:solidFill>
              <a:effectLst/>
              <a:latin typeface="+mn-lt"/>
              <a:ea typeface="+mn-ea"/>
              <a:cs typeface="+mn-cs"/>
            </a:rPr>
            <a:t>Comparative Studies:</a:t>
          </a:r>
          <a:endParaRPr lang="en-US" sz="1100" b="0" i="0">
            <a:solidFill>
              <a:schemeClr val="dk1"/>
            </a:solidFill>
            <a:effectLst/>
            <a:latin typeface="+mn-lt"/>
            <a:ea typeface="+mn-ea"/>
            <a:cs typeface="+mn-cs"/>
          </a:endParaRPr>
        </a:p>
        <a:p>
          <a:pPr lvl="1"/>
          <a:r>
            <a:rPr lang="en-US" sz="1100" b="0" i="0">
              <a:solidFill>
                <a:schemeClr val="dk1"/>
              </a:solidFill>
              <a:effectLst/>
              <a:latin typeface="+mn-lt"/>
              <a:ea typeface="+mn-ea"/>
              <a:cs typeface="+mn-cs"/>
            </a:rPr>
            <a:t>When comparing different blockchain technologies or platforms, power functions can highlight differences in adoption rates relative to their market conditions.</a:t>
          </a:r>
        </a:p>
        <a:p>
          <a:endParaRPr lang="en-AE" sz="1100"/>
        </a:p>
        <a:p>
          <a:r>
            <a:rPr lang="en-AE" sz="1100"/>
            <a:t>I went further</a:t>
          </a:r>
          <a:r>
            <a:rPr lang="en-AE" sz="1100" baseline="0"/>
            <a:t> to use a power function to fit the relationship between Users and Txn volume. And fit the prediction in the dataset in cell b14 &amp; b15. Long story summarized my model is Tight like a 5 yr old's nut.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6350</xdr:colOff>
      <xdr:row>2</xdr:row>
      <xdr:rowOff>31750</xdr:rowOff>
    </xdr:from>
    <xdr:to>
      <xdr:col>9</xdr:col>
      <xdr:colOff>425450</xdr:colOff>
      <xdr:row>21</xdr:row>
      <xdr:rowOff>25400</xdr:rowOff>
    </xdr:to>
    <xdr:graphicFrame macro="">
      <xdr:nvGraphicFramePr>
        <xdr:cNvPr id="2" name="Chart 1">
          <a:extLst>
            <a:ext uri="{FF2B5EF4-FFF2-40B4-BE49-F238E27FC236}">
              <a16:creationId xmlns:a16="http://schemas.microsoft.com/office/drawing/2014/main" id="{C1F9536E-8A52-4814-9E35-6DBAE5EB1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19</xdr:col>
      <xdr:colOff>6350</xdr:colOff>
      <xdr:row>2</xdr:row>
      <xdr:rowOff>12700</xdr:rowOff>
    </xdr:to>
    <xdr:sp macro="" textlink="">
      <xdr:nvSpPr>
        <xdr:cNvPr id="3" name="TextBox 2">
          <a:extLst>
            <a:ext uri="{FF2B5EF4-FFF2-40B4-BE49-F238E27FC236}">
              <a16:creationId xmlns:a16="http://schemas.microsoft.com/office/drawing/2014/main" id="{47CC8141-1AE5-4109-8923-93AEC54301CE}"/>
            </a:ext>
          </a:extLst>
        </xdr:cNvPr>
        <xdr:cNvSpPr txBox="1"/>
      </xdr:nvSpPr>
      <xdr:spPr>
        <a:xfrm>
          <a:off x="0" y="0"/>
          <a:ext cx="11798300" cy="3810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E" sz="1800"/>
            <a:t>Ethereum</a:t>
          </a:r>
          <a:r>
            <a:rPr lang="en-AE" sz="1800" baseline="0"/>
            <a:t> </a:t>
          </a:r>
          <a:r>
            <a:rPr lang="en-AE" sz="1800">
              <a:solidFill>
                <a:schemeClr val="dk1"/>
              </a:solidFill>
              <a:effectLst/>
              <a:latin typeface="+mn-lt"/>
              <a:ea typeface="+mn-ea"/>
              <a:cs typeface="+mn-cs"/>
            </a:rPr>
            <a:t>number of users and network effects as a Power Function</a:t>
          </a:r>
          <a:endParaRPr lang="en-AE" sz="1800"/>
        </a:p>
      </xdr:txBody>
    </xdr:sp>
    <xdr:clientData/>
  </xdr:twoCellAnchor>
  <xdr:twoCellAnchor>
    <xdr:from>
      <xdr:col>9</xdr:col>
      <xdr:colOff>450850</xdr:colOff>
      <xdr:row>2</xdr:row>
      <xdr:rowOff>50800</xdr:rowOff>
    </xdr:from>
    <xdr:to>
      <xdr:col>18</xdr:col>
      <xdr:colOff>742950</xdr:colOff>
      <xdr:row>19</xdr:row>
      <xdr:rowOff>171450</xdr:rowOff>
    </xdr:to>
    <xdr:sp macro="" textlink="">
      <xdr:nvSpPr>
        <xdr:cNvPr id="4" name="TextBox 3">
          <a:extLst>
            <a:ext uri="{FF2B5EF4-FFF2-40B4-BE49-F238E27FC236}">
              <a16:creationId xmlns:a16="http://schemas.microsoft.com/office/drawing/2014/main" id="{85DE492D-1B68-4950-9B3D-508C7CA1F9C0}"/>
            </a:ext>
          </a:extLst>
        </xdr:cNvPr>
        <xdr:cNvSpPr txBox="1"/>
      </xdr:nvSpPr>
      <xdr:spPr>
        <a:xfrm>
          <a:off x="6781800" y="419100"/>
          <a:ext cx="4927600" cy="325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Network Effects in Blockchain</a:t>
          </a:r>
        </a:p>
        <a:p>
          <a:r>
            <a:rPr lang="en-US" sz="1100"/>
            <a:t>Network effects are a phenomenon where the value of a product or service increases as more people use it. In the context of blockchain networks, this means:</a:t>
          </a:r>
        </a:p>
        <a:p>
          <a:r>
            <a:rPr lang="en-US" sz="1100"/>
            <a:t>-Increased Liquidity</a:t>
          </a:r>
        </a:p>
        <a:p>
          <a:r>
            <a:rPr lang="en-US" sz="1100"/>
            <a:t>-Enhanced Security</a:t>
          </a:r>
        </a:p>
        <a:p>
          <a:r>
            <a:rPr lang="en-US" sz="1100"/>
            <a:t>-Greater Development Activity</a:t>
          </a:r>
        </a:p>
        <a:p>
          <a:endParaRPr lang="en-US" sz="1100"/>
        </a:p>
        <a:p>
          <a:r>
            <a:rPr lang="en-US" sz="1100"/>
            <a:t>Power Function Relationship</a:t>
          </a:r>
        </a:p>
        <a:p>
          <a:r>
            <a:rPr lang="en-US" sz="1100"/>
            <a:t>The relationship between the number of users and network effects in blockchain networks often resembles a power function because:</a:t>
          </a:r>
        </a:p>
        <a:p>
          <a:r>
            <a:rPr lang="en-US" sz="1100"/>
            <a:t>-Exponential Growth</a:t>
          </a:r>
        </a:p>
        <a:p>
          <a:r>
            <a:rPr lang="en-US" sz="1100"/>
            <a:t>-Positive Feedback Loop</a:t>
          </a:r>
        </a:p>
        <a:p>
          <a:endParaRPr lang="en-AE" sz="1100"/>
        </a:p>
        <a:p>
          <a:r>
            <a:rPr lang="en-AE" sz="1100"/>
            <a:t>This data is</a:t>
          </a:r>
          <a:r>
            <a:rPr lang="en-AE" sz="1100" baseline="0"/>
            <a:t> from the ethereum blockchain and this chart really does show that there's a high positive raltionship between the power function an dNetwork effects in blockchain.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428625</xdr:colOff>
      <xdr:row>0</xdr:row>
      <xdr:rowOff>15875</xdr:rowOff>
    </xdr:from>
    <xdr:to>
      <xdr:col>17</xdr:col>
      <xdr:colOff>546100</xdr:colOff>
      <xdr:row>20</xdr:row>
      <xdr:rowOff>35278</xdr:rowOff>
    </xdr:to>
    <xdr:sp macro="" textlink="">
      <xdr:nvSpPr>
        <xdr:cNvPr id="2" name="TextBox 1">
          <a:extLst>
            <a:ext uri="{FF2B5EF4-FFF2-40B4-BE49-F238E27FC236}">
              <a16:creationId xmlns:a16="http://schemas.microsoft.com/office/drawing/2014/main" id="{8C5F8901-FB06-47EE-9714-5DAC9B27FB97}"/>
            </a:ext>
          </a:extLst>
        </xdr:cNvPr>
        <xdr:cNvSpPr txBox="1"/>
      </xdr:nvSpPr>
      <xdr:spPr>
        <a:xfrm>
          <a:off x="4860925" y="15875"/>
          <a:ext cx="6823075" cy="37087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E" sz="1100"/>
            <a:t>The goal here is to </a:t>
          </a:r>
          <a:r>
            <a:rPr lang="en-AE" sz="1100">
              <a:solidFill>
                <a:schemeClr val="dk1"/>
              </a:solidFill>
              <a:effectLst/>
              <a:latin typeface="+mn-lt"/>
              <a:ea typeface="+mn-ea"/>
              <a:cs typeface="+mn-cs"/>
            </a:rPr>
            <a:t>explain how transaction fees on a blockchain can be modeled using a power function.</a:t>
          </a:r>
        </a:p>
        <a:p>
          <a:endParaRPr lang="en-AE" sz="1100">
            <a:solidFill>
              <a:schemeClr val="dk1"/>
            </a:solidFill>
            <a:effectLst/>
            <a:latin typeface="+mn-lt"/>
            <a:ea typeface="+mn-ea"/>
            <a:cs typeface="+mn-cs"/>
          </a:endParaRPr>
        </a:p>
        <a:p>
          <a:r>
            <a:rPr lang="en-US" sz="1100" b="1" i="0">
              <a:solidFill>
                <a:schemeClr val="dk1"/>
              </a:solidFill>
              <a:effectLst/>
              <a:latin typeface="+mn-lt"/>
              <a:ea typeface="+mn-ea"/>
              <a:cs typeface="+mn-cs"/>
            </a:rPr>
            <a:t>Dataset Explanation:</a:t>
          </a:r>
        </a:p>
        <a:p>
          <a:r>
            <a:rPr lang="en-US" sz="1100" b="1" i="0">
              <a:solidFill>
                <a:schemeClr val="dk1"/>
              </a:solidFill>
              <a:effectLst/>
              <a:latin typeface="+mn-lt"/>
              <a:ea typeface="+mn-ea"/>
              <a:cs typeface="+mn-cs"/>
            </a:rPr>
            <a:t>Network Load (TPS):</a:t>
          </a:r>
          <a:r>
            <a:rPr lang="en-US" sz="1100" b="0" i="0">
              <a:solidFill>
                <a:schemeClr val="dk1"/>
              </a:solidFill>
              <a:effectLst/>
              <a:latin typeface="+mn-lt"/>
              <a:ea typeface="+mn-ea"/>
              <a:cs typeface="+mn-cs"/>
            </a:rPr>
            <a:t> This column represents the number of transactions processed per second.</a:t>
          </a:r>
        </a:p>
        <a:p>
          <a:r>
            <a:rPr lang="en-US" sz="1100" b="1" i="0">
              <a:solidFill>
                <a:schemeClr val="dk1"/>
              </a:solidFill>
              <a:effectLst/>
              <a:latin typeface="+mn-lt"/>
              <a:ea typeface="+mn-ea"/>
              <a:cs typeface="+mn-cs"/>
            </a:rPr>
            <a:t>Transaction Fee (in USD):</a:t>
          </a:r>
          <a:r>
            <a:rPr lang="en-US" sz="1100" b="0" i="0">
              <a:solidFill>
                <a:schemeClr val="dk1"/>
              </a:solidFill>
              <a:effectLst/>
              <a:latin typeface="+mn-lt"/>
              <a:ea typeface="+mn-ea"/>
              <a:cs typeface="+mn-cs"/>
            </a:rPr>
            <a:t> This column shows the corresponding transaction fee charged for processing transactions at that load.</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How we came to this solving is similar to sheet '3Q1' visit for directions</a:t>
          </a:r>
        </a:p>
        <a:p>
          <a:endParaRPr lang="en-AE" sz="1100"/>
        </a:p>
        <a:p>
          <a:r>
            <a:rPr lang="en-US" sz="1100" b="1" i="0">
              <a:solidFill>
                <a:schemeClr val="dk1"/>
              </a:solidFill>
              <a:effectLst/>
              <a:latin typeface="+mn-lt"/>
              <a:ea typeface="+mn-ea"/>
              <a:cs typeface="+mn-cs"/>
            </a:rPr>
            <a:t>Implications for Users and Miners</a:t>
          </a:r>
        </a:p>
        <a:p>
          <a:r>
            <a:rPr lang="en-US" sz="1100" b="1" i="0">
              <a:solidFill>
                <a:schemeClr val="dk1"/>
              </a:solidFill>
              <a:effectLst/>
              <a:latin typeface="+mn-lt"/>
              <a:ea typeface="+mn-ea"/>
              <a:cs typeface="+mn-cs"/>
            </a:rPr>
            <a:t>For Users:</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Cost Awareness:</a:t>
          </a:r>
          <a:r>
            <a:rPr lang="en-US" sz="1100" b="0" i="0">
              <a:solidFill>
                <a:schemeClr val="dk1"/>
              </a:solidFill>
              <a:effectLst/>
              <a:latin typeface="+mn-lt"/>
              <a:ea typeface="+mn-ea"/>
              <a:cs typeface="+mn-cs"/>
            </a:rPr>
            <a:t> Users can anticipate higher fees during peak times, allowing them to time their transactions for lower costs.</a:t>
          </a:r>
        </a:p>
        <a:p>
          <a:pPr lvl="1"/>
          <a:r>
            <a:rPr lang="en-US" sz="1100" b="1" i="0">
              <a:solidFill>
                <a:schemeClr val="dk1"/>
              </a:solidFill>
              <a:effectLst/>
              <a:latin typeface="+mn-lt"/>
              <a:ea typeface="+mn-ea"/>
              <a:cs typeface="+mn-cs"/>
            </a:rPr>
            <a:t>Transaction Prioritization:</a:t>
          </a:r>
          <a:r>
            <a:rPr lang="en-US" sz="1100" b="0" i="0">
              <a:solidFill>
                <a:schemeClr val="dk1"/>
              </a:solidFill>
              <a:effectLst/>
              <a:latin typeface="+mn-lt"/>
              <a:ea typeface="+mn-ea"/>
              <a:cs typeface="+mn-cs"/>
            </a:rPr>
            <a:t> Users may choose to pay higher fees to ensure faster transaction confirmations during busy periods.</a:t>
          </a:r>
        </a:p>
        <a:p>
          <a:r>
            <a:rPr lang="en-US" sz="1100" b="1" i="0">
              <a:solidFill>
                <a:schemeClr val="dk1"/>
              </a:solidFill>
              <a:effectLst/>
              <a:latin typeface="+mn-lt"/>
              <a:ea typeface="+mn-ea"/>
              <a:cs typeface="+mn-cs"/>
            </a:rPr>
            <a:t>For Miners:</a:t>
          </a:r>
          <a:endParaRPr lang="en-US" sz="1100" b="0" i="0">
            <a:solidFill>
              <a:schemeClr val="dk1"/>
            </a:solidFill>
            <a:effectLst/>
            <a:latin typeface="+mn-lt"/>
            <a:ea typeface="+mn-ea"/>
            <a:cs typeface="+mn-cs"/>
          </a:endParaRPr>
        </a:p>
        <a:p>
          <a:pPr lvl="1"/>
          <a:r>
            <a:rPr lang="en-US" sz="1100" b="1" i="0">
              <a:solidFill>
                <a:schemeClr val="dk1"/>
              </a:solidFill>
              <a:effectLst/>
              <a:latin typeface="+mn-lt"/>
              <a:ea typeface="+mn-ea"/>
              <a:cs typeface="+mn-cs"/>
            </a:rPr>
            <a:t>Revenue Optimization:</a:t>
          </a:r>
          <a:r>
            <a:rPr lang="en-US" sz="1100" b="0" i="0">
              <a:solidFill>
                <a:schemeClr val="dk1"/>
              </a:solidFill>
              <a:effectLst/>
              <a:latin typeface="+mn-lt"/>
              <a:ea typeface="+mn-ea"/>
              <a:cs typeface="+mn-cs"/>
            </a:rPr>
            <a:t> Miners can adjust their strategies based on expected transaction fees, focusing on times of high network load to maximize earnings.</a:t>
          </a:r>
        </a:p>
        <a:p>
          <a:pPr lvl="1"/>
          <a:r>
            <a:rPr lang="en-US" sz="1100" b="1" i="0">
              <a:solidFill>
                <a:schemeClr val="dk1"/>
              </a:solidFill>
              <a:effectLst/>
              <a:latin typeface="+mn-lt"/>
              <a:ea typeface="+mn-ea"/>
              <a:cs typeface="+mn-cs"/>
            </a:rPr>
            <a:t>Network Health Monitoring:</a:t>
          </a:r>
          <a:r>
            <a:rPr lang="en-US" sz="1100" b="0" i="0">
              <a:solidFill>
                <a:schemeClr val="dk1"/>
              </a:solidFill>
              <a:effectLst/>
              <a:latin typeface="+mn-lt"/>
              <a:ea typeface="+mn-ea"/>
              <a:cs typeface="+mn-cs"/>
            </a:rPr>
            <a:t> By analyzing fee patterns, miners can gauge network health and user activity, helping them make informed decisions about resource allocation.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25400</xdr:colOff>
      <xdr:row>1</xdr:row>
      <xdr:rowOff>25400</xdr:rowOff>
    </xdr:from>
    <xdr:to>
      <xdr:col>11</xdr:col>
      <xdr:colOff>387350</xdr:colOff>
      <xdr:row>20</xdr:row>
      <xdr:rowOff>44450</xdr:rowOff>
    </xdr:to>
    <xdr:sp macro="" textlink="">
      <xdr:nvSpPr>
        <xdr:cNvPr id="2" name="TextBox 1">
          <a:extLst>
            <a:ext uri="{FF2B5EF4-FFF2-40B4-BE49-F238E27FC236}">
              <a16:creationId xmlns:a16="http://schemas.microsoft.com/office/drawing/2014/main" id="{B8642D7E-BD2F-471E-8EA6-9E5658C71FBC}"/>
            </a:ext>
          </a:extLst>
        </xdr:cNvPr>
        <xdr:cNvSpPr txBox="1"/>
      </xdr:nvSpPr>
      <xdr:spPr>
        <a:xfrm>
          <a:off x="1949450" y="209550"/>
          <a:ext cx="5238750" cy="351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The aim here is to know </a:t>
          </a:r>
          <a:r>
            <a:rPr lang="en-AE" sz="1100">
              <a:solidFill>
                <a:schemeClr val="dk1"/>
              </a:solidFill>
              <a:effectLst/>
              <a:latin typeface="+mn-lt"/>
              <a:ea typeface="+mn-ea"/>
              <a:cs typeface="+mn-cs"/>
            </a:rPr>
            <a:t>How can exponential functions help in understanding the compounding nature of cryptocurrency investments</a:t>
          </a:r>
        </a:p>
        <a:p>
          <a:endParaRPr lang="en-AE" sz="1100" b="1" i="0">
            <a:solidFill>
              <a:schemeClr val="dk1"/>
            </a:solidFill>
            <a:effectLst/>
            <a:latin typeface="+mn-lt"/>
            <a:ea typeface="+mn-ea"/>
            <a:cs typeface="+mn-cs"/>
          </a:endParaRPr>
        </a:p>
        <a:p>
          <a:r>
            <a:rPr lang="en-US" sz="1100" b="1" i="0">
              <a:solidFill>
                <a:schemeClr val="dk1"/>
              </a:solidFill>
              <a:effectLst/>
              <a:latin typeface="+mn-lt"/>
              <a:ea typeface="+mn-ea"/>
              <a:cs typeface="+mn-cs"/>
            </a:rPr>
            <a:t>The Power of Compounding</a:t>
          </a:r>
        </a:p>
        <a:p>
          <a:r>
            <a:rPr lang="en-US" sz="1100" b="0" i="0">
              <a:solidFill>
                <a:schemeClr val="dk1"/>
              </a:solidFill>
              <a:effectLst/>
              <a:latin typeface="+mn-lt"/>
              <a:ea typeface="+mn-ea"/>
              <a:cs typeface="+mn-cs"/>
            </a:rPr>
            <a:t>Imagine you invest in a cryptocurrency that has a consistent return rate. The magic of compounding happens when those returns are reinvested back into your holdings. Each time you reinvest, the base amount grows, leading to even larger returns in the future. This creates an exponential growth pattern.</a:t>
          </a:r>
        </a:p>
        <a:p>
          <a:r>
            <a:rPr lang="en-AE" sz="1100"/>
            <a:t>The</a:t>
          </a:r>
          <a:r>
            <a:rPr lang="en-AE" sz="1100" baseline="0"/>
            <a:t> exponential function for investment in this case is A=P(1+r)^n</a:t>
          </a:r>
        </a:p>
        <a:p>
          <a:endParaRPr lang="en-AE" sz="1100" baseline="0"/>
        </a:p>
        <a:p>
          <a:r>
            <a:rPr lang="en-US" sz="1100" b="0" i="0">
              <a:solidFill>
                <a:schemeClr val="dk1"/>
              </a:solidFill>
              <a:effectLst/>
              <a:latin typeface="+mn-lt"/>
              <a:ea typeface="+mn-ea"/>
              <a:cs typeface="+mn-cs"/>
            </a:rPr>
            <a:t>Where:</a:t>
          </a:r>
        </a:p>
        <a:p>
          <a:r>
            <a:rPr lang="en-US" sz="1100" b="1" i="0">
              <a:solidFill>
                <a:schemeClr val="dk1"/>
              </a:solidFill>
              <a:effectLst/>
              <a:latin typeface="+mn-lt"/>
              <a:ea typeface="+mn-ea"/>
              <a:cs typeface="+mn-cs"/>
            </a:rPr>
            <a:t>A:</a:t>
          </a:r>
          <a:r>
            <a:rPr lang="en-US" sz="1100" b="0" i="0">
              <a:solidFill>
                <a:schemeClr val="dk1"/>
              </a:solidFill>
              <a:effectLst/>
              <a:latin typeface="+mn-lt"/>
              <a:ea typeface="+mn-ea"/>
              <a:cs typeface="+mn-cs"/>
            </a:rPr>
            <a:t> The final amount after compounding</a:t>
          </a:r>
        </a:p>
        <a:p>
          <a:r>
            <a:rPr lang="en-US" sz="1100" b="1" i="0">
              <a:solidFill>
                <a:schemeClr val="dk1"/>
              </a:solidFill>
              <a:effectLst/>
              <a:latin typeface="+mn-lt"/>
              <a:ea typeface="+mn-ea"/>
              <a:cs typeface="+mn-cs"/>
            </a:rPr>
            <a:t>P:</a:t>
          </a:r>
          <a:r>
            <a:rPr lang="en-US" sz="1100" b="0" i="0">
              <a:solidFill>
                <a:schemeClr val="dk1"/>
              </a:solidFill>
              <a:effectLst/>
              <a:latin typeface="+mn-lt"/>
              <a:ea typeface="+mn-ea"/>
              <a:cs typeface="+mn-cs"/>
            </a:rPr>
            <a:t> The initial principal amount invested</a:t>
          </a:r>
        </a:p>
        <a:p>
          <a:r>
            <a:rPr lang="en-US" sz="1100" b="1" i="0">
              <a:solidFill>
                <a:schemeClr val="dk1"/>
              </a:solidFill>
              <a:effectLst/>
              <a:latin typeface="+mn-lt"/>
              <a:ea typeface="+mn-ea"/>
              <a:cs typeface="+mn-cs"/>
            </a:rPr>
            <a:t>r:</a:t>
          </a:r>
          <a:r>
            <a:rPr lang="en-US" sz="1100" b="0" i="0">
              <a:solidFill>
                <a:schemeClr val="dk1"/>
              </a:solidFill>
              <a:effectLst/>
              <a:latin typeface="+mn-lt"/>
              <a:ea typeface="+mn-ea"/>
              <a:cs typeface="+mn-cs"/>
            </a:rPr>
            <a:t> The interest rate per period (expressed as a decimal)</a:t>
          </a:r>
        </a:p>
        <a:p>
          <a:r>
            <a:rPr lang="en-US" sz="1100" b="1" i="0">
              <a:solidFill>
                <a:schemeClr val="dk1"/>
              </a:solidFill>
              <a:effectLst/>
              <a:latin typeface="+mn-lt"/>
              <a:ea typeface="+mn-ea"/>
              <a:cs typeface="+mn-cs"/>
            </a:rPr>
            <a:t>n:</a:t>
          </a:r>
          <a:r>
            <a:rPr lang="en-US" sz="1100" b="0" i="0">
              <a:solidFill>
                <a:schemeClr val="dk1"/>
              </a:solidFill>
              <a:effectLst/>
              <a:latin typeface="+mn-lt"/>
              <a:ea typeface="+mn-ea"/>
              <a:cs typeface="+mn-cs"/>
            </a:rPr>
            <a:t> The number of compounding periods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Lets say i started with $10,000</a:t>
          </a:r>
          <a:r>
            <a:rPr lang="en-US" sz="1100" b="0" i="0" baseline="0">
              <a:solidFill>
                <a:schemeClr val="dk1"/>
              </a:solidFill>
              <a:effectLst/>
              <a:latin typeface="+mn-lt"/>
              <a:ea typeface="+mn-ea"/>
              <a:cs typeface="+mn-cs"/>
            </a:rPr>
            <a:t> in a Yield farm that has an EAR of 4.87%</a:t>
          </a:r>
          <a:endParaRPr lang="en-US" sz="1100" b="0" i="0">
            <a:solidFill>
              <a:schemeClr val="dk1"/>
            </a:solidFill>
            <a:effectLst/>
            <a:latin typeface="+mn-lt"/>
            <a:ea typeface="+mn-ea"/>
            <a:cs typeface="+mn-cs"/>
          </a:endParaRPr>
        </a:p>
        <a:p>
          <a:endParaRPr lang="en-AE" sz="1100"/>
        </a:p>
        <a:p>
          <a:r>
            <a:rPr lang="en-AE" sz="1100"/>
            <a:t>As you can our investment of $10,000</a:t>
          </a:r>
          <a:r>
            <a:rPr lang="en-AE" sz="1100" baseline="0"/>
            <a:t> snowballed into over $136,000 after a 10yr period.</a:t>
          </a:r>
          <a:endParaRPr lang="en-AE"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93.578617824074" createdVersion="6" refreshedVersion="6" minRefreshableVersion="3" recordCount="14" xr:uid="{EC9C7E1D-1C2D-4A33-961C-91B2789EEE51}">
  <cacheSource type="worksheet">
    <worksheetSource ref="A3:C17" sheet="3Q2"/>
  </cacheSource>
  <cacheFields count="3">
    <cacheField name="Month" numFmtId="0">
      <sharedItems containsSemiMixedTypes="0" containsString="0" containsNumber="1" containsInteger="1" minValue="1" maxValue="14" count="14">
        <n v="1"/>
        <n v="2"/>
        <n v="3"/>
        <n v="4"/>
        <n v="5"/>
        <n v="6"/>
        <n v="7"/>
        <n v="8"/>
        <n v="9"/>
        <n v="10"/>
        <n v="11"/>
        <n v="12"/>
        <n v="13"/>
        <n v="14"/>
      </sharedItems>
    </cacheField>
    <cacheField name="Unique Users" numFmtId="0">
      <sharedItems containsSemiMixedTypes="0" containsString="0" containsNumber="1" containsInteger="1" minValue="100" maxValue="2200" count="14">
        <n v="100"/>
        <n v="150"/>
        <n v="200"/>
        <n v="300"/>
        <n v="450"/>
        <n v="600"/>
        <n v="800"/>
        <n v="1000"/>
        <n v="1200"/>
        <n v="1400"/>
        <n v="1600"/>
        <n v="1800"/>
        <n v="2000"/>
        <n v="2200"/>
      </sharedItems>
    </cacheField>
    <cacheField name="Txn. Vol. ($)" numFmtId="43">
      <sharedItems containsSemiMixedTypes="0" containsString="0" containsNumber="1" minValue="50000" maxValue="2536774.3201216133" count="14">
        <n v="50000"/>
        <n v="80000"/>
        <n v="120000"/>
        <n v="200000"/>
        <n v="350000"/>
        <n v="500000"/>
        <n v="750000"/>
        <n v="1000000"/>
        <n v="1200000"/>
        <n v="1500000"/>
        <n v="1800000"/>
        <n v="2000000"/>
        <n v="2265656.5277496334"/>
        <n v="2536774.320121613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r>
  <r>
    <x v="1"/>
    <x v="1"/>
    <x v="1"/>
  </r>
  <r>
    <x v="2"/>
    <x v="2"/>
    <x v="2"/>
  </r>
  <r>
    <x v="3"/>
    <x v="3"/>
    <x v="3"/>
  </r>
  <r>
    <x v="4"/>
    <x v="4"/>
    <x v="4"/>
  </r>
  <r>
    <x v="5"/>
    <x v="5"/>
    <x v="5"/>
  </r>
  <r>
    <x v="6"/>
    <x v="6"/>
    <x v="6"/>
  </r>
  <r>
    <x v="7"/>
    <x v="7"/>
    <x v="7"/>
  </r>
  <r>
    <x v="8"/>
    <x v="8"/>
    <x v="8"/>
  </r>
  <r>
    <x v="9"/>
    <x v="9"/>
    <x v="9"/>
  </r>
  <r>
    <x v="10"/>
    <x v="10"/>
    <x v="10"/>
  </r>
  <r>
    <x v="11"/>
    <x v="11"/>
    <x v="11"/>
  </r>
  <r>
    <x v="12"/>
    <x v="12"/>
    <x v="12"/>
  </r>
  <r>
    <x v="13"/>
    <x v="13"/>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E68EBD-B003-4991-9CA6-1A635609B8C9}"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F3:G18" firstHeaderRow="1" firstDataRow="1" firstDataCol="1"/>
  <pivotFields count="3">
    <pivotField showAll="0">
      <items count="15">
        <item x="0"/>
        <item x="1"/>
        <item x="2"/>
        <item x="3"/>
        <item x="4"/>
        <item x="5"/>
        <item x="6"/>
        <item x="7"/>
        <item x="8"/>
        <item x="9"/>
        <item x="10"/>
        <item x="11"/>
        <item x="12"/>
        <item x="13"/>
        <item t="default"/>
      </items>
    </pivotField>
    <pivotField axis="axisRow" showAll="0">
      <items count="15">
        <item x="0"/>
        <item x="1"/>
        <item x="2"/>
        <item x="3"/>
        <item x="4"/>
        <item x="5"/>
        <item x="6"/>
        <item x="7"/>
        <item x="8"/>
        <item x="9"/>
        <item x="10"/>
        <item x="11"/>
        <item x="12"/>
        <item x="13"/>
        <item t="default"/>
      </items>
    </pivotField>
    <pivotField dataField="1" numFmtId="43" showAll="0">
      <items count="15">
        <item x="0"/>
        <item x="1"/>
        <item x="2"/>
        <item x="3"/>
        <item x="4"/>
        <item x="5"/>
        <item x="6"/>
        <item x="7"/>
        <item x="8"/>
        <item x="9"/>
        <item x="10"/>
        <item x="11"/>
        <item x="12"/>
        <item x="13"/>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Txn. Vol. ($)"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92252F-8B95-4A66-8CDD-228EEAB1CF09}" name="Table1" displayName="Table1" ref="E15:G23" totalsRowShown="0">
  <autoFilter ref="E15:G23" xr:uid="{879AB34A-91D8-4F28-89BB-1D7A1447157A}"/>
  <tableColumns count="3">
    <tableColumn id="1" xr3:uid="{FA6080D2-EF54-41D1-B98A-F325F45F183E}" name="Scenarios"/>
    <tableColumn id="2" xr3:uid="{0352BCE6-01AF-4912-B191-A3C8E203CB5D}" name="Inv. Score"/>
    <tableColumn id="5" xr3:uid="{1501F0C7-EC06-4E42-9053-810FE8BF5B65}" name="Scenario Prob." dataDxfId="0" dataCellStyle="Perc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BE42F-44C0-43E6-A13B-08FB116515E1}">
  <dimension ref="A1:J11"/>
  <sheetViews>
    <sheetView workbookViewId="0">
      <selection activeCell="C12" sqref="C12"/>
    </sheetView>
  </sheetViews>
  <sheetFormatPr defaultRowHeight="14.5" x14ac:dyDescent="0.35"/>
  <cols>
    <col min="1" max="1" width="5.453125" customWidth="1"/>
    <col min="2" max="2" width="10.453125" bestFit="1" customWidth="1"/>
    <col min="3" max="3" width="14.36328125" customWidth="1"/>
    <col min="4" max="5" width="10.81640625" customWidth="1"/>
    <col min="6" max="6" width="15.26953125" customWidth="1"/>
    <col min="7" max="7" width="9.453125" bestFit="1" customWidth="1"/>
    <col min="8" max="8" width="12.54296875" customWidth="1"/>
    <col min="9" max="9" width="16.1796875" customWidth="1"/>
    <col min="10" max="10" width="22.81640625" customWidth="1"/>
  </cols>
  <sheetData>
    <row r="1" spans="1:10" x14ac:dyDescent="0.35">
      <c r="A1" s="3" t="s">
        <v>10</v>
      </c>
      <c r="B1" s="3" t="s">
        <v>11</v>
      </c>
      <c r="C1" s="3" t="s">
        <v>12</v>
      </c>
      <c r="D1" s="3" t="s">
        <v>13</v>
      </c>
      <c r="E1" s="3" t="s">
        <v>14</v>
      </c>
      <c r="F1" s="3" t="s">
        <v>17</v>
      </c>
      <c r="G1" s="3" t="s">
        <v>15</v>
      </c>
      <c r="H1" s="3" t="s">
        <v>18</v>
      </c>
      <c r="I1" s="3" t="s">
        <v>16</v>
      </c>
      <c r="J1" s="3" t="s">
        <v>19</v>
      </c>
    </row>
    <row r="2" spans="1:10" x14ac:dyDescent="0.35">
      <c r="A2">
        <v>1</v>
      </c>
      <c r="B2" s="1">
        <v>44927</v>
      </c>
      <c r="C2" t="s">
        <v>0</v>
      </c>
      <c r="D2" s="2">
        <v>30000</v>
      </c>
      <c r="E2">
        <v>5</v>
      </c>
      <c r="F2">
        <v>10</v>
      </c>
      <c r="G2" s="2">
        <v>100000</v>
      </c>
      <c r="H2">
        <v>2</v>
      </c>
      <c r="I2">
        <v>1</v>
      </c>
      <c r="J2">
        <v>3</v>
      </c>
    </row>
    <row r="3" spans="1:10" x14ac:dyDescent="0.35">
      <c r="A3">
        <v>2</v>
      </c>
      <c r="B3" s="1">
        <v>44928</v>
      </c>
      <c r="C3" t="s">
        <v>1</v>
      </c>
      <c r="D3" s="2">
        <v>2000</v>
      </c>
      <c r="E3">
        <v>8</v>
      </c>
      <c r="F3">
        <v>15</v>
      </c>
      <c r="G3" s="2">
        <v>80000</v>
      </c>
      <c r="H3">
        <v>1.5</v>
      </c>
      <c r="I3">
        <v>1.5</v>
      </c>
      <c r="J3">
        <v>4</v>
      </c>
    </row>
    <row r="4" spans="1:10" x14ac:dyDescent="0.35">
      <c r="A4">
        <v>3</v>
      </c>
      <c r="B4" s="1">
        <v>44929</v>
      </c>
      <c r="C4" t="s">
        <v>2</v>
      </c>
      <c r="D4">
        <v>1</v>
      </c>
      <c r="E4">
        <v>2</v>
      </c>
      <c r="F4">
        <v>5</v>
      </c>
      <c r="G4" s="2">
        <v>50000</v>
      </c>
      <c r="H4">
        <v>0.5</v>
      </c>
      <c r="I4">
        <v>0.5</v>
      </c>
      <c r="J4">
        <v>2</v>
      </c>
    </row>
    <row r="5" spans="1:10" x14ac:dyDescent="0.35">
      <c r="A5">
        <v>4</v>
      </c>
      <c r="B5" s="1">
        <v>44930</v>
      </c>
      <c r="C5" t="s">
        <v>3</v>
      </c>
      <c r="D5">
        <v>150</v>
      </c>
      <c r="E5">
        <v>10</v>
      </c>
      <c r="F5">
        <v>8</v>
      </c>
      <c r="G5" s="2">
        <v>30000</v>
      </c>
      <c r="H5">
        <v>0.2</v>
      </c>
      <c r="I5">
        <v>0.7</v>
      </c>
      <c r="J5">
        <v>5</v>
      </c>
    </row>
    <row r="6" spans="1:10" x14ac:dyDescent="0.35">
      <c r="A6">
        <v>5</v>
      </c>
      <c r="B6" s="1">
        <v>44931</v>
      </c>
      <c r="C6" t="s">
        <v>4</v>
      </c>
      <c r="D6">
        <v>0.5</v>
      </c>
      <c r="E6">
        <v>2</v>
      </c>
      <c r="F6">
        <v>12</v>
      </c>
      <c r="G6" s="2">
        <v>20000</v>
      </c>
      <c r="H6">
        <v>0.1</v>
      </c>
      <c r="I6">
        <v>0.3</v>
      </c>
      <c r="J6">
        <v>2</v>
      </c>
    </row>
    <row r="7" spans="1:10" x14ac:dyDescent="0.35">
      <c r="A7">
        <v>6</v>
      </c>
      <c r="B7" s="1">
        <v>44932</v>
      </c>
      <c r="C7" t="s">
        <v>5</v>
      </c>
      <c r="D7">
        <v>150</v>
      </c>
      <c r="E7">
        <v>6</v>
      </c>
      <c r="F7">
        <v>9</v>
      </c>
      <c r="G7" s="2">
        <v>25000</v>
      </c>
      <c r="H7">
        <v>0.3</v>
      </c>
      <c r="I7">
        <v>0.6</v>
      </c>
      <c r="J7">
        <v>3</v>
      </c>
    </row>
    <row r="8" spans="1:10" x14ac:dyDescent="0.35">
      <c r="A8">
        <v>7</v>
      </c>
      <c r="B8" s="1">
        <v>44933</v>
      </c>
      <c r="C8" t="s">
        <v>6</v>
      </c>
      <c r="D8">
        <v>20</v>
      </c>
      <c r="E8">
        <v>12</v>
      </c>
      <c r="F8">
        <v>6</v>
      </c>
      <c r="G8" s="2">
        <v>15000</v>
      </c>
      <c r="H8">
        <v>0.4</v>
      </c>
      <c r="I8">
        <v>0.4</v>
      </c>
      <c r="J8">
        <v>3</v>
      </c>
    </row>
    <row r="9" spans="1:10" x14ac:dyDescent="0.35">
      <c r="A9">
        <v>8</v>
      </c>
      <c r="B9" s="1">
        <v>44934</v>
      </c>
      <c r="C9" t="s">
        <v>7</v>
      </c>
      <c r="D9">
        <v>0.08</v>
      </c>
      <c r="E9">
        <v>3</v>
      </c>
      <c r="F9">
        <v>14</v>
      </c>
      <c r="G9" s="2">
        <v>10000</v>
      </c>
      <c r="H9">
        <v>0.05</v>
      </c>
      <c r="I9">
        <v>0.2</v>
      </c>
      <c r="J9">
        <v>1</v>
      </c>
    </row>
    <row r="10" spans="1:10" x14ac:dyDescent="0.35">
      <c r="A10">
        <v>9</v>
      </c>
      <c r="B10" s="1">
        <v>44935</v>
      </c>
      <c r="C10" t="s">
        <v>8</v>
      </c>
      <c r="D10">
        <v>25</v>
      </c>
      <c r="E10">
        <v>7</v>
      </c>
      <c r="F10">
        <v>11</v>
      </c>
      <c r="G10" s="2">
        <v>12000</v>
      </c>
      <c r="H10">
        <v>0.25</v>
      </c>
      <c r="I10">
        <v>0.3</v>
      </c>
      <c r="J10">
        <v>2</v>
      </c>
    </row>
    <row r="11" spans="1:10" x14ac:dyDescent="0.35">
      <c r="A11">
        <v>10</v>
      </c>
      <c r="B11" s="1">
        <v>44936</v>
      </c>
      <c r="C11" t="s">
        <v>9</v>
      </c>
      <c r="D11">
        <v>0.3</v>
      </c>
      <c r="E11">
        <v>4</v>
      </c>
      <c r="F11">
        <v>7</v>
      </c>
      <c r="G11" s="2">
        <v>8000</v>
      </c>
      <c r="H11">
        <v>0.1</v>
      </c>
      <c r="I11">
        <v>0.2</v>
      </c>
      <c r="J11">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9C096-0D72-4A02-B116-2ADCD72B39B9}">
  <dimension ref="A1:I52"/>
  <sheetViews>
    <sheetView zoomScaleNormal="100" workbookViewId="0">
      <selection activeCell="F20" sqref="F20"/>
    </sheetView>
  </sheetViews>
  <sheetFormatPr defaultRowHeight="14.5" x14ac:dyDescent="0.35"/>
  <cols>
    <col min="1" max="1" width="13.54296875" customWidth="1"/>
    <col min="2" max="2" width="15" customWidth="1"/>
  </cols>
  <sheetData>
    <row r="1" spans="1:6" x14ac:dyDescent="0.35">
      <c r="A1" t="s">
        <v>114</v>
      </c>
      <c r="B1" t="s">
        <v>113</v>
      </c>
      <c r="D1" t="s">
        <v>118</v>
      </c>
      <c r="E1" t="s">
        <v>119</v>
      </c>
      <c r="F1" t="s">
        <v>120</v>
      </c>
    </row>
    <row r="2" spans="1:6" x14ac:dyDescent="0.35">
      <c r="A2">
        <v>1</v>
      </c>
      <c r="B2">
        <v>0.1</v>
      </c>
      <c r="D2">
        <f>LN(A2)</f>
        <v>0</v>
      </c>
      <c r="E2">
        <f>LN(B2)</f>
        <v>-2.3025850929940455</v>
      </c>
      <c r="F2">
        <f>$E$14*D2^$E$15</f>
        <v>0</v>
      </c>
    </row>
    <row r="3" spans="1:6" x14ac:dyDescent="0.35">
      <c r="A3">
        <v>5</v>
      </c>
      <c r="B3">
        <v>0.25</v>
      </c>
      <c r="D3">
        <f t="shared" ref="D3:E12" si="0">LN(A3)</f>
        <v>1.6094379124341003</v>
      </c>
      <c r="E3">
        <f t="shared" si="0"/>
        <v>-1.3862943611198906</v>
      </c>
      <c r="F3">
        <f t="shared" ref="F3:F12" si="1">$E$14*D3^$E$15</f>
        <v>6.3875283626809248E-2</v>
      </c>
    </row>
    <row r="4" spans="1:6" x14ac:dyDescent="0.35">
      <c r="A4">
        <v>10</v>
      </c>
      <c r="B4">
        <v>0.5</v>
      </c>
      <c r="D4">
        <f t="shared" si="0"/>
        <v>2.3025850929940459</v>
      </c>
      <c r="E4">
        <f t="shared" si="0"/>
        <v>-0.69314718055994529</v>
      </c>
      <c r="F4">
        <f t="shared" si="1"/>
        <v>0.17862738911831541</v>
      </c>
    </row>
    <row r="5" spans="1:6" x14ac:dyDescent="0.35">
      <c r="A5">
        <v>20</v>
      </c>
      <c r="B5">
        <v>1</v>
      </c>
      <c r="D5">
        <f t="shared" si="0"/>
        <v>2.9957322735539909</v>
      </c>
      <c r="E5">
        <f t="shared" si="0"/>
        <v>0</v>
      </c>
      <c r="F5">
        <f t="shared" si="1"/>
        <v>0.38028379866885675</v>
      </c>
    </row>
    <row r="6" spans="1:6" x14ac:dyDescent="0.35">
      <c r="A6">
        <v>50</v>
      </c>
      <c r="B6">
        <v>2.5</v>
      </c>
      <c r="D6">
        <f t="shared" si="0"/>
        <v>3.912023005428146</v>
      </c>
      <c r="E6">
        <f t="shared" si="0"/>
        <v>0.91629073187415511</v>
      </c>
      <c r="F6">
        <f t="shared" si="1"/>
        <v>0.81826432950099881</v>
      </c>
    </row>
    <row r="7" spans="1:6" x14ac:dyDescent="0.35">
      <c r="A7">
        <v>100</v>
      </c>
      <c r="B7">
        <v>5</v>
      </c>
      <c r="D7">
        <f t="shared" si="0"/>
        <v>4.6051701859880918</v>
      </c>
      <c r="E7">
        <f t="shared" si="0"/>
        <v>1.6094379124341003</v>
      </c>
      <c r="F7">
        <f t="shared" si="1"/>
        <v>1.3071123478198214</v>
      </c>
    </row>
    <row r="8" spans="1:6" x14ac:dyDescent="0.35">
      <c r="A8">
        <v>200</v>
      </c>
      <c r="B8">
        <v>10</v>
      </c>
      <c r="D8">
        <f t="shared" si="0"/>
        <v>5.2983173665480363</v>
      </c>
      <c r="E8">
        <f t="shared" si="0"/>
        <v>2.3025850929940459</v>
      </c>
      <c r="F8">
        <f t="shared" si="1"/>
        <v>1.9550436636455997</v>
      </c>
    </row>
    <row r="9" spans="1:6" x14ac:dyDescent="0.35">
      <c r="A9">
        <v>500</v>
      </c>
      <c r="B9">
        <v>25</v>
      </c>
      <c r="D9">
        <f t="shared" si="0"/>
        <v>6.2146080984221914</v>
      </c>
      <c r="E9">
        <f t="shared" si="0"/>
        <v>3.2188758248682006</v>
      </c>
      <c r="F9">
        <f t="shared" si="1"/>
        <v>3.0908079159592741</v>
      </c>
    </row>
    <row r="10" spans="1:6" x14ac:dyDescent="0.35">
      <c r="A10">
        <v>1000</v>
      </c>
      <c r="B10">
        <v>50</v>
      </c>
      <c r="D10">
        <f t="shared" si="0"/>
        <v>6.9077552789821368</v>
      </c>
      <c r="E10">
        <f t="shared" si="0"/>
        <v>3.912023005428146</v>
      </c>
      <c r="F10">
        <f t="shared" si="1"/>
        <v>4.1872987871526535</v>
      </c>
    </row>
    <row r="11" spans="1:6" x14ac:dyDescent="0.35">
      <c r="A11">
        <v>1500</v>
      </c>
      <c r="B11">
        <f>EXP(E11)</f>
        <v>138.71852996956306</v>
      </c>
      <c r="D11">
        <f t="shared" si="0"/>
        <v>7.3132203870903014</v>
      </c>
      <c r="E11">
        <f>$E$14*D11^$E$15</f>
        <v>4.9324469158708562</v>
      </c>
      <c r="F11">
        <f t="shared" si="1"/>
        <v>4.9324469158708562</v>
      </c>
    </row>
    <row r="12" spans="1:6" x14ac:dyDescent="0.35">
      <c r="A12">
        <v>2000</v>
      </c>
      <c r="B12">
        <f>EXP(E12)</f>
        <v>247.22867052180106</v>
      </c>
      <c r="D12">
        <f t="shared" si="0"/>
        <v>7.6009024595420822</v>
      </c>
      <c r="E12">
        <f>$E$14*D12^$E$15</f>
        <v>5.5103136999334978</v>
      </c>
      <c r="F12">
        <f t="shared" si="1"/>
        <v>5.5103136999334978</v>
      </c>
    </row>
    <row r="14" spans="1:6" x14ac:dyDescent="0.35">
      <c r="D14" s="15" t="s">
        <v>115</v>
      </c>
      <c r="E14">
        <v>1.6289102585741178E-2</v>
      </c>
    </row>
    <row r="15" spans="1:6" x14ac:dyDescent="0.35">
      <c r="D15" s="15" t="s">
        <v>116</v>
      </c>
      <c r="E15">
        <v>2.8713579353488967</v>
      </c>
    </row>
    <row r="17" spans="1:6" x14ac:dyDescent="0.35">
      <c r="E17" t="s">
        <v>117</v>
      </c>
      <c r="F17">
        <f>SUMPRODUCT(Txn_Fee-Model_1,Txn_Fee-Model_1)</f>
        <v>8.6234698898823705</v>
      </c>
    </row>
    <row r="18" spans="1:6" x14ac:dyDescent="0.35">
      <c r="A18" t="s">
        <v>121</v>
      </c>
    </row>
    <row r="19" spans="1:6" ht="15" thickBot="1" x14ac:dyDescent="0.4"/>
    <row r="20" spans="1:6" x14ac:dyDescent="0.35">
      <c r="A20" s="33" t="s">
        <v>122</v>
      </c>
      <c r="B20" s="33"/>
    </row>
    <row r="21" spans="1:6" x14ac:dyDescent="0.35">
      <c r="A21" s="30" t="s">
        <v>123</v>
      </c>
      <c r="B21" s="30">
        <v>0.95955334647883661</v>
      </c>
    </row>
    <row r="22" spans="1:6" x14ac:dyDescent="0.35">
      <c r="A22" s="30" t="s">
        <v>124</v>
      </c>
      <c r="B22" s="30">
        <v>0.92074262473873425</v>
      </c>
    </row>
    <row r="23" spans="1:6" x14ac:dyDescent="0.35">
      <c r="A23" s="30" t="s">
        <v>125</v>
      </c>
      <c r="B23" s="30">
        <v>0.91193624970970477</v>
      </c>
    </row>
    <row r="24" spans="1:6" x14ac:dyDescent="0.35">
      <c r="A24" s="30" t="s">
        <v>126</v>
      </c>
      <c r="B24" s="30">
        <v>23.488898760242822</v>
      </c>
    </row>
    <row r="25" spans="1:6" ht="15" thickBot="1" x14ac:dyDescent="0.4">
      <c r="A25" s="31" t="s">
        <v>127</v>
      </c>
      <c r="B25" s="31">
        <v>11</v>
      </c>
    </row>
    <row r="27" spans="1:6" ht="15" thickBot="1" x14ac:dyDescent="0.4">
      <c r="A27" t="s">
        <v>128</v>
      </c>
    </row>
    <row r="28" spans="1:6" x14ac:dyDescent="0.35">
      <c r="A28" s="32"/>
      <c r="B28" s="32" t="s">
        <v>133</v>
      </c>
      <c r="C28" s="32" t="s">
        <v>134</v>
      </c>
      <c r="D28" s="32" t="s">
        <v>135</v>
      </c>
      <c r="E28" s="32" t="s">
        <v>136</v>
      </c>
      <c r="F28" s="32" t="s">
        <v>137</v>
      </c>
    </row>
    <row r="29" spans="1:6" x14ac:dyDescent="0.35">
      <c r="A29" s="30" t="s">
        <v>129</v>
      </c>
      <c r="B29" s="30">
        <v>1</v>
      </c>
      <c r="C29" s="30">
        <v>57685.463227460532</v>
      </c>
      <c r="D29" s="30">
        <v>57685.463227460532</v>
      </c>
      <c r="E29" s="30">
        <v>104.55410105787895</v>
      </c>
      <c r="F29" s="30">
        <v>2.9719619193214792E-6</v>
      </c>
    </row>
    <row r="30" spans="1:6" x14ac:dyDescent="0.35">
      <c r="A30" s="30" t="s">
        <v>130</v>
      </c>
      <c r="B30" s="30">
        <v>9</v>
      </c>
      <c r="C30" s="30">
        <v>4965.5552847204308</v>
      </c>
      <c r="D30" s="30">
        <v>551.72836496893672</v>
      </c>
      <c r="E30" s="30"/>
      <c r="F30" s="30"/>
    </row>
    <row r="31" spans="1:6" ht="15" thickBot="1" x14ac:dyDescent="0.4">
      <c r="A31" s="31" t="s">
        <v>131</v>
      </c>
      <c r="B31" s="31">
        <v>10</v>
      </c>
      <c r="C31" s="31">
        <v>62651.018512180963</v>
      </c>
      <c r="D31" s="31"/>
      <c r="E31" s="31"/>
      <c r="F31" s="31"/>
    </row>
    <row r="32" spans="1:6" ht="15" thickBot="1" x14ac:dyDescent="0.4"/>
    <row r="33" spans="1:9" x14ac:dyDescent="0.35">
      <c r="A33" s="32"/>
      <c r="B33" s="32" t="s">
        <v>138</v>
      </c>
      <c r="C33" s="32" t="s">
        <v>126</v>
      </c>
      <c r="D33" s="32" t="s">
        <v>139</v>
      </c>
      <c r="E33" s="32" t="s">
        <v>140</v>
      </c>
      <c r="F33" s="32" t="s">
        <v>141</v>
      </c>
      <c r="G33" s="32" t="s">
        <v>142</v>
      </c>
      <c r="H33" s="32" t="s">
        <v>143</v>
      </c>
      <c r="I33" s="32" t="s">
        <v>144</v>
      </c>
    </row>
    <row r="34" spans="1:9" x14ac:dyDescent="0.35">
      <c r="A34" s="30" t="s">
        <v>132</v>
      </c>
      <c r="B34" s="30">
        <v>-9.3771396822122668</v>
      </c>
      <c r="C34" s="30">
        <v>8.7786499735413681</v>
      </c>
      <c r="D34" s="30">
        <v>-1.0681755976687455</v>
      </c>
      <c r="E34" s="30">
        <v>0.31325351541656743</v>
      </c>
      <c r="F34" s="30">
        <v>-29.235825599557149</v>
      </c>
      <c r="G34" s="30">
        <v>10.481546235132615</v>
      </c>
      <c r="H34" s="30">
        <v>-29.235825599557149</v>
      </c>
      <c r="I34" s="30">
        <v>10.481546235132615</v>
      </c>
    </row>
    <row r="35" spans="1:9" ht="15" thickBot="1" x14ac:dyDescent="0.4">
      <c r="A35" s="31" t="s">
        <v>145</v>
      </c>
      <c r="B35" s="31">
        <v>0.1083263529512995</v>
      </c>
      <c r="C35" s="31">
        <v>1.0594088234748871E-2</v>
      </c>
      <c r="D35" s="31">
        <v>10.225169976967567</v>
      </c>
      <c r="E35" s="31">
        <v>2.9719619193214847E-6</v>
      </c>
      <c r="F35" s="31">
        <v>8.4360860367746149E-2</v>
      </c>
      <c r="G35" s="31">
        <v>0.13229184553485285</v>
      </c>
      <c r="H35" s="31">
        <v>8.4360860367746149E-2</v>
      </c>
      <c r="I35" s="31">
        <v>0.13229184553485285</v>
      </c>
    </row>
    <row r="39" spans="1:9" x14ac:dyDescent="0.35">
      <c r="A39" t="s">
        <v>146</v>
      </c>
    </row>
    <row r="40" spans="1:9" ht="15" thickBot="1" x14ac:dyDescent="0.4"/>
    <row r="41" spans="1:9" x14ac:dyDescent="0.35">
      <c r="A41" s="32" t="s">
        <v>147</v>
      </c>
      <c r="B41" s="32" t="s">
        <v>148</v>
      </c>
      <c r="C41" s="32" t="s">
        <v>149</v>
      </c>
    </row>
    <row r="42" spans="1:9" x14ac:dyDescent="0.35">
      <c r="A42" s="30">
        <v>1</v>
      </c>
      <c r="B42" s="30">
        <v>-9.2688133292609667</v>
      </c>
      <c r="C42" s="30">
        <v>9.3688133292609663</v>
      </c>
    </row>
    <row r="43" spans="1:9" x14ac:dyDescent="0.35">
      <c r="A43" s="30">
        <v>2</v>
      </c>
      <c r="B43" s="30">
        <v>-8.8355079174557698</v>
      </c>
      <c r="C43" s="30">
        <v>9.0855079174557698</v>
      </c>
    </row>
    <row r="44" spans="1:9" x14ac:dyDescent="0.35">
      <c r="A44" s="30">
        <v>3</v>
      </c>
      <c r="B44" s="30">
        <v>-8.2938761526992728</v>
      </c>
      <c r="C44" s="30">
        <v>8.7938761526992728</v>
      </c>
    </row>
    <row r="45" spans="1:9" x14ac:dyDescent="0.35">
      <c r="A45" s="30">
        <v>4</v>
      </c>
      <c r="B45" s="30">
        <v>-7.210612623186277</v>
      </c>
      <c r="C45" s="30">
        <v>8.210612623186277</v>
      </c>
    </row>
    <row r="46" spans="1:9" x14ac:dyDescent="0.35">
      <c r="A46" s="30">
        <v>5</v>
      </c>
      <c r="B46" s="30">
        <v>-3.9608220346472915</v>
      </c>
      <c r="C46" s="30">
        <v>6.4608220346472915</v>
      </c>
    </row>
    <row r="47" spans="1:9" x14ac:dyDescent="0.35">
      <c r="A47" s="30">
        <v>6</v>
      </c>
      <c r="B47" s="30">
        <v>1.4554956129176837</v>
      </c>
      <c r="C47" s="30">
        <v>3.5445043870823163</v>
      </c>
    </row>
    <row r="48" spans="1:9" x14ac:dyDescent="0.35">
      <c r="A48" s="30">
        <v>7</v>
      </c>
      <c r="B48" s="30">
        <v>12.288130908047634</v>
      </c>
      <c r="C48" s="30">
        <v>-2.2881309080476342</v>
      </c>
    </row>
    <row r="49" spans="1:3" x14ac:dyDescent="0.35">
      <c r="A49" s="30">
        <v>8</v>
      </c>
      <c r="B49" s="30">
        <v>44.786036793437482</v>
      </c>
      <c r="C49" s="30">
        <v>-19.786036793437482</v>
      </c>
    </row>
    <row r="50" spans="1:3" x14ac:dyDescent="0.35">
      <c r="A50" s="30">
        <v>9</v>
      </c>
      <c r="B50" s="30">
        <v>98.949213269087238</v>
      </c>
      <c r="C50" s="30">
        <v>-48.949213269087238</v>
      </c>
    </row>
    <row r="51" spans="1:3" x14ac:dyDescent="0.35">
      <c r="A51" s="30">
        <v>10</v>
      </c>
      <c r="B51" s="30">
        <v>153.11238974473699</v>
      </c>
      <c r="C51" s="30">
        <v>-14.393859775173922</v>
      </c>
    </row>
    <row r="52" spans="1:3" ht="15" thickBot="1" x14ac:dyDescent="0.4">
      <c r="A52" s="31">
        <v>11</v>
      </c>
      <c r="B52" s="31">
        <v>207.27556622038674</v>
      </c>
      <c r="C52" s="31">
        <v>39.953104301414328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DFB0F-FC7B-4ABB-8A9F-BA4369143012}">
  <dimension ref="A1:B15"/>
  <sheetViews>
    <sheetView workbookViewId="0">
      <selection activeCell="N13" sqref="N13"/>
    </sheetView>
  </sheetViews>
  <sheetFormatPr defaultRowHeight="14.5" x14ac:dyDescent="0.35"/>
  <cols>
    <col min="1" max="1" width="8.08984375" bestFit="1" customWidth="1"/>
    <col min="2" max="2" width="10.7265625" customWidth="1"/>
  </cols>
  <sheetData>
    <row r="1" spans="1:2" x14ac:dyDescent="0.35">
      <c r="A1" t="s">
        <v>151</v>
      </c>
      <c r="B1" t="s">
        <v>154</v>
      </c>
    </row>
    <row r="2" spans="1:2" x14ac:dyDescent="0.35">
      <c r="A2" s="12">
        <v>0</v>
      </c>
      <c r="B2" s="29">
        <f>B14</f>
        <v>10000</v>
      </c>
    </row>
    <row r="3" spans="1:2" x14ac:dyDescent="0.35">
      <c r="A3" s="12">
        <v>1</v>
      </c>
      <c r="B3" s="29">
        <f>SUM(B2*(1+$B$15)^A3)</f>
        <v>10487</v>
      </c>
    </row>
    <row r="4" spans="1:2" x14ac:dyDescent="0.35">
      <c r="A4" s="12">
        <v>2</v>
      </c>
      <c r="B4" s="29">
        <f t="shared" ref="B4:B12" si="0">SUM(B3*(1+$B$15)^A4)</f>
        <v>11533.305713029999</v>
      </c>
    </row>
    <row r="5" spans="1:2" x14ac:dyDescent="0.35">
      <c r="A5" s="12">
        <v>3</v>
      </c>
      <c r="B5" s="29">
        <f t="shared" si="0"/>
        <v>13301.714067021039</v>
      </c>
    </row>
    <row r="6" spans="1:2" x14ac:dyDescent="0.35">
      <c r="A6" s="12">
        <v>4</v>
      </c>
      <c r="B6" s="29">
        <f t="shared" si="0"/>
        <v>16088.393502908357</v>
      </c>
    </row>
    <row r="7" spans="1:2" x14ac:dyDescent="0.35">
      <c r="A7" s="12">
        <v>5</v>
      </c>
      <c r="B7" s="29">
        <f t="shared" si="0"/>
        <v>20406.523331115288</v>
      </c>
    </row>
    <row r="8" spans="1:2" x14ac:dyDescent="0.35">
      <c r="A8" s="12">
        <v>6</v>
      </c>
      <c r="B8" s="29">
        <f t="shared" si="0"/>
        <v>27144.173845248926</v>
      </c>
    </row>
    <row r="9" spans="1:2" x14ac:dyDescent="0.35">
      <c r="A9" s="12">
        <v>7</v>
      </c>
      <c r="B9" s="29">
        <f t="shared" si="0"/>
        <v>37864.785777796526</v>
      </c>
    </row>
    <row r="10" spans="1:2" x14ac:dyDescent="0.35">
      <c r="A10" s="12">
        <v>8</v>
      </c>
      <c r="B10" s="29">
        <f t="shared" si="0"/>
        <v>55391.821687692151</v>
      </c>
    </row>
    <row r="11" spans="1:2" x14ac:dyDescent="0.35">
      <c r="A11" s="12">
        <v>9</v>
      </c>
      <c r="B11" s="29">
        <f t="shared" si="0"/>
        <v>84978.10853003955</v>
      </c>
    </row>
    <row r="12" spans="1:2" x14ac:dyDescent="0.35">
      <c r="A12" s="12">
        <v>10</v>
      </c>
      <c r="B12" s="29">
        <f t="shared" si="0"/>
        <v>136716.12491641295</v>
      </c>
    </row>
    <row r="14" spans="1:2" x14ac:dyDescent="0.35">
      <c r="A14" t="s">
        <v>152</v>
      </c>
      <c r="B14">
        <v>10000</v>
      </c>
    </row>
    <row r="15" spans="1:2" x14ac:dyDescent="0.35">
      <c r="A15" t="s">
        <v>153</v>
      </c>
      <c r="B15">
        <v>4.87E-2</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97509-C616-42BA-920E-9DC5163D54E5}">
  <dimension ref="A1:B21"/>
  <sheetViews>
    <sheetView zoomScale="90" zoomScaleNormal="90" workbookViewId="0">
      <selection activeCell="M26" sqref="M26"/>
    </sheetView>
  </sheetViews>
  <sheetFormatPr defaultRowHeight="14.5" x14ac:dyDescent="0.35"/>
  <cols>
    <col min="2" max="2" width="14.6328125" bestFit="1" customWidth="1"/>
  </cols>
  <sheetData>
    <row r="1" spans="1:2" x14ac:dyDescent="0.35">
      <c r="A1" t="s">
        <v>15</v>
      </c>
      <c r="B1" t="s">
        <v>155</v>
      </c>
    </row>
    <row r="2" spans="1:2" x14ac:dyDescent="0.35">
      <c r="A2">
        <v>10</v>
      </c>
      <c r="B2">
        <v>1</v>
      </c>
    </row>
    <row r="3" spans="1:2" x14ac:dyDescent="0.35">
      <c r="A3">
        <v>20</v>
      </c>
      <c r="B3">
        <v>1.5</v>
      </c>
    </row>
    <row r="4" spans="1:2" x14ac:dyDescent="0.35">
      <c r="A4">
        <v>30</v>
      </c>
      <c r="B4">
        <v>2</v>
      </c>
    </row>
    <row r="5" spans="1:2" x14ac:dyDescent="0.35">
      <c r="A5">
        <v>40</v>
      </c>
      <c r="B5">
        <v>2.5</v>
      </c>
    </row>
    <row r="6" spans="1:2" x14ac:dyDescent="0.35">
      <c r="A6">
        <v>50</v>
      </c>
      <c r="B6">
        <v>2.8</v>
      </c>
    </row>
    <row r="7" spans="1:2" x14ac:dyDescent="0.35">
      <c r="A7">
        <v>60</v>
      </c>
      <c r="B7">
        <v>3</v>
      </c>
    </row>
    <row r="8" spans="1:2" x14ac:dyDescent="0.35">
      <c r="A8">
        <v>70</v>
      </c>
      <c r="B8">
        <v>3.2</v>
      </c>
    </row>
    <row r="9" spans="1:2" x14ac:dyDescent="0.35">
      <c r="A9">
        <v>80</v>
      </c>
      <c r="B9">
        <v>3.3</v>
      </c>
    </row>
    <row r="10" spans="1:2" x14ac:dyDescent="0.35">
      <c r="A10">
        <v>90</v>
      </c>
      <c r="B10">
        <v>3.4</v>
      </c>
    </row>
    <row r="11" spans="1:2" x14ac:dyDescent="0.35">
      <c r="A11">
        <v>100</v>
      </c>
      <c r="B11">
        <v>3.5</v>
      </c>
    </row>
    <row r="13" spans="1:2" x14ac:dyDescent="0.35">
      <c r="A13">
        <v>55</v>
      </c>
    </row>
    <row r="16" spans="1:2" x14ac:dyDescent="0.35">
      <c r="A16" t="s">
        <v>157</v>
      </c>
      <c r="B16" t="s">
        <v>156</v>
      </c>
    </row>
    <row r="17" spans="1:2" x14ac:dyDescent="0.35">
      <c r="A17" t="s">
        <v>158</v>
      </c>
      <c r="B17">
        <v>1.1640999999999999</v>
      </c>
    </row>
    <row r="18" spans="1:2" x14ac:dyDescent="0.35">
      <c r="A18" t="s">
        <v>159</v>
      </c>
      <c r="B18">
        <v>-1.8188</v>
      </c>
    </row>
    <row r="19" spans="1:2" x14ac:dyDescent="0.35">
      <c r="B19">
        <f>LN(A13)</f>
        <v>4.0073331852324712</v>
      </c>
    </row>
    <row r="21" spans="1:2" x14ac:dyDescent="0.35">
      <c r="A21" t="s">
        <v>157</v>
      </c>
      <c r="B21">
        <f>(B17*B19)+B18</f>
        <v>2.8461365609291192</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45214-7298-4405-9188-A122C93DDBBB}">
  <dimension ref="A1:H31"/>
  <sheetViews>
    <sheetView zoomScale="90" zoomScaleNormal="90" workbookViewId="0">
      <selection activeCell="S14" sqref="S14"/>
    </sheetView>
  </sheetViews>
  <sheetFormatPr defaultRowHeight="14.5" x14ac:dyDescent="0.35"/>
  <cols>
    <col min="2" max="2" width="13.54296875" bestFit="1" customWidth="1"/>
    <col min="3" max="3" width="14.1796875" customWidth="1"/>
    <col min="5" max="5" width="11.1796875" bestFit="1" customWidth="1"/>
    <col min="6" max="6" width="9.08984375" bestFit="1" customWidth="1"/>
    <col min="8" max="8" width="11.1796875" bestFit="1" customWidth="1"/>
  </cols>
  <sheetData>
    <row r="1" spans="1:8" x14ac:dyDescent="0.35">
      <c r="A1" s="34" t="s">
        <v>150</v>
      </c>
      <c r="B1" s="34" t="s">
        <v>160</v>
      </c>
      <c r="C1" s="34" t="s">
        <v>161</v>
      </c>
    </row>
    <row r="2" spans="1:8" x14ac:dyDescent="0.35">
      <c r="A2" s="34">
        <v>0</v>
      </c>
      <c r="B2" s="36">
        <v>7.0000000000000007E-2</v>
      </c>
      <c r="C2" s="34"/>
    </row>
    <row r="3" spans="1:8" x14ac:dyDescent="0.35">
      <c r="A3" s="34">
        <v>1</v>
      </c>
      <c r="B3" s="36">
        <v>5.27</v>
      </c>
      <c r="C3" s="41">
        <f>(B3-B2)/B2</f>
        <v>74.285714285714263</v>
      </c>
      <c r="D3" s="39"/>
      <c r="E3" s="40"/>
      <c r="F3" s="39"/>
      <c r="G3" s="39"/>
      <c r="H3" s="39"/>
    </row>
    <row r="4" spans="1:8" x14ac:dyDescent="0.35">
      <c r="A4" s="34">
        <v>2</v>
      </c>
      <c r="B4" s="35">
        <v>13.51</v>
      </c>
      <c r="C4" s="41">
        <f t="shared" ref="C4:C22" si="0">(B4-B3)/B3</f>
        <v>1.5635673624288426</v>
      </c>
    </row>
    <row r="5" spans="1:8" x14ac:dyDescent="0.35">
      <c r="A5" s="34">
        <v>3</v>
      </c>
      <c r="B5" s="35">
        <v>525</v>
      </c>
      <c r="C5" s="41">
        <f t="shared" si="0"/>
        <v>37.860103626943008</v>
      </c>
    </row>
    <row r="6" spans="1:8" x14ac:dyDescent="0.35">
      <c r="A6" s="34">
        <v>4</v>
      </c>
      <c r="B6" s="35">
        <v>525</v>
      </c>
      <c r="C6" s="41">
        <f t="shared" si="0"/>
        <v>0</v>
      </c>
    </row>
    <row r="7" spans="1:8" x14ac:dyDescent="0.35">
      <c r="A7" s="34"/>
      <c r="B7" s="35"/>
      <c r="C7" s="41"/>
    </row>
    <row r="8" spans="1:8" x14ac:dyDescent="0.35">
      <c r="A8" s="34">
        <v>4</v>
      </c>
      <c r="B8" s="35">
        <v>525</v>
      </c>
      <c r="C8" s="41">
        <f>C6</f>
        <v>0</v>
      </c>
    </row>
    <row r="9" spans="1:8" x14ac:dyDescent="0.35">
      <c r="A9" s="34">
        <v>5</v>
      </c>
      <c r="B9" s="35">
        <v>272</v>
      </c>
      <c r="C9" s="41">
        <f t="shared" si="0"/>
        <v>-0.48190476190476189</v>
      </c>
    </row>
    <row r="10" spans="1:8" x14ac:dyDescent="0.35">
      <c r="A10" s="34">
        <v>6</v>
      </c>
      <c r="B10" s="35">
        <v>567</v>
      </c>
      <c r="C10" s="41">
        <f t="shared" si="0"/>
        <v>1.0845588235294117</v>
      </c>
    </row>
    <row r="11" spans="1:8" x14ac:dyDescent="0.35">
      <c r="A11" s="34">
        <v>7</v>
      </c>
      <c r="B11" s="35">
        <v>4000</v>
      </c>
      <c r="C11" s="41">
        <f t="shared" si="0"/>
        <v>6.0546737213403876</v>
      </c>
      <c r="D11" s="10">
        <f>(C11-C10)/C10</f>
        <v>4.5826144142528324</v>
      </c>
    </row>
    <row r="12" spans="1:8" x14ac:dyDescent="0.35">
      <c r="A12" s="34">
        <v>8</v>
      </c>
      <c r="B12" s="35">
        <v>7575</v>
      </c>
      <c r="C12" s="41">
        <f t="shared" si="0"/>
        <v>0.89375000000000004</v>
      </c>
    </row>
    <row r="13" spans="1:8" x14ac:dyDescent="0.35">
      <c r="A13" s="34"/>
      <c r="B13" s="35"/>
      <c r="C13" s="41"/>
    </row>
    <row r="14" spans="1:8" x14ac:dyDescent="0.35">
      <c r="A14" s="34">
        <v>8</v>
      </c>
      <c r="B14" s="35">
        <v>7575</v>
      </c>
      <c r="C14" s="41">
        <f>C12</f>
        <v>0.89375000000000004</v>
      </c>
      <c r="E14" s="10">
        <f>AVERAGE(D11,D17)</f>
        <v>4.7111785444499823</v>
      </c>
    </row>
    <row r="15" spans="1:8" x14ac:dyDescent="0.35">
      <c r="A15" s="34">
        <v>9</v>
      </c>
      <c r="B15" s="35">
        <v>7194</v>
      </c>
      <c r="C15" s="41">
        <f t="shared" si="0"/>
        <v>-5.02970297029703E-2</v>
      </c>
    </row>
    <row r="16" spans="1:8" x14ac:dyDescent="0.35">
      <c r="A16" s="34">
        <v>10</v>
      </c>
      <c r="B16" s="35">
        <v>11194</v>
      </c>
      <c r="C16" s="41">
        <f t="shared" si="0"/>
        <v>0.55601890464275783</v>
      </c>
    </row>
    <row r="17" spans="1:5" x14ac:dyDescent="0.35">
      <c r="A17" s="34">
        <v>11</v>
      </c>
      <c r="B17" s="35">
        <v>47541</v>
      </c>
      <c r="C17" s="41">
        <f t="shared" si="0"/>
        <v>3.2470073253528677</v>
      </c>
      <c r="D17" s="10">
        <f>(C17-C16)/C16</f>
        <v>4.839742674647133</v>
      </c>
    </row>
    <row r="18" spans="1:5" x14ac:dyDescent="0.35">
      <c r="A18" s="34">
        <v>12</v>
      </c>
      <c r="B18" s="35">
        <v>19657</v>
      </c>
      <c r="C18" s="41">
        <f t="shared" si="0"/>
        <v>-0.5865253149912707</v>
      </c>
    </row>
    <row r="19" spans="1:5" x14ac:dyDescent="0.35">
      <c r="A19" s="34"/>
      <c r="B19" s="35"/>
      <c r="C19" s="41"/>
    </row>
    <row r="20" spans="1:5" x14ac:dyDescent="0.35">
      <c r="A20" s="34">
        <v>12</v>
      </c>
      <c r="B20" s="35">
        <v>19657</v>
      </c>
      <c r="C20" s="41">
        <f>C18</f>
        <v>-0.5865253149912707</v>
      </c>
    </row>
    <row r="21" spans="1:5" x14ac:dyDescent="0.35">
      <c r="A21" s="34">
        <v>13</v>
      </c>
      <c r="B21" s="35">
        <v>42258.2</v>
      </c>
      <c r="C21" s="41">
        <f t="shared" si="0"/>
        <v>1.1497787047870986</v>
      </c>
    </row>
    <row r="22" spans="1:5" x14ac:dyDescent="0.35">
      <c r="A22" s="34">
        <v>14</v>
      </c>
      <c r="B22" s="35">
        <v>65964.12</v>
      </c>
      <c r="C22" s="41">
        <f t="shared" si="0"/>
        <v>0.56097798770416152</v>
      </c>
      <c r="E22" s="44">
        <f>C22*E14</f>
        <v>2.6428674595805717</v>
      </c>
    </row>
    <row r="23" spans="1:5" x14ac:dyDescent="0.35">
      <c r="A23" s="34">
        <v>15</v>
      </c>
      <c r="B23" s="43">
        <f>B22*(1+C23)^1</f>
        <v>277302.96554614377</v>
      </c>
      <c r="C23" s="42">
        <f>C22+E22</f>
        <v>3.2038454472847331</v>
      </c>
      <c r="E23" s="43">
        <f>B22*C23</f>
        <v>211338.8455461438</v>
      </c>
    </row>
    <row r="24" spans="1:5" x14ac:dyDescent="0.35">
      <c r="A24" s="34">
        <v>16</v>
      </c>
      <c r="B24" s="35"/>
      <c r="C24" s="34"/>
    </row>
    <row r="26" spans="1:5" x14ac:dyDescent="0.35">
      <c r="C26" s="38"/>
    </row>
    <row r="28" spans="1:5" x14ac:dyDescent="0.35">
      <c r="B28" s="38"/>
    </row>
    <row r="30" spans="1:5" x14ac:dyDescent="0.35">
      <c r="B30" s="37"/>
    </row>
    <row r="31" spans="1:5" x14ac:dyDescent="0.35">
      <c r="B31" s="37"/>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4571A-2AF5-4673-8D97-6EA04355731B}">
  <dimension ref="A2:Q23"/>
  <sheetViews>
    <sheetView zoomScale="80" zoomScaleNormal="80" workbookViewId="0">
      <selection activeCell="R11" sqref="R11"/>
    </sheetView>
  </sheetViews>
  <sheetFormatPr defaultRowHeight="14.5" x14ac:dyDescent="0.35"/>
  <cols>
    <col min="1" max="1" width="20.54296875" customWidth="1"/>
    <col min="4" max="4" width="15.453125" customWidth="1"/>
    <col min="5" max="5" width="11.90625" customWidth="1"/>
    <col min="6" max="6" width="13.26953125" customWidth="1"/>
    <col min="7" max="7" width="16.6328125" customWidth="1"/>
    <col min="9" max="9" width="12.54296875" customWidth="1"/>
    <col min="13" max="13" width="11.26953125" customWidth="1"/>
    <col min="15" max="15" width="16" style="46" customWidth="1"/>
  </cols>
  <sheetData>
    <row r="2" spans="1:17" x14ac:dyDescent="0.35">
      <c r="O2" s="53" t="s">
        <v>171</v>
      </c>
      <c r="P2">
        <f>O3*K3*G7*C9</f>
        <v>0.39199999999999996</v>
      </c>
      <c r="Q2" t="s">
        <v>181</v>
      </c>
    </row>
    <row r="3" spans="1:17" x14ac:dyDescent="0.35">
      <c r="K3">
        <v>0.7</v>
      </c>
      <c r="M3" s="50" t="s">
        <v>169</v>
      </c>
      <c r="O3" s="45">
        <f>0.7</f>
        <v>0.7</v>
      </c>
    </row>
    <row r="4" spans="1:17" x14ac:dyDescent="0.35">
      <c r="K4" s="52" t="s">
        <v>167</v>
      </c>
      <c r="O4" s="53" t="s">
        <v>172</v>
      </c>
      <c r="P4">
        <f>O5*K3*G7</f>
        <v>0.16800000000000001</v>
      </c>
      <c r="Q4" t="s">
        <v>107</v>
      </c>
    </row>
    <row r="5" spans="1:17" x14ac:dyDescent="0.35">
      <c r="O5" s="45">
        <v>0.3</v>
      </c>
    </row>
    <row r="6" spans="1:17" x14ac:dyDescent="0.35">
      <c r="O6" s="53" t="str">
        <f>O2</f>
        <v>More Competition</v>
      </c>
      <c r="P6">
        <f>O7*K9*G7</f>
        <v>0.14399999999999999</v>
      </c>
      <c r="Q6" t="s">
        <v>185</v>
      </c>
    </row>
    <row r="7" spans="1:17" x14ac:dyDescent="0.35">
      <c r="G7">
        <v>0.8</v>
      </c>
      <c r="I7" s="50" t="str">
        <f>I14</f>
        <v>Adoption Rate</v>
      </c>
      <c r="M7" s="50" t="str">
        <f>M3</f>
        <v>Competition</v>
      </c>
      <c r="O7" s="45">
        <v>0.6</v>
      </c>
    </row>
    <row r="8" spans="1:17" x14ac:dyDescent="0.35">
      <c r="G8" s="52" t="s">
        <v>164</v>
      </c>
      <c r="K8" s="52" t="s">
        <v>168</v>
      </c>
      <c r="O8" s="53" t="str">
        <f>O4</f>
        <v>Less Competition</v>
      </c>
      <c r="P8">
        <f>O9*K9*G7</f>
        <v>9.6000000000000002E-2</v>
      </c>
      <c r="Q8" t="s">
        <v>182</v>
      </c>
    </row>
    <row r="9" spans="1:17" x14ac:dyDescent="0.35">
      <c r="C9">
        <f>1</f>
        <v>1</v>
      </c>
      <c r="K9">
        <v>0.3</v>
      </c>
      <c r="O9" s="45">
        <v>0.4</v>
      </c>
    </row>
    <row r="10" spans="1:17" x14ac:dyDescent="0.35">
      <c r="A10" s="48" t="s">
        <v>162</v>
      </c>
      <c r="C10" s="51" t="s">
        <v>163</v>
      </c>
      <c r="E10" s="49" t="s">
        <v>170</v>
      </c>
    </row>
    <row r="11" spans="1:17" x14ac:dyDescent="0.35">
      <c r="A11" s="46"/>
      <c r="C11">
        <v>1</v>
      </c>
      <c r="K11">
        <v>0.65</v>
      </c>
      <c r="O11" s="53" t="str">
        <f>O6</f>
        <v>More Competition</v>
      </c>
      <c r="P11">
        <f>O12*K11*G13</f>
        <v>9.0999999999999998E-2</v>
      </c>
      <c r="Q11" t="s">
        <v>183</v>
      </c>
    </row>
    <row r="12" spans="1:17" x14ac:dyDescent="0.35">
      <c r="G12" s="52" t="s">
        <v>165</v>
      </c>
      <c r="K12" s="52" t="str">
        <f>K4</f>
        <v>High</v>
      </c>
      <c r="M12" s="50" t="str">
        <f>M7</f>
        <v>Competition</v>
      </c>
      <c r="O12" s="45">
        <v>0.7</v>
      </c>
    </row>
    <row r="13" spans="1:17" x14ac:dyDescent="0.35">
      <c r="G13">
        <v>0.2</v>
      </c>
      <c r="O13" s="53" t="str">
        <f>O8</f>
        <v>Less Competition</v>
      </c>
      <c r="P13">
        <f>P11</f>
        <v>9.0999999999999998E-2</v>
      </c>
      <c r="Q13" t="s">
        <v>108</v>
      </c>
    </row>
    <row r="14" spans="1:17" x14ac:dyDescent="0.35">
      <c r="I14" s="50" t="s">
        <v>166</v>
      </c>
      <c r="O14" s="45">
        <v>0.3</v>
      </c>
    </row>
    <row r="15" spans="1:17" x14ac:dyDescent="0.35">
      <c r="A15" t="s">
        <v>173</v>
      </c>
      <c r="B15" t="s">
        <v>179</v>
      </c>
      <c r="C15" t="s">
        <v>174</v>
      </c>
      <c r="D15" t="s">
        <v>180</v>
      </c>
      <c r="E15" t="s">
        <v>174</v>
      </c>
      <c r="F15" t="s">
        <v>188</v>
      </c>
      <c r="G15" t="s">
        <v>187</v>
      </c>
      <c r="O15" s="53" t="str">
        <f>O11</f>
        <v>More Competition</v>
      </c>
      <c r="P15">
        <f>O16*K17*G13</f>
        <v>3.4999999999999996E-2</v>
      </c>
      <c r="Q15" t="s">
        <v>186</v>
      </c>
    </row>
    <row r="16" spans="1:17" x14ac:dyDescent="0.35">
      <c r="A16" t="s">
        <v>175</v>
      </c>
      <c r="B16">
        <v>0.3</v>
      </c>
      <c r="C16">
        <v>1</v>
      </c>
      <c r="D16">
        <f>B20+B18+B16</f>
        <v>0.55000000000000004</v>
      </c>
      <c r="E16">
        <v>2</v>
      </c>
      <c r="F16">
        <v>0.75</v>
      </c>
      <c r="G16" s="47">
        <f>P4</f>
        <v>0.16800000000000001</v>
      </c>
      <c r="K16" s="52" t="str">
        <f>K8</f>
        <v>Low</v>
      </c>
      <c r="M16" s="50" t="str">
        <f>M12</f>
        <v>Competition</v>
      </c>
      <c r="O16" s="45">
        <v>0.5</v>
      </c>
    </row>
    <row r="17" spans="1:17" x14ac:dyDescent="0.35">
      <c r="A17" t="s">
        <v>172</v>
      </c>
      <c r="B17">
        <v>0.25</v>
      </c>
      <c r="C17">
        <v>2</v>
      </c>
      <c r="D17">
        <f>B18+B16+B17</f>
        <v>0.75</v>
      </c>
      <c r="E17">
        <v>6</v>
      </c>
      <c r="F17">
        <v>0.7</v>
      </c>
      <c r="G17" s="47">
        <f>P13</f>
        <v>9.0999999999999998E-2</v>
      </c>
      <c r="K17">
        <v>0.35</v>
      </c>
      <c r="O17" s="53" t="str">
        <f>O13</f>
        <v>Less Competition</v>
      </c>
      <c r="P17">
        <f>O18*K17*G13</f>
        <v>3.4999999999999996E-2</v>
      </c>
      <c r="Q17" t="s">
        <v>184</v>
      </c>
    </row>
    <row r="18" spans="1:17" x14ac:dyDescent="0.35">
      <c r="A18" t="s">
        <v>176</v>
      </c>
      <c r="B18">
        <v>0.2</v>
      </c>
      <c r="C18">
        <v>3</v>
      </c>
      <c r="D18">
        <f>B20+B21+B18</f>
        <v>0.30000000000000004</v>
      </c>
      <c r="E18">
        <v>1</v>
      </c>
      <c r="F18">
        <v>0.55000000000000004</v>
      </c>
      <c r="G18" s="47">
        <f>P2</f>
        <v>0.39199999999999996</v>
      </c>
      <c r="O18" s="45">
        <v>0.5</v>
      </c>
    </row>
    <row r="19" spans="1:17" x14ac:dyDescent="0.35">
      <c r="A19" t="s">
        <v>177</v>
      </c>
      <c r="B19">
        <v>0.15</v>
      </c>
      <c r="C19">
        <v>4</v>
      </c>
      <c r="D19">
        <f>B17+B21+B18</f>
        <v>0.5</v>
      </c>
      <c r="E19">
        <v>4</v>
      </c>
      <c r="F19">
        <v>0.5</v>
      </c>
      <c r="G19" s="47">
        <f>P8</f>
        <v>9.6000000000000002E-2</v>
      </c>
    </row>
    <row r="20" spans="1:17" x14ac:dyDescent="0.35">
      <c r="A20" t="s">
        <v>171</v>
      </c>
      <c r="B20">
        <v>0.05</v>
      </c>
      <c r="C20">
        <v>5</v>
      </c>
      <c r="D20">
        <f>B19+B16+B20</f>
        <v>0.49999999999999994</v>
      </c>
      <c r="E20">
        <v>5</v>
      </c>
      <c r="F20">
        <v>0.49999999999999994</v>
      </c>
      <c r="G20" s="47">
        <f>P11</f>
        <v>9.0999999999999998E-2</v>
      </c>
    </row>
    <row r="21" spans="1:17" x14ac:dyDescent="0.35">
      <c r="A21" t="s">
        <v>178</v>
      </c>
      <c r="B21">
        <v>0.05</v>
      </c>
      <c r="C21">
        <v>6</v>
      </c>
      <c r="D21">
        <f>B19+B16+B17</f>
        <v>0.7</v>
      </c>
      <c r="E21">
        <v>8</v>
      </c>
      <c r="F21">
        <v>0.44999999999999996</v>
      </c>
      <c r="G21" s="47">
        <f>P17</f>
        <v>3.4999999999999996E-2</v>
      </c>
    </row>
    <row r="22" spans="1:17" x14ac:dyDescent="0.35">
      <c r="C22">
        <v>7</v>
      </c>
      <c r="D22">
        <f>B19+B20+B21</f>
        <v>0.25</v>
      </c>
      <c r="E22">
        <v>3</v>
      </c>
      <c r="F22">
        <v>0.30000000000000004</v>
      </c>
      <c r="G22" s="47">
        <f>P6</f>
        <v>0.14399999999999999</v>
      </c>
    </row>
    <row r="23" spans="1:17" x14ac:dyDescent="0.35">
      <c r="C23">
        <v>8</v>
      </c>
      <c r="D23">
        <f>B21+B17+B19</f>
        <v>0.44999999999999996</v>
      </c>
      <c r="E23">
        <v>7</v>
      </c>
      <c r="F23">
        <v>0.25</v>
      </c>
      <c r="G23" s="47">
        <f>P15</f>
        <v>3.4999999999999996E-2</v>
      </c>
    </row>
  </sheetData>
  <sortState ref="C16:D23">
    <sortCondition descending="1" ref="D26:D33"/>
  </sortState>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7998C-6BFC-4AE5-B1BE-1ECB5BD8EB8B}">
  <dimension ref="A1:T23"/>
  <sheetViews>
    <sheetView zoomScale="70" zoomScaleNormal="70" workbookViewId="0">
      <selection activeCell="W25" sqref="W25"/>
    </sheetView>
  </sheetViews>
  <sheetFormatPr defaultRowHeight="14.5" x14ac:dyDescent="0.35"/>
  <cols>
    <col min="1" max="1" width="10.08984375" customWidth="1"/>
    <col min="3" max="4" width="10.36328125" customWidth="1"/>
    <col min="5" max="5" width="7.90625" customWidth="1"/>
    <col min="7" max="8" width="10" customWidth="1"/>
    <col min="9" max="9" width="9.08984375" customWidth="1"/>
    <col min="11" max="12" width="13.36328125" customWidth="1"/>
    <col min="13" max="13" width="14.08984375" customWidth="1"/>
    <col min="14" max="14" width="12.90625" customWidth="1"/>
    <col min="15" max="15" width="11.90625" customWidth="1"/>
    <col min="17" max="17" width="13.81640625" bestFit="1" customWidth="1"/>
    <col min="18" max="18" width="14.1796875" bestFit="1" customWidth="1"/>
    <col min="19" max="19" width="11.08984375" bestFit="1" customWidth="1"/>
  </cols>
  <sheetData>
    <row r="1" spans="1:20" x14ac:dyDescent="0.35">
      <c r="M1">
        <v>0.7</v>
      </c>
      <c r="N1" t="s">
        <v>187</v>
      </c>
      <c r="O1" t="s">
        <v>198</v>
      </c>
      <c r="Q1" t="s">
        <v>204</v>
      </c>
      <c r="R1" t="s">
        <v>203</v>
      </c>
      <c r="S1" t="str">
        <f>O1</f>
        <v>Scenario s/n</v>
      </c>
      <c r="T1" t="s">
        <v>188</v>
      </c>
    </row>
    <row r="2" spans="1:20" x14ac:dyDescent="0.35">
      <c r="I2">
        <v>0.7</v>
      </c>
      <c r="M2" s="57" t="s">
        <v>191</v>
      </c>
      <c r="N2">
        <f>M1*I2*E5</f>
        <v>0.19599999999999998</v>
      </c>
      <c r="O2">
        <v>1</v>
      </c>
      <c r="Q2" t="s">
        <v>199</v>
      </c>
      <c r="R2">
        <v>0.4</v>
      </c>
      <c r="S2">
        <v>1</v>
      </c>
      <c r="T2">
        <v>240</v>
      </c>
    </row>
    <row r="3" spans="1:20" x14ac:dyDescent="0.35">
      <c r="Q3" t="s">
        <v>200</v>
      </c>
      <c r="R3">
        <v>0.3</v>
      </c>
      <c r="S3">
        <v>2</v>
      </c>
      <c r="T3">
        <v>12.000000000000002</v>
      </c>
    </row>
    <row r="4" spans="1:20" x14ac:dyDescent="0.35">
      <c r="I4" s="57" t="s">
        <v>196</v>
      </c>
      <c r="K4" s="56" t="s">
        <v>166</v>
      </c>
      <c r="M4">
        <v>0.3</v>
      </c>
      <c r="Q4" t="s">
        <v>191</v>
      </c>
      <c r="R4">
        <v>0.2</v>
      </c>
      <c r="S4">
        <v>3</v>
      </c>
      <c r="T4">
        <v>32</v>
      </c>
    </row>
    <row r="5" spans="1:20" x14ac:dyDescent="0.35">
      <c r="E5">
        <v>0.4</v>
      </c>
      <c r="M5" s="57" t="s">
        <v>192</v>
      </c>
      <c r="N5">
        <f>M4*I2*E5</f>
        <v>8.4000000000000005E-2</v>
      </c>
      <c r="O5">
        <v>2</v>
      </c>
      <c r="Q5" t="s">
        <v>201</v>
      </c>
      <c r="R5">
        <v>0.05</v>
      </c>
      <c r="S5">
        <v>4</v>
      </c>
      <c r="T5">
        <v>1.6</v>
      </c>
    </row>
    <row r="6" spans="1:20" x14ac:dyDescent="0.35">
      <c r="Q6" t="s">
        <v>202</v>
      </c>
      <c r="R6">
        <v>0.04</v>
      </c>
      <c r="S6">
        <v>5</v>
      </c>
      <c r="T6">
        <v>30</v>
      </c>
    </row>
    <row r="7" spans="1:20" x14ac:dyDescent="0.35">
      <c r="E7" s="57" t="s">
        <v>194</v>
      </c>
      <c r="G7" s="56" t="s">
        <v>193</v>
      </c>
      <c r="M7">
        <v>0.4</v>
      </c>
      <c r="Q7" t="s">
        <v>192</v>
      </c>
      <c r="R7">
        <v>0.01</v>
      </c>
      <c r="S7">
        <v>6</v>
      </c>
      <c r="T7">
        <v>1.4999999999999998</v>
      </c>
    </row>
    <row r="8" spans="1:20" x14ac:dyDescent="0.35">
      <c r="I8">
        <v>0.3</v>
      </c>
      <c r="M8" s="57" t="s">
        <v>191</v>
      </c>
      <c r="N8">
        <f>M7*I8*E5</f>
        <v>4.8000000000000001E-2</v>
      </c>
      <c r="O8">
        <v>3</v>
      </c>
      <c r="S8">
        <v>7</v>
      </c>
      <c r="T8">
        <v>4</v>
      </c>
    </row>
    <row r="9" spans="1:20" x14ac:dyDescent="0.35">
      <c r="S9">
        <v>8</v>
      </c>
      <c r="T9">
        <v>0.2</v>
      </c>
    </row>
    <row r="10" spans="1:20" x14ac:dyDescent="0.35">
      <c r="I10" s="57" t="s">
        <v>197</v>
      </c>
      <c r="K10" s="56" t="str">
        <f>K4</f>
        <v>Adoption Rate</v>
      </c>
      <c r="M10">
        <v>0.6</v>
      </c>
    </row>
    <row r="11" spans="1:20" x14ac:dyDescent="0.35">
      <c r="M11" s="57" t="s">
        <v>192</v>
      </c>
      <c r="N11">
        <f>M10*I8*E5</f>
        <v>7.1999999999999995E-2</v>
      </c>
      <c r="O11">
        <v>4</v>
      </c>
    </row>
    <row r="13" spans="1:20" ht="29" x14ac:dyDescent="0.35">
      <c r="A13" s="55" t="s">
        <v>189</v>
      </c>
      <c r="C13" s="55" t="s">
        <v>190</v>
      </c>
      <c r="D13" s="54"/>
      <c r="M13">
        <v>0.7</v>
      </c>
    </row>
    <row r="14" spans="1:20" x14ac:dyDescent="0.35">
      <c r="A14" s="54"/>
      <c r="C14" s="54"/>
      <c r="D14" s="54"/>
      <c r="I14">
        <v>0.6</v>
      </c>
      <c r="M14" s="57" t="s">
        <v>191</v>
      </c>
      <c r="N14">
        <f>M13*I14*E17</f>
        <v>0.252</v>
      </c>
      <c r="O14">
        <v>5</v>
      </c>
    </row>
    <row r="15" spans="1:20" x14ac:dyDescent="0.35">
      <c r="A15" s="54"/>
      <c r="C15" s="54"/>
      <c r="D15" s="54"/>
    </row>
    <row r="16" spans="1:20" x14ac:dyDescent="0.35">
      <c r="A16" s="54"/>
      <c r="C16" s="54"/>
      <c r="D16" s="54"/>
      <c r="I16" s="57" t="s">
        <v>196</v>
      </c>
      <c r="K16" s="56" t="str">
        <f>K4</f>
        <v>Adoption Rate</v>
      </c>
      <c r="M16">
        <v>0.3</v>
      </c>
    </row>
    <row r="17" spans="5:15" x14ac:dyDescent="0.35">
      <c r="E17">
        <v>0.6</v>
      </c>
      <c r="M17" s="57" t="s">
        <v>192</v>
      </c>
      <c r="N17">
        <f>M16*I14*E17</f>
        <v>0.108</v>
      </c>
      <c r="O17">
        <v>6</v>
      </c>
    </row>
    <row r="19" spans="5:15" x14ac:dyDescent="0.35">
      <c r="E19" s="57" t="s">
        <v>195</v>
      </c>
      <c r="G19" s="56" t="s">
        <v>193</v>
      </c>
      <c r="M19">
        <v>0.45</v>
      </c>
    </row>
    <row r="20" spans="5:15" x14ac:dyDescent="0.35">
      <c r="I20">
        <v>0.4</v>
      </c>
      <c r="M20" s="57" t="s">
        <v>191</v>
      </c>
      <c r="N20">
        <f>M19*I20*E17</f>
        <v>0.10800000000000001</v>
      </c>
      <c r="O20">
        <v>7</v>
      </c>
    </row>
    <row r="22" spans="5:15" x14ac:dyDescent="0.35">
      <c r="I22" s="57" t="s">
        <v>197</v>
      </c>
      <c r="K22" s="56" t="str">
        <f>K4</f>
        <v>Adoption Rate</v>
      </c>
      <c r="M22">
        <v>0.55000000000000004</v>
      </c>
    </row>
    <row r="23" spans="5:15" x14ac:dyDescent="0.35">
      <c r="M23" s="57" t="s">
        <v>192</v>
      </c>
      <c r="N23">
        <f>M22*I20*E17</f>
        <v>0.13200000000000001</v>
      </c>
      <c r="O23">
        <v>8</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D41CB-C234-43BF-B49F-0B1058C3C2F6}">
  <dimension ref="A1:I20"/>
  <sheetViews>
    <sheetView zoomScale="90" zoomScaleNormal="90" workbookViewId="0">
      <selection activeCell="G21" sqref="G21"/>
    </sheetView>
  </sheetViews>
  <sheetFormatPr defaultRowHeight="14.5" x14ac:dyDescent="0.35"/>
  <cols>
    <col min="1" max="1" width="11.36328125" bestFit="1" customWidth="1"/>
    <col min="2" max="2" width="9" customWidth="1"/>
    <col min="7" max="7" width="15.81640625" bestFit="1" customWidth="1"/>
  </cols>
  <sheetData>
    <row r="1" spans="1:9" x14ac:dyDescent="0.35">
      <c r="I1">
        <v>2</v>
      </c>
    </row>
    <row r="2" spans="1:9" x14ac:dyDescent="0.35">
      <c r="G2">
        <v>0.7</v>
      </c>
    </row>
    <row r="3" spans="1:9" x14ac:dyDescent="0.35">
      <c r="E3">
        <v>0.9</v>
      </c>
      <c r="G3" s="57" t="s">
        <v>211</v>
      </c>
      <c r="H3" s="7">
        <f>(G2*E3)/$I$1</f>
        <v>0.315</v>
      </c>
    </row>
    <row r="4" spans="1:9" x14ac:dyDescent="0.35">
      <c r="E4" s="56" t="s">
        <v>208</v>
      </c>
      <c r="G4">
        <v>0.3</v>
      </c>
      <c r="H4" s="7"/>
    </row>
    <row r="5" spans="1:9" x14ac:dyDescent="0.35">
      <c r="G5" s="57" t="s">
        <v>210</v>
      </c>
      <c r="H5" s="7">
        <f>(G4*E7)/$I$1</f>
        <v>1.4999999999999999E-2</v>
      </c>
    </row>
    <row r="6" spans="1:9" x14ac:dyDescent="0.35">
      <c r="C6" s="57" t="s">
        <v>207</v>
      </c>
      <c r="G6">
        <v>0.7</v>
      </c>
      <c r="H6" s="7"/>
    </row>
    <row r="7" spans="1:9" x14ac:dyDescent="0.35">
      <c r="E7">
        <v>0.1</v>
      </c>
      <c r="G7" s="57" t="s">
        <v>212</v>
      </c>
      <c r="H7" s="7">
        <f>(G6*E7)/$I$1</f>
        <v>3.4999999999999996E-2</v>
      </c>
    </row>
    <row r="8" spans="1:9" x14ac:dyDescent="0.35">
      <c r="E8" s="56" t="s">
        <v>209</v>
      </c>
      <c r="G8">
        <v>0.3</v>
      </c>
      <c r="H8" s="7"/>
    </row>
    <row r="9" spans="1:9" x14ac:dyDescent="0.35">
      <c r="G9" s="57" t="s">
        <v>213</v>
      </c>
      <c r="H9" s="7">
        <f>(G8*E7)/$I$1</f>
        <v>1.4999999999999999E-2</v>
      </c>
    </row>
    <row r="10" spans="1:9" x14ac:dyDescent="0.35">
      <c r="A10" s="56" t="s">
        <v>205</v>
      </c>
      <c r="G10">
        <v>0.9</v>
      </c>
      <c r="H10" s="7"/>
    </row>
    <row r="11" spans="1:9" x14ac:dyDescent="0.35">
      <c r="E11">
        <v>0.9</v>
      </c>
      <c r="G11" s="57" t="s">
        <v>214</v>
      </c>
      <c r="H11" s="7">
        <f t="shared" ref="H11:H15" si="0">(G10*E11)/$I$1</f>
        <v>0.40500000000000003</v>
      </c>
    </row>
    <row r="12" spans="1:9" x14ac:dyDescent="0.35">
      <c r="E12" s="56" t="s">
        <v>208</v>
      </c>
      <c r="G12">
        <v>0.1</v>
      </c>
      <c r="H12" s="7"/>
    </row>
    <row r="13" spans="1:9" x14ac:dyDescent="0.35">
      <c r="G13" s="57" t="s">
        <v>215</v>
      </c>
      <c r="H13" s="7">
        <f>(G12*E11)/$I$1</f>
        <v>4.5000000000000005E-2</v>
      </c>
    </row>
    <row r="14" spans="1:9" x14ac:dyDescent="0.35">
      <c r="C14" s="57" t="s">
        <v>206</v>
      </c>
      <c r="G14">
        <v>0.9</v>
      </c>
      <c r="H14" s="7"/>
    </row>
    <row r="15" spans="1:9" x14ac:dyDescent="0.35">
      <c r="E15">
        <v>0.1</v>
      </c>
      <c r="G15" s="57" t="s">
        <v>216</v>
      </c>
      <c r="H15" s="7">
        <f t="shared" si="0"/>
        <v>4.5000000000000005E-2</v>
      </c>
    </row>
    <row r="16" spans="1:9" x14ac:dyDescent="0.35">
      <c r="E16" s="56" t="s">
        <v>209</v>
      </c>
      <c r="G16">
        <v>0.1</v>
      </c>
      <c r="H16" s="7"/>
    </row>
    <row r="17" spans="4:8" x14ac:dyDescent="0.35">
      <c r="G17" s="57" t="s">
        <v>217</v>
      </c>
      <c r="H17" s="7">
        <f>(G16*E15)/$I$1</f>
        <v>5.000000000000001E-3</v>
      </c>
    </row>
    <row r="20" spans="4:8" x14ac:dyDescent="0.35">
      <c r="D20" s="58">
        <f>SUM(H11,H3)</f>
        <v>0.72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E5A71-C536-42BB-8BEB-A876FAF3CC30}">
  <dimension ref="A1:D17"/>
  <sheetViews>
    <sheetView workbookViewId="0">
      <selection sqref="A1:B11"/>
    </sheetView>
  </sheetViews>
  <sheetFormatPr defaultRowHeight="14.5" x14ac:dyDescent="0.35"/>
  <cols>
    <col min="1" max="1" width="10.453125" bestFit="1" customWidth="1"/>
    <col min="2" max="2" width="24.453125" customWidth="1"/>
    <col min="3" max="3" width="10" customWidth="1"/>
  </cols>
  <sheetData>
    <row r="1" spans="1:4" x14ac:dyDescent="0.35">
      <c r="A1" t="s">
        <v>11</v>
      </c>
      <c r="B1" t="s">
        <v>13</v>
      </c>
    </row>
    <row r="2" spans="1:4" x14ac:dyDescent="0.35">
      <c r="A2" s="1">
        <v>44927</v>
      </c>
      <c r="B2" s="2">
        <f ca="1">RANDBETWEEN(30000,34000)</f>
        <v>30397</v>
      </c>
    </row>
    <row r="3" spans="1:4" x14ac:dyDescent="0.35">
      <c r="A3" s="1">
        <v>44928</v>
      </c>
      <c r="B3" s="2">
        <f t="shared" ref="B3:B11" ca="1" si="0">RANDBETWEEN(30000,34000)</f>
        <v>33077</v>
      </c>
      <c r="C3" s="4">
        <f ca="1">(B3-B2)/B2</f>
        <v>8.8166595387702731E-2</v>
      </c>
    </row>
    <row r="4" spans="1:4" x14ac:dyDescent="0.35">
      <c r="A4" s="1">
        <v>44929</v>
      </c>
      <c r="B4" s="2">
        <f t="shared" ca="1" si="0"/>
        <v>31954</v>
      </c>
      <c r="C4" s="4">
        <f t="shared" ref="C4:C11" ca="1" si="1">(B4-B3)/B3</f>
        <v>-3.3951083834688756E-2</v>
      </c>
    </row>
    <row r="5" spans="1:4" x14ac:dyDescent="0.35">
      <c r="A5" s="1">
        <v>44930</v>
      </c>
      <c r="B5" s="2">
        <f t="shared" ca="1" si="0"/>
        <v>30852</v>
      </c>
      <c r="C5" s="4">
        <f t="shared" ca="1" si="1"/>
        <v>-3.4487075170557678E-2</v>
      </c>
    </row>
    <row r="6" spans="1:4" x14ac:dyDescent="0.35">
      <c r="A6" s="1">
        <v>44931</v>
      </c>
      <c r="B6" s="2">
        <f t="shared" ca="1" si="0"/>
        <v>32840</v>
      </c>
      <c r="C6" s="4">
        <f t="shared" ca="1" si="1"/>
        <v>6.4436665370154286E-2</v>
      </c>
    </row>
    <row r="7" spans="1:4" x14ac:dyDescent="0.35">
      <c r="A7" s="1">
        <v>44932</v>
      </c>
      <c r="B7" s="2">
        <f t="shared" ca="1" si="0"/>
        <v>31726</v>
      </c>
      <c r="C7" s="4">
        <f t="shared" ca="1" si="1"/>
        <v>-3.392204628501827E-2</v>
      </c>
    </row>
    <row r="8" spans="1:4" x14ac:dyDescent="0.35">
      <c r="A8" s="1">
        <v>44933</v>
      </c>
      <c r="B8" s="2">
        <f t="shared" ca="1" si="0"/>
        <v>31611</v>
      </c>
      <c r="C8" s="4">
        <f t="shared" ca="1" si="1"/>
        <v>-3.6247872407489125E-3</v>
      </c>
    </row>
    <row r="9" spans="1:4" x14ac:dyDescent="0.35">
      <c r="A9" s="1">
        <v>44934</v>
      </c>
      <c r="B9" s="2">
        <f t="shared" ca="1" si="0"/>
        <v>30397</v>
      </c>
      <c r="C9" s="4">
        <f t="shared" ca="1" si="1"/>
        <v>-3.8404352915124479E-2</v>
      </c>
    </row>
    <row r="10" spans="1:4" x14ac:dyDescent="0.35">
      <c r="A10" s="1">
        <v>44935</v>
      </c>
      <c r="B10" s="2">
        <f t="shared" ca="1" si="0"/>
        <v>30778</v>
      </c>
      <c r="C10" s="4">
        <f t="shared" ca="1" si="1"/>
        <v>1.2534131657729382E-2</v>
      </c>
    </row>
    <row r="11" spans="1:4" x14ac:dyDescent="0.35">
      <c r="A11" s="1">
        <v>44936</v>
      </c>
      <c r="B11" s="2">
        <f t="shared" ca="1" si="0"/>
        <v>32794</v>
      </c>
      <c r="C11" s="4">
        <f t="shared" ca="1" si="1"/>
        <v>6.5501332120345701E-2</v>
      </c>
    </row>
    <row r="13" spans="1:4" x14ac:dyDescent="0.35">
      <c r="C13" t="s">
        <v>20</v>
      </c>
      <c r="D13" s="5">
        <f ca="1">AVERAGE(C3:C11)</f>
        <v>9.5832643433104436E-3</v>
      </c>
    </row>
    <row r="14" spans="1:4" x14ac:dyDescent="0.35">
      <c r="C14" t="s">
        <v>21</v>
      </c>
      <c r="D14">
        <f ca="1">_xlfn.STDEV.S(B3:B11)</f>
        <v>979.38922293437554</v>
      </c>
    </row>
    <row r="17" spans="2:2" x14ac:dyDescent="0.35">
      <c r="B17" s="6">
        <f ca="1">_xlfn.NORM.DIST(B11,D13,D14,FALSE)</f>
        <v>1.4040520174076104E-247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0957A-36C5-475D-9B44-C9A706680375}">
  <dimension ref="A1:Q26"/>
  <sheetViews>
    <sheetView zoomScale="70" zoomScaleNormal="70" workbookViewId="0">
      <selection activeCell="O38" sqref="O38"/>
    </sheetView>
  </sheetViews>
  <sheetFormatPr defaultRowHeight="14.5" x14ac:dyDescent="0.35"/>
  <cols>
    <col min="1" max="1" width="11" bestFit="1" customWidth="1"/>
    <col min="2" max="2" width="8.81640625" customWidth="1"/>
    <col min="3" max="3" width="10.6328125" customWidth="1"/>
    <col min="4" max="4" width="22.26953125" customWidth="1"/>
    <col min="5" max="5" width="25.36328125" customWidth="1"/>
    <col min="6" max="6" width="9.1796875" style="10" customWidth="1"/>
    <col min="7" max="7" width="13.26953125" customWidth="1"/>
    <col min="9" max="9" width="13.36328125" bestFit="1" customWidth="1"/>
    <col min="10" max="11" width="21.36328125" customWidth="1"/>
    <col min="12" max="12" width="11.90625" style="10" customWidth="1"/>
    <col min="13" max="13" width="11.36328125" customWidth="1"/>
    <col min="14" max="14" width="10" bestFit="1" customWidth="1"/>
    <col min="15" max="15" width="10.90625" customWidth="1"/>
    <col min="16" max="16" width="15.36328125" customWidth="1"/>
    <col min="17" max="17" width="19.453125" customWidth="1"/>
  </cols>
  <sheetData>
    <row r="1" spans="1:17" ht="21" x14ac:dyDescent="0.5">
      <c r="A1" s="59" t="s">
        <v>23</v>
      </c>
      <c r="B1" s="59"/>
      <c r="C1" s="59"/>
      <c r="D1" s="59"/>
      <c r="E1" s="59"/>
      <c r="G1" s="59" t="s">
        <v>25</v>
      </c>
      <c r="H1" s="59"/>
      <c r="I1" s="59"/>
      <c r="J1" s="59"/>
      <c r="K1" s="59"/>
      <c r="M1" s="59" t="s">
        <v>31</v>
      </c>
      <c r="N1" s="59"/>
      <c r="O1" s="59"/>
      <c r="P1" s="59"/>
      <c r="Q1" s="59"/>
    </row>
    <row r="2" spans="1:17" x14ac:dyDescent="0.35">
      <c r="A2" t="s">
        <v>22</v>
      </c>
      <c r="B2" t="s">
        <v>26</v>
      </c>
      <c r="C2" t="s">
        <v>27</v>
      </c>
      <c r="D2" t="s">
        <v>28</v>
      </c>
      <c r="E2" t="s">
        <v>29</v>
      </c>
      <c r="G2" t="s">
        <v>24</v>
      </c>
      <c r="H2" t="s">
        <v>26</v>
      </c>
      <c r="I2" t="s">
        <v>27</v>
      </c>
      <c r="J2" t="s">
        <v>28</v>
      </c>
      <c r="K2" t="s">
        <v>29</v>
      </c>
      <c r="M2" t="s">
        <v>24</v>
      </c>
      <c r="N2" t="s">
        <v>26</v>
      </c>
      <c r="O2" t="s">
        <v>27</v>
      </c>
      <c r="P2" t="s">
        <v>30</v>
      </c>
      <c r="Q2" t="s">
        <v>29</v>
      </c>
    </row>
    <row r="3" spans="1:17" x14ac:dyDescent="0.35">
      <c r="M3" s="1"/>
      <c r="N3" s="2"/>
    </row>
    <row r="4" spans="1:17" x14ac:dyDescent="0.35">
      <c r="A4" s="7">
        <v>-9.8440072813252524E-2</v>
      </c>
      <c r="B4">
        <f>_xlfn.RANK.AVG(A4,A$4:A$12,1)</f>
        <v>1</v>
      </c>
      <c r="C4">
        <f>(B4-0.5)/COUNT(B$4:B$12)</f>
        <v>5.5555555555555552E-2</v>
      </c>
      <c r="D4">
        <f>_xlfn.NORM.S.INV(C4)</f>
        <v>-1.5932188180230502</v>
      </c>
      <c r="E4">
        <f>STANDARDIZE(A4,AVERAGE(A$3:A$12),_xlfn.STDEV.P(A$3:A$12))</f>
        <v>-1.926638704383798</v>
      </c>
      <c r="G4" s="7">
        <v>-9.375E-2</v>
      </c>
      <c r="H4">
        <f>_xlfn.RANK.AVG(G4,G$4:G$12,1)</f>
        <v>1</v>
      </c>
      <c r="I4" s="9">
        <f>(H4-0.5)/COUNT(H$4:H$12)</f>
        <v>5.5555555555555552E-2</v>
      </c>
      <c r="J4" s="8">
        <f>_xlfn.NORM.S.INV(I4)</f>
        <v>-1.5932188180230502</v>
      </c>
      <c r="K4" s="8">
        <f>STANDARDIZE(G4,AVERAGE(G$3:G$12),_xlfn.STDEV.P(G$3:G$12))</f>
        <v>-1.8946313996923079</v>
      </c>
      <c r="M4" s="7">
        <v>-9.375E-2</v>
      </c>
      <c r="N4" s="2">
        <v>1</v>
      </c>
      <c r="O4">
        <f>(N4-0.5)/COUNT(N$4:N$12)</f>
        <v>5.5555555555555552E-2</v>
      </c>
      <c r="P4">
        <f>_xlfn.T.INV(O4,P$13)</f>
        <v>-5.6712818196177093</v>
      </c>
      <c r="Q4">
        <f>STANDARDIZE(M4,AVERAGE($M$4:$M$12),_xlfn.STDEV.P($M$4:$M$12))</f>
        <v>-1.8946313996923079</v>
      </c>
    </row>
    <row r="5" spans="1:17" x14ac:dyDescent="0.35">
      <c r="A5" s="7">
        <v>-6.252035698133393E-2</v>
      </c>
      <c r="B5">
        <f t="shared" ref="B5:B12" si="0">_xlfn.RANK.AVG(A5,A$4:A$12,1)</f>
        <v>2</v>
      </c>
      <c r="C5">
        <f t="shared" ref="C5:C12" si="1">(B4-0.5)/COUNT(B$3:B$12)</f>
        <v>5.5555555555555552E-2</v>
      </c>
      <c r="D5">
        <f t="shared" ref="D5:D12" si="2">_xlfn.NORM.S.INV(C5)</f>
        <v>-1.5932188180230502</v>
      </c>
      <c r="E5">
        <f t="shared" ref="E5:E12" si="3">STANDARDIZE(A5,AVERAGE(A$3:A$12),_xlfn.STDEV.P(A$3:A$12))</f>
        <v>-1.3106519834562382</v>
      </c>
      <c r="G5" s="7">
        <v>-6.0606060606060608E-2</v>
      </c>
      <c r="H5">
        <f t="shared" ref="H5:H12" si="4">_xlfn.RANK.AVG(G5,G$4:G$12,1)</f>
        <v>2</v>
      </c>
      <c r="I5" s="9">
        <f t="shared" ref="I5:I12" si="5">(H5-0.5)/COUNT(H$4:H$12)</f>
        <v>0.16666666666666666</v>
      </c>
      <c r="J5" s="8">
        <f t="shared" ref="J5:J12" si="6">_xlfn.NORM.S.INV(I5)</f>
        <v>-0.96742156610170071</v>
      </c>
      <c r="K5" s="8">
        <f t="shared" ref="K5:K12" si="7">STANDARDIZE(G5,AVERAGE(G$3:G$12),_xlfn.STDEV.P(G$3:G$12))</f>
        <v>-1.3209002251627862</v>
      </c>
      <c r="M5" s="7">
        <v>-6.0606060606060608E-2</v>
      </c>
      <c r="N5" s="2">
        <v>2</v>
      </c>
      <c r="O5">
        <f t="shared" ref="O5:O12" si="8">(N5-0.5)/COUNT(N$4:N$12)</f>
        <v>0.16666666666666666</v>
      </c>
      <c r="P5">
        <f t="shared" ref="P5:P12" si="9">_xlfn.T.INV(O5,P$13)</f>
        <v>-1.7320508075688774</v>
      </c>
      <c r="Q5">
        <f t="shared" ref="Q5:Q12" si="10">STANDARDIZE(M5,AVERAGE($M$4:$M$12),_xlfn.STDEV.P($M$4:$M$12))</f>
        <v>-1.3209002251627862</v>
      </c>
    </row>
    <row r="6" spans="1:17" x14ac:dyDescent="0.35">
      <c r="A6" s="7">
        <v>-3.2260862218221435E-2</v>
      </c>
      <c r="B6">
        <f t="shared" si="0"/>
        <v>3</v>
      </c>
      <c r="C6">
        <f t="shared" si="1"/>
        <v>0.16666666666666666</v>
      </c>
      <c r="D6">
        <f t="shared" si="2"/>
        <v>-0.96742156610170071</v>
      </c>
      <c r="E6">
        <f t="shared" si="3"/>
        <v>-0.79173231707371217</v>
      </c>
      <c r="G6" s="7">
        <v>-3.1746031746031744E-2</v>
      </c>
      <c r="H6">
        <f t="shared" si="4"/>
        <v>3</v>
      </c>
      <c r="I6" s="9">
        <f t="shared" si="5"/>
        <v>0.27777777777777779</v>
      </c>
      <c r="J6" s="8">
        <f t="shared" si="6"/>
        <v>-0.58945579784977842</v>
      </c>
      <c r="K6" s="8">
        <f t="shared" si="7"/>
        <v>-0.82132478067449521</v>
      </c>
      <c r="M6" s="7">
        <v>-3.1746031746031744E-2</v>
      </c>
      <c r="N6" s="2">
        <v>3</v>
      </c>
      <c r="O6">
        <f t="shared" si="8"/>
        <v>0.27777777777777779</v>
      </c>
      <c r="P6">
        <f t="shared" si="9"/>
        <v>-0.83909963117728004</v>
      </c>
      <c r="Q6">
        <f t="shared" si="10"/>
        <v>-0.82132478067449521</v>
      </c>
    </row>
    <row r="7" spans="1:17" x14ac:dyDescent="0.35">
      <c r="A7" s="7">
        <v>4.5120435280469641E-2</v>
      </c>
      <c r="B7">
        <f t="shared" si="0"/>
        <v>4</v>
      </c>
      <c r="C7">
        <f t="shared" si="1"/>
        <v>0.27777777777777779</v>
      </c>
      <c r="D7">
        <f t="shared" si="2"/>
        <v>-0.58945579784977842</v>
      </c>
      <c r="E7">
        <f t="shared" si="3"/>
        <v>0.53527850702034641</v>
      </c>
      <c r="G7" s="7">
        <v>4.6153846153846156E-2</v>
      </c>
      <c r="H7">
        <f t="shared" si="4"/>
        <v>4</v>
      </c>
      <c r="I7" s="9">
        <f t="shared" si="5"/>
        <v>0.3888888888888889</v>
      </c>
      <c r="J7" s="8">
        <f t="shared" si="6"/>
        <v>-0.28221614706250814</v>
      </c>
      <c r="K7" s="8">
        <f t="shared" si="7"/>
        <v>0.52714463064043771</v>
      </c>
      <c r="M7" s="7">
        <v>4.6153846153846156E-2</v>
      </c>
      <c r="N7" s="2">
        <v>4</v>
      </c>
      <c r="O7">
        <f t="shared" si="8"/>
        <v>0.3888888888888889</v>
      </c>
      <c r="P7">
        <f t="shared" si="9"/>
        <v>-0.36397023426620245</v>
      </c>
      <c r="Q7">
        <f t="shared" si="10"/>
        <v>0.52714463064043771</v>
      </c>
    </row>
    <row r="8" spans="1:17" x14ac:dyDescent="0.35">
      <c r="A8" s="7">
        <v>4.7252884850545511E-2</v>
      </c>
      <c r="B8">
        <f t="shared" si="0"/>
        <v>5</v>
      </c>
      <c r="C8">
        <f t="shared" si="1"/>
        <v>0.3888888888888889</v>
      </c>
      <c r="D8">
        <f t="shared" si="2"/>
        <v>-0.28221614706250814</v>
      </c>
      <c r="E8">
        <f t="shared" si="3"/>
        <v>0.57184785585264364</v>
      </c>
      <c r="G8" s="7">
        <v>4.8387096774193547E-2</v>
      </c>
      <c r="H8">
        <f t="shared" si="4"/>
        <v>5</v>
      </c>
      <c r="I8" s="9">
        <f t="shared" si="5"/>
        <v>0.5</v>
      </c>
      <c r="J8" s="8">
        <f t="shared" si="6"/>
        <v>0</v>
      </c>
      <c r="K8" s="8">
        <f t="shared" si="7"/>
        <v>0.56580284462646091</v>
      </c>
      <c r="M8" s="7">
        <v>4.8387096774193547E-2</v>
      </c>
      <c r="N8" s="2">
        <v>5</v>
      </c>
      <c r="O8">
        <f t="shared" si="8"/>
        <v>0.5</v>
      </c>
      <c r="P8">
        <f t="shared" si="9"/>
        <v>0</v>
      </c>
      <c r="Q8">
        <f t="shared" si="10"/>
        <v>0.56580284462646091</v>
      </c>
    </row>
    <row r="9" spans="1:17" x14ac:dyDescent="0.35">
      <c r="A9" s="7">
        <v>4.8009219186360662E-2</v>
      </c>
      <c r="B9">
        <f t="shared" si="0"/>
        <v>6</v>
      </c>
      <c r="C9">
        <f t="shared" si="1"/>
        <v>0.5</v>
      </c>
      <c r="D9">
        <f t="shared" si="2"/>
        <v>0</v>
      </c>
      <c r="E9">
        <f t="shared" si="3"/>
        <v>0.58481822314685539</v>
      </c>
      <c r="G9" s="7">
        <v>4.9180327868852458E-2</v>
      </c>
      <c r="H9">
        <f t="shared" si="4"/>
        <v>6</v>
      </c>
      <c r="I9" s="9">
        <f t="shared" si="5"/>
        <v>0.61111111111111116</v>
      </c>
      <c r="J9" s="8">
        <f t="shared" si="6"/>
        <v>0.28221614706250825</v>
      </c>
      <c r="K9" s="8">
        <f t="shared" si="7"/>
        <v>0.57953390423898277</v>
      </c>
      <c r="M9" s="7">
        <v>4.9180327868852458E-2</v>
      </c>
      <c r="N9" s="2">
        <v>6</v>
      </c>
      <c r="O9">
        <f t="shared" si="8"/>
        <v>0.61111111111111116</v>
      </c>
      <c r="P9">
        <f t="shared" si="9"/>
        <v>0.36397023426620245</v>
      </c>
      <c r="Q9">
        <f t="shared" si="10"/>
        <v>0.57953390423898277</v>
      </c>
    </row>
    <row r="10" spans="1:17" x14ac:dyDescent="0.35">
      <c r="A10" s="7">
        <v>4.8790164169432049E-2</v>
      </c>
      <c r="B10">
        <f t="shared" si="0"/>
        <v>7</v>
      </c>
      <c r="C10">
        <f t="shared" si="1"/>
        <v>0.61111111111111116</v>
      </c>
      <c r="D10">
        <f t="shared" si="2"/>
        <v>0.28221614706250825</v>
      </c>
      <c r="E10">
        <f t="shared" si="3"/>
        <v>0.59821063809796438</v>
      </c>
      <c r="G10" s="7">
        <v>0.05</v>
      </c>
      <c r="H10">
        <f t="shared" si="4"/>
        <v>7</v>
      </c>
      <c r="I10" s="9">
        <f t="shared" si="5"/>
        <v>0.72222222222222221</v>
      </c>
      <c r="J10" s="8">
        <f t="shared" si="6"/>
        <v>0.58945579784977842</v>
      </c>
      <c r="K10" s="8">
        <f t="shared" si="7"/>
        <v>0.5937226658385889</v>
      </c>
      <c r="M10" s="7">
        <v>0.05</v>
      </c>
      <c r="N10" s="2">
        <v>7</v>
      </c>
      <c r="O10">
        <f t="shared" si="8"/>
        <v>0.72222222222222221</v>
      </c>
      <c r="P10">
        <f t="shared" si="9"/>
        <v>0.83909963117728004</v>
      </c>
      <c r="Q10">
        <f t="shared" si="10"/>
        <v>0.5937226658385889</v>
      </c>
    </row>
    <row r="11" spans="1:17" x14ac:dyDescent="0.35">
      <c r="A11" s="7">
        <v>5.0430853626891904E-2</v>
      </c>
      <c r="B11">
        <f t="shared" si="0"/>
        <v>8</v>
      </c>
      <c r="C11">
        <f t="shared" si="1"/>
        <v>0.72222222222222221</v>
      </c>
      <c r="D11">
        <f t="shared" si="2"/>
        <v>0.58945579784977842</v>
      </c>
      <c r="E11">
        <f t="shared" si="3"/>
        <v>0.62634679941088456</v>
      </c>
      <c r="G11" s="7">
        <v>5.1724137931034482E-2</v>
      </c>
      <c r="H11">
        <f t="shared" si="4"/>
        <v>8</v>
      </c>
      <c r="I11" s="9">
        <f t="shared" si="5"/>
        <v>0.83333333333333337</v>
      </c>
      <c r="J11" s="8">
        <f t="shared" si="6"/>
        <v>0.96742156610170071</v>
      </c>
      <c r="K11" s="8">
        <f t="shared" si="7"/>
        <v>0.62356799196189783</v>
      </c>
      <c r="M11" s="7">
        <v>5.1724137931034482E-2</v>
      </c>
      <c r="N11" s="2">
        <v>8</v>
      </c>
      <c r="O11">
        <f t="shared" si="8"/>
        <v>0.83333333333333337</v>
      </c>
      <c r="P11">
        <f t="shared" si="9"/>
        <v>1.7320508075688781</v>
      </c>
      <c r="Q11">
        <f t="shared" si="10"/>
        <v>0.62356799196189783</v>
      </c>
    </row>
    <row r="12" spans="1:17" x14ac:dyDescent="0.35">
      <c r="A12" s="7">
        <v>7.8780877853114384E-2</v>
      </c>
      <c r="B12">
        <f t="shared" si="0"/>
        <v>9</v>
      </c>
      <c r="C12">
        <f t="shared" si="1"/>
        <v>0.83333333333333337</v>
      </c>
      <c r="D12">
        <f t="shared" si="2"/>
        <v>0.96742156610170071</v>
      </c>
      <c r="E12">
        <f t="shared" si="3"/>
        <v>1.1125209813850545</v>
      </c>
      <c r="G12" s="7">
        <v>8.1967213114754092E-2</v>
      </c>
      <c r="H12">
        <f t="shared" si="4"/>
        <v>9</v>
      </c>
      <c r="I12" s="9">
        <f t="shared" si="5"/>
        <v>0.94444444444444442</v>
      </c>
      <c r="J12" s="8">
        <f t="shared" si="6"/>
        <v>1.59321881802305</v>
      </c>
      <c r="K12" s="8">
        <f t="shared" si="7"/>
        <v>1.1470843682232215</v>
      </c>
      <c r="M12" s="7">
        <v>8.1967213114754092E-2</v>
      </c>
      <c r="N12" s="2">
        <v>9</v>
      </c>
      <c r="O12">
        <f t="shared" si="8"/>
        <v>0.94444444444444442</v>
      </c>
      <c r="P12">
        <f t="shared" si="9"/>
        <v>5.6712818196177066</v>
      </c>
      <c r="Q12">
        <f t="shared" si="10"/>
        <v>1.1470843682232215</v>
      </c>
    </row>
    <row r="13" spans="1:17" x14ac:dyDescent="0.35">
      <c r="P13">
        <v>1</v>
      </c>
    </row>
    <row r="26" spans="10:10" x14ac:dyDescent="0.35">
      <c r="J26" s="7"/>
    </row>
  </sheetData>
  <sortState ref="G3:G11">
    <sortCondition ref="G3"/>
  </sortState>
  <mergeCells count="3">
    <mergeCell ref="A1:E1"/>
    <mergeCell ref="G1:K1"/>
    <mergeCell ref="M1:Q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9BC67-A191-48DE-B90F-F82A6C9E3A57}">
  <dimension ref="A1:E13"/>
  <sheetViews>
    <sheetView workbookViewId="0">
      <selection activeCell="K18" sqref="K18"/>
    </sheetView>
  </sheetViews>
  <sheetFormatPr defaultRowHeight="14.5" x14ac:dyDescent="0.35"/>
  <cols>
    <col min="1" max="1" width="7" bestFit="1" customWidth="1"/>
    <col min="2" max="2" width="26.08984375" customWidth="1"/>
    <col min="3" max="3" width="20.6328125" customWidth="1"/>
    <col min="4" max="4" width="22.7265625" bestFit="1" customWidth="1"/>
    <col min="5" max="5" width="9.7265625" customWidth="1"/>
  </cols>
  <sheetData>
    <row r="1" spans="1:5" x14ac:dyDescent="0.35">
      <c r="A1" t="s">
        <v>44</v>
      </c>
      <c r="B1" t="s">
        <v>32</v>
      </c>
      <c r="C1" t="s">
        <v>33</v>
      </c>
      <c r="D1" t="s">
        <v>43</v>
      </c>
    </row>
    <row r="2" spans="1:5" x14ac:dyDescent="0.35">
      <c r="A2">
        <v>1</v>
      </c>
      <c r="B2" t="s">
        <v>34</v>
      </c>
      <c r="C2" t="s">
        <v>35</v>
      </c>
      <c r="D2">
        <v>300</v>
      </c>
      <c r="E2" s="9"/>
    </row>
    <row r="3" spans="1:5" x14ac:dyDescent="0.35">
      <c r="A3">
        <v>2</v>
      </c>
      <c r="B3" t="s">
        <v>36</v>
      </c>
      <c r="C3" t="s">
        <v>37</v>
      </c>
      <c r="D3">
        <v>120</v>
      </c>
    </row>
    <row r="4" spans="1:5" x14ac:dyDescent="0.35">
      <c r="A4">
        <v>3</v>
      </c>
      <c r="B4" t="s">
        <v>38</v>
      </c>
      <c r="C4" t="s">
        <v>39</v>
      </c>
      <c r="D4">
        <v>240</v>
      </c>
    </row>
    <row r="5" spans="1:5" x14ac:dyDescent="0.35">
      <c r="A5">
        <v>4</v>
      </c>
      <c r="B5" t="s">
        <v>37</v>
      </c>
      <c r="C5" t="s">
        <v>40</v>
      </c>
      <c r="D5">
        <v>420</v>
      </c>
    </row>
    <row r="6" spans="1:5" x14ac:dyDescent="0.35">
      <c r="A6">
        <v>5</v>
      </c>
      <c r="B6" t="s">
        <v>41</v>
      </c>
      <c r="C6" t="s">
        <v>42</v>
      </c>
      <c r="D6">
        <v>240</v>
      </c>
    </row>
    <row r="8" spans="1:5" x14ac:dyDescent="0.35">
      <c r="C8" t="s">
        <v>20</v>
      </c>
      <c r="D8">
        <f>AVERAGE(D2:D6)</f>
        <v>264</v>
      </c>
    </row>
    <row r="9" spans="1:5" x14ac:dyDescent="0.35">
      <c r="C9" t="s">
        <v>45</v>
      </c>
      <c r="D9">
        <f>_xlfn.VAR.P(D2:D6)</f>
        <v>9504</v>
      </c>
    </row>
    <row r="10" spans="1:5" x14ac:dyDescent="0.35">
      <c r="C10" t="s">
        <v>46</v>
      </c>
      <c r="D10">
        <f>1/D4</f>
        <v>4.1666666666666666E-3</v>
      </c>
    </row>
    <row r="12" spans="1:5" x14ac:dyDescent="0.35">
      <c r="B12" t="s">
        <v>49</v>
      </c>
      <c r="C12" s="11" t="s">
        <v>48</v>
      </c>
    </row>
    <row r="13" spans="1:5" x14ac:dyDescent="0.35">
      <c r="B13" t="s">
        <v>50</v>
      </c>
      <c r="C13" t="s">
        <v>47</v>
      </c>
      <c r="D13" s="7">
        <f>EXP(-D10*250)</f>
        <v>0.3528660814588489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BE79B-777C-4C0B-98DC-7C0F823A5732}">
  <dimension ref="A1:G13"/>
  <sheetViews>
    <sheetView zoomScale="90" zoomScaleNormal="90" workbookViewId="0">
      <selection activeCell="M22" sqref="M22"/>
    </sheetView>
  </sheetViews>
  <sheetFormatPr defaultRowHeight="14.5" x14ac:dyDescent="0.35"/>
  <cols>
    <col min="1" max="1" width="7.36328125" customWidth="1"/>
    <col min="2" max="2" width="19.6328125" bestFit="1" customWidth="1"/>
    <col min="3" max="3" width="12.90625" style="12" customWidth="1"/>
    <col min="4" max="4" width="15.08984375" customWidth="1"/>
    <col min="5" max="5" width="22.54296875" bestFit="1" customWidth="1"/>
    <col min="6" max="6" width="17.08984375" customWidth="1"/>
    <col min="7" max="7" width="15.7265625" customWidth="1"/>
  </cols>
  <sheetData>
    <row r="1" spans="1:7" x14ac:dyDescent="0.35">
      <c r="A1" t="s">
        <v>44</v>
      </c>
      <c r="B1" t="s">
        <v>51</v>
      </c>
      <c r="C1" s="12" t="s">
        <v>70</v>
      </c>
      <c r="D1" t="s">
        <v>53</v>
      </c>
      <c r="E1" t="s">
        <v>52</v>
      </c>
      <c r="F1" t="s">
        <v>69</v>
      </c>
      <c r="G1" t="s">
        <v>59</v>
      </c>
    </row>
    <row r="2" spans="1:7" x14ac:dyDescent="0.35">
      <c r="A2">
        <v>1</v>
      </c>
      <c r="B2" t="s">
        <v>54</v>
      </c>
      <c r="C2" s="12">
        <v>1</v>
      </c>
      <c r="D2" t="str">
        <f>_xlfn.IFS(C2&gt;=19, "Third_Batch", C2&gt;9, "Second_Batch", C2&gt;0, "First_Batch")</f>
        <v>First_Batch</v>
      </c>
      <c r="E2" t="s">
        <v>64</v>
      </c>
      <c r="F2" s="13">
        <v>1.25</v>
      </c>
    </row>
    <row r="3" spans="1:7" x14ac:dyDescent="0.35">
      <c r="A3">
        <v>2</v>
      </c>
      <c r="B3" t="s">
        <v>55</v>
      </c>
      <c r="C3" s="12">
        <v>9</v>
      </c>
      <c r="D3" t="str">
        <f t="shared" ref="D3:D6" si="0">_xlfn.IFS(C3&gt;=19, "Third_Batch", C3&gt;9, "Second_Batch", C3&gt;0, "First_Batch")</f>
        <v>First_Batch</v>
      </c>
      <c r="E3" t="s">
        <v>65</v>
      </c>
      <c r="F3" s="13">
        <v>9.8666666666666671</v>
      </c>
      <c r="G3" s="14">
        <f>F3-F2</f>
        <v>8.6166666666666671</v>
      </c>
    </row>
    <row r="4" spans="1:7" x14ac:dyDescent="0.35">
      <c r="A4">
        <v>3</v>
      </c>
      <c r="B4" t="s">
        <v>56</v>
      </c>
      <c r="C4" s="12">
        <v>13</v>
      </c>
      <c r="D4" t="str">
        <f t="shared" si="0"/>
        <v>Second_Batch</v>
      </c>
      <c r="E4" t="s">
        <v>66</v>
      </c>
      <c r="F4" s="13">
        <v>13.316666666666666</v>
      </c>
      <c r="G4" s="14">
        <f t="shared" ref="G4:G6" si="1">F4-F3</f>
        <v>3.4499999999999993</v>
      </c>
    </row>
    <row r="5" spans="1:7" x14ac:dyDescent="0.35">
      <c r="A5">
        <v>4</v>
      </c>
      <c r="B5" t="s">
        <v>57</v>
      </c>
      <c r="C5" s="12">
        <v>24</v>
      </c>
      <c r="D5" t="str">
        <f t="shared" si="0"/>
        <v>Third_Batch</v>
      </c>
      <c r="E5" t="s">
        <v>67</v>
      </c>
      <c r="F5" s="13">
        <v>24.55</v>
      </c>
      <c r="G5" s="14">
        <f t="shared" si="1"/>
        <v>11.233333333333334</v>
      </c>
    </row>
    <row r="6" spans="1:7" x14ac:dyDescent="0.35">
      <c r="A6">
        <v>5</v>
      </c>
      <c r="B6" t="s">
        <v>58</v>
      </c>
      <c r="C6" s="12">
        <v>28</v>
      </c>
      <c r="D6" t="str">
        <f t="shared" si="0"/>
        <v>Third_Batch</v>
      </c>
      <c r="E6" t="s">
        <v>68</v>
      </c>
      <c r="F6" s="13">
        <v>28.766666666666666</v>
      </c>
      <c r="G6" s="14">
        <f t="shared" si="1"/>
        <v>4.216666666666665</v>
      </c>
    </row>
    <row r="8" spans="1:7" x14ac:dyDescent="0.35">
      <c r="B8" t="s">
        <v>20</v>
      </c>
      <c r="C8" s="13">
        <f>AVERAGE(C2:C6)</f>
        <v>15</v>
      </c>
      <c r="E8" t="s">
        <v>20</v>
      </c>
      <c r="F8" s="13">
        <f>AVERAGE(F2:F6)</f>
        <v>15.55</v>
      </c>
    </row>
    <row r="9" spans="1:7" x14ac:dyDescent="0.35">
      <c r="B9" t="s">
        <v>60</v>
      </c>
      <c r="C9" s="13" t="e">
        <f>_xlfn.MODE.SNGL(C2:C6)</f>
        <v>#N/A</v>
      </c>
      <c r="E9" t="s">
        <v>60</v>
      </c>
      <c r="F9" s="13" t="e">
        <f>_xlfn.MODE.SNGL(F2:F6)</f>
        <v>#N/A</v>
      </c>
    </row>
    <row r="10" spans="1:7" x14ac:dyDescent="0.35">
      <c r="B10" t="s">
        <v>61</v>
      </c>
      <c r="C10" s="13">
        <f>MEDIAN(C2:C6)</f>
        <v>13</v>
      </c>
      <c r="E10" t="s">
        <v>61</v>
      </c>
      <c r="F10" s="13">
        <f>MEDIAN(F2:F6)</f>
        <v>13.316666666666666</v>
      </c>
    </row>
    <row r="11" spans="1:7" x14ac:dyDescent="0.35">
      <c r="B11" t="s">
        <v>62</v>
      </c>
      <c r="C11" s="13">
        <f>MAX(C2:C6)-MIN(C2:C6)</f>
        <v>27</v>
      </c>
      <c r="E11" t="s">
        <v>62</v>
      </c>
      <c r="F11" s="13">
        <f>MAX(F2:F6)-MIN(F2:F6)</f>
        <v>27.516666666666666</v>
      </c>
    </row>
    <row r="12" spans="1:7" x14ac:dyDescent="0.35">
      <c r="B12" t="s">
        <v>45</v>
      </c>
      <c r="C12">
        <f>_xlfn.VAR.S(C2:C6)</f>
        <v>121.5</v>
      </c>
      <c r="E12" t="s">
        <v>45</v>
      </c>
      <c r="F12">
        <f>_xlfn.VAR.S(F2:F6)</f>
        <v>124.36458333333331</v>
      </c>
    </row>
    <row r="13" spans="1:7" x14ac:dyDescent="0.35">
      <c r="B13" t="s">
        <v>63</v>
      </c>
      <c r="C13">
        <f>_xlfn.STDEV.P(C2:C6)</f>
        <v>9.8590060350929907</v>
      </c>
      <c r="E13" t="s">
        <v>63</v>
      </c>
      <c r="F13">
        <f>_xlfn.STDEV.P(F2:F6)</f>
        <v>9.9745509506276342</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D4495-AB06-4972-92E4-AB92106FF822}">
  <dimension ref="A1:K12"/>
  <sheetViews>
    <sheetView workbookViewId="0">
      <selection activeCell="B16" sqref="B16"/>
    </sheetView>
  </sheetViews>
  <sheetFormatPr defaultRowHeight="14.5" x14ac:dyDescent="0.35"/>
  <cols>
    <col min="1" max="1" width="12.26953125" bestFit="1" customWidth="1"/>
    <col min="2" max="2" width="11.26953125" bestFit="1" customWidth="1"/>
    <col min="3" max="3" width="11.7265625" bestFit="1" customWidth="1"/>
    <col min="4" max="4" width="9.26953125" bestFit="1" customWidth="1"/>
    <col min="5" max="5" width="19.6328125" bestFit="1" customWidth="1"/>
    <col min="6" max="6" width="16.26953125" bestFit="1" customWidth="1"/>
    <col min="7" max="7" width="22.90625" customWidth="1"/>
    <col min="8" max="8" width="11.08984375" customWidth="1"/>
    <col min="9" max="9" width="19.81640625" customWidth="1"/>
    <col min="10" max="10" width="10.7265625" customWidth="1"/>
  </cols>
  <sheetData>
    <row r="1" spans="1:11" x14ac:dyDescent="0.35">
      <c r="A1" t="s">
        <v>71</v>
      </c>
      <c r="B1" t="s">
        <v>74</v>
      </c>
      <c r="C1" t="s">
        <v>75</v>
      </c>
      <c r="D1" t="s">
        <v>76</v>
      </c>
      <c r="E1" t="s">
        <v>77</v>
      </c>
      <c r="F1" t="s">
        <v>78</v>
      </c>
      <c r="G1" t="s">
        <v>79</v>
      </c>
    </row>
    <row r="2" spans="1:11" x14ac:dyDescent="0.35">
      <c r="A2" t="s">
        <v>80</v>
      </c>
      <c r="B2" t="s">
        <v>72</v>
      </c>
      <c r="C2">
        <v>10</v>
      </c>
      <c r="D2">
        <v>50</v>
      </c>
      <c r="E2">
        <v>120</v>
      </c>
      <c r="F2">
        <v>180</v>
      </c>
      <c r="G2">
        <v>10</v>
      </c>
      <c r="I2" t="s">
        <v>84</v>
      </c>
      <c r="J2" t="s">
        <v>83</v>
      </c>
      <c r="K2">
        <f>SUMIF(B:B, "Discrete",D:D )</f>
        <v>98</v>
      </c>
    </row>
    <row r="3" spans="1:11" x14ac:dyDescent="0.35">
      <c r="A3" t="s">
        <v>80</v>
      </c>
      <c r="B3" t="s">
        <v>81</v>
      </c>
      <c r="C3" t="s">
        <v>73</v>
      </c>
      <c r="D3">
        <v>70</v>
      </c>
      <c r="E3">
        <v>90</v>
      </c>
      <c r="F3">
        <v>150</v>
      </c>
      <c r="G3">
        <v>20</v>
      </c>
      <c r="J3" t="s">
        <v>81</v>
      </c>
      <c r="K3">
        <f>SUMIF(B:B, "Continuous",D:D )</f>
        <v>147</v>
      </c>
    </row>
    <row r="4" spans="1:11" x14ac:dyDescent="0.35">
      <c r="A4" t="s">
        <v>80</v>
      </c>
      <c r="B4" t="s">
        <v>72</v>
      </c>
      <c r="C4">
        <v>10</v>
      </c>
      <c r="D4">
        <v>30</v>
      </c>
      <c r="E4">
        <v>200</v>
      </c>
      <c r="F4">
        <v>300</v>
      </c>
      <c r="G4">
        <v>15</v>
      </c>
    </row>
    <row r="5" spans="1:11" x14ac:dyDescent="0.35">
      <c r="A5" t="s">
        <v>80</v>
      </c>
      <c r="B5" t="s">
        <v>81</v>
      </c>
      <c r="C5" t="s">
        <v>73</v>
      </c>
      <c r="D5">
        <v>50</v>
      </c>
      <c r="E5">
        <v>100</v>
      </c>
      <c r="F5">
        <v>160</v>
      </c>
      <c r="G5">
        <v>25</v>
      </c>
      <c r="I5" t="str">
        <f>E1</f>
        <v>Average Latency (secs)</v>
      </c>
      <c r="J5" t="s">
        <v>83</v>
      </c>
      <c r="K5">
        <f>AVERAGEIF(B:B, "Discrete",E:E )</f>
        <v>126.25</v>
      </c>
    </row>
    <row r="6" spans="1:11" x14ac:dyDescent="0.35">
      <c r="A6" t="s">
        <v>82</v>
      </c>
      <c r="B6" t="s">
        <v>72</v>
      </c>
      <c r="C6">
        <v>10</v>
      </c>
      <c r="D6">
        <v>10</v>
      </c>
      <c r="E6">
        <v>90</v>
      </c>
      <c r="F6">
        <v>120</v>
      </c>
      <c r="G6">
        <v>5</v>
      </c>
      <c r="J6" t="s">
        <v>81</v>
      </c>
      <c r="K6">
        <f>AVERAGEIF(B:B, "Continuous",E:E )</f>
        <v>86.25</v>
      </c>
    </row>
    <row r="7" spans="1:11" x14ac:dyDescent="0.35">
      <c r="A7" t="s">
        <v>82</v>
      </c>
      <c r="B7" t="s">
        <v>81</v>
      </c>
      <c r="C7" t="s">
        <v>73</v>
      </c>
      <c r="D7">
        <v>15</v>
      </c>
      <c r="E7">
        <v>85</v>
      </c>
      <c r="F7">
        <v>115</v>
      </c>
      <c r="G7">
        <v>3</v>
      </c>
    </row>
    <row r="8" spans="1:11" x14ac:dyDescent="0.35">
      <c r="A8" t="s">
        <v>82</v>
      </c>
      <c r="B8" t="s">
        <v>72</v>
      </c>
      <c r="C8">
        <v>10</v>
      </c>
      <c r="D8">
        <v>8</v>
      </c>
      <c r="E8">
        <v>95</v>
      </c>
      <c r="F8">
        <v>130</v>
      </c>
      <c r="G8">
        <v>4</v>
      </c>
      <c r="I8" t="str">
        <f>F1</f>
        <v>Peak Latency(secs)</v>
      </c>
      <c r="J8" t="s">
        <v>83</v>
      </c>
      <c r="K8">
        <f>AVERAGEIF(B:B, "Discrete",F:F )</f>
        <v>182.5</v>
      </c>
    </row>
    <row r="9" spans="1:11" x14ac:dyDescent="0.35">
      <c r="A9" t="s">
        <v>82</v>
      </c>
      <c r="B9" t="s">
        <v>81</v>
      </c>
      <c r="C9" t="s">
        <v>73</v>
      </c>
      <c r="D9">
        <v>12</v>
      </c>
      <c r="E9">
        <v>70</v>
      </c>
      <c r="F9">
        <v>100</v>
      </c>
      <c r="G9">
        <v>2</v>
      </c>
      <c r="J9" t="s">
        <v>81</v>
      </c>
      <c r="K9">
        <f>AVERAGEIF(B:B, "Continuous",F:F)</f>
        <v>131.25</v>
      </c>
    </row>
    <row r="11" spans="1:11" x14ac:dyDescent="0.35">
      <c r="I11" t="s">
        <v>85</v>
      </c>
      <c r="J11" t="s">
        <v>83</v>
      </c>
      <c r="K11">
        <f>AVERAGEIF(B:B, "Discrete",G:G )</f>
        <v>8.5</v>
      </c>
    </row>
    <row r="12" spans="1:11" x14ac:dyDescent="0.35">
      <c r="J12" t="s">
        <v>81</v>
      </c>
      <c r="K12">
        <f>AVERAGEIF(B:B, "Continuous",G:G )</f>
        <v>12.5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B1EF-C0D2-4AD9-ADEC-AB3B0BB0371F}">
  <dimension ref="A1:G25"/>
  <sheetViews>
    <sheetView workbookViewId="0">
      <selection activeCell="E20" sqref="E20"/>
    </sheetView>
  </sheetViews>
  <sheetFormatPr defaultRowHeight="14.5" x14ac:dyDescent="0.35"/>
  <cols>
    <col min="1" max="1" width="7" customWidth="1"/>
    <col min="2" max="2" width="17.7265625" bestFit="1" customWidth="1"/>
    <col min="3" max="3" width="11.90625" bestFit="1" customWidth="1"/>
    <col min="4" max="4" width="10.81640625" bestFit="1" customWidth="1"/>
    <col min="5" max="5" width="9.08984375" bestFit="1" customWidth="1"/>
    <col min="6" max="6" width="19.54296875" bestFit="1" customWidth="1"/>
  </cols>
  <sheetData>
    <row r="1" spans="1:7" s="21" customFormat="1" x14ac:dyDescent="0.35">
      <c r="A1" s="16" t="s">
        <v>86</v>
      </c>
      <c r="B1" s="16" t="s">
        <v>89</v>
      </c>
      <c r="C1" s="16" t="s">
        <v>87</v>
      </c>
      <c r="D1" s="16" t="s">
        <v>88</v>
      </c>
    </row>
    <row r="2" spans="1:7" x14ac:dyDescent="0.35">
      <c r="A2" s="17">
        <v>1</v>
      </c>
      <c r="B2" s="18">
        <v>5</v>
      </c>
      <c r="C2" s="18">
        <v>100</v>
      </c>
      <c r="D2" s="19">
        <v>50000</v>
      </c>
      <c r="E2" s="21" t="s">
        <v>91</v>
      </c>
      <c r="F2" s="11" t="s">
        <v>90</v>
      </c>
      <c r="G2">
        <f>B17*G6*((1-G6)/B18)</f>
        <v>-2.8261500952830496</v>
      </c>
    </row>
    <row r="3" spans="1:7" x14ac:dyDescent="0.35">
      <c r="A3" s="17">
        <v>2</v>
      </c>
      <c r="B3" s="18">
        <v>7.5</v>
      </c>
      <c r="C3" s="18">
        <v>150</v>
      </c>
      <c r="D3" s="19">
        <v>80000</v>
      </c>
    </row>
    <row r="4" spans="1:7" x14ac:dyDescent="0.35">
      <c r="A4" s="17">
        <v>3</v>
      </c>
      <c r="B4" s="18">
        <v>10</v>
      </c>
      <c r="C4" s="18">
        <v>200</v>
      </c>
      <c r="D4" s="19">
        <v>120000</v>
      </c>
      <c r="E4" s="23" t="s">
        <v>92</v>
      </c>
      <c r="F4" s="22" t="s">
        <v>93</v>
      </c>
      <c r="G4">
        <f>B18/(1+((B18-B19)/B19)*(EXP(-B17*B16)))</f>
        <v>3422.4598930481284</v>
      </c>
    </row>
    <row r="5" spans="1:7" x14ac:dyDescent="0.35">
      <c r="A5" s="17">
        <v>4</v>
      </c>
      <c r="B5" s="18">
        <v>15</v>
      </c>
      <c r="C5" s="18">
        <v>300</v>
      </c>
      <c r="D5" s="19">
        <v>200000</v>
      </c>
    </row>
    <row r="6" spans="1:7" x14ac:dyDescent="0.35">
      <c r="A6" s="17">
        <v>5</v>
      </c>
      <c r="B6" s="18">
        <v>25</v>
      </c>
      <c r="C6" s="18">
        <v>450</v>
      </c>
      <c r="D6" s="19">
        <v>350000</v>
      </c>
      <c r="G6">
        <f>B14</f>
        <v>300</v>
      </c>
    </row>
    <row r="7" spans="1:7" x14ac:dyDescent="0.35">
      <c r="A7" s="17">
        <v>6</v>
      </c>
      <c r="B7" s="18">
        <v>40</v>
      </c>
      <c r="C7" s="18">
        <v>600</v>
      </c>
      <c r="D7" s="19">
        <v>500000</v>
      </c>
    </row>
    <row r="8" spans="1:7" x14ac:dyDescent="0.35">
      <c r="A8" s="17">
        <v>7</v>
      </c>
      <c r="B8" s="18">
        <v>60</v>
      </c>
      <c r="C8" s="18">
        <v>800</v>
      </c>
      <c r="D8" s="19">
        <v>750000</v>
      </c>
    </row>
    <row r="9" spans="1:7" x14ac:dyDescent="0.35">
      <c r="A9" s="17">
        <v>8</v>
      </c>
      <c r="B9" s="18">
        <v>80</v>
      </c>
      <c r="C9" s="19">
        <v>1000</v>
      </c>
      <c r="D9" s="19">
        <v>1000000</v>
      </c>
    </row>
    <row r="10" spans="1:7" x14ac:dyDescent="0.35">
      <c r="A10" s="17">
        <v>9</v>
      </c>
      <c r="B10" s="18">
        <v>100</v>
      </c>
      <c r="C10" s="19">
        <v>1200</v>
      </c>
      <c r="D10" s="19">
        <v>1200000</v>
      </c>
    </row>
    <row r="11" spans="1:7" x14ac:dyDescent="0.35">
      <c r="A11" s="20">
        <v>10</v>
      </c>
      <c r="B11" s="18">
        <v>120</v>
      </c>
      <c r="C11" s="19">
        <v>1400</v>
      </c>
      <c r="D11" s="19">
        <v>1500000</v>
      </c>
    </row>
    <row r="12" spans="1:7" x14ac:dyDescent="0.35">
      <c r="A12" s="20">
        <v>11</v>
      </c>
      <c r="B12" s="18">
        <v>140</v>
      </c>
      <c r="C12" s="19">
        <v>1600</v>
      </c>
      <c r="D12" s="19">
        <v>1800000</v>
      </c>
      <c r="F12" t="str">
        <f>_xlfn.TEXTJOIN(" ",,E2,F2)</f>
        <v>dG(t)/dt ​=  r*G(t)*(1−G(t)/K​)</v>
      </c>
    </row>
    <row r="13" spans="1:7" x14ac:dyDescent="0.35">
      <c r="A13" s="20">
        <v>12</v>
      </c>
      <c r="B13" s="18">
        <v>160</v>
      </c>
      <c r="C13" s="19">
        <v>1800</v>
      </c>
      <c r="D13" s="19">
        <v>2000000</v>
      </c>
      <c r="F13" t="str">
        <f t="shared" ref="F13:F14" si="0">_xlfn.TEXTJOIN(" ",,E3,F3)</f>
        <v/>
      </c>
    </row>
    <row r="14" spans="1:7" x14ac:dyDescent="0.35">
      <c r="A14" s="15"/>
      <c r="B14" s="24">
        <v>300</v>
      </c>
      <c r="C14" s="15"/>
      <c r="D14" s="15"/>
      <c r="F14" t="str">
        <f t="shared" si="0"/>
        <v>G(t)=  K/1+ K−G(0)/G(0)e^−rt</v>
      </c>
    </row>
    <row r="16" spans="1:7" x14ac:dyDescent="0.35">
      <c r="A16" t="s">
        <v>94</v>
      </c>
      <c r="B16">
        <f>A13-A2</f>
        <v>11</v>
      </c>
    </row>
    <row r="17" spans="1:2" x14ac:dyDescent="0.35">
      <c r="A17" t="s">
        <v>95</v>
      </c>
      <c r="B17">
        <f>LN(B13/B2)/B16</f>
        <v>0.31506690025452061</v>
      </c>
    </row>
    <row r="18" spans="1:2" x14ac:dyDescent="0.35">
      <c r="A18" t="s">
        <v>105</v>
      </c>
      <c r="B18">
        <v>10000</v>
      </c>
    </row>
    <row r="19" spans="1:2" x14ac:dyDescent="0.35">
      <c r="A19" t="s">
        <v>104</v>
      </c>
      <c r="B19">
        <f>B13</f>
        <v>160</v>
      </c>
    </row>
    <row r="21" spans="1:2" x14ac:dyDescent="0.35">
      <c r="A21" t="s">
        <v>103</v>
      </c>
    </row>
    <row r="22" spans="1:2" x14ac:dyDescent="0.35">
      <c r="A22" t="s">
        <v>95</v>
      </c>
      <c r="B22" t="s">
        <v>96</v>
      </c>
    </row>
    <row r="23" spans="1:2" x14ac:dyDescent="0.35">
      <c r="A23" t="s">
        <v>97</v>
      </c>
      <c r="B23" t="s">
        <v>98</v>
      </c>
    </row>
    <row r="24" spans="1:2" x14ac:dyDescent="0.35">
      <c r="A24" t="s">
        <v>99</v>
      </c>
      <c r="B24" t="s">
        <v>100</v>
      </c>
    </row>
    <row r="25" spans="1:2" x14ac:dyDescent="0.35">
      <c r="A25" t="s">
        <v>101</v>
      </c>
      <c r="B25" t="s">
        <v>102</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72E0-AA92-4704-B01C-DFB0EBF762C4}">
  <dimension ref="A1:F56"/>
  <sheetViews>
    <sheetView tabSelected="1" workbookViewId="0">
      <selection activeCell="I8" sqref="I8"/>
    </sheetView>
  </sheetViews>
  <sheetFormatPr defaultRowHeight="14.5" x14ac:dyDescent="0.35"/>
  <cols>
    <col min="1" max="1" width="11.90625" bestFit="1" customWidth="1"/>
    <col min="2" max="2" width="12.54296875" style="25" bestFit="1" customWidth="1"/>
    <col min="4" max="4" width="11.90625" bestFit="1" customWidth="1"/>
    <col min="5" max="5" width="13.1796875" bestFit="1" customWidth="1"/>
  </cols>
  <sheetData>
    <row r="1" spans="1:6" x14ac:dyDescent="0.35">
      <c r="A1" t="s">
        <v>87</v>
      </c>
      <c r="B1" s="25" t="s">
        <v>88</v>
      </c>
      <c r="D1" t="s">
        <v>87</v>
      </c>
      <c r="E1" t="s">
        <v>88</v>
      </c>
      <c r="F1" t="s">
        <v>106</v>
      </c>
    </row>
    <row r="2" spans="1:6" x14ac:dyDescent="0.35">
      <c r="A2">
        <v>100</v>
      </c>
      <c r="B2" s="25">
        <v>50000</v>
      </c>
      <c r="D2">
        <f>LN(A2)</f>
        <v>4.6051701859880918</v>
      </c>
      <c r="E2">
        <f>LN(B2)</f>
        <v>10.819778284410283</v>
      </c>
      <c r="F2">
        <f t="shared" ref="F2:F13" si="0">a*Month^b</f>
        <v>10.739243825924879</v>
      </c>
    </row>
    <row r="3" spans="1:6" x14ac:dyDescent="0.35">
      <c r="A3">
        <v>150</v>
      </c>
      <c r="B3" s="25">
        <v>80000</v>
      </c>
      <c r="D3">
        <f t="shared" ref="D3:D13" si="1">LN(A3)</f>
        <v>5.0106352940962555</v>
      </c>
      <c r="E3">
        <f t="shared" ref="E3:E13" si="2">LN(B3)</f>
        <v>11.289781913656018</v>
      </c>
      <c r="F3">
        <f t="shared" si="0"/>
        <v>11.313623953820933</v>
      </c>
    </row>
    <row r="4" spans="1:6" x14ac:dyDescent="0.35">
      <c r="A4">
        <v>200</v>
      </c>
      <c r="B4" s="25">
        <v>120000</v>
      </c>
      <c r="D4">
        <f t="shared" si="1"/>
        <v>5.2983173665480363</v>
      </c>
      <c r="E4">
        <f t="shared" si="2"/>
        <v>11.695247021764184</v>
      </c>
      <c r="F4">
        <f t="shared" si="0"/>
        <v>11.710410193218754</v>
      </c>
    </row>
    <row r="5" spans="1:6" x14ac:dyDescent="0.35">
      <c r="A5">
        <v>300</v>
      </c>
      <c r="B5" s="25">
        <v>200000</v>
      </c>
      <c r="D5">
        <f t="shared" si="1"/>
        <v>5.7037824746562009</v>
      </c>
      <c r="E5">
        <f t="shared" si="2"/>
        <v>12.206072645530174</v>
      </c>
      <c r="F5">
        <f t="shared" si="0"/>
        <v>12.255927389574341</v>
      </c>
    </row>
    <row r="6" spans="1:6" x14ac:dyDescent="0.35">
      <c r="A6">
        <v>450</v>
      </c>
      <c r="B6" s="25">
        <v>350000</v>
      </c>
      <c r="D6">
        <f t="shared" si="1"/>
        <v>6.1092475827643655</v>
      </c>
      <c r="E6">
        <f t="shared" si="2"/>
        <v>12.765688433465597</v>
      </c>
      <c r="F6">
        <f t="shared" si="0"/>
        <v>12.786795265798759</v>
      </c>
    </row>
    <row r="7" spans="1:6" x14ac:dyDescent="0.35">
      <c r="A7">
        <v>600</v>
      </c>
      <c r="B7" s="25">
        <v>500000</v>
      </c>
      <c r="D7">
        <f t="shared" si="1"/>
        <v>6.3969296552161463</v>
      </c>
      <c r="E7">
        <f t="shared" si="2"/>
        <v>13.122363377404328</v>
      </c>
      <c r="F7">
        <f t="shared" si="0"/>
        <v>13.155304095879647</v>
      </c>
    </row>
    <row r="8" spans="1:6" x14ac:dyDescent="0.35">
      <c r="A8">
        <v>800</v>
      </c>
      <c r="B8" s="25">
        <v>750000</v>
      </c>
      <c r="D8">
        <f t="shared" si="1"/>
        <v>6.6846117276679271</v>
      </c>
      <c r="E8">
        <f t="shared" si="2"/>
        <v>13.527828485512494</v>
      </c>
      <c r="F8">
        <f t="shared" si="0"/>
        <v>13.517524943418739</v>
      </c>
    </row>
    <row r="9" spans="1:6" x14ac:dyDescent="0.35">
      <c r="A9">
        <v>1000</v>
      </c>
      <c r="B9" s="25">
        <v>1000000</v>
      </c>
      <c r="D9">
        <f t="shared" si="1"/>
        <v>6.9077552789821368</v>
      </c>
      <c r="E9">
        <f t="shared" si="2"/>
        <v>13.815510557964274</v>
      </c>
      <c r="F9">
        <f t="shared" si="0"/>
        <v>13.794392931175567</v>
      </c>
    </row>
    <row r="10" spans="1:6" x14ac:dyDescent="0.35">
      <c r="A10">
        <v>1200</v>
      </c>
      <c r="B10" s="25">
        <v>1200000</v>
      </c>
      <c r="D10">
        <f t="shared" si="1"/>
        <v>7.0900768357760917</v>
      </c>
      <c r="E10">
        <f t="shared" si="2"/>
        <v>13.997832114758229</v>
      </c>
      <c r="F10">
        <f t="shared" si="0"/>
        <v>14.018079127234609</v>
      </c>
    </row>
    <row r="11" spans="1:6" x14ac:dyDescent="0.35">
      <c r="A11">
        <v>1400</v>
      </c>
      <c r="B11" s="25">
        <v>1500000</v>
      </c>
      <c r="D11">
        <f t="shared" si="1"/>
        <v>7.2442275156033498</v>
      </c>
      <c r="E11">
        <f t="shared" si="2"/>
        <v>14.220975666072439</v>
      </c>
      <c r="F11">
        <f t="shared" si="0"/>
        <v>14.205491515085455</v>
      </c>
    </row>
    <row r="12" spans="1:6" x14ac:dyDescent="0.35">
      <c r="A12">
        <v>1600</v>
      </c>
      <c r="B12" s="25">
        <v>1800000</v>
      </c>
      <c r="D12">
        <f t="shared" si="1"/>
        <v>7.3777589082278725</v>
      </c>
      <c r="E12">
        <f t="shared" si="2"/>
        <v>14.403297222866392</v>
      </c>
      <c r="F12">
        <f t="shared" si="0"/>
        <v>14.36660568809034</v>
      </c>
    </row>
    <row r="13" spans="1:6" x14ac:dyDescent="0.35">
      <c r="A13">
        <v>1800</v>
      </c>
      <c r="B13" s="25">
        <v>2000000</v>
      </c>
      <c r="D13">
        <f t="shared" si="1"/>
        <v>7.4955419438842563</v>
      </c>
      <c r="E13">
        <f t="shared" si="2"/>
        <v>14.508657738524219</v>
      </c>
      <c r="F13">
        <f t="shared" si="0"/>
        <v>14.50779477464231</v>
      </c>
    </row>
    <row r="14" spans="1:6" x14ac:dyDescent="0.35">
      <c r="A14">
        <v>2000</v>
      </c>
      <c r="B14" s="25">
        <f>EXP(E14)</f>
        <v>2265656.5277496334</v>
      </c>
      <c r="D14">
        <f>LN(A14)</f>
        <v>7.6009024595420822</v>
      </c>
      <c r="E14">
        <f>a*D14^b</f>
        <v>14.633375132624744</v>
      </c>
    </row>
    <row r="15" spans="1:6" x14ac:dyDescent="0.35">
      <c r="A15">
        <v>2200</v>
      </c>
      <c r="B15" s="25">
        <f>EXP(E15)</f>
        <v>2536774.3201216133</v>
      </c>
      <c r="D15">
        <f>LN(A15)</f>
        <v>7.696212639346407</v>
      </c>
      <c r="E15">
        <f>a*D15^b</f>
        <v>14.746403879213384</v>
      </c>
    </row>
    <row r="16" spans="1:6" x14ac:dyDescent="0.35">
      <c r="D16" t="s">
        <v>107</v>
      </c>
      <c r="E16">
        <v>4.1826122067698446</v>
      </c>
    </row>
    <row r="17" spans="2:6" x14ac:dyDescent="0.35">
      <c r="D17" t="s">
        <v>108</v>
      </c>
      <c r="E17">
        <v>0.61745762070066568</v>
      </c>
    </row>
    <row r="19" spans="2:6" x14ac:dyDescent="0.35">
      <c r="E19" t="s">
        <v>109</v>
      </c>
      <c r="F19">
        <f>SUMPRODUCT(TVL_in_Millions-Model,TVL_in_Millions-Model)</f>
        <v>1.3849079477598225E-2</v>
      </c>
    </row>
    <row r="20" spans="2:6" x14ac:dyDescent="0.35">
      <c r="B20"/>
    </row>
    <row r="21" spans="2:6" x14ac:dyDescent="0.35">
      <c r="B21"/>
    </row>
    <row r="22" spans="2:6" x14ac:dyDescent="0.35">
      <c r="B22"/>
    </row>
    <row r="23" spans="2:6" x14ac:dyDescent="0.35">
      <c r="B23"/>
    </row>
    <row r="24" spans="2:6" x14ac:dyDescent="0.35">
      <c r="B24"/>
    </row>
    <row r="25" spans="2:6" x14ac:dyDescent="0.35">
      <c r="B25"/>
    </row>
    <row r="26" spans="2:6" x14ac:dyDescent="0.35">
      <c r="B26"/>
    </row>
    <row r="27" spans="2:6" x14ac:dyDescent="0.35">
      <c r="B27"/>
    </row>
    <row r="28" spans="2:6" x14ac:dyDescent="0.35">
      <c r="B28"/>
    </row>
    <row r="29" spans="2:6" x14ac:dyDescent="0.35">
      <c r="B29"/>
    </row>
    <row r="30" spans="2:6" x14ac:dyDescent="0.35">
      <c r="B30"/>
    </row>
    <row r="31" spans="2:6" x14ac:dyDescent="0.35">
      <c r="B31"/>
    </row>
    <row r="32" spans="2:6"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2:2" x14ac:dyDescent="0.35">
      <c r="B49"/>
    </row>
    <row r="50" spans="2:2" x14ac:dyDescent="0.35">
      <c r="B50"/>
    </row>
    <row r="51" spans="2:2" x14ac:dyDescent="0.35">
      <c r="B51"/>
    </row>
    <row r="52" spans="2:2" x14ac:dyDescent="0.35">
      <c r="B52"/>
    </row>
    <row r="53" spans="2:2" x14ac:dyDescent="0.35">
      <c r="B53"/>
    </row>
    <row r="54" spans="2:2" x14ac:dyDescent="0.35">
      <c r="B54"/>
    </row>
    <row r="55" spans="2:2" x14ac:dyDescent="0.35">
      <c r="B55"/>
    </row>
    <row r="56" spans="2:2" x14ac:dyDescent="0.35">
      <c r="B56"/>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521D4-8092-4BB4-BDC9-881E73BAEBFE}">
  <dimension ref="A3:G18"/>
  <sheetViews>
    <sheetView workbookViewId="0">
      <selection activeCell="K11" sqref="K11"/>
    </sheetView>
  </sheetViews>
  <sheetFormatPr defaultRowHeight="14.5" x14ac:dyDescent="0.35"/>
  <cols>
    <col min="1" max="1" width="6.453125" bestFit="1" customWidth="1"/>
    <col min="2" max="2" width="11.90625" bestFit="1" customWidth="1"/>
    <col min="3" max="3" width="12.54296875" bestFit="1" customWidth="1"/>
    <col min="6" max="6" width="12.36328125" bestFit="1" customWidth="1"/>
    <col min="7" max="7" width="17.26953125" bestFit="1" customWidth="1"/>
    <col min="8" max="8" width="5.81640625" bestFit="1" customWidth="1"/>
    <col min="9" max="13" width="6.81640625" bestFit="1" customWidth="1"/>
    <col min="14" max="18" width="7.81640625" bestFit="1" customWidth="1"/>
    <col min="19" max="19" width="11.81640625" bestFit="1" customWidth="1"/>
    <col min="20" max="20" width="10.81640625" bestFit="1" customWidth="1"/>
    <col min="21" max="21" width="11.81640625" bestFit="1" customWidth="1"/>
  </cols>
  <sheetData>
    <row r="3" spans="1:7" x14ac:dyDescent="0.35">
      <c r="A3" t="s">
        <v>86</v>
      </c>
      <c r="B3" t="s">
        <v>87</v>
      </c>
      <c r="C3" s="29" t="s">
        <v>88</v>
      </c>
      <c r="F3" s="26" t="s">
        <v>110</v>
      </c>
      <c r="G3" t="s">
        <v>112</v>
      </c>
    </row>
    <row r="4" spans="1:7" x14ac:dyDescent="0.35">
      <c r="A4">
        <v>1</v>
      </c>
      <c r="B4">
        <v>100</v>
      </c>
      <c r="C4" s="29">
        <v>50000</v>
      </c>
      <c r="F4" s="27">
        <v>100</v>
      </c>
      <c r="G4" s="28">
        <v>50000</v>
      </c>
    </row>
    <row r="5" spans="1:7" x14ac:dyDescent="0.35">
      <c r="A5">
        <v>2</v>
      </c>
      <c r="B5">
        <v>150</v>
      </c>
      <c r="C5" s="29">
        <v>80000</v>
      </c>
      <c r="F5" s="27">
        <v>150</v>
      </c>
      <c r="G5" s="28">
        <v>80000</v>
      </c>
    </row>
    <row r="6" spans="1:7" x14ac:dyDescent="0.35">
      <c r="A6">
        <v>3</v>
      </c>
      <c r="B6">
        <v>200</v>
      </c>
      <c r="C6" s="29">
        <v>120000</v>
      </c>
      <c r="F6" s="27">
        <v>200</v>
      </c>
      <c r="G6" s="28">
        <v>120000</v>
      </c>
    </row>
    <row r="7" spans="1:7" x14ac:dyDescent="0.35">
      <c r="A7">
        <v>4</v>
      </c>
      <c r="B7">
        <v>300</v>
      </c>
      <c r="C7" s="29">
        <v>200000</v>
      </c>
      <c r="F7" s="27">
        <v>300</v>
      </c>
      <c r="G7" s="28">
        <v>200000</v>
      </c>
    </row>
    <row r="8" spans="1:7" x14ac:dyDescent="0.35">
      <c r="A8">
        <v>5</v>
      </c>
      <c r="B8">
        <v>450</v>
      </c>
      <c r="C8" s="29">
        <v>350000</v>
      </c>
      <c r="F8" s="27">
        <v>450</v>
      </c>
      <c r="G8" s="28">
        <v>350000</v>
      </c>
    </row>
    <row r="9" spans="1:7" x14ac:dyDescent="0.35">
      <c r="A9">
        <v>6</v>
      </c>
      <c r="B9">
        <v>600</v>
      </c>
      <c r="C9" s="29">
        <v>500000</v>
      </c>
      <c r="F9" s="27">
        <v>600</v>
      </c>
      <c r="G9" s="28">
        <v>500000</v>
      </c>
    </row>
    <row r="10" spans="1:7" x14ac:dyDescent="0.35">
      <c r="A10">
        <v>7</v>
      </c>
      <c r="B10">
        <v>800</v>
      </c>
      <c r="C10" s="29">
        <v>750000</v>
      </c>
      <c r="F10" s="27">
        <v>800</v>
      </c>
      <c r="G10" s="28">
        <v>750000</v>
      </c>
    </row>
    <row r="11" spans="1:7" x14ac:dyDescent="0.35">
      <c r="A11">
        <v>8</v>
      </c>
      <c r="B11">
        <v>1000</v>
      </c>
      <c r="C11" s="29">
        <v>1000000</v>
      </c>
      <c r="F11" s="27">
        <v>1000</v>
      </c>
      <c r="G11" s="28">
        <v>1000000</v>
      </c>
    </row>
    <row r="12" spans="1:7" x14ac:dyDescent="0.35">
      <c r="A12">
        <v>9</v>
      </c>
      <c r="B12">
        <v>1200</v>
      </c>
      <c r="C12" s="29">
        <v>1200000</v>
      </c>
      <c r="F12" s="27">
        <v>1200</v>
      </c>
      <c r="G12" s="28">
        <v>1200000</v>
      </c>
    </row>
    <row r="13" spans="1:7" x14ac:dyDescent="0.35">
      <c r="A13">
        <v>10</v>
      </c>
      <c r="B13">
        <v>1400</v>
      </c>
      <c r="C13" s="29">
        <v>1500000</v>
      </c>
      <c r="F13" s="27">
        <v>1400</v>
      </c>
      <c r="G13" s="28">
        <v>1500000</v>
      </c>
    </row>
    <row r="14" spans="1:7" x14ac:dyDescent="0.35">
      <c r="A14">
        <v>11</v>
      </c>
      <c r="B14">
        <v>1600</v>
      </c>
      <c r="C14" s="29">
        <v>1800000</v>
      </c>
      <c r="F14" s="27">
        <v>1600</v>
      </c>
      <c r="G14" s="28">
        <v>1800000</v>
      </c>
    </row>
    <row r="15" spans="1:7" x14ac:dyDescent="0.35">
      <c r="A15">
        <v>12</v>
      </c>
      <c r="B15">
        <v>1800</v>
      </c>
      <c r="C15" s="29">
        <v>2000000</v>
      </c>
      <c r="F15" s="27">
        <v>1800</v>
      </c>
      <c r="G15" s="28">
        <v>2000000</v>
      </c>
    </row>
    <row r="16" spans="1:7" x14ac:dyDescent="0.35">
      <c r="A16">
        <v>13</v>
      </c>
      <c r="B16">
        <v>2000</v>
      </c>
      <c r="C16" s="29">
        <v>2265656.5277496334</v>
      </c>
      <c r="F16" s="27">
        <v>2000</v>
      </c>
      <c r="G16" s="28">
        <v>2265656.5277496334</v>
      </c>
    </row>
    <row r="17" spans="1:7" x14ac:dyDescent="0.35">
      <c r="A17">
        <v>14</v>
      </c>
      <c r="B17">
        <v>2200</v>
      </c>
      <c r="C17" s="29">
        <v>2536774.3201216133</v>
      </c>
      <c r="F17" s="27">
        <v>2200</v>
      </c>
      <c r="G17" s="28">
        <v>2536774.3201216133</v>
      </c>
    </row>
    <row r="18" spans="1:7" x14ac:dyDescent="0.35">
      <c r="F18" s="27" t="s">
        <v>111</v>
      </c>
      <c r="G18" s="28">
        <v>14352430.847871248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9</vt:i4>
      </vt:variant>
    </vt:vector>
  </HeadingPairs>
  <TitlesOfParts>
    <vt:vector size="25" baseType="lpstr">
      <vt:lpstr>Sheet1</vt:lpstr>
      <vt:lpstr>1Q1</vt:lpstr>
      <vt:lpstr>1Q2</vt:lpstr>
      <vt:lpstr>1Q3</vt:lpstr>
      <vt:lpstr>2Q1</vt:lpstr>
      <vt:lpstr>2Q2</vt:lpstr>
      <vt:lpstr>2Q3</vt:lpstr>
      <vt:lpstr>3Q1</vt:lpstr>
      <vt:lpstr>3Q2</vt:lpstr>
      <vt:lpstr>3Q3</vt:lpstr>
      <vt:lpstr>4Q1</vt:lpstr>
      <vt:lpstr>4Q2</vt:lpstr>
      <vt:lpstr>4Q3</vt:lpstr>
      <vt:lpstr>5Q1</vt:lpstr>
      <vt:lpstr>5Q2</vt:lpstr>
      <vt:lpstr>5Q3</vt:lpstr>
      <vt:lpstr>a</vt:lpstr>
      <vt:lpstr>b</vt:lpstr>
      <vt:lpstr>'3Q3'!Model</vt:lpstr>
      <vt:lpstr>Model</vt:lpstr>
      <vt:lpstr>Model_1</vt:lpstr>
      <vt:lpstr>Month</vt:lpstr>
      <vt:lpstr>TPS</vt:lpstr>
      <vt:lpstr>TVL_in_Millions</vt:lpstr>
      <vt:lpstr>Txn_Fee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2025-01-21T07:58:06Z</dcterms:created>
  <dcterms:modified xsi:type="dcterms:W3CDTF">2025-03-27T18:48:57Z</dcterms:modified>
</cp:coreProperties>
</file>