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DataAnalyticsBootcamp\Challenges\Starter_Code_Challenge_1\Starter_Code\"/>
    </mc:Choice>
  </mc:AlternateContent>
  <xr:revisionPtr revIDLastSave="0" documentId="13_ncr:1_{2B02A0B7-C212-4226-B0C9-2A7098495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 Data" sheetId="1" r:id="rId1"/>
    <sheet name="Outcome - Parent Category" sheetId="2" r:id="rId2"/>
    <sheet name="Outcome - Sub Category" sheetId="3" r:id="rId3"/>
    <sheet name="Outcome - Date Created" sheetId="4" r:id="rId4"/>
    <sheet name="Crowdfunding Goal Analysis" sheetId="5" r:id="rId5"/>
    <sheet name="Summary Statistics Table" sheetId="6" r:id="rId6"/>
  </sheets>
  <definedNames>
    <definedName name="_xlnm._FilterDatabase" localSheetId="0" hidden="1">'Crowdfunding Data'!$A$1:$T$1001</definedName>
    <definedName name="_xlnm._FilterDatabase" localSheetId="5" hidden="1">'Summary Statistics Table'!$A$1:$K$1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J6" i="6"/>
  <c r="K5" i="6"/>
  <c r="K3" i="6"/>
  <c r="K2" i="6"/>
  <c r="K4" i="6"/>
  <c r="J7" i="6"/>
  <c r="J2" i="6"/>
  <c r="J3" i="6"/>
  <c r="J5" i="6"/>
  <c r="J4" i="6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5" l="1"/>
  <c r="H4" i="5" s="1"/>
  <c r="E8" i="5"/>
  <c r="H8" i="5" s="1"/>
  <c r="E12" i="5"/>
  <c r="H12" i="5" s="1"/>
  <c r="G4" i="5"/>
  <c r="G8" i="5"/>
  <c r="E2" i="5"/>
  <c r="H2" i="5" s="1"/>
  <c r="E10" i="5"/>
  <c r="F10" i="5" s="1"/>
  <c r="E6" i="5"/>
  <c r="G6" i="5" s="1"/>
  <c r="F8" i="5"/>
  <c r="E13" i="5"/>
  <c r="H13" i="5" s="1"/>
  <c r="E9" i="5"/>
  <c r="F9" i="5" s="1"/>
  <c r="E5" i="5"/>
  <c r="F5" i="5" s="1"/>
  <c r="E11" i="5"/>
  <c r="G11" i="5" s="1"/>
  <c r="E7" i="5"/>
  <c r="G7" i="5" s="1"/>
  <c r="E3" i="5"/>
  <c r="H3" i="5" s="1"/>
  <c r="F4" i="5" l="1"/>
  <c r="G2" i="5"/>
  <c r="F12" i="5"/>
  <c r="G12" i="5"/>
  <c r="G3" i="5"/>
  <c r="H5" i="5"/>
  <c r="H9" i="5"/>
  <c r="G9" i="5"/>
  <c r="F7" i="5"/>
  <c r="G13" i="5"/>
  <c r="F13" i="5"/>
  <c r="H7" i="5"/>
  <c r="F11" i="5"/>
  <c r="F6" i="5"/>
  <c r="H6" i="5"/>
  <c r="H11" i="5"/>
  <c r="F2" i="5"/>
  <c r="G5" i="5"/>
  <c r="G10" i="5"/>
  <c r="F3" i="5"/>
  <c r="H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<sst xmlns="http://schemas.openxmlformats.org/spreadsheetml/2006/main" count="7063" uniqueCount="2117">
  <si>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</si>
  <si>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</si>
  <si>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</si>
  <si>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</si>
  <si>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</si>
  <si>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</si>
  <si>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</si>
  <si>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</si>
  <si>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</si>
  <si>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</si>
  <si>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</si>
  <si>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</si>
  <si>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</si>
  <si>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</si>
  <si>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</si>
  <si>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</si>
  <si>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</si>
  <si>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</si>
  <si>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</si>
  <si>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</si>
  <si>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</si>
  <si>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</si>
  <si>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</si>
  <si>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</si>
  <si>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</si>
  <si>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</si>
  <si>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</si>
  <si>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</si>
  <si>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</si>
  <si>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</si>
  <si>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</si>
  <si>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</si>
  <si>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</si>
  <si>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</si>
  <si>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</si>
  <si>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</si>
  <si>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</si>
  <si>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</si>
  <si>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</si>
  <si>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</si>
  <si>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</si>
  <si>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</si>
  <si>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</si>
  <si>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</si>
  <si>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</si>
  <si>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</si>
  <si>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</si>
  <si>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</si>
  <si>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</si>
  <si>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</si>
  <si>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</si>
  <si>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</si>
  <si>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</si>
  <si>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</si>
  <si>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</si>
  <si>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</si>
  <si>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</si>
  <si>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</si>
  <si>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</si>
  <si>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</si>
  <si>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</si>
  <si>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</si>
  <si>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</si>
  <si>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</si>
  <si>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</si>
  <si>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</si>
  <si>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</si>
  <si>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</si>
  <si>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</si>
  <si>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</si>
  <si>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</si>
  <si>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</si>
  <si>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</si>
  <si>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</si>
  <si>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</si>
  <si>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</si>
  <si>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</si>
  <si>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</si>
  <si>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</si>
  <si>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</si>
  <si>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</si>
  <si>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</si>
  <si>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</si>
  <si>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</si>
  <si>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</si>
  <si>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</si>
  <si>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</si>
  <si>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</si>
  <si>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</si>
  <si>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</si>
  <si>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</si>
  <si>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</si>
  <si>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</si>
  <si>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</si>
  <si>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</si>
  <si>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</si>
  <si>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</si>
  <si>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</si>
  <si>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</si>
  <si>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</si>
  <si>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</si>
  <si>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</si>
  <si>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</si>
  <si>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</si>
  <si>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</si>
  <si>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</si>
  <si>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</si>
  <si>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</si>
  <si>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</si>
  <si>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</si>
  <si>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</si>
  <si>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</si>
  <si>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</si>
  <si>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</si>
  <si>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</si>
  <si>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</si>
  <si>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</si>
  <si>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</si>
  <si>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</si>
  <si>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</si>
  <si>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</si>
  <si>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</si>
  <si>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</si>
  <si>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</si>
  <si>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</si>
  <si>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</si>
  <si>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</si>
  <si>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</si>
  <si>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</si>
  <si>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</si>
  <si>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</si>
  <si>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</si>
  <si>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</si>
  <si>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</si>
  <si>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</si>
  <si>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</si>
  <si>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</si>
  <si>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</si>
  <si>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</si>
  <si>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</si>
  <si>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</si>
  <si>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</si>
  <si>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</si>
  <si>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</si>
  <si>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</si>
  <si>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</si>
  <si>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</si>
  <si>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</si>
  <si>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</si>
  <si>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</si>
  <si>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</si>
  <si>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</si>
  <si>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</si>
  <si>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</si>
  <si>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</si>
  <si>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</si>
  <si>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</si>
  <si>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</si>
  <si>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</si>
  <si>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</si>
  <si>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</si>
  <si>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</si>
  <si>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</si>
  <si>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</si>
  <si>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</si>
  <si>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</si>
  <si>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</si>
  <si>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</si>
  <si>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</si>
  <si>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</si>
  <si>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</si>
  <si>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</si>
  <si>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</si>
  <si>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</si>
  <si>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</si>
  <si>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</si>
  <si>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</si>
  <si>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</si>
  <si>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</si>
  <si>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</si>
  <si>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</si>
  <si>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</si>
  <si>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</si>
  <si>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</si>
  <si>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</si>
  <si>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</si>
  <si>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</si>
  <si>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</si>
  <si>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</si>
  <si>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</si>
  <si>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</si>
  <si>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</si>
  <si>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</si>
  <si>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</si>
  <si>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</si>
  <si>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</si>
  <si>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</si>
  <si>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</si>
  <si>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</si>
  <si>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</si>
  <si>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</si>
  <si>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</si>
  <si>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</si>
  <si>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</si>
  <si>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</si>
  <si>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</si>
  <si>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</si>
  <si>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</si>
  <si>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</si>
  <si>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</si>
  <si>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</si>
  <si>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</si>
  <si>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</si>
  <si>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</si>
  <si>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</si>
  <si>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</si>
  <si>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</si>
  <si>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</si>
  <si>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</si>
  <si>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</si>
  <si>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</si>
  <si>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</si>
  <si>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</si>
  <si>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</si>
  <si>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</si>
  <si>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</si>
  <si>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</si>
  <si>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</si>
  <si>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</si>
  <si>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</si>
  <si>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</si>
  <si>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</si>
  <si>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</si>
  <si>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</si>
  <si>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</si>
  <si>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</si>
  <si>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</si>
  <si>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</si>
  <si>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</si>
  <si>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</si>
  <si>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</si>
  <si>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</si>
  <si>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</si>
  <si>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</si>
  <si>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</si>
  <si>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</si>
  <si>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</si>
  <si>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</si>
  <si>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</si>
  <si>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</si>
  <si>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</si>
  <si>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</si>
  <si>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</si>
  <si>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</si>
  <si>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</si>
  <si>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</si>
  <si>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</si>
  <si>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</si>
  <si>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</si>
  <si>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</si>
  <si>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</si>
  <si>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</si>
  <si>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</si>
  <si>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</si>
  <si>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</si>
  <si>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</si>
  <si>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</si>
  <si>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</si>
  <si>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</si>
  <si>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</si>
  <si>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</si>
  <si>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</si>
  <si>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</si>
  <si>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</si>
  <si>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</si>
  <si>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</si>
  <si>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</si>
  <si>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</si>
  <si>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</si>
  <si>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</si>
  <si>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</si>
  <si>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</si>
  <si>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</si>
  <si>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</si>
  <si>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</si>
  <si>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</si>
  <si>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</si>
  <si>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</si>
  <si>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</si>
  <si>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</si>
  <si>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</si>
  <si>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</si>
  <si>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</si>
  <si>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</si>
  <si>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</si>
  <si>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</si>
  <si>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</si>
  <si>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</si>
  <si>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</si>
  <si>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</si>
  <si>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</si>
  <si>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</si>
  <si>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</si>
  <si>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</si>
  <si>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</si>
  <si>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</si>
  <si>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</si>
  <si>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</si>
  <si>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</si>
  <si>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</si>
  <si>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</si>
  <si>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</si>
  <si>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</si>
  <si>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</si>
  <si>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</si>
  <si>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</si>
  <si>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</si>
  <si>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</si>
  <si>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</si>
  <si>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</si>
  <si>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</si>
  <si>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</si>
  <si>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</si>
  <si>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</si>
  <si>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</si>
  <si>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</si>
  <si>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</si>
  <si>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</si>
  <si>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</si>
  <si>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</si>
  <si>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</si>
  <si>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</si>
  <si>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</si>
  <si>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</si>
  <si>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</si>
  <si>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</si>
  <si>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</si>
  <si>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</si>
  <si>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</si>
  <si>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</si>
  <si>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</si>
  <si>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</si>
  <si>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</si>
  <si>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</si>
  <si>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</si>
  <si>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</si>
  <si>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</si>
  <si>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</si>
  <si>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</si>
  <si>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</si>
  <si>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</si>
  <si>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</si>
  <si>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</si>
  <si>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</si>
  <si>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</si>
  <si>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</si>
  <si>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</si>
  <si>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</si>
  <si>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</si>
  <si>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</si>
  <si>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</si>
  <si>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</si>
  <si>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</si>
  <si>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</si>
  <si>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</si>
  <si>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</si>
  <si>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</si>
  <si>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</si>
  <si>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</si>
  <si>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</si>
  <si>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</si>
  <si>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</si>
  <si>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</si>
  <si>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</si>
  <si>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</si>
  <si>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</si>
  <si>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</si>
  <si>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</si>
  <si>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</si>
  <si>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</si>
  <si>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</si>
  <si>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</si>
  <si>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</si>
  <si>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</si>
  <si>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</si>
  <si>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</si>
  <si>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</si>
  <si>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</si>
  <si>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</si>
  <si>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</si>
  <si>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</si>
  <si>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</si>
  <si>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</si>
  <si>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</si>
  <si>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</si>
  <si>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</si>
  <si>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</si>
  <si>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</si>
  <si>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</si>
  <si>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</si>
  <si>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</si>
  <si>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</si>
  <si>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</si>
  <si>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</si>
  <si>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</si>
  <si>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</si>
  <si>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</si>
  <si>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</si>
  <si>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</si>
  <si>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</si>
  <si>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</si>
  <si>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</si>
  <si>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</si>
  <si>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</si>
  <si>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</si>
  <si>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</si>
  <si>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</si>
  <si>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</si>
  <si>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</si>
  <si>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</si>
  <si>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</si>
  <si>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</si>
  <si>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</si>
  <si>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</si>
  <si>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</si>
  <si>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</si>
  <si>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</si>
  <si>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</si>
  <si>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</si>
  <si>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</si>
  <si>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</si>
  <si>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</si>
  <si>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</si>
  <si>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</si>
  <si>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</si>
  <si>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</si>
  <si>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</si>
  <si>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</si>
  <si>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</si>
  <si>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</si>
  <si>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</si>
  <si>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</si>
  <si>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</si>
  <si>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</si>
  <si>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</si>
  <si>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</si>
  <si>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</si>
  <si>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</si>
  <si>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</si>
  <si>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</si>
  <si>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</si>
  <si>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</si>
  <si>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</si>
  <si>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</si>
  <si>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</si>
  <si>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</si>
  <si>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</si>
  <si>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</si>
  <si>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</si>
  <si>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</si>
  <si>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</si>
  <si>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</si>
  <si>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</si>
  <si>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</si>
  <si>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</si>
  <si>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</si>
  <si>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</si>
  <si>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</si>
  <si>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</si>
  <si>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</si>
  <si>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</si>
  <si>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</si>
  <si>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</si>
  <si>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</si>
  <si>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</si>
  <si>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</si>
  <si>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</si>
  <si>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</si>
  <si>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</si>
  <si>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</si>
  <si>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</si>
  <si>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</si>
  <si>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</si>
  <si>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</si>
  <si>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</si>
  <si>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</si>
  <si>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</si>
  <si>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</si>
  <si>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</si>
  <si>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</si>
  <si>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</si>
  <si>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</si>
  <si>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</si>
  <si>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</si>
  <si>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</si>
  <si>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</si>
  <si>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</si>
  <si>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</si>
  <si>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</si>
  <si>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</si>
  <si>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</si>
  <si>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</si>
  <si>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</si>
  <si>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</si>
  <si>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</si>
  <si>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</si>
  <si>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</si>
  <si>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</si>
  <si>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</si>
  <si>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</si>
  <si>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</si>
  <si>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</si>
  <si>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</si>
  <si>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</si>
  <si>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</si>
  <si>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</si>
  <si>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</si>
  <si>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</si>
  <si>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</si>
  <si>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</si>
  <si>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</si>
  <si>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</si>
  <si>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</si>
  <si>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</si>
  <si>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</si>
  <si>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</si>
  <si>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</si>
  <si>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</si>
  <si>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</si>
  <si>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</si>
  <si>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</si>
  <si>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</si>
  <si>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</si>
  <si>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</si>
  <si>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</si>
  <si>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</si>
  <si>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</si>
  <si>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</si>
  <si>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</si>
  <si>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</si>
  <si>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</si>
  <si>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</si>
  <si>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</si>
  <si>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</si>
  <si>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</si>
  <si>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</si>
  <si>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</si>
  <si>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</si>
  <si>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</si>
  <si>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</si>
  <si>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</si>
  <si>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</si>
  <si>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</si>
  <si>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</si>
  <si>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</si>
  <si>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</si>
  <si>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</si>
  <si>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</si>
  <si>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</si>
  <si>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</si>
  <si>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</si>
  <si>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</si>
  <si>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</si>
  <si>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</si>
  <si>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</si>
  <si>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</si>
  <si>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</si>
  <si>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</si>
  <si>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</si>
  <si>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</si>
  <si>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</si>
  <si>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</si>
  <si>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</si>
  <si>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</si>
  <si>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</si>
  <si>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</si>
  <si>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</si>
  <si>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</si>
  <si>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</si>
  <si>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</si>
  <si>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</si>
  <si>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</si>
  <si>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</si>
  <si>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</si>
  <si>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</si>
  <si>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</si>
  <si>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</si>
  <si>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</si>
  <si>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</si>
  <si>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</si>
  <si>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</si>
  <si>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</si>
  <si>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</si>
  <si>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</si>
  <si>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</si>
  <si>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</si>
  <si>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</si>
  <si>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</si>
  <si>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</si>
  <si>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</si>
  <si>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</si>
  <si>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</si>
  <si>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</si>
  <si>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</si>
  <si>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</si>
  <si>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</si>
  <si>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</si>
  <si>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</si>
  <si>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</si>
  <si>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</si>
  <si>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</si>
  <si>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</si>
  <si>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</si>
  <si>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</si>
  <si>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</si>
  <si>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</si>
  <si>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</si>
  <si>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</si>
  <si>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</si>
  <si>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</si>
  <si>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</si>
  <si>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</si>
  <si>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</si>
  <si>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</si>
  <si>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</si>
  <si>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</si>
  <si>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</si>
  <si>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</si>
  <si>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</si>
  <si>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</si>
  <si>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</si>
  <si>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</si>
  <si>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</si>
  <si>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</si>
  <si>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</si>
  <si>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</si>
  <si>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</si>
  <si>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</si>
  <si>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</si>
  <si>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</si>
  <si>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</si>
  <si>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</si>
  <si>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</si>
  <si>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</si>
  <si>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</si>
  <si>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</si>
  <si>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</si>
  <si>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</si>
  <si>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</si>
  <si>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</si>
  <si>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</si>
  <si>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</si>
  <si>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</si>
  <si>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</si>
  <si>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</si>
  <si>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</si>
  <si>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</si>
  <si>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</si>
  <si>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</si>
  <si>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</si>
  <si>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</si>
  <si>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</si>
  <si>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</si>
  <si>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</si>
  <si>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</si>
  <si>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</si>
  <si>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</si>
  <si>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</si>
  <si>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</si>
  <si>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</si>
  <si>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</si>
  <si>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</si>
  <si>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</si>
  <si>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</si>
  <si>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</si>
  <si>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</si>
  <si>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</si>
  <si>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</si>
  <si>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</si>
  <si>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</si>
  <si>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</si>
  <si>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</si>
  <si>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</si>
  <si>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</si>
  <si>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</si>
  <si>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</si>
  <si>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</si>
  <si>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</si>
  <si>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</si>
  <si>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</si>
  <si>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</si>
  <si>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</si>
  <si>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</si>
  <si>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</si>
  <si>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</si>
  <si>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</si>
  <si>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</si>
  <si>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</si>
  <si>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</si>
  <si>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</si>
  <si>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</si>
  <si>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</si>
  <si>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</si>
  <si>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</si>
  <si>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</si>
  <si>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</si>
  <si>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</si>
  <si>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</si>
  <si>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</si>
  <si>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</si>
  <si>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</si>
  <si>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</si>
  <si>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</si>
  <si>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</si>
  <si>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</si>
  <si>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</si>
  <si>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</si>
  <si>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</si>
  <si>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</si>
  <si>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</si>
  <si>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</si>
  <si>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</si>
  <si>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</si>
  <si>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</si>
  <si>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</si>
  <si>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</si>
  <si>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</si>
  <si>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</si>
  <si>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</si>
  <si>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</si>
  <si>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</si>
  <si>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</si>
  <si>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</si>
  <si>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</si>
  <si>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</si>
  <si>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</si>
  <si>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</si>
  <si>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</si>
  <si>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</si>
  <si>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</si>
  <si>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</si>
  <si>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</si>
  <si>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</si>
  <si>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</si>
  <si>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</si>
  <si>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</si>
  <si>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</si>
  <si>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</si>
  <si>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</si>
  <si>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</si>
  <si>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</si>
  <si>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</si>
  <si>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</si>
  <si>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</si>
  <si>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</si>
  <si>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</si>
  <si>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</si>
  <si>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</si>
  <si>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</si>
  <si>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</si>
  <si>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</si>
  <si>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</si>
  <si>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</si>
  <si>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</si>
  <si>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</si>
  <si>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</si>
  <si>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</si>
  <si>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</si>
  <si>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</si>
  <si>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</si>
  <si>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</si>
  <si>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</si>
  <si>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</si>
  <si>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</si>
  <si>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</si>
  <si>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</si>
  <si>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</si>
  <si>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</si>
  <si>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</si>
  <si>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</si>
  <si>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</si>
  <si>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</si>
  <si>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</si>
  <si>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</si>
  <si>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</si>
  <si>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</si>
  <si>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</si>
  <si>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</si>
  <si>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</si>
  <si>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</si>
  <si>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</si>
  <si>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</si>
  <si>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</si>
  <si>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</si>
  <si>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</si>
  <si>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</si>
  <si>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</si>
  <si>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</si>
  <si>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</si>
  <si>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</si>
  <si>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</si>
  <si>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</si>
  <si>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</si>
  <si>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</si>
  <si>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</si>
  <si>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</si>
  <si>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</si>
  <si>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</si>
  <si>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</si>
  <si>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</si>
  <si>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</si>
  <si>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</si>
  <si>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</si>
  <si>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</si>
  <si>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</si>
  <si>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</si>
  <si>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</si>
  <si>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</si>
  <si>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</si>
  <si>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</si>
  <si>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</si>
  <si>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</si>
  <si>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</si>
  <si>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</si>
  <si>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</si>
  <si>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</si>
  <si>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</si>
  <si>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</si>
  <si>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</si>
  <si>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</si>
  <si>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</si>
  <si>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</si>
  <si>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</si>
  <si>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</si>
  <si>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</si>
  <si>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</si>
  <si>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</si>
  <si>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</si>
  <si>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</si>
  <si>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</si>
  <si>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</si>
  <si>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</si>
  <si>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</si>
  <si>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</si>
  <si>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</si>
  <si>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</si>
  <si>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</si>
  <si>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</si>
  <si>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</si>
  <si>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</si>
  <si>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</si>
  <si>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</si>
  <si>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</si>
  <si>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</si>
  <si>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</si>
  <si>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</si>
  <si>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</si>
  <si>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</si>
  <si>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</si>
  <si>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</si>
  <si>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</si>
  <si>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</si>
  <si>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</si>
  <si>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</si>
  <si>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</si>
  <si>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</si>
  <si>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</si>
  <si>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</si>
  <si>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</si>
  <si>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</si>
  <si>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</si>
  <si>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</si>
  <si>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</si>
  <si>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</si>
  <si>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</si>
  <si>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</si>
  <si>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</si>
  <si>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</si>
  <si>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</si>
  <si>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</si>
  <si>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</si>
  <si>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</si>
  <si>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</si>
  <si>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</si>
  <si>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</si>
  <si>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</si>
  <si>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</si>
  <si>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</si>
  <si>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</si>
  <si>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</si>
  <si>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</si>
  <si>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</si>
  <si>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</si>
  <si>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</si>
  <si>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</si>
  <si>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</si>
  <si>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</si>
  <si>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</si>
  <si>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</si>
  <si>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</si>
  <si>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</si>
  <si>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</si>
  <si>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</si>
  <si>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</si>
  <si>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</si>
  <si>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</si>
  <si>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</si>
  <si>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</si>
  <si>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</si>
  <si>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</si>
  <si>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</si>
  <si>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</si>
  <si>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</si>
  <si>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</si>
  <si>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</si>
  <si>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</si>
  <si>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</si>
  <si>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</si>
  <si>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</si>
  <si>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</si>
  <si>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</si>
  <si>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</si>
  <si>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</si>
  <si>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</si>
  <si>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</si>
  <si>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</si>
  <si>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</si>
  <si>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</si>
  <si>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</si>
  <si>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</si>
  <si>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</si>
  <si>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</si>
  <si>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</si>
  <si>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</si>
  <si>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</si>
  <si>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</si>
  <si>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</si>
  <si>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</si>
  <si>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</si>
  <si>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</si>
  <si>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</si>
  <si>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</si>
  <si>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</si>
  <si>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</si>
  <si>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</si>
  <si>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</si>
  <si>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</si>
  <si>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</si>
  <si>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</si>
  <si>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</si>
  <si>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</si>
  <si>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</si>
  <si>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</si>
  <si>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</si>
  <si>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</si>
  <si>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</si>
  <si>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</si>
  <si>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</si>
  <si>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</si>
  <si>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</si>
  <si>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</si>
  <si>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</si>
  <si>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</si>
  <si>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</si>
  <si>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</si>
  <si>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</si>
  <si>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</si>
  <si>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</si>
  <si>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</si>
  <si>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</si>
  <si>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</si>
  <si>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</si>
  <si>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</si>
  <si>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</si>
  <si>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</si>
  <si>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</si>
  <si>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</si>
  <si>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</si>
  <si>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</si>
  <si>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</si>
  <si>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</si>
  <si>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</si>
  <si>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</si>
  <si>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</si>
  <si>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</si>
  <si>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</si>
  <si>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</si>
  <si>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</si>
  <si>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</si>
  <si>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</si>
  <si>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</si>
  <si>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</si>
  <si>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</si>
  <si>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</si>
  <si>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</si>
  <si>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</si>
  <si>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</si>
  <si>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</si>
  <si>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</si>
  <si>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</si>
  <si>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</si>
  <si>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</si>
  <si>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</si>
  <si>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</si>
  <si>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</si>
  <si>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</si>
  <si>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</si>
  <si>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</si>
  <si>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</si>
  <si>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</si>
  <si>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</si>
  <si>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</si>
  <si>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</si>
  <si>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</si>
  <si>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</si>
  <si>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</si>
  <si>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</si>
  <si>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</si>
  <si>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</si>
  <si>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</si>
  <si>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</si>
  <si>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</si>
  <si>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</si>
  <si>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</si>
  <si>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</si>
  <si>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</si>
  <si>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</si>
  <si>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</si>
  <si>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</si>
  <si>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</si>
  <si>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</si>
  <si>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</si>
  <si>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</si>
  <si>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</si>
  <si>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</si>
  <si>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</si>
  <si>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</si>
  <si>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</si>
  <si>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</si>
  <si>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</si>
  <si>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</si>
  <si>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</si>
  <si>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</si>
  <si>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</si>
  <si>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</si>
  <si>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</si>
  <si>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</si>
  <si>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</si>
  <si>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</si>
  <si>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</si>
  <si>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</si>
  <si>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</si>
  <si>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</si>
  <si>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</si>
  <si>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</si>
  <si>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</si>
  <si>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</si>
  <si>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</si>
  <si>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</si>
  <si>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</si>
  <si>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</si>
  <si>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</si>
  <si>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</si>
  <si>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</si>
  <si>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</si>
  <si>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</si>
  <si>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</si>
  <si>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</si>
  <si>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</si>
  <si>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</si>
  <si>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</si>
  <si>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</si>
  <si>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</si>
  <si>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</si>
  <si>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</si>
  <si>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</si>
  <si>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</si>
  <si>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</si>
  <si>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</si>
  <si>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</si>
  <si>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</si>
  <si>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</si>
  <si>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</si>
  <si>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</si>
  <si>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</si>
  <si>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</si>
  <si>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</si>
  <si>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</si>
  <si>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</si>
  <si>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</si>
  <si>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</si>
  <si>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</si>
  <si>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</si>
  <si>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</si>
  <si>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</si>
  <si>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</si>
  <si>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</si>
  <si>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</si>
  <si>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</si>
  <si>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</si>
  <si>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</si>
  <si>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</si>
  <si>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</si>
  <si>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</si>
  <si>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</si>
  <si>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</si>
  <si>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</si>
  <si>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</si>
  <si>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</si>
  <si>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</si>
  <si>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</si>
  <si>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</si>
  <si>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</si>
  <si>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</si>
  <si>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</si>
  <si>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</si>
  <si>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</si>
  <si>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</si>
  <si>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</si>
  <si>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</si>
  <si>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</si>
  <si>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</si>
  <si>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</si>
  <si>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</si>
  <si>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</si>
  <si>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</si>
  <si>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</si>
  <si>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</si>
  <si>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</si>
  <si>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</si>
  <si>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</si>
  <si>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</si>
  <si>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</si>
  <si>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</si>
  <si>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</si>
  <si>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</si>
  <si>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</si>
  <si>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</si>
  <si>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</si>
  <si>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</si>
  <si>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</si>
  <si>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</si>
  <si>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</si>
  <si>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</si>
  <si>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</si>
  <si>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</si>
  <si>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</si>
  <si>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</si>
  <si>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</si>
  <si>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</si>
  <si>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</si>
  <si>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</si>
  <si>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</si>
  <si>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</si>
  <si>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</si>
  <si>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</si>
  <si>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</si>
  <si>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</si>
  <si>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</si>
  <si>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</si>
  <si>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</si>
  <si>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</si>
  <si>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</si>
  <si>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</si>
  <si>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</si>
  <si>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</si>
  <si>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</si>
  <si>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</si>
  <si>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</si>
  <si>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</si>
  <si>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</si>
  <si>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</si>
  <si>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</si>
  <si>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</si>
  <si>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</si>
  <si>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</si>
  <si>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</si>
  <si>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</si>
  <si>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</si>
  <si>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</si>
  <si>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</si>
  <si>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</si>
  <si>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</si>
  <si>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</si>
  <si>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</si>
  <si>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</si>
  <si>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</si>
  <si>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</si>
  <si>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</si>
  <si>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</si>
  <si>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</si>
  <si>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</si>
  <si>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</si>
  <si>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</si>
  <si>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</si>
  <si>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</si>
  <si>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</si>
  <si>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</si>
  <si>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</si>
  <si>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</si>
  <si>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</si>
  <si>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</si>
  <si>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</si>
  <si>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</si>
  <si>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</si>
  <si>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</si>
  <si>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</si>
  <si>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</si>
  <si>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</si>
  <si>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</si>
  <si>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</si>
  <si>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</si>
  <si>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</si>
  <si>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</si>
  <si>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</si>
  <si>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</si>
  <si>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</si>
  <si>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</si>
  <si>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</si>
  <si>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</si>
  <si>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</si>
  <si>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</si>
  <si>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</si>
  <si>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</si>
  <si>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</si>
  <si>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</si>
  <si>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</si>
  <si>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</si>
  <si>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</si>
  <si>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</si>
  <si>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</si>
  <si>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</si>
  <si>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</si>
  <si>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</si>
  <si>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</si>
  <si>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</si>
  <si>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</si>
  <si>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</si>
  <si>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</si>
  <si>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</si>
  <si>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</si>
  <si>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</si>
  <si>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</si>
  <si>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</si>
  <si>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</si>
  <si>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</si>
  <si>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</si>
  <si>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</si>
  <si>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</si>
  <si>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</si>
  <si>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</si>
  <si>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</si>
  <si>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</si>
  <si>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</si>
  <si>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</si>
  <si>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</si>
  <si>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</si>
  <si>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</si>
  <si>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</si>
  <si>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</si>
  <si>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</si>
  <si>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</si>
  <si>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</si>
  <si>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</si>
  <si>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</si>
  <si>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</si>
  <si>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</si>
  <si>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</si>
  <si>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</si>
  <si>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</si>
  <si>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</si>
  <si>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</si>
  <si>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</si>
  <si>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</si>
  <si>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</si>
  <si>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</si>
  <si>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</si>
  <si>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</si>
  <si>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</si>
  <si>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</si>
  <si>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</si>
  <si>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</si>
  <si>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</si>
  <si>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</si>
  <si>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</si>
  <si>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</si>
  <si>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</si>
  <si>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</si>
  <si>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</si>
  <si>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</si>
  <si>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</si>
  <si>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</si>
  <si>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</si>
  <si>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</si>
  <si>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</si>
  <si>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</si>
  <si>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</si>
  <si>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</si>
  <si>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</si>
  <si>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</si>
  <si>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</si>
  <si>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</si>
  <si>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</si>
  <si>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</si>
  <si>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</si>
  <si>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</si>
  <si>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</si>
  <si>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</si>
  <si>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</si>
  <si>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</si>
  <si>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</si>
  <si>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</si>
  <si>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</si>
  <si>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</si>
  <si>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</si>
  <si>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</si>
  <si>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</si>
  <si>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</si>
  <si>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</si>
  <si>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</si>
  <si>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</si>
  <si>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</si>
  <si>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</si>
  <si>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</si>
  <si>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</si>
  <si>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</si>
  <si>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</si>
  <si>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</si>
  <si>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</si>
  <si>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</si>
  <si>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</si>
  <si>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</si>
  <si>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</si>
  <si>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</si>
  <si>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</si>
  <si>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</si>
  <si>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</si>
  <si>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</si>
  <si>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</si>
  <si>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</si>
  <si>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</si>
  <si>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</si>
  <si>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</si>
  <si>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</si>
  <si>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</si>
  <si>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</si>
  <si>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</si>
  <si>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</si>
  <si>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</si>
  <si>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</si>
  <si>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</si>
  <si>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</si>
  <si>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</si>
  <si>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</si>
  <si>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</si>
  <si>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</si>
  <si>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</si>
  <si>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</si>
  <si>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</si>
  <si>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</si>
  <si>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</si>
  <si>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</si>
  <si>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</si>
  <si>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</si>
  <si>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</si>
  <si>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</si>
  <si>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</si>
  <si>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</si>
  <si>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</si>
  <si>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</si>
  <si>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</si>
  <si>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</si>
  <si>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</si>
  <si>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</si>
  <si>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</si>
  <si>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</si>
  <si>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</si>
  <si>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</si>
  <si>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</si>
  <si>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</si>
  <si>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</si>
  <si>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</si>
  <si>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</si>
  <si>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</si>
  <si>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</si>
  <si>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</si>
  <si>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</si>
  <si>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</si>
  <si>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</si>
  <si>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</si>
  <si>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</si>
  <si>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</si>
  <si>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</si>
  <si>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</si>
  <si>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</si>
  <si>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</si>
  <si>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</si>
  <si>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</si>
  <si>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</si>
  <si>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</si>
  <si>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</si>
  <si>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</si>
  <si>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</si>
  <si>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</si>
  <si>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</si>
  <si>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</si>
  <si>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</si>
  <si>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</si>
  <si>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</si>
  <si>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</si>
  <si>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</si>
  <si>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</si>
  <si>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</si>
  <si>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</si>
  <si>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</si>
  <si>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</si>
  <si>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</si>
  <si>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</si>
  <si>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</si>
  <si>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</si>
  <si>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</si>
  <si>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</si>
  <si>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</si>
  <si>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</si>
  <si>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</si>
  <si>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</si>
  <si>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</si>
  <si>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</si>
  <si>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</si>
  <si>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</si>
  <si>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</si>
  <si>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</si>
  <si>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</si>
  <si>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</si>
  <si>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</si>
  <si>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</si>
  <si>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</si>
  <si>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</si>
  <si>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</si>
  <si>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</si>
  <si>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</si>
  <si>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</si>
  <si>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</si>
  <si>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</si>
  <si>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</si>
  <si>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</si>
  <si>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</si>
  <si>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</si>
  <si>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</si>
  <si>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</si>
  <si>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</si>
  <si>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</si>
  <si>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</si>
  <si>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</si>
  <si>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</si>
  <si>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</si>
  <si>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</si>
  <si>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</si>
  <si>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</si>
  <si>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</si>
  <si>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</si>
  <si>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</si>
  <si>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</si>
  <si>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</si>
  <si>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</si>
  <si>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</si>
  <si>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</si>
  <si>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</si>
  <si>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</si>
  <si>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</si>
  <si>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</si>
  <si>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</si>
  <si>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</si>
  <si>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</si>
  <si>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</si>
  <si>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</si>
  <si>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</si>
  <si>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</si>
  <si>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</si>
  <si>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</si>
  <si>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</si>
  <si>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</si>
  <si>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</si>
  <si>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</si>
  <si>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</si>
  <si>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</si>
  <si>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</si>
  <si>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</si>
  <si>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</si>
  <si>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</si>
  <si>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</si>
  <si>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</si>
  <si>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</si>
  <si>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</si>
  <si>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</si>
  <si>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</si>
  <si>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</si>
  <si>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</si>
  <si>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</si>
  <si>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</si>
  <si>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</si>
  <si>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</si>
  <si>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</si>
  <si>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</si>
  <si>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</si>
  <si>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</si>
  <si>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</si>
  <si>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</si>
  <si>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</si>
  <si>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</si>
  <si>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</si>
  <si>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</si>
  <si>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</si>
  <si>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</si>
  <si>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</si>
  <si>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</si>
  <si>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</si>
  <si>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</si>
  <si>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</si>
  <si>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</si>
  <si>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</si>
  <si>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</si>
  <si>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</si>
  <si>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</si>
  <si>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</si>
  <si>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</si>
  <si>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</si>
  <si>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</si>
  <si>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</si>
  <si>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</si>
  <si>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</si>
  <si>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</si>
  <si>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</si>
  <si>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</si>
  <si>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</si>
  <si>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</si>
  <si>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</si>
  <si>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</si>
  <si>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</si>
  <si>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</si>
  <si>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</si>
  <si>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</si>
  <si>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</si>
  <si>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</si>
  <si>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</si>
  <si>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</si>
  <si>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</si>
  <si>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</si>
  <si>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</si>
  <si>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</si>
  <si>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</si>
  <si>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</si>
  <si>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</si>
  <si>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</si>
  <si>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</si>
  <si>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</si>
  <si>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</si>
  <si>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</si>
  <si>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</si>
  <si>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</si>
  <si>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</si>
  <si>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</si>
  <si>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</si>
  <si>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</si>
  <si>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</si>
  <si>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</si>
  <si>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</si>
  <si>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</si>
  <si>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</si>
  <si>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</si>
  <si>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</si>
  <si>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</si>
  <si>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</si>
  <si>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</si>
  <si>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</si>
  <si>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</si>
  <si>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</si>
  <si>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</si>
  <si>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</si>
  <si>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</si>
  <si>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</si>
  <si>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</si>
  <si>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</si>
  <si>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</si>
  <si>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</si>
  <si>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</si>
  <si>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</si>
  <si>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</si>
  <si>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</si>
  <si>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</si>
  <si>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</si>
  <si>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</si>
  <si>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</si>
  <si>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</si>
  <si>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</si>
  <si>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</si>
  <si>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</si>
  <si>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</si>
  <si>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</si>
  <si>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</si>
  <si>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</si>
  <si>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</si>
  <si>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</si>
  <si>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</si>
  <si>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</si>
  <si>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</si>
  <si>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</si>
  <si>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</si>
  <si>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</si>
  <si>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</si>
  <si>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</si>
  <si>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</si>
  <si>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</si>
  <si>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</si>
  <si>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</si>
  <si>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</si>
  <si>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</si>
  <si>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</si>
  <si>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</si>
  <si>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</si>
  <si>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</si>
  <si>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</si>
  <si>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</si>
  <si>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</si>
  <si>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</si>
  <si>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</si>
  <si>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</si>
  <si>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</si>
  <si>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</si>
  <si>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</si>
  <si>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</si>
  <si>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</si>
  <si>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</si>
  <si>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</si>
  <si>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</si>
  <si>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</si>
  <si>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</si>
  <si>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</si>
  <si>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</si>
  <si>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</si>
  <si>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</si>
  <si>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</si>
  <si>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</si>
  <si>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</si>
  <si>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</si>
  <si>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</si>
  <si>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</si>
  <si>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</si>
  <si>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</si>
  <si>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</si>
  <si>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</si>
  <si>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</si>
  <si>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</si>
  <si>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</si>
  <si>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</si>
  <si>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</si>
  <si>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</si>
  <si>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</si>
  <si>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</si>
  <si>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</si>
  <si>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</si>
  <si>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</si>
  <si>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</si>
  <si>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</si>
  <si>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</si>
  <si>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</si>
  <si>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</si>
  <si>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</si>
  <si>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</si>
  <si>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</si>
  <si>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</si>
  <si>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</si>
  <si>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</si>
  <si>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</si>
  <si>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</si>
  <si>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</si>
  <si>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</si>
  <si>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</si>
  <si>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</si>
  <si>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</si>
  <si>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</si>
  <si>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</si>
  <si>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</si>
  <si>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</si>
  <si>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</si>
  <si>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</si>
  <si>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</si>
  <si>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</si>
  <si>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</si>
  <si>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</si>
  <si>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</si>
  <si>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</si>
  <si>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</si>
  <si>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</si>
  <si>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</si>
  <si>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</si>
  <si>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</si>
  <si>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</si>
  <si>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</si>
  <si>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</si>
  <si>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</si>
  <si>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</si>
  <si>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</si>
  <si>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</si>
  <si>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</si>
  <si>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</si>
  <si>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</si>
  <si>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</si>
  <si>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</si>
  <si>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</si>
  <si>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</si>
  <si>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</si>
  <si>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</si>
  <si>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</si>
  <si>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</si>
  <si>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</si>
  <si>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</si>
  <si>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</si>
  <si>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</si>
  <si>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</si>
  <si>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</si>
  <si>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</si>
  <si>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</si>
  <si>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</si>
  <si>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</si>
  <si>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</si>
  <si>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</si>
  <si>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</si>
  <si>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</si>
  <si>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</si>
  <si>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</si>
  <si>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</si>
  <si>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</si>
  <si>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</si>
  <si>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</si>
  <si>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</si>
  <si>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</si>
  <si>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</si>
  <si>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</si>
  <si>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</si>
  <si>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</si>
  <si>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</si>
  <si>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</si>
  <si>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</si>
  <si>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</si>
  <si>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</si>
  <si>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</si>
  <si>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</si>
  <si>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</si>
  <si>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</si>
  <si>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</si>
  <si>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</si>
  <si>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</si>
  <si>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</si>
  <si>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</si>
  <si>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</si>
  <si>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</si>
  <si>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</si>
  <si>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</si>
  <si>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</si>
  <si>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</si>
  <si>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</si>
  <si>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</si>
  <si>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</si>
  <si>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</si>
  <si>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</si>
  <si>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</si>
  <si>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</si>
  <si>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</si>
  <si>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</si>
  <si>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</si>
  <si>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</si>
  <si>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</si>
  <si>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</si>
  <si>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</si>
  <si>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</si>
  <si>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</si>
  <si>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</si>
  <si>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</si>
  <si>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</si>
  <si>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</si>
  <si>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</si>
  <si>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</si>
  <si>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</si>
  <si>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</si>
  <si>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</si>
  <si>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</si>
  <si>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</si>
  <si>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</si>
  <si>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</si>
  <si>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</si>
  <si>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</si>
  <si>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</si>
  <si>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</si>
  <si>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</si>
  <si>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</si>
  <si>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</si>
  <si>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</si>
  <si>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</si>
  <si>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</si>
  <si>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</si>
  <si>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</si>
  <si>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</si>
  <si>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</si>
  <si>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</si>
  <si>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</si>
  <si>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</si>
  <si>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</si>
  <si>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</si>
  <si>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</si>
  <si>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</si>
  <si>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</si>
  <si>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</si>
  <si>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</si>
  <si>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</si>
  <si>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</si>
  <si>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</si>
  <si>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</si>
  <si>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</si>
  <si>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</si>
  <si>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</si>
  <si>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</si>
  <si>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</si>
  <si>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</si>
  <si>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</si>
  <si>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</si>
  <si>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</si>
  <si>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</si>
  <si>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</si>
  <si>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</si>
  <si>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</si>
  <si>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</si>
  <si>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</si>
  <si>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</si>
  <si>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</si>
  <si>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</si>
  <si>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</si>
  <si>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</si>
  <si>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</si>
  <si>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</si>
  <si>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</si>
  <si>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</si>
  <si>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</si>
  <si>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</si>
  <si>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</si>
  <si>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</si>
  <si>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</si>
  <si>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</si>
  <si>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</si>
  <si>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</si>
  <si>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</si>
  <si>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</si>
  <si>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</si>
  <si>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</si>
  <si>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</si>
  <si>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</si>
  <si>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</si>
  <si>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</si>
  <si>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</si>
  <si>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</si>
  <si>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</si>
  <si>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</si>
  <si>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</si>
  <si>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</si>
  <si>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</si>
  <si>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</si>
  <si>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</si>
  <si>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</si>
  <si>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</si>
  <si>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</si>
  <si>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</si>
  <si>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</si>
  <si>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</si>
  <si>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</si>
  <si>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</si>
  <si>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</si>
  <si>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</si>
  <si>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</si>
  <si>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</si>
  <si>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</si>
  <si>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</si>
  <si>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</si>
  <si>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</si>
  <si>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</si>
  <si>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</si>
  <si>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</si>
  <si>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</si>
  <si>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</si>
  <si>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</si>
  <si>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</si>
  <si>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</si>
  <si>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</si>
  <si>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</si>
  <si>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</si>
  <si>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</si>
  <si>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</si>
  <si>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</si>
  <si>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</si>
  <si>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</si>
  <si>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</si>
  <si>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</si>
  <si>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</si>
  <si>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</si>
  <si>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</si>
  <si>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</si>
  <si>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</si>
  <si>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</si>
  <si>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</si>
  <si>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</si>
  <si>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</si>
  <si>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</si>
  <si>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</si>
  <si>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</si>
  <si>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</si>
  <si>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</si>
  <si>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</si>
  <si>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</si>
  <si>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</si>
  <si>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</si>
  <si>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</si>
  <si>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</si>
  <si>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</si>
  <si>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</si>
  <si>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</si>
  <si>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</si>
  <si>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</si>
  <si>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</si>
  <si>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</si>
  <si>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</si>
  <si>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</si>
  <si>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</si>
  <si>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</si>
  <si>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</si>
  <si>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</si>
  <si>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</si>
  <si>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</si>
  <si>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</si>
  <si>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</si>
  <si>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</si>
  <si>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</si>
  <si>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</si>
  <si>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</si>
  <si>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</si>
  <si>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</si>
  <si>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</si>
  <si>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</si>
  <si>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</si>
  <si>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</si>
  <si>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</si>
  <si>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</si>
  <si>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</si>
  <si>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</si>
  <si>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</si>
  <si>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</si>
  <si>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</si>
  <si>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</si>
  <si>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</si>
  <si>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</si>
  <si>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</si>
  <si>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</si>
  <si>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</si>
  <si>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</si>
  <si>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</si>
  <si>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</si>
  <si>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</si>
  <si>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</si>
  <si>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</si>
  <si>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</si>
  <si>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</si>
  <si>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</si>
  <si>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</si>
  <si>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</si>
  <si>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</si>
  <si>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</si>
  <si>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</si>
  <si>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</si>
  <si>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</si>
  <si>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</si>
  <si>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</si>
  <si>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</si>
  <si>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</si>
  <si>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</si>
  <si>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</si>
  <si>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</si>
  <si>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</si>
  <si>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</si>
  <si>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</si>
  <si>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</si>
  <si>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</si>
  <si>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</si>
  <si>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</si>
  <si>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</si>
  <si>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</si>
  <si>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</si>
  <si>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</si>
  <si>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</si>
  <si>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</si>
  <si>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</si>
  <si>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</si>
  <si>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</si>
  <si>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</si>
  <si>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</si>
  <si>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</si>
  <si>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</si>
  <si>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</si>
  <si>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</si>
  <si>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</si>
  <si>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</si>
  <si>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</si>
  <si>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</si>
  <si>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</si>
  <si>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</si>
  <si>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</si>
  <si>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</si>
  <si>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</si>
  <si>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</si>
  <si>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</si>
  <si>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</si>
  <si>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</si>
  <si>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</si>
  <si>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</si>
  <si>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</si>
  <si>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</si>
  <si>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</si>
  <si>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</si>
  <si>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</si>
  <si>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</si>
  <si>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</si>
  <si>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</si>
  <si>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</si>
  <si>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</si>
  <si>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</si>
  <si>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</si>
  <si>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</si>
  <si>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</si>
  <si>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Row Labels</t>
  </si>
  <si>
    <t>Grand Total</t>
  </si>
  <si>
    <t>(All)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</si>
  <si>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</si>
  <si>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</si>
  <si>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</si>
  <si>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</si>
  <si>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</si>
  <si>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</si>
  <si>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</si>
  <si>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</si>
  <si>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</si>
  <si>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</si>
  <si>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</si>
  <si>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</si>
  <si>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</si>
  <si>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</si>
  <si>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</si>
  <si>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</si>
  <si>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</si>
  <si>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</si>
  <si>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</si>
  <si>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</si>
  <si>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</si>
  <si>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</si>
  <si>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</si>
  <si>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</si>
  <si>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</si>
  <si>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</si>
  <si>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</si>
  <si>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</si>
  <si>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</si>
  <si>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</si>
  <si>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</si>
  <si>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</si>
  <si>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</si>
  <si>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</si>
  <si>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</si>
  <si>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</si>
  <si>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</si>
  <si>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</si>
  <si>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</si>
  <si>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</si>
  <si>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</si>
  <si>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</si>
  <si>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</si>
  <si>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</si>
  <si>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</si>
  <si>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</si>
  <si>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</si>
  <si>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</si>
  <si>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</si>
  <si>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</si>
  <si>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</si>
  <si>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</si>
  <si>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</si>
  <si>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</si>
  <si>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</si>
  <si>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</si>
  <si>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</si>
  <si>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</si>
  <si>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</si>
  <si>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</si>
  <si>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</si>
  <si>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</si>
  <si>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</si>
  <si>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</si>
  <si>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</si>
  <si>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</si>
  <si>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</si>
  <si>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</si>
  <si>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</si>
  <si>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</si>
  <si>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Summary Statistic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</si>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</sst>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 vertical="center"/>
    </xf>
    <xf numFmtId="1" fontId="0" fillId="0" borderId="0" xfId="42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42" applyFont="1"/>
    <xf numFmtId="4" fontId="0" fillId="0" borderId="0" xfId="0" applyNumberFormat="1"/>
    <xf numFmtId="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[CrowdfundingBook_JoeBrueneman.xlsx]Outcome - Parent Category!PivotTable1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-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- 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4-4BFE-8DE3-8AE6D9FFB59B}"/>
            </c:ext>
          </c:extLst>
        </c:ser>
        <c:ser>
          <c:idx val="1"/>
          <c:order val="1"/>
          <c:tx>
            <c:strRef>
              <c:f>'Outcome -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- 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4-4BFE-8DE3-8AE6D9FFB59B}"/>
            </c:ext>
          </c:extLst>
        </c:ser>
        <c:ser>
          <c:idx val="2"/>
          <c:order val="2"/>
          <c:tx>
            <c:strRef>
              <c:f>'Outcome -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- 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4-4BFE-8DE3-8AE6D9FFB59B}"/>
            </c:ext>
          </c:extLst>
        </c:ser>
        <c:ser>
          <c:idx val="3"/>
          <c:order val="3"/>
          <c:tx>
            <c:strRef>
              <c:f>'Outcome -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- 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B4-4BFE-8DE3-8AE6D9FF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7158544"/>
        <c:axId val="907153504"/>
      </c:barChart>
      <c:catAx>
        <c:axId val="9071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53504"/>
        <c:crosses val="autoZero"/>
        <c:auto val="1"/>
        <c:lblAlgn val="ctr"/>
        <c:lblOffset val="100"/>
        <c:noMultiLvlLbl val="0"/>
      </c:catAx>
      <c:valAx>
        <c:axId val="9071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5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[CrowdfundingBook_JoeBrueneman.xlsx]Outcome - Sub Category!PivotTable3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-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-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D-4636-BDC6-5777380FCDB4}"/>
            </c:ext>
          </c:extLst>
        </c:ser>
        <c:ser>
          <c:idx val="1"/>
          <c:order val="1"/>
          <c:tx>
            <c:strRef>
              <c:f>'Outcome -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-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D-4636-BDC6-5777380FCDB4}"/>
            </c:ext>
          </c:extLst>
        </c:ser>
        <c:ser>
          <c:idx val="2"/>
          <c:order val="2"/>
          <c:tx>
            <c:strRef>
              <c:f>'Outcome -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-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9D-4636-BDC6-5777380FCDB4}"/>
            </c:ext>
          </c:extLst>
        </c:ser>
        <c:ser>
          <c:idx val="3"/>
          <c:order val="3"/>
          <c:tx>
            <c:strRef>
              <c:f>'Outcome -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-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9D-4636-BDC6-5777380FC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7180432"/>
        <c:axId val="937181152"/>
      </c:barChart>
      <c:catAx>
        <c:axId val="93718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81152"/>
        <c:crosses val="autoZero"/>
        <c:auto val="1"/>
        <c:lblAlgn val="ctr"/>
        <c:lblOffset val="100"/>
        <c:noMultiLvlLbl val="0"/>
      </c:catAx>
      <c:valAx>
        <c:axId val="9371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8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[CrowdfundingBook_JoeBrueneman.xlsx]Outcome - Date Created!PivotTable4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-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9C-4038-BAD6-14F0CEDA18EC}"/>
            </c:ext>
          </c:extLst>
        </c:ser>
        <c:ser>
          <c:idx val="1"/>
          <c:order val="1"/>
          <c:tx>
            <c:strRef>
              <c:f>'Outcome -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9C-4038-BAD6-14F0CEDA18EC}"/>
            </c:ext>
          </c:extLst>
        </c:ser>
        <c:ser>
          <c:idx val="2"/>
          <c:order val="2"/>
          <c:tx>
            <c:strRef>
              <c:f>'Outcome -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9C-4038-BAD6-14F0CEDA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193392"/>
        <c:axId val="937195192"/>
      </c:lineChart>
      <c:catAx>
        <c:axId val="9371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95192"/>
        <c:crosses val="autoZero"/>
        <c:auto val="1"/>
        <c:lblAlgn val="ctr"/>
        <c:lblOffset val="100"/>
        <c:noMultiLvlLbl val="0"/>
      </c:catAx>
      <c:valAx>
        <c:axId val="93719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9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A-407C-B0C7-677466E09412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A-407C-B0C7-677466E09412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A-407C-B0C7-677466E09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193752"/>
        <c:axId val="937193032"/>
      </c:lineChart>
      <c:catAx>
        <c:axId val="93719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93032"/>
        <c:crosses val="autoZero"/>
        <c:auto val="1"/>
        <c:lblAlgn val="ctr"/>
        <c:lblOffset val="100"/>
        <c:noMultiLvlLbl val="0"/>
      </c:catAx>
      <c:valAx>
        <c:axId val="93719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9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61911</xdr:colOff>
      <xdr:row>0</xdr:row>
      <xdr:rowOff>38100</xdr:rowOff>
    </xdr:from>
    <xdr:to>
      <xdr:col>16</xdr:col>
      <xdr:colOff>438150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D9317-34B3-A2AC-CF3A-B22F1AC88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0</xdr:row>
      <xdr:rowOff>38100</xdr:rowOff>
    </xdr:from>
    <xdr:to>
      <xdr:col>17</xdr:col>
      <xdr:colOff>219076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28E19-9ACB-1A20-8CDC-D812980F7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0</xdr:row>
      <xdr:rowOff>47624</xdr:rowOff>
    </xdr:from>
    <xdr:to>
      <xdr:col>15</xdr:col>
      <xdr:colOff>76199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54C88-22DC-2AD2-E1B7-EA1BE6407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13</xdr:row>
      <xdr:rowOff>95249</xdr:rowOff>
    </xdr:from>
    <xdr:to>
      <xdr:col>7</xdr:col>
      <xdr:colOff>1076326</xdr:colOff>
      <xdr:row>29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59B744-D2BA-6D97-B97B-7660B2A0B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y Brueneman" refreshedDate="45178.516540046294" createdVersion="8" refreshedVersion="8" minRefreshableVersion="3" recordCount="1000" xr:uid="{916A3FB2-5B43-4544-85D6-5E48AFA4C723}">
  <cacheSource type="worksheet">
    <worksheetSource ref="A1:T1001" sheet="Crowdfunding Data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D46D9B-47DE-47EC-ACE1-CFD7B28E14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D1DAF-587B-4AFA-9A22-CEAB0318D6F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1CF9B-5109-4550-8E3B-F8BB97D3E55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75" x14ac:dyDescent="0.25"/>
  <cols>
    <col min="1" max="1" width="7" customWidth="1"/>
    <col min="2" max="2" width="30.625" bestFit="1" customWidth="1"/>
    <col min="3" max="3" width="33.5" style="3" customWidth="1"/>
    <col min="5" max="5" width="14" customWidth="1"/>
    <col min="6" max="6" width="15.25" style="5" customWidth="1"/>
    <col min="8" max="8" width="13" bestFit="1" customWidth="1"/>
    <col min="9" max="9" width="20.5" style="7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bestFit="1" customWidth="1"/>
    <col min="15" max="15" width="25" bestFit="1" customWidth="1"/>
    <col min="16" max="16" width="13.125" bestFit="1" customWidth="1"/>
    <col min="17" max="17" width="12.5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ref="I4:I66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7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7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7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7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7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7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7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7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7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7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7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7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01">
    <cfRule type="containsText" dxfId="15" priority="2" operator="containsText" text="Live">
      <formula>NOT(ISERROR(SEARCH("Live",G1)))</formula>
    </cfRule>
    <cfRule type="containsText" dxfId="14" priority="4" operator="containsText" text="Canceled">
      <formula>NOT(ISERROR(SEARCH("Canceled",G1)))</formula>
    </cfRule>
    <cfRule type="containsText" dxfId="13" priority="5" operator="containsText" text="Successful">
      <formula>NOT(ISERROR(SEARCH("Successful",G1)))</formula>
    </cfRule>
    <cfRule type="containsText" dxfId="12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F98-C0D2-47C6-BC85-21E16F4AAA8B}">
  <dimension ref="A2:F15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9.25" bestFit="1" customWidth="1"/>
    <col min="9" max="9" width="9.75" bestFit="1" customWidth="1"/>
    <col min="10" max="13" width="9.25" bestFit="1" customWidth="1"/>
    <col min="14" max="14" width="11.125" bestFit="1" customWidth="1"/>
    <col min="15" max="15" width="11.625" bestFit="1" customWidth="1"/>
    <col min="16" max="16" width="14.875" bestFit="1" customWidth="1"/>
    <col min="17" max="19" width="9.25" bestFit="1" customWidth="1"/>
    <col min="20" max="20" width="10.625" bestFit="1" customWidth="1"/>
    <col min="21" max="24" width="13.875" bestFit="1" customWidth="1"/>
    <col min="25" max="25" width="17.25" bestFit="1" customWidth="1"/>
    <col min="26" max="29" width="11.5" bestFit="1" customWidth="1"/>
    <col min="30" max="30" width="14.75" bestFit="1" customWidth="1"/>
    <col min="31" max="34" width="12.25" bestFit="1" customWidth="1"/>
    <col min="35" max="35" width="15.5" bestFit="1" customWidth="1"/>
    <col min="36" max="39" width="9.25" bestFit="1" customWidth="1"/>
    <col min="40" max="40" width="12.125" bestFit="1" customWidth="1"/>
    <col min="41" max="41" width="11" bestFit="1" customWidth="1"/>
  </cols>
  <sheetData>
    <row r="2" spans="1:6" x14ac:dyDescent="0.25">
      <c r="A2" s="10" t="s">
        <v>6</v>
      </c>
      <c r="B2" t="s">
        <v>2037</v>
      </c>
    </row>
    <row r="4" spans="1:6" x14ac:dyDescent="0.25">
      <c r="A4" s="10" t="s">
        <v>2048</v>
      </c>
      <c r="B4" s="10" t="s">
        <v>2047</v>
      </c>
    </row>
    <row r="5" spans="1:6" x14ac:dyDescent="0.25">
      <c r="A5" s="10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11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11" t="s">
        <v>2039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11" t="s">
        <v>2040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11" t="s">
        <v>2046</v>
      </c>
      <c r="E9">
        <v>4</v>
      </c>
      <c r="F9">
        <v>4</v>
      </c>
    </row>
    <row r="10" spans="1:6" x14ac:dyDescent="0.25">
      <c r="A10" s="11" t="s">
        <v>2041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11" t="s">
        <v>2042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11" t="s">
        <v>2043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11" t="s">
        <v>2044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11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11" t="s">
        <v>2036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050E-7407-44CA-AC97-6BA61E113D87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0" t="s">
        <v>6</v>
      </c>
      <c r="B1" t="s">
        <v>2037</v>
      </c>
    </row>
    <row r="2" spans="1:6" x14ac:dyDescent="0.25">
      <c r="A2" s="10" t="s">
        <v>2031</v>
      </c>
      <c r="B2" t="s">
        <v>2037</v>
      </c>
    </row>
    <row r="4" spans="1:6" x14ac:dyDescent="0.25">
      <c r="A4" s="10" t="s">
        <v>2048</v>
      </c>
      <c r="B4" s="10" t="s">
        <v>2047</v>
      </c>
    </row>
    <row r="5" spans="1:6" x14ac:dyDescent="0.25">
      <c r="A5" s="10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1" t="s">
        <v>2050</v>
      </c>
      <c r="E7">
        <v>4</v>
      </c>
      <c r="F7">
        <v>4</v>
      </c>
    </row>
    <row r="8" spans="1:6" x14ac:dyDescent="0.25">
      <c r="A8" s="11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1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1" t="s">
        <v>2053</v>
      </c>
      <c r="C10">
        <v>8</v>
      </c>
      <c r="E10">
        <v>10</v>
      </c>
      <c r="F10">
        <v>18</v>
      </c>
    </row>
    <row r="11" spans="1:6" x14ac:dyDescent="0.25">
      <c r="A11" s="11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1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1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1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1" t="s">
        <v>2058</v>
      </c>
      <c r="C15">
        <v>3</v>
      </c>
      <c r="E15">
        <v>4</v>
      </c>
      <c r="F15">
        <v>7</v>
      </c>
    </row>
    <row r="16" spans="1:6" x14ac:dyDescent="0.25">
      <c r="A16" s="11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1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1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1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1" t="s">
        <v>2063</v>
      </c>
      <c r="C20">
        <v>4</v>
      </c>
      <c r="E20">
        <v>4</v>
      </c>
      <c r="F20">
        <v>8</v>
      </c>
    </row>
    <row r="21" spans="1:6" x14ac:dyDescent="0.25">
      <c r="A21" s="11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1" t="s">
        <v>2065</v>
      </c>
      <c r="C22">
        <v>9</v>
      </c>
      <c r="E22">
        <v>5</v>
      </c>
      <c r="F22">
        <v>14</v>
      </c>
    </row>
    <row r="23" spans="1:6" x14ac:dyDescent="0.25">
      <c r="A23" s="11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1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1" t="s">
        <v>2068</v>
      </c>
      <c r="C25">
        <v>7</v>
      </c>
      <c r="E25">
        <v>14</v>
      </c>
      <c r="F25">
        <v>21</v>
      </c>
    </row>
    <row r="26" spans="1:6" x14ac:dyDescent="0.25">
      <c r="A26" s="11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1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1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1" t="s">
        <v>2072</v>
      </c>
      <c r="E29">
        <v>3</v>
      </c>
      <c r="F29">
        <v>3</v>
      </c>
    </row>
    <row r="30" spans="1:6" x14ac:dyDescent="0.25">
      <c r="A30" s="11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CDC5-E52B-4902-AD58-18FA235C6E24}">
  <dimension ref="A1:E18"/>
  <sheetViews>
    <sheetView workbookViewId="0"/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0" t="s">
        <v>2031</v>
      </c>
      <c r="B1" t="s">
        <v>2037</v>
      </c>
    </row>
    <row r="2" spans="1:5" x14ac:dyDescent="0.25">
      <c r="A2" s="10" t="s">
        <v>2085</v>
      </c>
      <c r="B2" t="s">
        <v>2037</v>
      </c>
    </row>
    <row r="4" spans="1:5" x14ac:dyDescent="0.25">
      <c r="A4" s="10" t="s">
        <v>2048</v>
      </c>
      <c r="B4" s="10" t="s">
        <v>2047</v>
      </c>
    </row>
    <row r="5" spans="1:5" x14ac:dyDescent="0.25">
      <c r="A5" s="10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5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1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70E2-031D-4585-89F2-556542CC6F93}">
  <dimension ref="A1:H14"/>
  <sheetViews>
    <sheetView workbookViewId="0"/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2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COUNTIFS('Crowdfunding Data'!$D:$D, "&lt;1000",'Crowdfunding Data'!$G:$G, "=Successful")</f>
        <v>30</v>
      </c>
      <c r="C2">
        <f>COUNTIFS('Crowdfunding Data'!$D:$D, "&lt;1000",'Crowdfunding Data'!$G:$G, "=Failed")</f>
        <v>20</v>
      </c>
      <c r="D2">
        <f>COUNTIFS('Crowdfunding Data'!$D:$D, "&lt;1000",'Crowdfunding Data'!$G:$G, "=Canceled")</f>
        <v>1</v>
      </c>
      <c r="E2">
        <f>SUM(B2:D2)</f>
        <v>51</v>
      </c>
      <c r="F2" s="13">
        <f>B2/$E2</f>
        <v>0.58823529411764708</v>
      </c>
      <c r="G2" s="13">
        <f>C2/$E2</f>
        <v>0.39215686274509803</v>
      </c>
      <c r="H2" s="13">
        <f>D2/$E2</f>
        <v>1.9607843137254902E-2</v>
      </c>
    </row>
    <row r="3" spans="1:8" x14ac:dyDescent="0.25">
      <c r="A3" t="s">
        <v>2095</v>
      </c>
      <c r="B3">
        <f>COUNTIFS('Crowdfunding Data'!$D:$D, "&lt;5000",'Crowdfunding Data'!$D:$D, "&gt;=1000",'Crowdfunding Data'!$G:$G, "=Successful")</f>
        <v>191</v>
      </c>
      <c r="C3">
        <f>COUNTIFS('Crowdfunding Data'!$D:$D, "&lt;5000",'Crowdfunding Data'!$D:$D, "&gt;=1000",'Crowdfunding Data'!$G:$G, "=Failed")</f>
        <v>38</v>
      </c>
      <c r="D3">
        <f>COUNTIFS('Crowdfunding Data'!$D:$D, "&lt;5000",'Crowdfunding Data'!$D:$D, "&gt;=1000",'Crowdfunding Data'!$G:$G, "=Canceled")</f>
        <v>2</v>
      </c>
      <c r="E3">
        <f t="shared" ref="E3:E13" si="0">SUM(B3:D3)</f>
        <v>231</v>
      </c>
      <c r="F3" s="13">
        <f t="shared" ref="F3:F13" si="1">B3/$E3</f>
        <v>0.82683982683982682</v>
      </c>
      <c r="G3" s="13">
        <f t="shared" ref="G3:G13" si="2">C3/$E3</f>
        <v>0.16450216450216451</v>
      </c>
      <c r="H3" s="13">
        <f t="shared" ref="H3:H13" si="3">D3/$E3</f>
        <v>8.658008658008658E-3</v>
      </c>
    </row>
    <row r="4" spans="1:8" x14ac:dyDescent="0.25">
      <c r="A4" t="s">
        <v>2096</v>
      </c>
      <c r="B4">
        <f>COUNTIFS('Crowdfunding Data'!$D:$D, "&lt;10000",'Crowdfunding Data'!$D:$D, "&gt;=5000",'Crowdfunding Data'!$G:$G, "=Successful")</f>
        <v>164</v>
      </c>
      <c r="C4">
        <f>COUNTIFS('Crowdfunding Data'!$D:$D, "&lt;10000",'Crowdfunding Data'!$D:$D, "&gt;=5000",'Crowdfunding Data'!$G:$G, "=Failed")</f>
        <v>126</v>
      </c>
      <c r="D4">
        <f>COUNTIFS('Crowdfunding Data'!$D:$D, "&lt;10000",'Crowdfunding Data'!$D:$D, "&gt;=5000",'Crowdfunding Data'!$G:$G, "=Canceled")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5">
      <c r="A5" t="s">
        <v>2097</v>
      </c>
      <c r="B5">
        <f>COUNTIFS('Crowdfunding Data'!$D:$D, "&lt;15000",'Crowdfunding Data'!$D:$D, "&gt;=10000",'Crowdfunding Data'!$G:$G, "=Successful")</f>
        <v>4</v>
      </c>
      <c r="C5">
        <f>COUNTIFS('Crowdfunding Data'!$D:$D, "&lt;15000",'Crowdfunding Data'!$D:$D, "&gt;=10000",'Crowdfunding Data'!$G:$G, "=Failed")</f>
        <v>5</v>
      </c>
      <c r="D5">
        <f>COUNTIFS('Crowdfunding Data'!$D:$D, "&lt;15000",'Crowdfunding Data'!$D:$D, "&gt;=10000",'Crowdfunding Data'!$G:$G, "=Canceled")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5">
      <c r="A6" t="s">
        <v>2098</v>
      </c>
      <c r="B6">
        <f>COUNTIFS('Crowdfunding Data'!$D:$D, "&lt;20000",'Crowdfunding Data'!$D:$D, "&gt;=15000",'Crowdfunding Data'!$G:$G, "=Successful")</f>
        <v>10</v>
      </c>
      <c r="C6">
        <f>COUNTIFS('Crowdfunding Data'!$D:$D, "&lt;20000",'Crowdfunding Data'!$D:$D, "&gt;=15000",'Crowdfunding Data'!$G:$G, "=Failed")</f>
        <v>0</v>
      </c>
      <c r="D6">
        <f>COUNTIFS('Crowdfunding Data'!$D:$D, "&lt;20000",'Crowdfunding Data'!$D:$D, "&gt;=15000",'Crowdfunding Data'!$G:$G, "=Canceled")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5">
      <c r="A7" t="s">
        <v>2099</v>
      </c>
      <c r="B7">
        <f>COUNTIFS('Crowdfunding Data'!$D:$D, "&lt;25000",'Crowdfunding Data'!$D:$D, "&gt;=20000",'Crowdfunding Data'!$G:$G, "=Successful")</f>
        <v>7</v>
      </c>
      <c r="C7">
        <f>COUNTIFS('Crowdfunding Data'!$D:$D, "&lt;25000",'Crowdfunding Data'!$D:$D, "&gt;=20000",'Crowdfunding Data'!$G:$G, "=Failed")</f>
        <v>0</v>
      </c>
      <c r="D7">
        <f>COUNTIFS('Crowdfunding Data'!$D:$D, "&lt;25000",'Crowdfunding Data'!$D:$D, "&gt;=20000",'Crowdfunding Data'!$G:$G, "=Canceled")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5">
      <c r="A8" t="s">
        <v>2100</v>
      </c>
      <c r="B8">
        <f>COUNTIFS('Crowdfunding Data'!$D:$D, "&lt;30000",'Crowdfunding Data'!$D:$D, "&gt;=25000",'Crowdfunding Data'!$G:$G, "=Successful")</f>
        <v>11</v>
      </c>
      <c r="C8">
        <f>COUNTIFS('Crowdfunding Data'!$D:$D, "&lt;30000",'Crowdfunding Data'!$D:$D, "&gt;=25000",'Crowdfunding Data'!$G:$G, "=Failed")</f>
        <v>3</v>
      </c>
      <c r="D8">
        <f>COUNTIFS('Crowdfunding Data'!$D:$D, "&lt;30000",'Crowdfunding Data'!$D:$D, "&gt;=25000",'Crowdfunding Data'!$G:$G, "=Canceled")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5">
      <c r="A9" t="s">
        <v>2101</v>
      </c>
      <c r="B9">
        <f>COUNTIFS('Crowdfunding Data'!$D:$D, "&lt;35000",'Crowdfunding Data'!$D:$D, "&gt;=30000",'Crowdfunding Data'!$G:$G, "=Successful")</f>
        <v>7</v>
      </c>
      <c r="C9">
        <f>COUNTIFS('Crowdfunding Data'!$D:$D, "&lt;35000",'Crowdfunding Data'!$D:$D, "&gt;=30000",'Crowdfunding Data'!$G:$G, "=Failed")</f>
        <v>0</v>
      </c>
      <c r="D9">
        <f>COUNTIFS('Crowdfunding Data'!$D:$D, "&lt;35000",'Crowdfunding Data'!$D:$D, "&gt;=30000",'Crowdfunding Data'!$G:$G, "=Canceled")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5">
      <c r="A10" t="s">
        <v>2102</v>
      </c>
      <c r="B10">
        <f>COUNTIFS('Crowdfunding Data'!$D:$D, "&lt;40000",'Crowdfunding Data'!$D:$D, "&gt;=35000",'Crowdfunding Data'!$G:$G, "=Successful")</f>
        <v>8</v>
      </c>
      <c r="C10">
        <f>COUNTIFS('Crowdfunding Data'!$D:$D, "&lt;40000",'Crowdfunding Data'!$D:$D, "&gt;=35000",'Crowdfunding Data'!$G:$G, "=Failed")</f>
        <v>3</v>
      </c>
      <c r="D10">
        <f>COUNTIFS('Crowdfunding Data'!$D:$D, "&lt;40000",'Crowdfunding Data'!$D:$D, "&gt;=35000",'Crowdfunding Data'!$G:$G, "=Canceled")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5">
      <c r="A11" t="s">
        <v>2103</v>
      </c>
      <c r="B11">
        <f>COUNTIFS('Crowdfunding Data'!$D:$D, "&lt;45000",'Crowdfunding Data'!$D:$D, "&gt;=40000",'Crowdfunding Data'!$G:$G, "=Successful")</f>
        <v>11</v>
      </c>
      <c r="C11">
        <f>COUNTIFS('Crowdfunding Data'!$D:$D, "&lt;45000",'Crowdfunding Data'!$D:$D, "&gt;=40000",'Crowdfunding Data'!$G:$G, "=Failed")</f>
        <v>3</v>
      </c>
      <c r="D11">
        <f>COUNTIFS('Crowdfunding Data'!$D:$D, "&lt;45000",'Crowdfunding Data'!$D:$D, "&gt;=40000",'Crowdfunding Data'!$G:$G, "=Canceled")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5">
      <c r="A12" t="s">
        <v>2104</v>
      </c>
      <c r="B12">
        <f>COUNTIFS('Crowdfunding Data'!$D:$D, "&lt;50000",'Crowdfunding Data'!$D:$D, "&gt;=45000",'Crowdfunding Data'!$G:$G, "=Successful")</f>
        <v>8</v>
      </c>
      <c r="C12">
        <f>COUNTIFS('Crowdfunding Data'!$D:$D, "&lt;50000",'Crowdfunding Data'!$D:$D, "&gt;=45000",'Crowdfunding Data'!$G:$G, "=Failed")</f>
        <v>3</v>
      </c>
      <c r="D12">
        <f>COUNTIFS('Crowdfunding Data'!$D:$D, "&lt;50000",'Crowdfunding Data'!$D:$D, "&gt;=45000",'Crowdfunding Data'!$G:$G, "=Canceled")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5">
      <c r="A13" t="s">
        <v>2105</v>
      </c>
      <c r="B13">
        <f>COUNTIFS('Crowdfunding Data'!$D:$D, "&gt;=50000",'Crowdfunding Data'!$G:$G, "=Successful")</f>
        <v>114</v>
      </c>
      <c r="C13">
        <f>COUNTIFS('Crowdfunding Data'!$D:$D, "&gt;=50000",'Crowdfunding Data'!$G:$G, "=Failed")</f>
        <v>163</v>
      </c>
      <c r="D13">
        <f>COUNTIFS('Crowdfunding Data'!$D:$D, "&gt;=50000",'Crowdfunding Data'!$G:$G, "=Canceled")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  <row r="14" spans="1:8" x14ac:dyDescent="0.25">
      <c r="F14" s="13"/>
      <c r="G14" s="13"/>
      <c r="H14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3A81-9631-4D8D-9294-245D62347D56}">
  <dimension ref="A1:K566"/>
  <sheetViews>
    <sheetView workbookViewId="0">
      <selection activeCell="I1" sqref="I1"/>
    </sheetView>
  </sheetViews>
  <sheetFormatPr defaultRowHeight="15.75" x14ac:dyDescent="0.25"/>
  <cols>
    <col min="1" max="1" width="11.25" customWidth="1"/>
    <col min="2" max="2" width="12.75" bestFit="1" customWidth="1"/>
    <col min="5" max="5" width="12.75" bestFit="1" customWidth="1"/>
    <col min="8" max="8" width="9" customWidth="1"/>
    <col min="9" max="9" width="16.375" bestFit="1" customWidth="1"/>
    <col min="10" max="10" width="12.375" style="7" customWidth="1"/>
    <col min="11" max="11" width="10.875" style="7" customWidth="1"/>
  </cols>
  <sheetData>
    <row r="1" spans="1:11" x14ac:dyDescent="0.25">
      <c r="A1" t="s">
        <v>2106</v>
      </c>
      <c r="B1" t="s">
        <v>2107</v>
      </c>
      <c r="D1" t="s">
        <v>2106</v>
      </c>
      <c r="E1" t="s">
        <v>2107</v>
      </c>
      <c r="I1" t="s">
        <v>2108</v>
      </c>
      <c r="J1" s="7" t="s">
        <v>2115</v>
      </c>
      <c r="K1" s="7" t="s">
        <v>2116</v>
      </c>
    </row>
    <row r="2" spans="1:11" x14ac:dyDescent="0.25">
      <c r="A2" t="s">
        <v>20</v>
      </c>
      <c r="B2">
        <v>158</v>
      </c>
      <c r="D2" t="s">
        <v>14</v>
      </c>
      <c r="E2">
        <v>0</v>
      </c>
      <c r="I2" t="s">
        <v>2109</v>
      </c>
      <c r="J2" s="14">
        <f>AVERAGE(B2:B566)</f>
        <v>851.14690265486729</v>
      </c>
      <c r="K2" s="14">
        <f>AVERAGE(E2:E365)</f>
        <v>585.61538461538464</v>
      </c>
    </row>
    <row r="3" spans="1:11" x14ac:dyDescent="0.25">
      <c r="A3" t="s">
        <v>20</v>
      </c>
      <c r="B3">
        <v>1425</v>
      </c>
      <c r="D3" t="s">
        <v>14</v>
      </c>
      <c r="E3">
        <v>24</v>
      </c>
      <c r="I3" t="s">
        <v>2110</v>
      </c>
      <c r="J3" s="15">
        <f>MEDIAN(B2:B566)</f>
        <v>201</v>
      </c>
      <c r="K3" s="15">
        <f>MEDIAN(E2:E365)</f>
        <v>114.5</v>
      </c>
    </row>
    <row r="4" spans="1:11" x14ac:dyDescent="0.25">
      <c r="A4" t="s">
        <v>20</v>
      </c>
      <c r="B4">
        <v>174</v>
      </c>
      <c r="D4" t="s">
        <v>14</v>
      </c>
      <c r="E4">
        <v>53</v>
      </c>
      <c r="I4" t="s">
        <v>2111</v>
      </c>
      <c r="J4" s="15">
        <f>MIN(B2:B566)</f>
        <v>16</v>
      </c>
      <c r="K4" s="15">
        <f>MIN(E2:E365)</f>
        <v>0</v>
      </c>
    </row>
    <row r="5" spans="1:11" x14ac:dyDescent="0.25">
      <c r="A5" t="s">
        <v>20</v>
      </c>
      <c r="B5">
        <v>227</v>
      </c>
      <c r="D5" t="s">
        <v>14</v>
      </c>
      <c r="E5">
        <v>18</v>
      </c>
      <c r="I5" t="s">
        <v>2112</v>
      </c>
      <c r="J5" s="15">
        <f>MAX(B2:B566)</f>
        <v>7295</v>
      </c>
      <c r="K5" s="15">
        <f>MAX(E2:E365)</f>
        <v>6080</v>
      </c>
    </row>
    <row r="6" spans="1:11" x14ac:dyDescent="0.25">
      <c r="A6" t="s">
        <v>20</v>
      </c>
      <c r="B6">
        <v>220</v>
      </c>
      <c r="D6" t="s">
        <v>14</v>
      </c>
      <c r="E6">
        <v>44</v>
      </c>
      <c r="I6" t="s">
        <v>2113</v>
      </c>
      <c r="J6" s="15">
        <f>_xlfn.VAR.P(B2:B566)</f>
        <v>1603373.7324019109</v>
      </c>
      <c r="K6" s="15">
        <f>_xlfn.VAR.P(E2:E365)</f>
        <v>921574.68174133555</v>
      </c>
    </row>
    <row r="7" spans="1:11" x14ac:dyDescent="0.25">
      <c r="A7" t="s">
        <v>20</v>
      </c>
      <c r="B7">
        <v>98</v>
      </c>
      <c r="D7" t="s">
        <v>14</v>
      </c>
      <c r="E7">
        <v>27</v>
      </c>
      <c r="I7" t="s">
        <v>2114</v>
      </c>
      <c r="J7" s="15">
        <f>_xlfn.STDEV.P(B2:B566)</f>
        <v>1266.2439466397898</v>
      </c>
      <c r="K7" s="15">
        <f>_xlfn.STDEV.P(E2:E365)</f>
        <v>959.98681331637863</v>
      </c>
    </row>
    <row r="8" spans="1:11" x14ac:dyDescent="0.25">
      <c r="A8" t="s">
        <v>20</v>
      </c>
      <c r="B8">
        <v>100</v>
      </c>
      <c r="D8" t="s">
        <v>14</v>
      </c>
      <c r="E8">
        <v>55</v>
      </c>
      <c r="J8" s="8"/>
      <c r="K8" s="8"/>
    </row>
    <row r="9" spans="1:11" x14ac:dyDescent="0.25">
      <c r="A9" t="s">
        <v>20</v>
      </c>
      <c r="B9">
        <v>1249</v>
      </c>
      <c r="D9" t="s">
        <v>14</v>
      </c>
      <c r="E9">
        <v>200</v>
      </c>
    </row>
    <row r="10" spans="1:11" x14ac:dyDescent="0.25">
      <c r="A10" t="s">
        <v>20</v>
      </c>
      <c r="B10">
        <v>1396</v>
      </c>
      <c r="D10" t="s">
        <v>14</v>
      </c>
      <c r="E10">
        <v>452</v>
      </c>
    </row>
    <row r="11" spans="1:11" x14ac:dyDescent="0.25">
      <c r="A11" t="s">
        <v>20</v>
      </c>
      <c r="B11">
        <v>890</v>
      </c>
      <c r="D11" t="s">
        <v>14</v>
      </c>
      <c r="E11">
        <v>674</v>
      </c>
    </row>
    <row r="12" spans="1:11" x14ac:dyDescent="0.25">
      <c r="A12" t="s">
        <v>20</v>
      </c>
      <c r="B12">
        <v>142</v>
      </c>
      <c r="D12" t="s">
        <v>14</v>
      </c>
      <c r="E12">
        <v>558</v>
      </c>
    </row>
    <row r="13" spans="1:11" x14ac:dyDescent="0.25">
      <c r="A13" t="s">
        <v>20</v>
      </c>
      <c r="B13">
        <v>2673</v>
      </c>
      <c r="D13" t="s">
        <v>14</v>
      </c>
      <c r="E13">
        <v>15</v>
      </c>
    </row>
    <row r="14" spans="1:11" x14ac:dyDescent="0.25">
      <c r="A14" t="s">
        <v>20</v>
      </c>
      <c r="B14">
        <v>163</v>
      </c>
      <c r="D14" t="s">
        <v>14</v>
      </c>
      <c r="E14">
        <v>2307</v>
      </c>
    </row>
    <row r="15" spans="1:11" x14ac:dyDescent="0.25">
      <c r="A15" t="s">
        <v>20</v>
      </c>
      <c r="B15">
        <v>2220</v>
      </c>
      <c r="D15" t="s">
        <v>14</v>
      </c>
      <c r="E15">
        <v>88</v>
      </c>
    </row>
    <row r="16" spans="1:11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11" priority="13" operator="containsText" text="Live">
      <formula>NOT(ISERROR(SEARCH("Live",A2)))</formula>
    </cfRule>
    <cfRule type="containsText" dxfId="10" priority="14" operator="containsText" text="Canceled">
      <formula>NOT(ISERROR(SEARCH("Canceled",A2)))</formula>
    </cfRule>
    <cfRule type="containsText" dxfId="9" priority="15" operator="containsText" text="Successful">
      <formula>NOT(ISERROR(SEARCH("Successful",A2)))</formula>
    </cfRule>
    <cfRule type="containsText" dxfId="8" priority="16" operator="containsText" text="Failed">
      <formula>NOT(ISERROR(SEARCH("Failed",A2)))</formula>
    </cfRule>
  </conditionalFormatting>
  <conditionalFormatting sqref="D2:D365">
    <cfRule type="containsText" dxfId="7" priority="9" operator="containsText" text="Live">
      <formula>NOT(ISERROR(SEARCH("Live",D2)))</formula>
    </cfRule>
    <cfRule type="containsText" dxfId="6" priority="10" operator="containsText" text="Canceled">
      <formula>NOT(ISERROR(SEARCH("Canceled",D2)))</formula>
    </cfRule>
    <cfRule type="containsText" dxfId="5" priority="11" operator="containsText" text="Successful">
      <formula>NOT(ISERROR(SEARCH("Successful",D2)))</formula>
    </cfRule>
    <cfRule type="containsText" dxfId="4" priority="12" operator="containsText" text="Failed">
      <formula>NOT(ISERROR(SEARCH("Failed",D2)))</formula>
    </cfRule>
  </conditionalFormatting>
  <conditionalFormatting sqref="J1:K1">
    <cfRule type="containsText" dxfId="3" priority="1" operator="containsText" text="Live">
      <formula>NOT(ISERROR(SEARCH("Live",J1)))</formula>
    </cfRule>
    <cfRule type="containsText" dxfId="2" priority="2" operator="containsText" text="Canceled">
      <formula>NOT(ISERROR(SEARCH("Canceled",J1)))</formula>
    </cfRule>
    <cfRule type="containsText" dxfId="1" priority="3" operator="containsText" text="Successful">
      <formula>NOT(ISERROR(SEARCH("Successful",J1)))</formula>
    </cfRule>
    <cfRule type="containsText" dxfId="0" priority="4" operator="containsText" text="Failed">
      <formula>NOT(ISERROR(SEARCH("Failed",J1)))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Outcome - Parent Category</vt:lpstr>
      <vt:lpstr>Outcome - Sub Category</vt:lpstr>
      <vt:lpstr>Outcome - Date Created</vt:lpstr>
      <vt:lpstr>Crowdfunding 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Joey Brueneman</cp:lastModifiedBy>
  <cp:lastPrinted>2023-09-09T21:28:45Z</cp:lastPrinted>
  <dcterms:created xsi:type="dcterms:W3CDTF">2021-09-29T18:52:28Z</dcterms:created>
  <dcterms:modified xsi:type="dcterms:W3CDTF">2023-09-09T22:08:18Z</dcterms:modified>
</cp:coreProperties>
</file>